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ZO 2024" sheetId="1" r:id="rId4"/>
    <sheet state="visible" name="ABRIL 2024" sheetId="2" r:id="rId5"/>
    <sheet state="visible" name="MAYO 2024" sheetId="3" r:id="rId6"/>
    <sheet state="visible" name="JUNIO 2024" sheetId="4" r:id="rId7"/>
    <sheet state="visible" name="JULIO 2024" sheetId="5" r:id="rId8"/>
    <sheet state="visible" name="AGOSTO 2024" sheetId="6" r:id="rId9"/>
    <sheet state="visible" name="SEPTIEMBRE 2024" sheetId="7" r:id="rId10"/>
    <sheet state="visible" name="OCTUBRE 2024" sheetId="8" r:id="rId11"/>
    <sheet state="visible" name="NOVIEMBRE 2024" sheetId="9" r:id="rId12"/>
    <sheet state="visible" name="DICIEMBRE 2024" sheetId="10" r:id="rId13"/>
    <sheet state="hidden" name="1ER TRIMESTRE" sheetId="11" r:id="rId14"/>
    <sheet state="hidden" name="2DO TRIMESTRE" sheetId="12" r:id="rId15"/>
    <sheet state="hidden" name="1ER BIMESTRE" sheetId="13" r:id="rId16"/>
    <sheet state="hidden" name="2DO BIMESTRE" sheetId="14" r:id="rId17"/>
  </sheets>
  <externalReferences>
    <externalReference r:id="rId18"/>
    <externalReference r:id="rId19"/>
  </externalReferences>
  <definedNames/>
  <calcPr/>
  <extLst>
    <ext uri="GoogleSheetsCustomDataVersion2">
      <go:sheetsCustomData xmlns:go="http://customooxmlschemas.google.com/" r:id="rId20" roundtripDataChecksum="A/8QPgOC1VzlsPGwKgrQtVSPxM22ymKNwfbFt6pZyHA="/>
    </ext>
  </extLst>
</workbook>
</file>

<file path=xl/sharedStrings.xml><?xml version="1.0" encoding="utf-8"?>
<sst xmlns="http://schemas.openxmlformats.org/spreadsheetml/2006/main" count="3549" uniqueCount="345">
  <si>
    <t xml:space="preserve">                                        Tesorería    </t>
  </si>
  <si>
    <t>ENTIDAD:UNIVERSIDAD DE LA GUAJIRA</t>
  </si>
  <si>
    <t>NIT No:892115029-4</t>
  </si>
  <si>
    <t>NOMBRE DEL REPRESENTANTE LEGAL:CARLOS A. ROBLES JULIO</t>
  </si>
  <si>
    <t>INFORME EJECUCION PRESUPUESTAL DE INGRESOS</t>
  </si>
  <si>
    <t>CIUDAD, DIRECCION Y TELEFONOS:R/CHA, KM 5 VIA M/CAO, 7282729</t>
  </si>
  <si>
    <t>VIGENCIA FISCAL:2024</t>
  </si>
  <si>
    <t>PERIODO DE RENDICION  DE: ABRIL 01       A: ABRIL 30</t>
  </si>
  <si>
    <t>HOJA ______  DE _______</t>
  </si>
  <si>
    <t>CODIGO</t>
  </si>
  <si>
    <t>PERIODO DE RENDICION  DE: MAYO 01       A: MAYO 31</t>
  </si>
  <si>
    <t>DESCRIPCION</t>
  </si>
  <si>
    <t>PRESUPUESTO</t>
  </si>
  <si>
    <t xml:space="preserve">            MODIFICACIONES</t>
  </si>
  <si>
    <t>PERIODO DE RENDICION  DE: JUNIO 01       A: JUNIO 30</t>
  </si>
  <si>
    <t xml:space="preserve">                  RECAUDOS</t>
  </si>
  <si>
    <t>SALDOS</t>
  </si>
  <si>
    <t>INICIAL</t>
  </si>
  <si>
    <t xml:space="preserve">                               (2)</t>
  </si>
  <si>
    <t>DEFINITIVO</t>
  </si>
  <si>
    <t>DEL MES</t>
  </si>
  <si>
    <t>ACUMULADO</t>
  </si>
  <si>
    <t>(1)</t>
  </si>
  <si>
    <t xml:space="preserve">ADICIONES </t>
  </si>
  <si>
    <t>REDUCCION</t>
  </si>
  <si>
    <t>(3=1+/-2)</t>
  </si>
  <si>
    <t>(5=4+5A)</t>
  </si>
  <si>
    <t>(6=3-5)</t>
  </si>
  <si>
    <t>INGRESOS CORRIENTES.</t>
  </si>
  <si>
    <t>RENTAS PROPIAS.</t>
  </si>
  <si>
    <t xml:space="preserve">venta de bienes y servicios </t>
  </si>
  <si>
    <t>DERECHOS ACADEMICOS.</t>
  </si>
  <si>
    <t>Matricula-pregrado.</t>
  </si>
  <si>
    <t>matricula pregrado  e iscripcion pregrado</t>
  </si>
  <si>
    <t xml:space="preserve">Facultad de Ingeniería. </t>
  </si>
  <si>
    <t>Ingeniería Industrial</t>
  </si>
  <si>
    <t>maricula postgrado e inscripciones postgrado</t>
  </si>
  <si>
    <t>Ingeniería Ambiental Riohacha</t>
  </si>
  <si>
    <t>Ingeniería Sistemas</t>
  </si>
  <si>
    <t xml:space="preserve">diplomado </t>
  </si>
  <si>
    <t>Ingeniería Sistemas Maicao</t>
  </si>
  <si>
    <t>Ingeniería Civil</t>
  </si>
  <si>
    <t>otros derechos academicos</t>
  </si>
  <si>
    <t>Ingeniería Mecánica</t>
  </si>
  <si>
    <t>Ingeniería Ambiental Fonseca</t>
  </si>
  <si>
    <t>Otras rentas propias</t>
  </si>
  <si>
    <t>Tecnología en Gestión de Redes Informáticas   Riohacha</t>
  </si>
  <si>
    <t>Tecnología en Gestión de Redes Informáticas   Maicao</t>
  </si>
  <si>
    <t>aporte ley 30 art 86</t>
  </si>
  <si>
    <t xml:space="preserve">Facultad de Ciencia de la Educacion.  </t>
  </si>
  <si>
    <t>Lic en Educación Infantil Riohacha</t>
  </si>
  <si>
    <t>aporte ley 30 art 87</t>
  </si>
  <si>
    <t>Lic en Educación Infantil Maicao</t>
  </si>
  <si>
    <t>Lic en Etnoeducacion e Interculturalidad Riohacha</t>
  </si>
  <si>
    <t>Aportes Ley 30 del 92</t>
  </si>
  <si>
    <t>Lic en Educación Física, Recreación y Deportes</t>
  </si>
  <si>
    <t>Lic en Música</t>
  </si>
  <si>
    <t>recursos de caapital</t>
  </si>
  <si>
    <t>Facultad de Ciencias Económicas y Administrativa.</t>
  </si>
  <si>
    <t>Contaduria Publica</t>
  </si>
  <si>
    <t>estampillas</t>
  </si>
  <si>
    <t>Contaduría Pública Maicao</t>
  </si>
  <si>
    <t>Contaduria Publica Villanueva</t>
  </si>
  <si>
    <t>estampilla pro u nacional</t>
  </si>
  <si>
    <t>Administracion de Empresas Riohacha</t>
  </si>
  <si>
    <t>Administracion Turística y Hotelera</t>
  </si>
  <si>
    <t>recusos por votacion</t>
  </si>
  <si>
    <t>Negocios Internacionales</t>
  </si>
  <si>
    <t>Economía</t>
  </si>
  <si>
    <t xml:space="preserve">fomento a la calidad </t>
  </si>
  <si>
    <t>Negocios Internacionales Maicao</t>
  </si>
  <si>
    <t>fomento a la calidad COOPERATIVA</t>
  </si>
  <si>
    <t>Administracion de Empresas Maicao</t>
  </si>
  <si>
    <t>CONVENIOS</t>
  </si>
  <si>
    <t>Administracion de Empresas Villanueva</t>
  </si>
  <si>
    <t>Administración Pública</t>
  </si>
  <si>
    <t>Tecnica Profesional en Procesos Administrativos</t>
  </si>
  <si>
    <t xml:space="preserve">TOTAL DEL PRESUPUESTO </t>
  </si>
  <si>
    <t>Tecnica Profesional en Operaciones Portuarias</t>
  </si>
  <si>
    <t>Tecnología en Gestiòn naviera y  Portuaria</t>
  </si>
  <si>
    <t>Tecnología en Gestión Pública</t>
  </si>
  <si>
    <t>Tecnología en Gestión de Comercio Internacional  Riohacha</t>
  </si>
  <si>
    <t>Tecnología en Gestión de Comercio Internacional Fonseca</t>
  </si>
  <si>
    <t>Tecnología en Gestión de Comercio Internacional V/Nueva</t>
  </si>
  <si>
    <t>Tecnología en Gestión de Comercio Internacional Maicao</t>
  </si>
  <si>
    <t>Facultad de Ciencias Humanas</t>
  </si>
  <si>
    <t>PERIODO DE RENDICION  DE: MARZO 01       A: MARZO 31</t>
  </si>
  <si>
    <t>Derecho</t>
  </si>
  <si>
    <t>Trabajo Social Riohacha</t>
  </si>
  <si>
    <t>Trabajo Social Fonseca</t>
  </si>
  <si>
    <t>Trabajo Social Villanueva</t>
  </si>
  <si>
    <t>Trabajo Social Maicao</t>
  </si>
  <si>
    <t>Psicología</t>
  </si>
  <si>
    <t>Facultad de Ciencias de la Salud</t>
  </si>
  <si>
    <t>Seguridad y Salud en el trabajo</t>
  </si>
  <si>
    <t>Enfermeria</t>
  </si>
  <si>
    <t>Nutricion</t>
  </si>
  <si>
    <t>Facultad de Ciencias Basicas</t>
  </si>
  <si>
    <t>Biología</t>
  </si>
  <si>
    <t>Matricula Postgrado.</t>
  </si>
  <si>
    <t>Especializaciones</t>
  </si>
  <si>
    <t>Gerencia de Construcciones</t>
  </si>
  <si>
    <t>En Resolución de Conflictos</t>
  </si>
  <si>
    <t>Maestrías</t>
  </si>
  <si>
    <t>Maestria en Gestión y Gerencia educativa</t>
  </si>
  <si>
    <t>Maestría en Finanzas</t>
  </si>
  <si>
    <t>Maestría en Gestión y Desarrollo Sostenible</t>
  </si>
  <si>
    <t>Maestría TICs</t>
  </si>
  <si>
    <t>Maestría en Administración de Empresas</t>
  </si>
  <si>
    <t>Maestría en Ciencias Sociales</t>
  </si>
  <si>
    <t>Maestrá en Desarrollo de procesos comunicativos en educación: Lecto - Escritura</t>
  </si>
  <si>
    <t>Maestría en Familia e Intervención Familiar</t>
  </si>
  <si>
    <t>Maestría en Gestión de la Tecología y la Innovación</t>
  </si>
  <si>
    <t>Maestría en Gestión frente al camboio climatico</t>
  </si>
  <si>
    <t>Maestría en Gerencia Estrategica de Mercadeo</t>
  </si>
  <si>
    <t>Formularios e Inscripciones - Pregrado</t>
  </si>
  <si>
    <t xml:space="preserve">Facultad de Ciencia de la Educación.  </t>
  </si>
  <si>
    <t>Lic en Pedagogía Infantil Riohacha</t>
  </si>
  <si>
    <t>Lic en Pedagogía Infantil Maicao</t>
  </si>
  <si>
    <t>Contaduría Publica</t>
  </si>
  <si>
    <t>Administración de Empresas Riohacha</t>
  </si>
  <si>
    <t>Administración Turística y Hotelera</t>
  </si>
  <si>
    <t>Administración de Empresas Maicao</t>
  </si>
  <si>
    <t>Administración de Empresas Villanueva</t>
  </si>
  <si>
    <t>Facultad de Ciencias Sociales y Humanas</t>
  </si>
  <si>
    <t>Trabajo Social. Presencial Riohacha</t>
  </si>
  <si>
    <t>Seguridad y Salud en el Trabajo</t>
  </si>
  <si>
    <t>Facultad de Ciencias Básicas</t>
  </si>
  <si>
    <t>Inscripciones-Postgrado</t>
  </si>
  <si>
    <t>Derechos de Grado-pregrado</t>
  </si>
  <si>
    <t>Derechos de Grado - Postgrado</t>
  </si>
  <si>
    <t>Maestría</t>
  </si>
  <si>
    <t>Otros Derechos Académicos</t>
  </si>
  <si>
    <t>Reintegros.</t>
  </si>
  <si>
    <t>Habilitación.</t>
  </si>
  <si>
    <t>Supletorios</t>
  </si>
  <si>
    <t>Multas.</t>
  </si>
  <si>
    <t>Certificados y Constancias pregrado</t>
  </si>
  <si>
    <t>Duplicado de diploma actas de grado</t>
  </si>
  <si>
    <t>Cursos vacacionales.</t>
  </si>
  <si>
    <t xml:space="preserve"> Certificados y Constancias Postgrado</t>
  </si>
  <si>
    <t>VENTAS DE BIENES Y SERVICIOS</t>
  </si>
  <si>
    <t>Asesorías y consultarías del Centro de Consultoría</t>
  </si>
  <si>
    <t>Otras ventas de bienes y servicios</t>
  </si>
  <si>
    <t>PRE UNIVERSITARIOS</t>
  </si>
  <si>
    <t>Inscripciones</t>
  </si>
  <si>
    <t>Matriculas</t>
  </si>
  <si>
    <t>Ingresos por Extensión</t>
  </si>
  <si>
    <t>Diplomados, seminarios y cursos de actualización</t>
  </si>
  <si>
    <t>OTRAS RENTAS PROPIAS</t>
  </si>
  <si>
    <t>Estampillas Pro-Universidad de la Guajira (Ordenanza 388 de 2014).</t>
  </si>
  <si>
    <t>Devolución del IVA.</t>
  </si>
  <si>
    <t>Arrendamientos</t>
  </si>
  <si>
    <t>Otras Rentas Propias.</t>
  </si>
  <si>
    <t>APORTES</t>
  </si>
  <si>
    <t>NO CONDICIONADOS</t>
  </si>
  <si>
    <t>Presupuesto de la Nación.</t>
  </si>
  <si>
    <t>Aplicación Ley 30/92, Artículo 86</t>
  </si>
  <si>
    <t>Aplicación Ley 30/92, Artículo 87</t>
  </si>
  <si>
    <t>Descuento matrículas por votaciones. Ley 2019 de 2020</t>
  </si>
  <si>
    <t>(Cooperativa) Ley 1819/16, Artìculo 142</t>
  </si>
  <si>
    <t>Presupuesto Departamental.</t>
  </si>
  <si>
    <t>CONDICIONADOS</t>
  </si>
  <si>
    <t>Estampilla Pro Universidad Nacional. Ley 1697 de 2013</t>
  </si>
  <si>
    <t>Proyectos de inversiòn. Ley 2294/2023, Artìculo 124 (Plan de Desarrollo) fomento</t>
  </si>
  <si>
    <t xml:space="preserve"> - Estampilla Pro- Desarrollo Fronterizo. Ordenanzas 388 de 2014 y 418 de 2016</t>
  </si>
  <si>
    <t>RECURSO DE CAPITAL</t>
  </si>
  <si>
    <t>Cuentas por cobrar y deudores.</t>
  </si>
  <si>
    <t xml:space="preserve">   - Postgrado</t>
  </si>
  <si>
    <t xml:space="preserve">   - Subsidio matrícla de  estudiantes beneficiarios de las Ordenanzas 214 de 2007 y 232 de 2008, vigencias anteriores </t>
  </si>
  <si>
    <t xml:space="preserve">   - Matriculas pregrado, diplomados, seminarios, cursos.</t>
  </si>
  <si>
    <t xml:space="preserve">   - Dejado de girar estampilla Pro Universidad</t>
  </si>
  <si>
    <t xml:space="preserve">   - Dejado de girar estampilla Pro Desarrollo Fronterizo</t>
  </si>
  <si>
    <t xml:space="preserve">   - Aporte del Departamento Ley 30/92,  vigencias anteriores </t>
  </si>
  <si>
    <t>RECURSOS ADMINISTRADOS</t>
  </si>
  <si>
    <t>Convenio Mindeporte-Uniguajira</t>
  </si>
  <si>
    <t>Convenio FODESEP</t>
  </si>
  <si>
    <t>Convenio Uniguajira-Unicaldas</t>
  </si>
  <si>
    <t>Convenio Ministerio del Interior N° 2609</t>
  </si>
  <si>
    <t>CONVENIO ESPECIFICO N° 20230019-063-23 Uniantioquia</t>
  </si>
  <si>
    <t>Convenio Icetex - Magdalena</t>
  </si>
  <si>
    <t>Convenio UNIANDES</t>
  </si>
  <si>
    <t>Convenio Minitrabajo N° 430</t>
  </si>
  <si>
    <t>SISTEMA GENERAL DE REGALIAS</t>
  </si>
  <si>
    <t>RECURSOS DE REGALIAS</t>
  </si>
  <si>
    <t>FORMACIÓN DE CAPITAL HUMANO DE ALTO NIVEL PARA</t>
  </si>
  <si>
    <t>TOTAL PRESUPUESTO</t>
  </si>
  <si>
    <t xml:space="preserve">JEFE DE LA UNIDAD RESPONSABLE DE LA INFORMACION </t>
  </si>
  <si>
    <t>FIRMA DEL REPRESENTANTE LEGAL</t>
  </si>
  <si>
    <t>Fiducoldex Contratos</t>
  </si>
  <si>
    <t>CONVENIO  UNIGUAJIRA CONTRATO FINANC N° 20230688,89,84,82 ICETEX</t>
  </si>
  <si>
    <t xml:space="preserve">CONVENIO UNIATLANTICO </t>
  </si>
  <si>
    <t>PERIODO DE RENDICION  DE: JULIO 01       A: JULIO 31</t>
  </si>
  <si>
    <t>PERIODO DE RENDICION  DE: AGOSTO 01       A: AGOSTO 31</t>
  </si>
  <si>
    <t>PERIODO DE RENDICION  DE: SEPTIEMBRE 01       A: SEPTIEMBRE 30</t>
  </si>
  <si>
    <t xml:space="preserve">DIAN DEVOLUCION IVA VIGENCIAS ANTERIORES </t>
  </si>
  <si>
    <t xml:space="preserve">INTERESES DIAN VIGENCIAS ANTERIORES </t>
  </si>
  <si>
    <t>CONVENIO ESPECIFGICO PARA EJECUTAR CONTRATO RC 2022-0666 PROYECTO POLIGENERACION</t>
  </si>
  <si>
    <t>CONVENIO CONTRATO DE RECUPERACION CONTINGENTE 045 DEL 2024</t>
  </si>
  <si>
    <t>CONVENIO ALCALDIA DE BARRANCAS N° 027 DEL 2024</t>
  </si>
  <si>
    <t>CONVENIO UNIMINUTOS N° 112721-187-2023</t>
  </si>
  <si>
    <t>CONVENIO UNIVERSIDAD NACIONAL</t>
  </si>
  <si>
    <t>PERIODO DE RENDICION  DE: OCTUBRE 01       A: OCTUBRE 31</t>
  </si>
  <si>
    <t>ESCENARIOS DEPORTIVOS</t>
  </si>
  <si>
    <t>CONVENIO  UNIGUAJIRA CONTRATO FINANC UNIGUAJIRA PROYECTOS</t>
  </si>
  <si>
    <t>PERIODO DE RENDICION  DE: NOVIEMBRE 01       A: NOVIEMBRE 30</t>
  </si>
  <si>
    <t>CONVENIO UNIANTIOQUIA</t>
  </si>
  <si>
    <t>CONVEIO ACTED</t>
  </si>
  <si>
    <t>OBRA VIA ACCESO SEDE RIOHACHA</t>
  </si>
  <si>
    <t>CONVENIO PROYECTO LAGUNAS 82511 DEL 2024</t>
  </si>
  <si>
    <t>PERIODO DE RENDICION  DE: DICIEMBRE 01       A: DICIEMBRE 31</t>
  </si>
  <si>
    <t>VIGENCIA FISCAL:2011</t>
  </si>
  <si>
    <t>PERIODO DE RENDICION  DE: ENERO 01       A: MARZO 31</t>
  </si>
  <si>
    <t>Matricula y complementarios-pregrado.</t>
  </si>
  <si>
    <t>Lic en Pedagogia Infantil</t>
  </si>
  <si>
    <t>Lic en etnoeducacion Basica Presencial</t>
  </si>
  <si>
    <t>Lic en etnoeducacion Basica a distancia Riohacha</t>
  </si>
  <si>
    <t>Lic en etnoeducacion Basica a distancia Maicao</t>
  </si>
  <si>
    <t>Lic en etnoeducacion Basica a distancia Albania</t>
  </si>
  <si>
    <t>Lic en etnoeducacion Basica a distancia Manaure</t>
  </si>
  <si>
    <t>PERIODO DE RENDICION  DE: ABRIL 01       A: JUNIO 30</t>
  </si>
  <si>
    <t>Artes Visuales</t>
  </si>
  <si>
    <t>2DO TRIMESTRE</t>
  </si>
  <si>
    <t>Administracion de empresas Riohacha</t>
  </si>
  <si>
    <t>Administracion turística y Hotelera</t>
  </si>
  <si>
    <t>Administracion de empresas Maicao</t>
  </si>
  <si>
    <t>Administracion de empresas Villanueva</t>
  </si>
  <si>
    <t>Tecnología de Aguas Marinas y Continentales</t>
  </si>
  <si>
    <t>Instituto Virtual de  Educacion a Distancia</t>
  </si>
  <si>
    <t>Regencia en Farmacia Riohacha</t>
  </si>
  <si>
    <t>Salud Ocupacional Riohacha</t>
  </si>
  <si>
    <t>Salud Ocupacional Albania</t>
  </si>
  <si>
    <t>Regencia en Farmacia Maicao</t>
  </si>
  <si>
    <t>Salud Ocupacional Villanueva</t>
  </si>
  <si>
    <t>Salud Ocupacional Fonseca</t>
  </si>
  <si>
    <t>Regencia en Farmacia Fonseca</t>
  </si>
  <si>
    <t>Salud Ocupacional Profesional Unitolima, Riohacha</t>
  </si>
  <si>
    <t>Salud Ocupacional Profesional Convenio Unitolima Maicao</t>
  </si>
  <si>
    <t>Salud Ocupacional Profesional Convenio Unitolima Albania</t>
  </si>
  <si>
    <t>Salud Ocupacional Profesional Convenio Unitolima Fonseca</t>
  </si>
  <si>
    <t>Salud Ocupacional Profesional Convenio Unitolima Maria La Baja</t>
  </si>
  <si>
    <t>Salud Ocupacional Profesional Convenio Unitolima Villanueva</t>
  </si>
  <si>
    <t>Tecnología Forestal con Enfasis en Protección y Recuperación de Ecosistemas Forestales Convenio Unitolima-Riohacha</t>
  </si>
  <si>
    <t>Articulación Tecnología en Gestión de Productos y Empresas de Artesanías, Riohacha</t>
  </si>
  <si>
    <t>Articulación Administración Pública Convenio Unicartagena, Riohacha</t>
  </si>
  <si>
    <t>Conv. Comunidades Afrocaribeñas - Jorge Artel.</t>
  </si>
  <si>
    <t>Montería</t>
  </si>
  <si>
    <t>Lengua Castellena X, Montería</t>
  </si>
  <si>
    <t>Matemáticas VI, Sahagun</t>
  </si>
  <si>
    <t>Ciencias Sociales VIII, Sahagun</t>
  </si>
  <si>
    <t>Matemáticas III, Valencia</t>
  </si>
  <si>
    <t>Ciencias Sociales II, Sahugun</t>
  </si>
  <si>
    <t>Lengua Castellena I, Sahagun</t>
  </si>
  <si>
    <t>Ciencias Naturales I, Sahagun</t>
  </si>
  <si>
    <t>Salud Ocupacional II, Montería</t>
  </si>
  <si>
    <t>Regencia en Farmacia II, Montería</t>
  </si>
  <si>
    <t>Nuevos Programas</t>
  </si>
  <si>
    <t>Escuela Técnica</t>
  </si>
  <si>
    <t>Técnico Profesional en Turismo Riohacha</t>
  </si>
  <si>
    <t>Técnico Profesional en Procesos Administrativo Publico.</t>
  </si>
  <si>
    <t>Ingresos por Extension</t>
  </si>
  <si>
    <t>Diplomados, seminarios y cursos de actualizacion</t>
  </si>
  <si>
    <t>Facultad de Ingenierías</t>
  </si>
  <si>
    <t>Facultad de Educación</t>
  </si>
  <si>
    <t>Centro de Extension</t>
  </si>
  <si>
    <t>Monteria</t>
  </si>
  <si>
    <t>Instituto de Estudios Ambientales y Aprovechamiento de Aguas INESAG</t>
  </si>
  <si>
    <t>Matricula y complementarios - Postgrado.</t>
  </si>
  <si>
    <t>Gerencia en Finanzas</t>
  </si>
  <si>
    <t>Gerencia de Servicios de Salud</t>
  </si>
  <si>
    <t>Gerencia en Construcciones</t>
  </si>
  <si>
    <t>Trabajo Social Presencial Riohacha</t>
  </si>
  <si>
    <t>Villanueva</t>
  </si>
  <si>
    <t>Tecnología Gestión de Productos y Empresas Artesanías - Riohacha</t>
  </si>
  <si>
    <t>Tecnico Profesional en Turismo Riohacha</t>
  </si>
  <si>
    <t>VIGENCIA FISCAL:2012</t>
  </si>
  <si>
    <t xml:space="preserve">PERIODO DE RENDICION  DE: ENERO       A: FEBRERO </t>
  </si>
  <si>
    <t>Diplomados</t>
  </si>
  <si>
    <t>Validación.</t>
  </si>
  <si>
    <t>Supletorios.</t>
  </si>
  <si>
    <t>Material Bibliografico, Certificados y Constancias.</t>
  </si>
  <si>
    <t xml:space="preserve">Formularios </t>
  </si>
  <si>
    <t>Semestre de fundamentacion</t>
  </si>
  <si>
    <t>Material Bibliografico, Certificados y Constancias Postgrado</t>
  </si>
  <si>
    <t>Otras Ventas de bienes y servicios</t>
  </si>
  <si>
    <t>Registro Proveedores</t>
  </si>
  <si>
    <t>Asesorias y consultarias del INESAG</t>
  </si>
  <si>
    <t>Asesorias y consultarias del Centro de Consultoría</t>
  </si>
  <si>
    <t>Estampillas Pro-Universidad de la Guajira (Ord 040/97).</t>
  </si>
  <si>
    <t>Salud Ocupacional villanueva</t>
  </si>
  <si>
    <t>Ajuste IPC Vigencias Anteriores</t>
  </si>
  <si>
    <t>Estampillas Pro-Desarrollo Frontrizo.</t>
  </si>
  <si>
    <t xml:space="preserve"> - Estampilla Pro- Desarrollo Fronterizo.</t>
  </si>
  <si>
    <t>Presupuesto Municipal.</t>
  </si>
  <si>
    <t xml:space="preserve"> - Maicao.</t>
  </si>
  <si>
    <t>Construcción del Auditorio de La Universidad</t>
  </si>
  <si>
    <t>Convenios</t>
  </si>
  <si>
    <t>Salud Ocupacional Manaure Unitolima</t>
  </si>
  <si>
    <t>Convenio de Cooperacion 0639/08 INCODER - Uniguajira</t>
  </si>
  <si>
    <t>Regencia en Farmacia Villanueva</t>
  </si>
  <si>
    <t>Oferta Mercantil de Servicios No.CHTEZ08/2010 CERREJON - UNIGUAJIRA</t>
  </si>
  <si>
    <t>Conv. De CoopNo.118/10 Fiduciaria Bogota- Uniguajira</t>
  </si>
  <si>
    <t>Conv. De Aoc 0035/10 Corpoguajira- Uniguajira</t>
  </si>
  <si>
    <t>Conv. De Coop. No.032/11 Corp Opcion Legal - Uniguajira</t>
  </si>
  <si>
    <t>Contrato 1162-2008t6540-3826/08 CIAT - UNIGUAJIRA</t>
  </si>
  <si>
    <t>Conv. Interad. 253/09 Departamento - Uniguajira</t>
  </si>
  <si>
    <t>Supr: Conv. Interad No.193/09 Adic 01/11-Uniguajira-Dpto Guajira Recursos: Dpto Guajira.</t>
  </si>
  <si>
    <t>Contrato No.255/11 Min Proteccion Social</t>
  </si>
  <si>
    <t>Contrato No.012/11 Diocisis de Riohacha</t>
  </si>
  <si>
    <t>Contrato No.023/11 Diocisis de Riohacha</t>
  </si>
  <si>
    <t>OTRO SI No.01/2011, Conv. No.001/11 INSTRAM</t>
  </si>
  <si>
    <t>Conv. No.019/2011, Alcaldia de Manaure - UNIGUAJIRA</t>
  </si>
  <si>
    <t>Acuerdo de Subsidio No.10879/2011</t>
  </si>
  <si>
    <t xml:space="preserve">Recurso del crédito o emprestito.                 </t>
  </si>
  <si>
    <t>Articulación Administración en Salud Convenio Unicordoba, Riohacha</t>
  </si>
  <si>
    <t>Aporte Ley 30 de 1992</t>
  </si>
  <si>
    <t>Articulación Administración Financiera Convenio Unicartagena, Riohacha</t>
  </si>
  <si>
    <t xml:space="preserve">   - IVESAD</t>
  </si>
  <si>
    <t>Articulación Administración Agropecuaria Convenio Unicartagena, Riohacha</t>
  </si>
  <si>
    <t>Tecnología en Mercadeo Agroindustrial en Convenio, Unicordoba</t>
  </si>
  <si>
    <t xml:space="preserve">   - Extension Monteria</t>
  </si>
  <si>
    <t xml:space="preserve">   - Matriculas pregrado</t>
  </si>
  <si>
    <t>Ingeniería de Sistemas A Distancia en Convenio con Unicordoba</t>
  </si>
  <si>
    <t xml:space="preserve">   - Estampilla Pro Desarrollo</t>
  </si>
  <si>
    <t xml:space="preserve">   - Estampilla Pro Universidad</t>
  </si>
  <si>
    <t>Aporte Ley 30 de 1992 Articulo  87</t>
  </si>
  <si>
    <t>Aporte Ley 30 de 1992 Articulo  10  y 11</t>
  </si>
  <si>
    <t>Donaciones.</t>
  </si>
  <si>
    <t>Ventas de activos fijos.</t>
  </si>
  <si>
    <t>Rendimientos.</t>
  </si>
  <si>
    <t>Recurso del balance.</t>
  </si>
  <si>
    <t>Convenio 201/2008</t>
  </si>
  <si>
    <t>Ciencias Sociales II, Sahagun</t>
  </si>
  <si>
    <t>Convenio 020 de 2008</t>
  </si>
  <si>
    <t>Contrato de Obra 008/08</t>
  </si>
  <si>
    <t>Convenio 050/2006</t>
  </si>
  <si>
    <t>Ciencias Naturales I, Pueblo Nuevo</t>
  </si>
  <si>
    <t>Otros recursos de capital.</t>
  </si>
  <si>
    <t>Minería a Cielo Abierto, Riohacha</t>
  </si>
  <si>
    <t>Seguridad Industrial, Hatonuevo</t>
  </si>
  <si>
    <t>Mantenimiento de Maquinaria Pesada, Riohacha</t>
  </si>
  <si>
    <t>Técnico Profesional en Turismo, Maicao</t>
  </si>
  <si>
    <t>Técnico Profesional en Procesos Administrativos Públicos</t>
  </si>
  <si>
    <t>Técnico Profesional en Comercialización de Artesanias</t>
  </si>
  <si>
    <t xml:space="preserve">PERIODO DE RENDICION  DE: MARZO       A: ABRIL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</si>
</sst>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 * #,##0_ ;_ * \-#,##0_ ;_ * &quot;-&quot;??_ ;_ @_ "/>
    <numFmt numFmtId="165" formatCode="_(* #,##0_);_(* \(#,##0\);_(* &quot;-&quot;??_);_(@_)"/>
    <numFmt numFmtId="166" formatCode="_ * #,##0_ ;_ * \-#,##0_ ;_ * &quot;-&quot;_ ;_ @_ "/>
    <numFmt numFmtId="167" formatCode="_(* #,##0_);_(* \(#,##0\);_(* &quot;-&quot;_);_(@_)"/>
    <numFmt numFmtId="168" formatCode="_ * #,##0.00_ ;_ * \-#,##0.00_ ;_ * &quot;-&quot;_ ;_ @_ "/>
  </numFmts>
  <fonts count="13">
    <font>
      <sz val="10.0"/>
      <color rgb="FF000000"/>
      <name val="Arial"/>
      <scheme val="minor"/>
    </font>
    <font>
      <sz val="8.0"/>
      <color theme="1"/>
      <name val="Arial"/>
    </font>
    <font>
      <b/>
      <sz val="16.0"/>
      <color theme="1"/>
      <name val="Century Gothic"/>
    </font>
    <font>
      <b/>
      <sz val="8.0"/>
      <color theme="1"/>
      <name val="Arial"/>
    </font>
    <font/>
    <font>
      <u/>
      <sz val="8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u/>
      <sz val="9.0"/>
      <color rgb="FF0000FF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10.0"/>
      <color theme="1"/>
      <name val="Arial"/>
    </font>
    <font>
      <sz val="9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  <top style="thin">
        <color rgb="FF000000"/>
      </top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9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1" numFmtId="3" xfId="0" applyAlignment="1" applyBorder="1" applyFont="1" applyNumberForma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64" xfId="0" applyAlignment="1" applyFont="1" applyNumberForma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0" fillId="0" fontId="1" numFmtId="3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center" wrapText="0"/>
    </xf>
    <xf borderId="5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5" fillId="0" fontId="4" numFmtId="0" xfId="0" applyBorder="1" applyFont="1"/>
    <xf borderId="6" fillId="0" fontId="3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7" fillId="0" fontId="3" numFmtId="3" xfId="0" applyAlignment="1" applyBorder="1" applyFont="1" applyNumberForma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3" xfId="0" applyAlignment="1" applyFont="1" applyNumberFormat="1">
      <alignment shrinkToFit="0" vertical="bottom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6" fillId="0" fontId="5" numFmtId="0" xfId="0" applyAlignment="1" applyBorder="1" applyFont="1">
      <alignment horizontal="left" shrinkToFit="0" vertical="bottom" wrapText="0"/>
    </xf>
    <xf borderId="7" fillId="0" fontId="1" numFmtId="3" xfId="0" applyAlignment="1" applyBorder="1" applyFont="1" applyNumberFormat="1">
      <alignment shrinkToFit="0" vertical="bottom" wrapText="0"/>
    </xf>
    <xf borderId="8" fillId="0" fontId="3" numFmtId="0" xfId="0" applyAlignment="1" applyBorder="1" applyFont="1">
      <alignment shrinkToFit="0" vertical="bottom" wrapText="0"/>
    </xf>
    <xf borderId="9" fillId="0" fontId="3" numFmtId="0" xfId="0" applyAlignment="1" applyBorder="1" applyFont="1">
      <alignment horizontal="left" shrinkToFit="0" vertical="bottom" wrapText="0"/>
    </xf>
    <xf borderId="10" fillId="0" fontId="3" numFmtId="0" xfId="0" applyAlignment="1" applyBorder="1" applyFont="1">
      <alignment horizontal="center" shrinkToFit="0" vertical="bottom" wrapText="0"/>
    </xf>
    <xf borderId="10" fillId="0" fontId="3" numFmtId="3" xfId="0" applyAlignment="1" applyBorder="1" applyFont="1" applyNumberFormat="1">
      <alignment horizontal="center" shrinkToFit="0" vertical="bottom" wrapText="0"/>
    </xf>
    <xf borderId="11" fillId="0" fontId="3" numFmtId="165" xfId="0" applyAlignment="1" applyBorder="1" applyFont="1" applyNumberFormat="1">
      <alignment horizontal="left" shrinkToFit="0" vertical="bottom" wrapText="0"/>
    </xf>
    <xf borderId="12" fillId="0" fontId="4" numFmtId="0" xfId="0" applyBorder="1" applyFont="1"/>
    <xf borderId="10" fillId="0" fontId="3" numFmtId="165" xfId="0" applyAlignment="1" applyBorder="1" applyFont="1" applyNumberFormat="1">
      <alignment horizontal="center" shrinkToFit="0" vertical="bottom" wrapText="0"/>
    </xf>
    <xf borderId="11" fillId="0" fontId="3" numFmtId="0" xfId="0" applyAlignment="1" applyBorder="1" applyFont="1">
      <alignment shrinkToFit="0" vertical="bottom" wrapText="0"/>
    </xf>
    <xf borderId="13" fillId="0" fontId="3" numFmtId="0" xfId="0" applyAlignment="1" applyBorder="1" applyFont="1">
      <alignment horizontal="center" shrinkToFit="0" vertical="bottom" wrapText="0"/>
    </xf>
    <xf borderId="14" fillId="0" fontId="3" numFmtId="0" xfId="0" applyAlignment="1" applyBorder="1" applyFont="1">
      <alignment horizontal="left" shrinkToFit="0" vertical="bottom" wrapText="0"/>
    </xf>
    <xf borderId="15" fillId="0" fontId="3" numFmtId="0" xfId="0" applyAlignment="1" applyBorder="1" applyFont="1">
      <alignment horizontal="center" shrinkToFit="0" vertical="bottom" wrapText="0"/>
    </xf>
    <xf borderId="16" fillId="0" fontId="3" numFmtId="3" xfId="0" applyAlignment="1" applyBorder="1" applyFont="1" applyNumberFormat="1">
      <alignment horizontal="center" shrinkToFit="0" vertical="bottom" wrapText="0"/>
    </xf>
    <xf borderId="17" fillId="0" fontId="3" numFmtId="165" xfId="0" applyAlignment="1" applyBorder="1" applyFont="1" applyNumberFormat="1">
      <alignment shrinkToFit="0" vertical="bottom" wrapText="0"/>
    </xf>
    <xf borderId="18" fillId="0" fontId="4" numFmtId="0" xfId="0" applyBorder="1" applyFont="1"/>
    <xf borderId="14" fillId="0" fontId="3" numFmtId="165" xfId="0" applyAlignment="1" applyBorder="1" applyFont="1" applyNumberFormat="1">
      <alignment horizontal="center" shrinkToFit="0" vertical="bottom" wrapText="0"/>
    </xf>
    <xf borderId="16" fillId="0" fontId="3" numFmtId="0" xfId="0" applyAlignment="1" applyBorder="1" applyFont="1">
      <alignment shrinkToFit="0" vertical="bottom" wrapText="0"/>
    </xf>
    <xf borderId="14" fillId="2" fontId="3" numFmtId="0" xfId="0" applyAlignment="1" applyBorder="1" applyFill="1" applyFont="1">
      <alignment horizontal="left" shrinkToFit="0" vertical="bottom" wrapText="0"/>
    </xf>
    <xf borderId="15" fillId="2" fontId="3" numFmtId="0" xfId="0" applyAlignment="1" applyBorder="1" applyFill="1" applyFont="1">
      <alignment shrinkToFit="0" vertical="bottom" wrapText="1"/>
    </xf>
    <xf borderId="15" fillId="0" fontId="3" numFmtId="3" xfId="0" applyAlignment="1" applyBorder="1" applyFont="1" applyNumberFormat="1">
      <alignment horizontal="center" shrinkToFit="0" vertical="bottom" wrapText="0"/>
    </xf>
    <xf borderId="15" fillId="0" fontId="3" numFmtId="165" xfId="0" applyAlignment="1" applyBorder="1" applyFont="1" applyNumberFormat="1">
      <alignment horizontal="center" shrinkToFit="0" vertical="bottom" wrapText="0"/>
    </xf>
    <xf borderId="16" fillId="0" fontId="3" numFmtId="0" xfId="0" applyAlignment="1" applyBorder="1" applyFont="1">
      <alignment horizontal="center" shrinkToFit="0" vertical="bottom" wrapText="0"/>
    </xf>
    <xf borderId="19" fillId="0" fontId="3" numFmtId="0" xfId="0" applyAlignment="1" applyBorder="1" applyFont="1">
      <alignment horizontal="center" shrinkToFit="0" vertical="bottom" wrapText="0"/>
    </xf>
    <xf borderId="20" fillId="2" fontId="3" numFmtId="0" xfId="0" applyAlignment="1" applyBorder="1" applyFill="1" applyFont="1">
      <alignment horizontal="left" shrinkToFit="0" vertical="bottom" wrapText="0"/>
    </xf>
    <xf borderId="21" fillId="2" fontId="3" numFmtId="0" xfId="0" applyAlignment="1" applyBorder="1" applyFill="1" applyFont="1">
      <alignment shrinkToFit="0" vertical="bottom" wrapText="1"/>
    </xf>
    <xf borderId="21" fillId="2" fontId="3" numFmtId="3" xfId="0" applyAlignment="1" applyBorder="1" applyFill="1" applyFont="1" applyNumberFormat="1">
      <alignment shrinkToFit="0" vertical="bottom" wrapText="0"/>
    </xf>
    <xf borderId="22" fillId="2" fontId="3" numFmtId="3" xfId="0" applyAlignment="1" applyBorder="1" applyFill="1" applyFont="1" applyNumberForma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23" fillId="2" fontId="3" numFmtId="3" xfId="0" applyAlignment="1" applyBorder="1" applyFill="1" applyFont="1" applyNumberFormat="1">
      <alignment shrinkToFit="0" vertical="bottom" wrapText="0"/>
    </xf>
    <xf borderId="0" fillId="0" fontId="3" numFmtId="166" xfId="0" applyAlignment="1" applyFont="1" applyNumberFormat="1">
      <alignment shrinkToFit="0" vertical="bottom" wrapText="0"/>
    </xf>
    <xf borderId="20" fillId="2" fontId="1" numFmtId="0" xfId="0" applyAlignment="1" applyBorder="1" applyFill="1" applyFont="1">
      <alignment horizontal="left" shrinkToFit="0" vertical="bottom" wrapText="0"/>
    </xf>
    <xf borderId="21" fillId="2" fontId="1" numFmtId="0" xfId="0" applyAlignment="1" applyBorder="1" applyFill="1" applyFont="1">
      <alignment shrinkToFit="0" vertical="bottom" wrapText="1"/>
    </xf>
    <xf borderId="21" fillId="0" fontId="1" numFmtId="3" xfId="0" applyAlignment="1" applyBorder="1" applyFont="1" applyNumberFormat="1">
      <alignment shrinkToFit="0" vertical="bottom" wrapText="0"/>
    </xf>
    <xf borderId="23" fillId="2" fontId="1" numFmtId="3" xfId="0" applyAlignment="1" applyBorder="1" applyFill="1" applyFont="1" applyNumberFormat="1">
      <alignment shrinkToFit="0" vertical="bottom" wrapText="0"/>
    </xf>
    <xf borderId="23" fillId="0" fontId="1" numFmtId="3" xfId="0" applyAlignment="1" applyBorder="1" applyFont="1" applyNumberFormat="1">
      <alignment shrinkToFit="0" vertical="bottom" wrapText="0"/>
    </xf>
    <xf borderId="21" fillId="2" fontId="1" numFmtId="3" xfId="0" applyAlignment="1" applyBorder="1" applyFill="1" applyFont="1" applyNumberFormat="1">
      <alignment shrinkToFit="0" vertical="bottom" wrapText="0"/>
    </xf>
    <xf borderId="24" fillId="0" fontId="1" numFmtId="3" xfId="0" applyAlignment="1" applyBorder="1" applyFont="1" applyNumberFormat="1">
      <alignment shrinkToFit="0" vertical="bottom" wrapText="0"/>
    </xf>
    <xf borderId="25" fillId="0" fontId="1" numFmtId="3" xfId="0" applyAlignment="1" applyBorder="1" applyFont="1" applyNumberFormat="1">
      <alignment shrinkToFit="0" vertical="bottom" wrapText="0"/>
    </xf>
    <xf borderId="21" fillId="0" fontId="3" numFmtId="3" xfId="0" applyAlignment="1" applyBorder="1" applyFont="1" applyNumberFormat="1">
      <alignment shrinkToFit="0" vertical="bottom" wrapText="0"/>
    </xf>
    <xf borderId="0" fillId="0" fontId="1" numFmtId="166" xfId="0" applyAlignment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1"/>
    </xf>
    <xf borderId="0" fillId="0" fontId="6" numFmtId="166" xfId="0" applyAlignment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5" fillId="0" fontId="3" numFmtId="0" xfId="0" applyAlignment="1" applyBorder="1" applyFont="1">
      <alignment horizontal="center" shrinkToFit="0" vertical="bottom" wrapText="0"/>
    </xf>
    <xf borderId="23" fillId="0" fontId="3" numFmtId="3" xfId="0" applyAlignment="1" applyBorder="1" applyFont="1" applyNumberFormat="1">
      <alignment shrinkToFit="0" vertical="bottom" wrapText="0"/>
    </xf>
    <xf borderId="12" fillId="0" fontId="3" numFmtId="165" xfId="0" applyAlignment="1" applyBorder="1" applyFont="1" applyNumberFormat="1">
      <alignment horizontal="left" shrinkToFit="0" vertical="bottom" wrapText="0"/>
    </xf>
    <xf borderId="12" fillId="0" fontId="3" numFmtId="0" xfId="0" applyAlignment="1" applyBorder="1" applyFont="1">
      <alignment shrinkToFit="0" vertical="bottom" wrapText="0"/>
    </xf>
    <xf borderId="18" fillId="0" fontId="3" numFmtId="165" xfId="0" applyAlignment="1" applyBorder="1" applyFont="1" applyNumberFormat="1">
      <alignment shrinkToFit="0" vertical="bottom" wrapText="0"/>
    </xf>
    <xf borderId="24" fillId="0" fontId="3" numFmtId="0" xfId="0" applyAlignment="1" applyBorder="1" applyFont="1">
      <alignment horizontal="right" shrinkToFit="0" vertical="bottom" wrapText="0"/>
    </xf>
    <xf borderId="24" fillId="0" fontId="1" numFmtId="0" xfId="0" applyAlignment="1" applyBorder="1" applyFont="1">
      <alignment horizontal="right" shrinkToFit="0" vertical="bottom" wrapText="0"/>
    </xf>
    <xf borderId="26" fillId="2" fontId="1" numFmtId="3" xfId="0" applyAlignment="1" applyBorder="1" applyFill="1" applyFont="1" applyNumberFormat="1">
      <alignment shrinkToFit="0" vertical="bottom" wrapText="0"/>
    </xf>
    <xf borderId="27" fillId="2" fontId="1" numFmtId="3" xfId="0" applyAlignment="1" applyBorder="1" applyFill="1" applyFont="1" applyNumberFormat="1">
      <alignment shrinkToFit="0" vertical="bottom" wrapText="0"/>
    </xf>
    <xf borderId="28" fillId="2" fontId="3" numFmtId="3" xfId="0" applyAlignment="1" applyBorder="1" applyFill="1" applyFont="1" applyNumberFormat="1">
      <alignment shrinkToFit="0" vertical="bottom" wrapText="0"/>
    </xf>
    <xf borderId="29" fillId="0" fontId="3" numFmtId="3" xfId="0" applyAlignment="1" applyBorder="1" applyFont="1" applyNumberFormat="1">
      <alignment shrinkToFit="0" vertical="bottom" wrapText="0"/>
    </xf>
    <xf borderId="25" fillId="0" fontId="3" numFmtId="3" xfId="0" applyAlignment="1" applyBorder="1" applyFont="1" applyNumberFormat="1">
      <alignment horizontal="right" shrinkToFit="0" vertical="bottom" wrapText="0"/>
    </xf>
    <xf borderId="24" fillId="0" fontId="3" numFmtId="3" xfId="0" applyAlignment="1" applyBorder="1" applyFont="1" applyNumberFormat="1">
      <alignment horizontal="right" shrinkToFit="0" vertical="bottom" wrapText="0"/>
    </xf>
    <xf borderId="25" fillId="0" fontId="3" numFmtId="3" xfId="0" applyAlignment="1" applyBorder="1" applyFont="1" applyNumberFormat="1">
      <alignment shrinkToFit="0" vertical="bottom" wrapText="0"/>
    </xf>
    <xf borderId="23" fillId="0" fontId="3" numFmtId="0" xfId="0" applyAlignment="1" applyBorder="1" applyFont="1">
      <alignment horizontal="center" shrinkToFit="0" vertical="bottom" wrapText="0"/>
    </xf>
    <xf borderId="30" fillId="0" fontId="3" numFmtId="3" xfId="0" applyAlignment="1" applyBorder="1" applyFont="1" applyNumberFormat="1">
      <alignment horizontal="right" shrinkToFit="0" vertical="bottom" wrapText="0"/>
    </xf>
    <xf borderId="30" fillId="0" fontId="1" numFmtId="3" xfId="0" applyAlignment="1" applyBorder="1" applyFont="1" applyNumberFormat="1">
      <alignment horizontal="right" shrinkToFit="0" vertical="bottom" wrapText="0"/>
    </xf>
    <xf borderId="28" fillId="2" fontId="1" numFmtId="3" xfId="0" applyAlignment="1" applyBorder="1" applyFill="1" applyFont="1" applyNumberFormat="1">
      <alignment shrinkToFit="0" vertical="bottom" wrapText="0"/>
    </xf>
    <xf borderId="25" fillId="0" fontId="1" numFmtId="0" xfId="0" applyAlignment="1" applyBorder="1" applyFont="1">
      <alignment horizontal="right" shrinkToFit="0" vertical="bottom" wrapText="0"/>
    </xf>
    <xf borderId="25" fillId="0" fontId="3" numFmtId="0" xfId="0" applyAlignment="1" applyBorder="1" applyFont="1">
      <alignment horizontal="right" shrinkToFit="0" vertical="bottom" wrapText="0"/>
    </xf>
    <xf borderId="21" fillId="0" fontId="1" numFmtId="3" xfId="0" applyAlignment="1" applyBorder="1" applyFont="1" applyNumberFormat="1">
      <alignment shrinkToFit="0" vertical="center" wrapText="0"/>
    </xf>
    <xf borderId="21" fillId="0" fontId="3" numFmtId="3" xfId="0" applyAlignment="1" applyBorder="1" applyFont="1" applyNumberFormat="1">
      <alignment shrinkToFit="0" vertical="center" wrapText="0"/>
    </xf>
    <xf borderId="24" fillId="0" fontId="3" numFmtId="3" xfId="0" applyAlignment="1" applyBorder="1" applyFont="1" applyNumberFormat="1">
      <alignment shrinkToFit="0" vertical="bottom" wrapText="0"/>
    </xf>
    <xf borderId="31" fillId="2" fontId="1" numFmtId="0" xfId="0" applyAlignment="1" applyBorder="1" applyFill="1" applyFont="1">
      <alignment shrinkToFit="0" vertical="bottom" wrapText="0"/>
    </xf>
    <xf borderId="21" fillId="2" fontId="3" numFmtId="167" xfId="0" applyAlignment="1" applyBorder="1" applyFill="1" applyFont="1" applyNumberFormat="1">
      <alignment shrinkToFit="0" vertical="bottom" wrapText="0"/>
    </xf>
    <xf borderId="21" fillId="2" fontId="1" numFmtId="0" xfId="0" applyAlignment="1" applyBorder="1" applyFill="1" applyFont="1">
      <alignment shrinkToFit="0" vertical="center" wrapText="1"/>
    </xf>
    <xf borderId="20" fillId="2" fontId="1" numFmtId="0" xfId="0" applyAlignment="1" applyBorder="1" applyFill="1" applyFont="1">
      <alignment horizontal="left" shrinkToFit="0" vertical="center" wrapText="0"/>
    </xf>
    <xf borderId="21" fillId="0" fontId="1" numFmtId="3" xfId="0" applyAlignment="1" applyBorder="1" applyFont="1" applyNumberFormat="1">
      <alignment horizontal="right" shrinkToFit="0" vertical="center" wrapText="0"/>
    </xf>
    <xf borderId="20" fillId="0" fontId="3" numFmtId="0" xfId="0" applyAlignment="1" applyBorder="1" applyFont="1">
      <alignment horizontal="left" shrinkToFit="0" vertical="bottom" wrapText="0"/>
    </xf>
    <xf borderId="21" fillId="2" fontId="3" numFmtId="0" xfId="0" applyAlignment="1" applyBorder="1" applyFill="1" applyFont="1">
      <alignment horizontal="left" shrinkToFit="0" vertical="bottom" wrapText="0"/>
    </xf>
    <xf borderId="21" fillId="0" fontId="3" numFmtId="0" xfId="0" applyAlignment="1" applyBorder="1" applyFont="1">
      <alignment shrinkToFit="0" vertical="center" wrapText="1"/>
    </xf>
    <xf borderId="20" fillId="0" fontId="1" numFmtId="0" xfId="0" applyAlignment="1" applyBorder="1" applyFont="1">
      <alignment horizontal="left" shrinkToFit="0" vertical="bottom" wrapText="0"/>
    </xf>
    <xf borderId="21" fillId="0" fontId="1" numFmtId="0" xfId="0" applyAlignment="1" applyBorder="1" applyFont="1">
      <alignment shrinkToFit="0" vertical="center" wrapText="1"/>
    </xf>
    <xf borderId="21" fillId="0" fontId="3" numFmtId="0" xfId="0" applyAlignment="1" applyBorder="1" applyFont="1">
      <alignment shrinkToFit="0" vertical="bottom" wrapText="1"/>
    </xf>
    <xf borderId="17" fillId="0" fontId="3" numFmtId="0" xfId="0" applyAlignment="1" applyBorder="1" applyFont="1">
      <alignment shrinkToFit="0" vertical="bottom" wrapText="0"/>
    </xf>
    <xf borderId="32" fillId="2" fontId="3" numFmtId="3" xfId="0" applyAlignment="1" applyBorder="1" applyFill="1" applyFont="1" applyNumberFormat="1">
      <alignment shrinkToFit="0" vertical="bottom" wrapText="0"/>
    </xf>
    <xf borderId="4" fillId="0" fontId="1" numFmtId="3" xfId="0" applyAlignment="1" applyBorder="1" applyFont="1" applyNumberFormat="1">
      <alignment shrinkToFit="0" vertical="bottom" wrapText="0"/>
    </xf>
    <xf borderId="5" fillId="0" fontId="1" numFmtId="3" xfId="0" applyAlignment="1" applyBorder="1" applyFont="1" applyNumberForma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33" fillId="0" fontId="3" numFmtId="0" xfId="0" applyAlignment="1" applyBorder="1" applyFont="1">
      <alignment shrinkToFit="0" vertical="bottom" wrapText="0"/>
    </xf>
    <xf borderId="18" fillId="0" fontId="3" numFmtId="3" xfId="0" applyAlignment="1" applyBorder="1" applyFont="1" applyNumberFormat="1">
      <alignment shrinkToFit="0" vertical="bottom" wrapText="0"/>
    </xf>
    <xf borderId="6" fillId="0" fontId="3" numFmtId="0" xfId="0" applyAlignment="1" applyBorder="1" applyFont="1">
      <alignment horizontal="center" shrinkToFit="0" vertical="bottom" wrapText="0"/>
    </xf>
    <xf borderId="7" fillId="0" fontId="4" numFmtId="0" xfId="0" applyBorder="1" applyFont="1"/>
    <xf borderId="8" fillId="0" fontId="4" numFmtId="0" xfId="0" applyBorder="1" applyFont="1"/>
    <xf borderId="31" fillId="3" fontId="1" numFmtId="166" xfId="0" applyAlignment="1" applyBorder="1" applyFill="1" applyFont="1" applyNumberFormat="1">
      <alignment shrinkToFit="0" vertical="bottom" wrapText="0"/>
    </xf>
    <xf borderId="23" fillId="0" fontId="1" numFmtId="4" xfId="0" applyAlignment="1" applyBorder="1" applyFont="1" applyNumberFormat="1">
      <alignment shrinkToFit="0" vertical="bottom" wrapText="0"/>
    </xf>
    <xf borderId="25" fillId="0" fontId="1" numFmtId="4" xfId="0" applyAlignment="1" applyBorder="1" applyFont="1" applyNumberFormat="1">
      <alignment shrinkToFit="0" vertical="bottom" wrapText="0"/>
    </xf>
    <xf borderId="24" fillId="0" fontId="1" numFmtId="4" xfId="0" applyAlignment="1" applyBorder="1" applyFont="1" applyNumberForma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2" fillId="0" fontId="7" numFmtId="0" xfId="0" applyAlignment="1" applyBorder="1" applyFont="1">
      <alignment shrinkToFit="0" vertical="bottom" wrapText="0"/>
    </xf>
    <xf borderId="3" fillId="0" fontId="7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4" fillId="0" fontId="7" numFmtId="0" xfId="0" applyAlignment="1" applyBorder="1" applyFont="1">
      <alignment shrinkToFit="0" vertical="bottom" wrapText="0"/>
    </xf>
    <xf borderId="5" fillId="0" fontId="7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6" fillId="0" fontId="6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shrinkToFit="0" vertical="bottom" wrapText="0"/>
    </xf>
    <xf borderId="7" fillId="0" fontId="7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3" fillId="0" fontId="6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shrinkToFit="0" vertical="bottom" wrapText="0"/>
    </xf>
    <xf borderId="5" fillId="0" fontId="6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horizontal="left" shrinkToFit="0" vertical="bottom" wrapText="0"/>
    </xf>
    <xf borderId="6" fillId="0" fontId="8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9" fillId="0" fontId="9" numFmtId="0" xfId="0" applyAlignment="1" applyBorder="1" applyFont="1">
      <alignment horizontal="left" shrinkToFit="0" vertical="bottom" wrapText="0"/>
    </xf>
    <xf borderId="10" fillId="0" fontId="9" numFmtId="0" xfId="0" applyAlignment="1" applyBorder="1" applyFont="1">
      <alignment horizontal="center" shrinkToFit="0" vertical="bottom" wrapText="0"/>
    </xf>
    <xf borderId="10" fillId="0" fontId="9" numFmtId="165" xfId="0" applyAlignment="1" applyBorder="1" applyFont="1" applyNumberFormat="1">
      <alignment horizontal="center" shrinkToFit="0" vertical="bottom" wrapText="0"/>
    </xf>
    <xf borderId="11" fillId="0" fontId="9" numFmtId="165" xfId="0" applyAlignment="1" applyBorder="1" applyFont="1" applyNumberFormat="1">
      <alignment horizontal="left" shrinkToFit="0" vertical="bottom" wrapText="0"/>
    </xf>
    <xf borderId="11" fillId="0" fontId="9" numFmtId="0" xfId="0" applyAlignment="1" applyBorder="1" applyFont="1">
      <alignment shrinkToFit="0" vertical="bottom" wrapText="0"/>
    </xf>
    <xf borderId="13" fillId="0" fontId="9" numFmtId="0" xfId="0" applyAlignment="1" applyBorder="1" applyFont="1">
      <alignment horizontal="center" shrinkToFit="0" vertical="bottom" wrapText="0"/>
    </xf>
    <xf borderId="14" fillId="0" fontId="9" numFmtId="0" xfId="0" applyAlignment="1" applyBorder="1" applyFont="1">
      <alignment horizontal="left" shrinkToFit="0" vertical="bottom" wrapText="0"/>
    </xf>
    <xf borderId="15" fillId="0" fontId="9" numFmtId="0" xfId="0" applyAlignment="1" applyBorder="1" applyFont="1">
      <alignment horizontal="center" shrinkToFit="0" vertical="bottom" wrapText="0"/>
    </xf>
    <xf borderId="16" fillId="0" fontId="9" numFmtId="165" xfId="0" applyAlignment="1" applyBorder="1" applyFont="1" applyNumberFormat="1">
      <alignment horizontal="center" shrinkToFit="0" vertical="bottom" wrapText="0"/>
    </xf>
    <xf borderId="17" fillId="0" fontId="9" numFmtId="165" xfId="0" applyAlignment="1" applyBorder="1" applyFont="1" applyNumberFormat="1">
      <alignment shrinkToFit="0" vertical="bottom" wrapText="0"/>
    </xf>
    <xf borderId="14" fillId="0" fontId="9" numFmtId="165" xfId="0" applyAlignment="1" applyBorder="1" applyFont="1" applyNumberFormat="1">
      <alignment horizontal="center" shrinkToFit="0" vertical="bottom" wrapText="0"/>
    </xf>
    <xf borderId="16" fillId="0" fontId="9" numFmtId="0" xfId="0" applyAlignment="1" applyBorder="1" applyFont="1">
      <alignment shrinkToFit="0" vertical="bottom" wrapText="0"/>
    </xf>
    <xf borderId="14" fillId="2" fontId="6" numFmtId="0" xfId="0" applyAlignment="1" applyBorder="1" applyFill="1" applyFont="1">
      <alignment horizontal="left" shrinkToFit="0" vertical="bottom" wrapText="0"/>
    </xf>
    <xf borderId="15" fillId="2" fontId="6" numFmtId="0" xfId="0" applyAlignment="1" applyBorder="1" applyFill="1" applyFont="1">
      <alignment shrinkToFit="0" vertical="bottom" wrapText="1"/>
    </xf>
    <xf borderId="15" fillId="0" fontId="9" numFmtId="165" xfId="0" applyAlignment="1" applyBorder="1" applyFont="1" applyNumberFormat="1">
      <alignment horizontal="center" shrinkToFit="0" vertical="bottom" wrapText="0"/>
    </xf>
    <xf borderId="16" fillId="0" fontId="9" numFmtId="0" xfId="0" applyAlignment="1" applyBorder="1" applyFont="1">
      <alignment horizontal="center" shrinkToFit="0" vertical="bottom" wrapText="0"/>
    </xf>
    <xf borderId="19" fillId="0" fontId="9" numFmtId="0" xfId="0" applyAlignment="1" applyBorder="1" applyFont="1">
      <alignment horizontal="center" shrinkToFit="0" vertical="bottom" wrapText="0"/>
    </xf>
    <xf borderId="20" fillId="2" fontId="6" numFmtId="0" xfId="0" applyAlignment="1" applyBorder="1" applyFill="1" applyFont="1">
      <alignment horizontal="left" shrinkToFit="0" vertical="bottom" wrapText="0"/>
    </xf>
    <xf borderId="21" fillId="2" fontId="6" numFmtId="0" xfId="0" applyAlignment="1" applyBorder="1" applyFill="1" applyFont="1">
      <alignment shrinkToFit="0" vertical="bottom" wrapText="1"/>
    </xf>
    <xf borderId="34" fillId="2" fontId="6" numFmtId="3" xfId="0" applyAlignment="1" applyBorder="1" applyFill="1" applyFont="1" applyNumberFormat="1">
      <alignment shrinkToFit="0" vertical="bottom" wrapText="0"/>
    </xf>
    <xf borderId="22" fillId="2" fontId="6" numFmtId="3" xfId="0" applyAlignment="1" applyBorder="1" applyFill="1" applyFont="1" applyNumberFormat="1">
      <alignment shrinkToFit="0" vertical="bottom" wrapText="0"/>
    </xf>
    <xf borderId="35" fillId="2" fontId="6" numFmtId="3" xfId="0" applyAlignment="1" applyBorder="1" applyFill="1" applyFont="1" applyNumberFormat="1">
      <alignment shrinkToFit="0" vertical="bottom" wrapText="0"/>
    </xf>
    <xf borderId="36" fillId="2" fontId="6" numFmtId="3" xfId="0" applyAlignment="1" applyBorder="1" applyFill="1" applyFont="1" applyNumberFormat="1">
      <alignment shrinkToFit="0" vertical="bottom" wrapText="0"/>
    </xf>
    <xf borderId="0" fillId="0" fontId="6" numFmtId="3" xfId="0" applyAlignment="1" applyFont="1" applyNumberFormat="1">
      <alignment shrinkToFit="0" vertical="bottom" wrapText="0"/>
    </xf>
    <xf borderId="37" fillId="2" fontId="6" numFmtId="3" xfId="0" applyAlignment="1" applyBorder="1" applyFill="1" applyFont="1" applyNumberFormat="1">
      <alignment shrinkToFit="0" vertical="bottom" wrapText="0"/>
    </xf>
    <xf borderId="23" fillId="2" fontId="6" numFmtId="3" xfId="0" applyAlignment="1" applyBorder="1" applyFill="1" applyFont="1" applyNumberFormat="1">
      <alignment shrinkToFit="0" vertical="bottom" wrapText="0"/>
    </xf>
    <xf borderId="26" fillId="2" fontId="6" numFmtId="3" xfId="0" applyAlignment="1" applyBorder="1" applyFill="1" applyFont="1" applyNumberFormat="1">
      <alignment shrinkToFit="0" vertical="bottom" wrapText="0"/>
    </xf>
    <xf borderId="38" fillId="2" fontId="6" numFmtId="3" xfId="0" applyAlignment="1" applyBorder="1" applyFill="1" applyFont="1" applyNumberFormat="1">
      <alignment shrinkToFit="0" vertical="bottom" wrapText="0"/>
    </xf>
    <xf borderId="20" fillId="2" fontId="7" numFmtId="0" xfId="0" applyAlignment="1" applyBorder="1" applyFill="1" applyFont="1">
      <alignment horizontal="left" shrinkToFit="0" vertical="bottom" wrapText="0"/>
    </xf>
    <xf borderId="21" fillId="2" fontId="7" numFmtId="0" xfId="0" applyAlignment="1" applyBorder="1" applyFill="1" applyFont="1">
      <alignment shrinkToFit="0" vertical="bottom" wrapText="1"/>
    </xf>
    <xf borderId="37" fillId="2" fontId="7" numFmtId="3" xfId="0" applyAlignment="1" applyBorder="1" applyFill="1" applyFont="1" applyNumberFormat="1">
      <alignment shrinkToFit="0" vertical="bottom" wrapText="0"/>
    </xf>
    <xf borderId="38" fillId="2" fontId="7" numFmtId="3" xfId="0" applyAlignment="1" applyBorder="1" applyFill="1" applyFont="1" applyNumberFormat="1">
      <alignment shrinkToFit="0" vertical="bottom" wrapText="0"/>
    </xf>
    <xf borderId="23" fillId="2" fontId="7" numFmtId="3" xfId="0" applyAlignment="1" applyBorder="1" applyFill="1" applyFont="1" applyNumberFormat="1">
      <alignment shrinkToFit="0" vertical="bottom" wrapText="0"/>
    </xf>
    <xf borderId="26" fillId="2" fontId="7" numFmtId="3" xfId="0" applyAlignment="1" applyBorder="1" applyFill="1" applyFont="1" applyNumberFormat="1">
      <alignment shrinkToFit="0" vertical="bottom" wrapText="0"/>
    </xf>
    <xf borderId="0" fillId="0" fontId="7" numFmtId="3" xfId="0" applyAlignment="1" applyFont="1" applyNumberFormat="1">
      <alignment shrinkToFit="0" vertical="bottom" wrapText="0"/>
    </xf>
    <xf borderId="21" fillId="2" fontId="7" numFmtId="3" xfId="0" applyAlignment="1" applyBorder="1" applyFill="1" applyFont="1" applyNumberFormat="1">
      <alignment shrinkToFit="0" vertical="bottom" wrapText="1"/>
    </xf>
    <xf borderId="21" fillId="2" fontId="7" numFmtId="3" xfId="0" applyAlignment="1" applyBorder="1" applyFill="1" applyFont="1" applyNumberFormat="1">
      <alignment shrinkToFit="0" vertical="bottom" wrapText="0"/>
    </xf>
    <xf borderId="23" fillId="0" fontId="6" numFmtId="0" xfId="0" applyAlignment="1" applyBorder="1" applyFont="1">
      <alignment horizontal="right" shrinkToFit="0" vertical="bottom" wrapText="0"/>
    </xf>
    <xf borderId="24" fillId="0" fontId="6" numFmtId="0" xfId="0" applyAlignment="1" applyBorder="1" applyFont="1">
      <alignment horizontal="center" shrinkToFit="0" vertical="bottom" wrapText="0"/>
    </xf>
    <xf borderId="23" fillId="0" fontId="7" numFmtId="3" xfId="0" applyAlignment="1" applyBorder="1" applyFont="1" applyNumberFormat="1">
      <alignment shrinkToFit="0" vertical="bottom" wrapText="0"/>
    </xf>
    <xf borderId="23" fillId="0" fontId="6" numFmtId="3" xfId="0" applyAlignment="1" applyBorder="1" applyFont="1" applyNumberFormat="1">
      <alignment horizontal="right" shrinkToFit="0" vertical="bottom" wrapText="0"/>
    </xf>
    <xf borderId="24" fillId="0" fontId="6" numFmtId="3" xfId="0" applyAlignment="1" applyBorder="1" applyFont="1" applyNumberFormat="1">
      <alignment horizontal="right" shrinkToFit="0" vertical="bottom" wrapText="0"/>
    </xf>
    <xf borderId="23" fillId="0" fontId="7" numFmtId="3" xfId="0" applyAlignment="1" applyBorder="1" applyFont="1" applyNumberFormat="1">
      <alignment horizontal="right" shrinkToFit="0" vertical="bottom" wrapText="0"/>
    </xf>
    <xf borderId="24" fillId="0" fontId="7" numFmtId="3" xfId="0" applyAlignment="1" applyBorder="1" applyFont="1" applyNumberFormat="1">
      <alignment horizontal="right" shrinkToFit="0" vertical="bottom" wrapText="0"/>
    </xf>
    <xf borderId="23" fillId="0" fontId="7" numFmtId="0" xfId="0" applyAlignment="1" applyBorder="1" applyFont="1">
      <alignment horizontal="right" shrinkToFit="0" vertical="bottom" wrapText="0"/>
    </xf>
    <xf borderId="24" fillId="0" fontId="7" numFmtId="0" xfId="0" applyAlignment="1" applyBorder="1" applyFont="1">
      <alignment horizontal="center" shrinkToFit="0" vertical="bottom" wrapText="0"/>
    </xf>
    <xf borderId="20" fillId="0" fontId="6" numFmtId="0" xfId="0" applyAlignment="1" applyBorder="1" applyFont="1">
      <alignment horizontal="left" shrinkToFit="0" vertical="bottom" wrapText="0"/>
    </xf>
    <xf borderId="21" fillId="0" fontId="6" numFmtId="0" xfId="0" applyAlignment="1" applyBorder="1" applyFont="1">
      <alignment shrinkToFit="0" vertical="bottom" wrapText="1"/>
    </xf>
    <xf borderId="39" fillId="0" fontId="6" numFmtId="3" xfId="0" applyAlignment="1" applyBorder="1" applyFont="1" applyNumberFormat="1">
      <alignment shrinkToFit="0" vertical="bottom" wrapText="0"/>
    </xf>
    <xf borderId="23" fillId="0" fontId="6" numFmtId="3" xfId="0" applyAlignment="1" applyBorder="1" applyFont="1" applyNumberFormat="1">
      <alignment shrinkToFit="0" vertical="bottom" wrapText="0"/>
    </xf>
    <xf borderId="24" fillId="0" fontId="6" numFmtId="3" xfId="0" applyAlignment="1" applyBorder="1" applyFont="1" applyNumberFormat="1">
      <alignment shrinkToFit="0" vertical="bottom" wrapText="0"/>
    </xf>
    <xf borderId="29" fillId="0" fontId="7" numFmtId="3" xfId="0" applyAlignment="1" applyBorder="1" applyFont="1" applyNumberFormat="1">
      <alignment shrinkToFit="0" vertical="bottom" wrapText="0"/>
    </xf>
    <xf borderId="20" fillId="2" fontId="9" numFmtId="0" xfId="0" applyAlignment="1" applyBorder="1" applyFill="1" applyFont="1">
      <alignment horizontal="left" shrinkToFit="0" vertical="bottom" wrapText="0"/>
    </xf>
    <xf borderId="20" fillId="2" fontId="10" numFmtId="0" xfId="0" applyAlignment="1" applyBorder="1" applyFill="1" applyFont="1">
      <alignment horizontal="left" shrinkToFit="0" vertical="bottom" wrapText="0"/>
    </xf>
    <xf borderId="37" fillId="2" fontId="10" numFmtId="3" xfId="0" applyAlignment="1" applyBorder="1" applyFill="1" applyFont="1" applyNumberFormat="1">
      <alignment shrinkToFit="0" vertical="bottom" wrapText="0"/>
    </xf>
    <xf borderId="23" fillId="2" fontId="9" numFmtId="3" xfId="0" applyAlignment="1" applyBorder="1" applyFill="1" applyFont="1" applyNumberFormat="1">
      <alignment shrinkToFit="0" vertical="bottom" wrapText="0"/>
    </xf>
    <xf borderId="26" fillId="2" fontId="9" numFmtId="3" xfId="0" applyAlignment="1" applyBorder="1" applyFill="1" applyFont="1" applyNumberFormat="1">
      <alignment shrinkToFit="0" vertical="bottom" wrapText="0"/>
    </xf>
    <xf borderId="40" fillId="2" fontId="7" numFmtId="3" xfId="0" applyAlignment="1" applyBorder="1" applyFill="1" applyFont="1" applyNumberFormat="1">
      <alignment shrinkToFit="0" vertical="bottom" wrapText="0"/>
    </xf>
    <xf borderId="25" fillId="0" fontId="6" numFmtId="0" xfId="0" applyAlignment="1" applyBorder="1" applyFont="1">
      <alignment horizontal="right" shrinkToFit="0" vertical="bottom" wrapText="0"/>
    </xf>
    <xf borderId="30" fillId="0" fontId="6" numFmtId="0" xfId="0" applyAlignment="1" applyBorder="1" applyFont="1">
      <alignment horizontal="center" shrinkToFit="0" vertical="bottom" wrapText="0"/>
    </xf>
    <xf borderId="25" fillId="0" fontId="6" numFmtId="3" xfId="0" applyAlignment="1" applyBorder="1" applyFont="1" applyNumberFormat="1">
      <alignment horizontal="right" shrinkToFit="0" vertical="bottom" wrapText="0"/>
    </xf>
    <xf borderId="30" fillId="0" fontId="6" numFmtId="3" xfId="0" applyAlignment="1" applyBorder="1" applyFont="1" applyNumberFormat="1">
      <alignment horizontal="right" shrinkToFit="0" vertical="bottom" wrapText="0"/>
    </xf>
    <xf borderId="31" fillId="2" fontId="7" numFmtId="3" xfId="0" applyAlignment="1" applyBorder="1" applyFill="1" applyFont="1" applyNumberFormat="1">
      <alignment shrinkToFit="0" vertical="bottom" wrapText="0"/>
    </xf>
    <xf borderId="37" fillId="2" fontId="9" numFmtId="3" xfId="0" applyAlignment="1" applyBorder="1" applyFill="1" applyFont="1" applyNumberFormat="1">
      <alignment shrinkToFit="0" vertical="bottom" wrapText="0"/>
    </xf>
    <xf borderId="28" fillId="2" fontId="9" numFmtId="3" xfId="0" applyAlignment="1" applyBorder="1" applyFill="1" applyFont="1" applyNumberFormat="1">
      <alignment shrinkToFit="0" vertical="bottom" wrapText="0"/>
    </xf>
    <xf borderId="27" fillId="2" fontId="9" numFmtId="3" xfId="0" applyAlignment="1" applyBorder="1" applyFill="1" applyFont="1" applyNumberFormat="1">
      <alignment shrinkToFit="0" vertical="bottom" wrapText="0"/>
    </xf>
    <xf borderId="38" fillId="2" fontId="9" numFmtId="3" xfId="0" applyAlignment="1" applyBorder="1" applyFill="1" applyFont="1" applyNumberFormat="1">
      <alignment shrinkToFit="0" vertical="bottom" wrapText="0"/>
    </xf>
    <xf borderId="0" fillId="0" fontId="7" numFmtId="3" xfId="0" applyAlignment="1" applyFont="1" applyNumberFormat="1">
      <alignment horizontal="right" shrinkToFit="0" vertical="bottom" wrapText="0"/>
    </xf>
    <xf borderId="25" fillId="0" fontId="7" numFmtId="3" xfId="0" applyAlignment="1" applyBorder="1" applyFont="1" applyNumberFormat="1">
      <alignment horizontal="right" shrinkToFit="0" vertical="bottom" wrapText="0"/>
    </xf>
    <xf borderId="31" fillId="2" fontId="6" numFmtId="3" xfId="0" applyAlignment="1" applyBorder="1" applyFill="1" applyFont="1" applyNumberFormat="1">
      <alignment shrinkToFit="0" vertical="bottom" wrapText="0"/>
    </xf>
    <xf borderId="28" fillId="2" fontId="6" numFmtId="3" xfId="0" applyAlignment="1" applyBorder="1" applyFill="1" applyFont="1" applyNumberFormat="1">
      <alignment shrinkToFit="0" vertical="bottom" wrapText="0"/>
    </xf>
    <xf borderId="27" fillId="2" fontId="6" numFmtId="3" xfId="0" applyAlignment="1" applyBorder="1" applyFill="1" applyFont="1" applyNumberFormat="1">
      <alignment shrinkToFit="0" vertical="bottom" wrapText="0"/>
    </xf>
    <xf borderId="28" fillId="2" fontId="7" numFmtId="3" xfId="0" applyAlignment="1" applyBorder="1" applyFill="1" applyFont="1" applyNumberFormat="1">
      <alignment shrinkToFit="0" vertical="bottom" wrapText="0"/>
    </xf>
    <xf borderId="38" fillId="2" fontId="6" numFmtId="0" xfId="0" applyAlignment="1" applyBorder="1" applyFill="1" applyFont="1">
      <alignment horizontal="left" shrinkToFit="0" vertical="bottom" wrapText="0"/>
    </xf>
    <xf borderId="24" fillId="0" fontId="7" numFmtId="3" xfId="0" applyAlignment="1" applyBorder="1" applyFont="1" applyNumberFormat="1">
      <alignment horizontal="center" shrinkToFit="0" vertical="bottom" wrapText="0"/>
    </xf>
    <xf borderId="22" fillId="2" fontId="6" numFmtId="0" xfId="0" applyAlignment="1" applyBorder="1" applyFill="1" applyFont="1">
      <alignment shrinkToFit="0" vertical="bottom" wrapText="1"/>
    </xf>
    <xf borderId="23" fillId="2" fontId="6" numFmtId="0" xfId="0" applyAlignment="1" applyBorder="1" applyFill="1" applyFont="1">
      <alignment shrinkToFit="0" vertical="bottom" wrapText="1"/>
    </xf>
    <xf borderId="23" fillId="0" fontId="10" numFmtId="165" xfId="0" applyAlignment="1" applyBorder="1" applyFont="1" applyNumberFormat="1">
      <alignment horizontal="right" shrinkToFit="0" vertical="bottom" wrapText="0"/>
    </xf>
    <xf borderId="20" fillId="0" fontId="7" numFmtId="0" xfId="0" applyAlignment="1" applyBorder="1" applyFont="1">
      <alignment horizontal="left" shrinkToFit="0" vertical="bottom" wrapText="0"/>
    </xf>
    <xf borderId="21" fillId="0" fontId="7" numFmtId="0" xfId="0" applyAlignment="1" applyBorder="1" applyFont="1">
      <alignment shrinkToFit="0" vertical="bottom" wrapText="1"/>
    </xf>
    <xf borderId="39" fillId="0" fontId="7" numFmtId="3" xfId="0" applyAlignment="1" applyBorder="1" applyFont="1" applyNumberFormat="1">
      <alignment shrinkToFit="0" vertical="bottom" wrapText="0"/>
    </xf>
    <xf borderId="41" fillId="0" fontId="7" numFmtId="3" xfId="0" applyAlignment="1" applyBorder="1" applyFont="1" applyNumberFormat="1">
      <alignment shrinkToFit="0" vertical="bottom" wrapText="0"/>
    </xf>
    <xf borderId="24" fillId="0" fontId="7" numFmtId="3" xfId="0" applyAlignment="1" applyBorder="1" applyFont="1" applyNumberFormat="1">
      <alignment shrinkToFit="0" vertical="bottom" wrapText="0"/>
    </xf>
    <xf borderId="38" fillId="2" fontId="7" numFmtId="0" xfId="0" applyAlignment="1" applyBorder="1" applyFill="1" applyFont="1">
      <alignment horizontal="left" shrinkToFit="0" vertical="bottom" wrapText="0"/>
    </xf>
    <xf borderId="23" fillId="2" fontId="7" numFmtId="0" xfId="0" applyAlignment="1" applyBorder="1" applyFill="1" applyFont="1">
      <alignment shrinkToFit="0" vertical="bottom" wrapText="1"/>
    </xf>
    <xf borderId="30" fillId="0" fontId="7" numFmtId="3" xfId="0" applyAlignment="1" applyBorder="1" applyFont="1" applyNumberFormat="1">
      <alignment horizontal="right" shrinkToFit="0" vertical="bottom" wrapText="0"/>
    </xf>
    <xf borderId="42" fillId="0" fontId="7" numFmtId="3" xfId="0" applyAlignment="1" applyBorder="1" applyFont="1" applyNumberFormat="1">
      <alignment shrinkToFit="0" vertical="bottom" wrapText="0"/>
    </xf>
    <xf borderId="0" fillId="0" fontId="6" numFmtId="3" xfId="0" applyAlignment="1" applyFont="1" applyNumberFormat="1">
      <alignment horizontal="right" shrinkToFit="0" vertical="bottom" wrapText="0"/>
    </xf>
    <xf borderId="25" fillId="0" fontId="7" numFmtId="3" xfId="0" applyAlignment="1" applyBorder="1" applyFont="1" applyNumberFormat="1">
      <alignment shrinkToFit="0" vertical="bottom" wrapText="0"/>
    </xf>
    <xf borderId="30" fillId="0" fontId="7" numFmtId="0" xfId="0" applyAlignment="1" applyBorder="1" applyFont="1">
      <alignment horizontal="center" shrinkToFit="0" vertical="bottom" wrapText="0"/>
    </xf>
    <xf borderId="43" fillId="0" fontId="7" numFmtId="3" xfId="0" applyAlignment="1" applyBorder="1" applyFont="1" applyNumberFormat="1">
      <alignment shrinkToFit="0" vertical="bottom" wrapText="0"/>
    </xf>
    <xf borderId="25" fillId="0" fontId="9" numFmtId="165" xfId="0" applyAlignment="1" applyBorder="1" applyFont="1" applyNumberFormat="1">
      <alignment horizontal="right" shrinkToFit="0" vertical="bottom" wrapText="0"/>
    </xf>
    <xf borderId="21" fillId="0" fontId="11" numFmtId="165" xfId="0" applyAlignment="1" applyBorder="1" applyFont="1" applyNumberFormat="1">
      <alignment shrinkToFit="0" vertical="bottom" wrapText="0"/>
    </xf>
    <xf borderId="23" fillId="0" fontId="9" numFmtId="165" xfId="0" applyAlignment="1" applyBorder="1" applyFont="1" applyNumberFormat="1">
      <alignment horizontal="right" shrinkToFit="0" vertical="bottom" wrapText="0"/>
    </xf>
    <xf borderId="25" fillId="0" fontId="10" numFmtId="165" xfId="0" applyAlignment="1" applyBorder="1" applyFont="1" applyNumberFormat="1">
      <alignment horizontal="right" shrinkToFit="0" vertical="bottom" wrapText="0"/>
    </xf>
    <xf borderId="31" fillId="2" fontId="10" numFmtId="0" xfId="0" applyAlignment="1" applyBorder="1" applyFill="1" applyFont="1">
      <alignment shrinkToFit="0" vertical="bottom" wrapText="0"/>
    </xf>
    <xf borderId="25" fillId="0" fontId="6" numFmtId="3" xfId="0" applyAlignment="1" applyBorder="1" applyFont="1" applyNumberFormat="1">
      <alignment shrinkToFit="0" vertical="bottom" wrapText="0"/>
    </xf>
    <xf borderId="44" fillId="2" fontId="6" numFmtId="3" xfId="0" applyAlignment="1" applyBorder="1" applyFill="1" applyFont="1" applyNumberFormat="1">
      <alignment shrinkToFit="0" vertical="bottom" wrapText="0"/>
    </xf>
    <xf borderId="23" fillId="2" fontId="7" numFmtId="3" xfId="0" applyAlignment="1" applyBorder="1" applyFill="1" applyFont="1" applyNumberFormat="1">
      <alignment shrinkToFit="0" vertical="bottom" wrapText="1"/>
    </xf>
    <xf borderId="45" fillId="2" fontId="7" numFmtId="3" xfId="0" applyAlignment="1" applyBorder="1" applyFill="1" applyFont="1" applyNumberFormat="1">
      <alignment shrinkToFit="0" vertical="bottom" wrapText="0"/>
    </xf>
    <xf borderId="0" fillId="0" fontId="1" numFmtId="168" xfId="0" applyAlignment="1" applyFont="1" applyNumberFormat="1">
      <alignment shrinkToFit="0" vertical="bottom" wrapText="0"/>
    </xf>
    <xf borderId="0" fillId="0" fontId="3" numFmtId="168" xfId="0" applyAlignment="1" applyFont="1" applyNumberFormat="1">
      <alignment shrinkToFit="0" vertical="bottom" wrapText="0"/>
    </xf>
    <xf borderId="46" fillId="2" fontId="7" numFmtId="3" xfId="0" applyAlignment="1" applyBorder="1" applyFill="1" applyFont="1" applyNumberFormat="1">
      <alignment shrinkToFit="0" vertical="bottom" wrapText="0"/>
    </xf>
    <xf borderId="46" fillId="2" fontId="6" numFmtId="3" xfId="0" applyAlignment="1" applyBorder="1" applyFill="1" applyFont="1" applyNumberFormat="1">
      <alignment shrinkToFit="0" vertical="bottom" wrapText="0"/>
    </xf>
    <xf borderId="37" fillId="2" fontId="6" numFmtId="167" xfId="0" applyAlignment="1" applyBorder="1" applyFill="1" applyFont="1" applyNumberFormat="1">
      <alignment shrinkToFit="0" vertical="bottom" wrapText="0"/>
    </xf>
    <xf borderId="23" fillId="2" fontId="6" numFmtId="167" xfId="0" applyAlignment="1" applyBorder="1" applyFill="1" applyFont="1" applyNumberFormat="1">
      <alignment shrinkToFit="0" vertical="bottom" wrapText="0"/>
    </xf>
    <xf borderId="44" fillId="2" fontId="6" numFmtId="167" xfId="0" applyAlignment="1" applyBorder="1" applyFill="1" applyFont="1" applyNumberFormat="1">
      <alignment shrinkToFit="0" vertical="bottom" wrapText="0"/>
    </xf>
    <xf borderId="40" fillId="2" fontId="6" numFmtId="0" xfId="0" applyAlignment="1" applyBorder="1" applyFill="1" applyFont="1">
      <alignment shrinkToFit="0" vertical="bottom" wrapText="0"/>
    </xf>
    <xf borderId="28" fillId="2" fontId="6" numFmtId="165" xfId="0" applyAlignment="1" applyBorder="1" applyFill="1" applyFont="1" applyNumberFormat="1">
      <alignment shrinkToFit="0" vertical="bottom" wrapText="0"/>
    </xf>
    <xf borderId="47" fillId="2" fontId="6" numFmtId="0" xfId="0" applyAlignment="1" applyBorder="1" applyFill="1" applyFont="1">
      <alignment shrinkToFit="0" vertical="bottom" wrapText="0"/>
    </xf>
    <xf borderId="40" fillId="2" fontId="6" numFmtId="3" xfId="0" applyAlignment="1" applyBorder="1" applyFill="1" applyFont="1" applyNumberFormat="1">
      <alignment shrinkToFit="0" vertical="bottom" wrapText="0"/>
    </xf>
    <xf borderId="48" fillId="2" fontId="7" numFmtId="0" xfId="0" applyAlignment="1" applyBorder="1" applyFill="1" applyFont="1">
      <alignment shrinkToFit="0" vertical="bottom" wrapText="1"/>
    </xf>
    <xf borderId="37" fillId="2" fontId="7" numFmtId="0" xfId="0" applyAlignment="1" applyBorder="1" applyFill="1" applyFont="1">
      <alignment shrinkToFit="0" vertical="bottom" wrapText="0"/>
    </xf>
    <xf borderId="29" fillId="0" fontId="7" numFmtId="0" xfId="0" applyAlignment="1" applyBorder="1" applyFont="1">
      <alignment horizontal="center" shrinkToFit="0" vertical="bottom" wrapText="0"/>
    </xf>
    <xf borderId="49" fillId="2" fontId="7" numFmtId="0" xfId="0" applyAlignment="1" applyBorder="1" applyFill="1" applyFont="1">
      <alignment horizontal="left" shrinkToFit="0" vertical="bottom" wrapText="0"/>
    </xf>
    <xf borderId="46" fillId="2" fontId="7" numFmtId="0" xfId="0" applyAlignment="1" applyBorder="1" applyFill="1" applyFont="1">
      <alignment shrinkToFit="0" vertical="bottom" wrapText="0"/>
    </xf>
    <xf borderId="43" fillId="0" fontId="10" numFmtId="165" xfId="0" applyAlignment="1" applyBorder="1" applyFont="1" applyNumberFormat="1">
      <alignment horizontal="right" shrinkToFit="0" vertical="bottom" wrapText="0"/>
    </xf>
    <xf borderId="50" fillId="0" fontId="7" numFmtId="0" xfId="0" applyAlignment="1" applyBorder="1" applyFont="1">
      <alignment horizontal="center" shrinkToFit="0" vertical="bottom" wrapText="0"/>
    </xf>
    <xf borderId="51" fillId="2" fontId="7" numFmtId="3" xfId="0" applyAlignment="1" applyBorder="1" applyFill="1" applyFont="1" applyNumberFormat="1">
      <alignment shrinkToFit="0" vertical="bottom" wrapText="0"/>
    </xf>
    <xf borderId="49" fillId="2" fontId="6" numFmtId="0" xfId="0" applyAlignment="1" applyBorder="1" applyFill="1" applyFont="1">
      <alignment horizontal="left" shrinkToFit="0" vertical="bottom" wrapText="0"/>
    </xf>
    <xf borderId="48" fillId="2" fontId="6" numFmtId="0" xfId="0" applyAlignment="1" applyBorder="1" applyFill="1" applyFont="1">
      <alignment shrinkToFit="0" vertical="bottom" wrapText="1"/>
    </xf>
    <xf borderId="46" fillId="2" fontId="6" numFmtId="165" xfId="0" applyAlignment="1" applyBorder="1" applyFill="1" applyFont="1" applyNumberFormat="1">
      <alignment shrinkToFit="0" vertical="bottom" wrapText="0"/>
    </xf>
    <xf borderId="52" fillId="2" fontId="6" numFmtId="165" xfId="0" applyAlignment="1" applyBorder="1" applyFill="1" applyFont="1" applyNumberFormat="1">
      <alignment shrinkToFit="0" vertical="bottom" wrapText="0"/>
    </xf>
    <xf borderId="53" fillId="2" fontId="6" numFmtId="165" xfId="0" applyAlignment="1" applyBorder="1" applyFill="1" applyFont="1" applyNumberFormat="1">
      <alignment shrinkToFit="0" vertical="bottom" wrapText="0"/>
    </xf>
    <xf borderId="54" fillId="2" fontId="7" numFmtId="3" xfId="0" applyAlignment="1" applyBorder="1" applyFill="1" applyFont="1" applyNumberFormat="1">
      <alignment shrinkToFit="0" vertical="bottom" wrapText="0"/>
    </xf>
    <xf borderId="52" fillId="2" fontId="7" numFmtId="3" xfId="0" applyAlignment="1" applyBorder="1" applyFill="1" applyFont="1" applyNumberFormat="1">
      <alignment shrinkToFit="0" vertical="bottom" wrapText="0"/>
    </xf>
    <xf borderId="17" fillId="0" fontId="6" numFmtId="0" xfId="0" applyAlignment="1" applyBorder="1" applyFont="1">
      <alignment shrinkToFit="0" vertical="bottom" wrapText="0"/>
    </xf>
    <xf borderId="41" fillId="0" fontId="6" numFmtId="0" xfId="0" applyAlignment="1" applyBorder="1" applyFont="1">
      <alignment horizontal="left" shrinkToFit="0" vertical="bottom" wrapText="0"/>
    </xf>
    <xf borderId="23" fillId="0" fontId="6" numFmtId="0" xfId="0" applyAlignment="1" applyBorder="1" applyFont="1">
      <alignment shrinkToFit="0" vertical="bottom" wrapText="1"/>
    </xf>
    <xf borderId="15" fillId="2" fontId="6" numFmtId="3" xfId="0" applyAlignment="1" applyBorder="1" applyFill="1" applyFont="1" applyNumberFormat="1">
      <alignment shrinkToFit="0" vertical="bottom" wrapText="0"/>
    </xf>
    <xf borderId="16" fillId="2" fontId="6" numFmtId="3" xfId="0" applyAlignment="1" applyBorder="1" applyFill="1" applyFont="1" applyNumberFormat="1">
      <alignment shrinkToFit="0" vertical="bottom" wrapText="0"/>
    </xf>
    <xf borderId="2" fillId="0" fontId="7" numFmtId="3" xfId="0" applyAlignment="1" applyBorder="1" applyFont="1" applyNumberFormat="1">
      <alignment shrinkToFit="0" vertical="bottom" wrapText="0"/>
    </xf>
    <xf borderId="5" fillId="0" fontId="7" numFmtId="3" xfId="0" applyAlignment="1" applyBorder="1" applyFont="1" applyNumberFormat="1">
      <alignment shrinkToFit="0" vertical="bottom" wrapText="0"/>
    </xf>
    <xf borderId="4" fillId="0" fontId="7" numFmtId="3" xfId="0" applyAlignment="1" applyBorder="1" applyFont="1" applyNumberFormat="1">
      <alignment shrinkToFit="0" vertical="bottom" wrapText="0"/>
    </xf>
    <xf borderId="6" fillId="0" fontId="7" numFmtId="0" xfId="0" applyAlignment="1" applyBorder="1" applyFont="1">
      <alignment shrinkToFit="0" vertical="bottom" wrapText="0"/>
    </xf>
    <xf borderId="17" fillId="0" fontId="9" numFmtId="0" xfId="0" applyAlignment="1" applyBorder="1" applyFont="1">
      <alignment horizontal="center" shrinkToFit="0" vertical="bottom" wrapText="0"/>
    </xf>
    <xf borderId="33" fillId="0" fontId="4" numFmtId="0" xfId="0" applyBorder="1" applyFont="1"/>
    <xf borderId="6" fillId="0" fontId="6" numFmtId="0" xfId="0" applyAlignment="1" applyBorder="1" applyFont="1">
      <alignment horizontal="center" shrinkToFit="0" vertical="bottom" wrapText="0"/>
    </xf>
    <xf borderId="0" fillId="0" fontId="7" numFmtId="164" xfId="0" applyAlignment="1" applyFont="1" applyNumberFormat="1">
      <alignment shrinkToFit="0" vertical="bottom" wrapText="0"/>
    </xf>
    <xf borderId="38" fillId="2" fontId="10" numFmtId="0" xfId="0" applyAlignment="1" applyBorder="1" applyFill="1" applyFont="1">
      <alignment horizontal="left" shrinkToFit="0" vertical="bottom" wrapText="0"/>
    </xf>
    <xf borderId="0" fillId="0" fontId="6" numFmtId="164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38" fillId="3" fontId="10" numFmtId="0" xfId="0" applyAlignment="1" applyBorder="1" applyFill="1" applyFont="1">
      <alignment horizontal="left" shrinkToFit="0" vertical="bottom" wrapText="0"/>
    </xf>
    <xf borderId="26" fillId="3" fontId="6" numFmtId="3" xfId="0" applyAlignment="1" applyBorder="1" applyFill="1" applyFont="1" applyNumberFormat="1">
      <alignment shrinkToFit="0" vertical="bottom" wrapText="0"/>
    </xf>
    <xf borderId="26" fillId="2" fontId="10" numFmtId="3" xfId="0" applyAlignment="1" applyBorder="1" applyFill="1" applyFont="1" applyNumberFormat="1">
      <alignment shrinkToFit="0" vertical="bottom" wrapText="0"/>
    </xf>
    <xf borderId="23" fillId="2" fontId="10" numFmtId="3" xfId="0" applyAlignment="1" applyBorder="1" applyFill="1" applyFont="1" applyNumberFormat="1">
      <alignment shrinkToFit="0" vertical="bottom" wrapText="0"/>
    </xf>
    <xf borderId="28" fillId="2" fontId="10" numFmtId="3" xfId="0" applyAlignment="1" applyBorder="1" applyFill="1" applyFont="1" applyNumberFormat="1">
      <alignment shrinkToFit="0" vertical="bottom" wrapText="0"/>
    </xf>
    <xf borderId="27" fillId="2" fontId="7" numFmtId="3" xfId="0" applyAlignment="1" applyBorder="1" applyFill="1" applyFont="1" applyNumberFormat="1">
      <alignment shrinkToFit="0" vertical="bottom" wrapText="0"/>
    </xf>
    <xf borderId="55" fillId="0" fontId="9" numFmtId="165" xfId="0" applyAlignment="1" applyBorder="1" applyFont="1" applyNumberFormat="1">
      <alignment horizontal="right" shrinkToFit="0" vertical="bottom" wrapText="0"/>
    </xf>
    <xf borderId="56" fillId="0" fontId="9" numFmtId="165" xfId="0" applyAlignment="1" applyBorder="1" applyFont="1" applyNumberFormat="1">
      <alignment horizontal="right" shrinkToFit="0" vertical="bottom" wrapText="0"/>
    </xf>
    <xf borderId="52" fillId="2" fontId="7" numFmtId="0" xfId="0" applyAlignment="1" applyBorder="1" applyFill="1" applyFont="1">
      <alignment shrinkToFit="0" vertical="bottom" wrapText="1"/>
    </xf>
    <xf borderId="57" fillId="2" fontId="6" numFmtId="0" xfId="0" applyAlignment="1" applyBorder="1" applyFill="1" applyFont="1">
      <alignment shrinkToFit="0" vertical="bottom" wrapText="1"/>
    </xf>
    <xf borderId="42" fillId="0" fontId="9" numFmtId="165" xfId="0" applyAlignment="1" applyBorder="1" applyFont="1" applyNumberFormat="1">
      <alignment horizontal="right" shrinkToFit="0" vertical="bottom" wrapText="0"/>
    </xf>
    <xf borderId="0" fillId="0" fontId="6" numFmtId="0" xfId="0" applyAlignment="1" applyFont="1">
      <alignment horizontal="center" shrinkToFit="0" vertical="bottom" wrapText="0"/>
    </xf>
    <xf borderId="42" fillId="0" fontId="6" numFmtId="3" xfId="0" applyAlignment="1" applyBorder="1" applyFont="1" applyNumberFormat="1">
      <alignment shrinkToFit="0" vertical="bottom" wrapText="0"/>
    </xf>
    <xf borderId="58" fillId="2" fontId="7" numFmtId="3" xfId="0" applyAlignment="1" applyBorder="1" applyFill="1" applyFont="1" applyNumberFormat="1">
      <alignment shrinkToFit="0" vertical="bottom" wrapText="0"/>
    </xf>
    <xf borderId="0" fillId="0" fontId="12" numFmtId="3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externalLink" Target="externalLinks/externalLink2.xml"/><Relationship Id="rId6" Type="http://schemas.openxmlformats.org/officeDocument/2006/relationships/worksheet" Target="worksheets/sheet3.xml"/><Relationship Id="rId18" Type="http://schemas.openxmlformats.org/officeDocument/2006/relationships/externalLink" Target="externalLinks/externalLink1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049000" cy="8286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4154150" cy="8382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54150" cy="8477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106805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4163675" cy="8382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7611725" cy="866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20945475" cy="895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23974425" cy="933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27108150" cy="962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1430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11</xdr:col>
      <xdr:colOff>0</xdr:colOff>
      <xdr:row>174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194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0</xdr:rowOff>
    </xdr:from>
    <xdr:ext cx="114300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185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85725</xdr:colOff>
      <xdr:row>0</xdr:row>
      <xdr:rowOff>28575</xdr:rowOff>
    </xdr:from>
    <xdr:ext cx="10229850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146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176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186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85725</xdr:colOff>
      <xdr:row>0</xdr:row>
      <xdr:rowOff>28575</xdr:rowOff>
    </xdr:from>
    <xdr:ext cx="10229850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28575</xdr:rowOff>
    </xdr:from>
    <xdr:ext cx="10229850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85725</xdr:colOff>
      <xdr:row>0</xdr:row>
      <xdr:rowOff>28575</xdr:rowOff>
    </xdr:from>
    <xdr:ext cx="10582275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28575</xdr:rowOff>
    </xdr:from>
    <xdr:ext cx="10582275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218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228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85725</xdr:colOff>
      <xdr:row>0</xdr:row>
      <xdr:rowOff>28575</xdr:rowOff>
    </xdr:from>
    <xdr:ext cx="10582275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28575</xdr:rowOff>
    </xdr:from>
    <xdr:ext cx="10582275" cy="723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ejecucion de gastos enero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ejecucion de gastos febrero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2024"/>
    </sheetNames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FEBRERO 2024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1" width="13.38"/>
    <col customWidth="1" min="12" max="12" width="12.63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B4" s="68"/>
      <c r="C4" s="68"/>
      <c r="D4" s="68"/>
      <c r="E4" s="68"/>
      <c r="F4" s="68"/>
      <c r="G4" s="68"/>
      <c r="H4" s="68"/>
      <c r="I4" s="69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86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71"/>
      <c r="F14" s="33" t="s">
        <v>12</v>
      </c>
      <c r="G14" s="34" t="s">
        <v>15</v>
      </c>
      <c r="H14" s="7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73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v>1.28991550549E11</v>
      </c>
      <c r="D17" s="51">
        <v>0.0</v>
      </c>
      <c r="E17" s="52">
        <v>0.0</v>
      </c>
      <c r="F17" s="51">
        <v>2.37498587411E11</v>
      </c>
      <c r="G17" s="51">
        <v>7.398513652197797E9</v>
      </c>
      <c r="H17" s="51">
        <v>7.398513652197797E9</v>
      </c>
      <c r="I17" s="51">
        <v>2.37498587411E11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v>1.28991550549E11</v>
      </c>
      <c r="D18" s="51">
        <v>0.0</v>
      </c>
      <c r="E18" s="54">
        <v>0.0</v>
      </c>
      <c r="F18" s="51">
        <v>1.28991550549E11</v>
      </c>
      <c r="G18" s="51">
        <v>7.398513652197797E9</v>
      </c>
      <c r="H18" s="51">
        <v>7.398513652197797E9</v>
      </c>
      <c r="I18" s="51">
        <v>1.2159303689680222E11</v>
      </c>
      <c r="J18" s="18"/>
      <c r="K18" s="53"/>
      <c r="L18" s="5"/>
      <c r="M18" s="55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v>9.1339790549E10</v>
      </c>
      <c r="D19" s="51">
        <v>0.0</v>
      </c>
      <c r="E19" s="54">
        <v>0.0</v>
      </c>
      <c r="F19" s="51">
        <v>9.1339790549E10</v>
      </c>
      <c r="G19" s="51">
        <v>7.347288848197797E9</v>
      </c>
      <c r="H19" s="51">
        <v>7.347288848197797E9</v>
      </c>
      <c r="I19" s="51">
        <v>8.399250170080222E10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v>8.5494721951E10</v>
      </c>
      <c r="D20" s="51">
        <v>0.0</v>
      </c>
      <c r="E20" s="54">
        <v>0.0</v>
      </c>
      <c r="F20" s="51">
        <v>8.5494721951E10</v>
      </c>
      <c r="G20" s="51">
        <v>7.322106928197797E9</v>
      </c>
      <c r="H20" s="51">
        <v>7.322106928197797E9</v>
      </c>
      <c r="I20" s="51">
        <v>7.817261502280222E10</v>
      </c>
      <c r="J20" s="18"/>
      <c r="K20" s="53"/>
      <c r="L20" s="8"/>
      <c r="M20" s="22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v>1.8546980835E10</v>
      </c>
      <c r="D21" s="51">
        <v>0.0</v>
      </c>
      <c r="E21" s="54">
        <v>0.0</v>
      </c>
      <c r="F21" s="51">
        <v>1.8546980835E10</v>
      </c>
      <c r="G21" s="51">
        <v>1.3738336758916469E9</v>
      </c>
      <c r="H21" s="51">
        <v>1.3738336758916469E9</v>
      </c>
      <c r="I21" s="51">
        <v>1.7173147159108353E10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v>3.194274158E9</v>
      </c>
      <c r="G22" s="60">
        <v>2.37954361E8</v>
      </c>
      <c r="H22" s="62">
        <v>2.37954361E8</v>
      </c>
      <c r="I22" s="63">
        <v>2.956319797E9</v>
      </c>
      <c r="J22" s="5"/>
      <c r="K22" s="53"/>
      <c r="L22" s="8"/>
      <c r="M22" s="22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v>2.016482633E9</v>
      </c>
      <c r="G23" s="60">
        <v>1.42486718E8</v>
      </c>
      <c r="H23" s="62">
        <v>1.42486718E8</v>
      </c>
      <c r="I23" s="63">
        <v>1.873995915E9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v>3.486780624E9</v>
      </c>
      <c r="G24" s="60">
        <v>2.65804189E8</v>
      </c>
      <c r="H24" s="62">
        <v>2.65804189E8</v>
      </c>
      <c r="I24" s="63">
        <v>3.220976435E9</v>
      </c>
      <c r="J24" s="5"/>
      <c r="K24" s="6"/>
      <c r="L24" s="8"/>
      <c r="M24" s="5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v>1.809398409E9</v>
      </c>
      <c r="G25" s="60">
        <v>1.3177332675389361E8</v>
      </c>
      <c r="H25" s="62">
        <v>1.3177332675389361E8</v>
      </c>
      <c r="I25" s="63">
        <v>1.6776250822461064E9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v>3.647270898E9</v>
      </c>
      <c r="G26" s="60">
        <v>3.652118460132722E8</v>
      </c>
      <c r="H26" s="62">
        <v>3.652118460132722E8</v>
      </c>
      <c r="I26" s="63">
        <v>3.2820590519867277E9</v>
      </c>
      <c r="J26" s="5"/>
      <c r="K26" s="6"/>
      <c r="L26" s="8"/>
      <c r="M26" s="22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v>1.88446644E9</v>
      </c>
      <c r="G27" s="60">
        <v>9.985869312448089E7</v>
      </c>
      <c r="H27" s="62">
        <v>9.985869312448089E7</v>
      </c>
      <c r="I27" s="63">
        <v>1.784607746875519E9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v>1.242505345E9</v>
      </c>
      <c r="G28" s="60">
        <v>1.03973479E8</v>
      </c>
      <c r="H28" s="62">
        <v>1.03973479E8</v>
      </c>
      <c r="I28" s="63">
        <v>1.138531866E9</v>
      </c>
      <c r="J28" s="5"/>
      <c r="K28" s="6"/>
      <c r="L28" s="8"/>
      <c r="M28" s="2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v>0.0</v>
      </c>
      <c r="F29" s="61">
        <v>9.94004284E8</v>
      </c>
      <c r="G29" s="60">
        <v>2.6771063E7</v>
      </c>
      <c r="H29" s="62">
        <v>2.6771063E7</v>
      </c>
      <c r="I29" s="63">
        <v>9.67233221E8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v>2.71798044E8</v>
      </c>
      <c r="G30" s="60">
        <v>0.0</v>
      </c>
      <c r="H30" s="62">
        <v>0.0</v>
      </c>
      <c r="I30" s="63">
        <v>2.71798044E8</v>
      </c>
      <c r="J30" s="5"/>
      <c r="K30" s="6"/>
      <c r="L30" s="8"/>
      <c r="M30" s="5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v>1.5510608389E10</v>
      </c>
      <c r="D31" s="64">
        <v>0.0</v>
      </c>
      <c r="E31" s="60">
        <v>0.0</v>
      </c>
      <c r="F31" s="64">
        <v>1.5510608389E10</v>
      </c>
      <c r="G31" s="64">
        <v>1.253597517E9</v>
      </c>
      <c r="H31" s="64">
        <v>1.253597517E9</v>
      </c>
      <c r="I31" s="64">
        <v>1.4257010872E10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v>3.629151028E9</v>
      </c>
      <c r="G32" s="60">
        <v>5.50214987E8</v>
      </c>
      <c r="H32" s="62">
        <v>5.50214987E8</v>
      </c>
      <c r="I32" s="63">
        <v>3.078936041E9</v>
      </c>
      <c r="J32" s="5"/>
      <c r="K32" s="6"/>
      <c r="L32" s="8"/>
      <c r="M32" s="5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v>3.623973923E9</v>
      </c>
      <c r="G33" s="60">
        <v>8.2897761E7</v>
      </c>
      <c r="H33" s="62">
        <v>8.2897761E7</v>
      </c>
      <c r="I33" s="63">
        <v>3.541076162E9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v>3.616208264E9</v>
      </c>
      <c r="G34" s="60">
        <v>2.11233245E8</v>
      </c>
      <c r="H34" s="62">
        <v>2.11233245E8</v>
      </c>
      <c r="I34" s="63">
        <v>3.404975019E9</v>
      </c>
      <c r="J34" s="5"/>
      <c r="K34" s="6"/>
      <c r="L34" s="8"/>
      <c r="M34" s="5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v>3.825881041E9</v>
      </c>
      <c r="G35" s="60">
        <v>3.36834222E8</v>
      </c>
      <c r="H35" s="62">
        <v>3.36834222E8</v>
      </c>
      <c r="I35" s="63">
        <v>3.489046819E9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v>8.15394133E8</v>
      </c>
      <c r="G36" s="60">
        <v>7.2417302E7</v>
      </c>
      <c r="H36" s="62">
        <v>7.2417302E7</v>
      </c>
      <c r="I36" s="63">
        <v>7.42976831E8</v>
      </c>
      <c r="J36" s="5"/>
      <c r="K36" s="6"/>
      <c r="L36" s="8"/>
      <c r="M36" s="5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v>2.6555963195E10</v>
      </c>
      <c r="D37" s="64">
        <v>0.0</v>
      </c>
      <c r="E37" s="60">
        <v>0.0</v>
      </c>
      <c r="F37" s="64">
        <v>2.6555963195E10</v>
      </c>
      <c r="G37" s="64">
        <v>1.9885275791729004E9</v>
      </c>
      <c r="H37" s="64">
        <v>1.9885275791729004E9</v>
      </c>
      <c r="I37" s="64">
        <v>2.45674356158271E10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v>3.96307434E9</v>
      </c>
      <c r="G38" s="60">
        <v>3.40766312E8</v>
      </c>
      <c r="H38" s="62">
        <v>3.40766312E8</v>
      </c>
      <c r="I38" s="63">
        <v>3.622308028E9</v>
      </c>
      <c r="J38" s="5"/>
      <c r="K38" s="6"/>
      <c r="L38" s="8"/>
      <c r="M38" s="5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v>3.080377834E9</v>
      </c>
      <c r="G39" s="60">
        <v>2.2731651599144527E8</v>
      </c>
      <c r="H39" s="62">
        <v>2.2731651599144527E8</v>
      </c>
      <c r="I39" s="63">
        <v>2.853061318008555E9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v>4.1416845E7</v>
      </c>
      <c r="G40" s="60">
        <v>5.028061473817655E7</v>
      </c>
      <c r="H40" s="62">
        <v>5.028061473817655E7</v>
      </c>
      <c r="I40" s="63">
        <v>-8863769.738176547</v>
      </c>
      <c r="J40" s="5"/>
      <c r="K40" s="6"/>
      <c r="L40" s="8"/>
      <c r="M40" s="5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v>4.066616452E9</v>
      </c>
      <c r="G41" s="60">
        <v>3.37192892E8</v>
      </c>
      <c r="H41" s="62">
        <v>3.37192892E8</v>
      </c>
      <c r="I41" s="63">
        <v>3.72942356E9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v>1.584194315E9</v>
      </c>
      <c r="G42" s="59">
        <v>1.35963281E8</v>
      </c>
      <c r="H42" s="62">
        <v>1.35963281E8</v>
      </c>
      <c r="I42" s="63">
        <v>1.448231034E9</v>
      </c>
      <c r="J42" s="5"/>
      <c r="K42" s="6"/>
      <c r="L42" s="8"/>
      <c r="M42" s="5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v>0.0</v>
      </c>
      <c r="E43" s="54">
        <v>0.0</v>
      </c>
      <c r="F43" s="62">
        <v>1.944003154E9</v>
      </c>
      <c r="G43" s="60">
        <v>1.62408075E8</v>
      </c>
      <c r="H43" s="62">
        <v>1.62408075E8</v>
      </c>
      <c r="I43" s="63">
        <v>1.781595079E9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v>0.0</v>
      </c>
      <c r="E44" s="59">
        <v>0.0</v>
      </c>
      <c r="F44" s="62">
        <v>1.664439452E9</v>
      </c>
      <c r="G44" s="60">
        <v>1.07510895E8</v>
      </c>
      <c r="H44" s="62">
        <v>1.07510895E8</v>
      </c>
      <c r="I44" s="63">
        <v>1.556928557E9</v>
      </c>
      <c r="J44" s="5"/>
      <c r="K44" s="6"/>
      <c r="L44" s="8"/>
      <c r="M44" s="22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v>9.49998878E8</v>
      </c>
      <c r="G45" s="60">
        <v>9.343561900463112E7</v>
      </c>
      <c r="H45" s="62">
        <v>9.343561900463112E7</v>
      </c>
      <c r="I45" s="63">
        <v>8.565632589953688E8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v>1.80163275E9</v>
      </c>
      <c r="G46" s="60">
        <v>1.53250474E8</v>
      </c>
      <c r="H46" s="62">
        <v>1.53250474E8</v>
      </c>
      <c r="I46" s="63">
        <v>1.648382276E9</v>
      </c>
      <c r="J46" s="5"/>
      <c r="K46" s="6"/>
      <c r="L46" s="8"/>
      <c r="M46" s="22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v>1.718799061E9</v>
      </c>
      <c r="G47" s="60">
        <v>6.95498311899243E7</v>
      </c>
      <c r="H47" s="62">
        <v>6.95498311899243E7</v>
      </c>
      <c r="I47" s="63">
        <v>1.6492492298100758E9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v>7.04086362E8</v>
      </c>
      <c r="G48" s="60">
        <v>4.383235E7</v>
      </c>
      <c r="H48" s="62">
        <v>4.383235E7</v>
      </c>
      <c r="I48" s="63">
        <v>6.60254012E8</v>
      </c>
      <c r="J48" s="5"/>
      <c r="K48" s="6"/>
      <c r="L48" s="5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v>1.498772072E9</v>
      </c>
      <c r="G49" s="60">
        <v>6.5535015E7</v>
      </c>
      <c r="H49" s="62">
        <v>6.5535015E7</v>
      </c>
      <c r="I49" s="63">
        <v>1.433237057E9</v>
      </c>
      <c r="J49" s="5"/>
      <c r="K49" s="6"/>
      <c r="L49" s="5"/>
      <c r="M49" s="67"/>
      <c r="N49" s="18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v>7.97274263E8</v>
      </c>
      <c r="G50" s="60">
        <v>6.1518395E7</v>
      </c>
      <c r="H50" s="62">
        <v>6.1518395E7</v>
      </c>
      <c r="I50" s="63">
        <v>7.35755868E8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v>5.12533455E8</v>
      </c>
      <c r="G51" s="60">
        <v>6.1929822E7</v>
      </c>
      <c r="H51" s="62">
        <v>6.1929822E7</v>
      </c>
      <c r="I51" s="63">
        <v>4.50603633E8</v>
      </c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v>4.81470821E8</v>
      </c>
      <c r="G52" s="60">
        <v>3.1495412E7</v>
      </c>
      <c r="H52" s="62">
        <v>3.1495412E7</v>
      </c>
      <c r="I52" s="63">
        <v>4.49975409E8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v>4.65939504E8</v>
      </c>
      <c r="G53" s="60">
        <v>1.131555E7</v>
      </c>
      <c r="H53" s="62">
        <v>1.131555E7</v>
      </c>
      <c r="I53" s="63">
        <v>4.54623954E8</v>
      </c>
      <c r="J53" s="5"/>
      <c r="K53" s="6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v>2.97683572E8</v>
      </c>
      <c r="G54" s="60">
        <v>4716942.379792091</v>
      </c>
      <c r="H54" s="62">
        <v>4716942.379792091</v>
      </c>
      <c r="I54" s="63">
        <v>2.929666296202079E8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v>0.0</v>
      </c>
      <c r="E55" s="54">
        <v>0.0</v>
      </c>
      <c r="F55" s="62">
        <v>7.11852021E8</v>
      </c>
      <c r="G55" s="60">
        <v>3.0509582868931323E7</v>
      </c>
      <c r="H55" s="62">
        <v>3.0509582868931323E7</v>
      </c>
      <c r="I55" s="63">
        <v>6.813424381310687E8</v>
      </c>
      <c r="J55" s="18"/>
      <c r="K55" s="53"/>
      <c r="L55" s="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v>0.0</v>
      </c>
      <c r="E56" s="59">
        <v>0.0</v>
      </c>
      <c r="F56" s="62">
        <v>2.71798044E8</v>
      </c>
      <c r="G56" s="60">
        <v>0.0</v>
      </c>
      <c r="H56" s="62">
        <v>0.0</v>
      </c>
      <c r="I56" s="63">
        <v>2.71798044E8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v>2.2059646978E10</v>
      </c>
      <c r="D57" s="64">
        <v>0.0</v>
      </c>
      <c r="E57" s="70">
        <v>0.0</v>
      </c>
      <c r="F57" s="64">
        <v>2.2059646978E10</v>
      </c>
      <c r="G57" s="64">
        <v>2.5723928031332493E9</v>
      </c>
      <c r="H57" s="64">
        <v>2.5723928031332493E9</v>
      </c>
      <c r="I57" s="64">
        <v>1.9487254174866753E10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v>0.0</v>
      </c>
      <c r="E58" s="60">
        <v>0.0</v>
      </c>
      <c r="F58" s="62">
        <v>4.051085135E9</v>
      </c>
      <c r="G58" s="60">
        <v>4.13775911E8</v>
      </c>
      <c r="H58" s="62">
        <v>4.13775911E8</v>
      </c>
      <c r="I58" s="63">
        <v>3.637309224E9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v>0.0</v>
      </c>
      <c r="E59" s="60">
        <v>0.0</v>
      </c>
      <c r="F59" s="62">
        <v>4.742228733E9</v>
      </c>
      <c r="G59" s="60">
        <v>9.62269933E8</v>
      </c>
      <c r="H59" s="62">
        <v>9.62269933E8</v>
      </c>
      <c r="I59" s="63">
        <v>3.7799588E9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v>0.0</v>
      </c>
      <c r="E60" s="60">
        <v>0.0</v>
      </c>
      <c r="F60" s="62">
        <v>2.472067926E9</v>
      </c>
      <c r="G60" s="60">
        <v>2.990742251332491E8</v>
      </c>
      <c r="H60" s="62">
        <v>2.990742251332491E8</v>
      </c>
      <c r="I60" s="63">
        <v>2.1729937008667507E9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v>0.0</v>
      </c>
      <c r="E61" s="60">
        <v>0.0</v>
      </c>
      <c r="F61" s="62">
        <v>2.301223441E9</v>
      </c>
      <c r="G61" s="60">
        <v>2.05036473E8</v>
      </c>
      <c r="H61" s="62">
        <v>2.05036473E8</v>
      </c>
      <c r="I61" s="63">
        <v>2.096186968E9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>
        <v>0.0</v>
      </c>
      <c r="E62" s="54">
        <v>0.0</v>
      </c>
      <c r="F62" s="62">
        <v>3.994136973E9</v>
      </c>
      <c r="G62" s="59">
        <v>0.0</v>
      </c>
      <c r="H62" s="62">
        <v>0.0</v>
      </c>
      <c r="I62" s="63">
        <v>3.994136973E9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v>4.49890477E9</v>
      </c>
      <c r="G63" s="60">
        <v>6.92236261E8</v>
      </c>
      <c r="H63" s="62">
        <v>6.92236261E8</v>
      </c>
      <c r="I63" s="63">
        <v>3.806668509E9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v>8.20571238E8</v>
      </c>
      <c r="D64" s="64">
        <v>0.0</v>
      </c>
      <c r="E64" s="70">
        <v>0.0</v>
      </c>
      <c r="F64" s="64">
        <v>8.20571238E8</v>
      </c>
      <c r="G64" s="64">
        <v>0.0</v>
      </c>
      <c r="H64" s="64">
        <v>0.0</v>
      </c>
      <c r="I64" s="64">
        <v>8.20571238E8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v>9.0599348E7</v>
      </c>
      <c r="G65" s="60">
        <v>0.0</v>
      </c>
      <c r="H65" s="62">
        <v>0.0</v>
      </c>
      <c r="I65" s="63">
        <v>9.0599348E7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v>3.64985945E8</v>
      </c>
      <c r="G66" s="60">
        <v>0.0</v>
      </c>
      <c r="H66" s="62">
        <v>0.0</v>
      </c>
      <c r="I66" s="63">
        <v>3.64985945E8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v>3.64985945E8</v>
      </c>
      <c r="G67" s="60">
        <v>0.0</v>
      </c>
      <c r="H67" s="62">
        <v>0.0</v>
      </c>
      <c r="I67" s="63">
        <v>3.64985945E8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v>2.000951316E9</v>
      </c>
      <c r="D68" s="64">
        <v>0.0</v>
      </c>
      <c r="E68" s="60">
        <v>0.0</v>
      </c>
      <c r="F68" s="64">
        <v>2.000951316E9</v>
      </c>
      <c r="G68" s="54">
        <v>1.33755353E8</v>
      </c>
      <c r="H68" s="54">
        <v>1.33755353E8</v>
      </c>
      <c r="I68" s="64">
        <v>1.867195963E9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v>2.000951316E9</v>
      </c>
      <c r="G69" s="60">
        <v>1.33755353E8</v>
      </c>
      <c r="H69" s="62">
        <v>1.33755353E8</v>
      </c>
      <c r="I69" s="63">
        <v>1.867195963E9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v>4.287584732E9</v>
      </c>
      <c r="D70" s="51">
        <v>0.0</v>
      </c>
      <c r="E70" s="54">
        <v>0.0</v>
      </c>
      <c r="F70" s="51">
        <v>4.287584732E9</v>
      </c>
      <c r="G70" s="51">
        <v>2.231425E7</v>
      </c>
      <c r="H70" s="51">
        <v>2.231425E7</v>
      </c>
      <c r="I70" s="51">
        <v>4.265270482E9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v>4.04755529E8</v>
      </c>
      <c r="D71" s="51">
        <v>0.0</v>
      </c>
      <c r="E71" s="54">
        <v>0.0</v>
      </c>
      <c r="F71" s="51">
        <v>4.04755529E8</v>
      </c>
      <c r="G71" s="51">
        <v>0.0</v>
      </c>
      <c r="H71" s="51">
        <v>0.0</v>
      </c>
      <c r="I71" s="51">
        <v>4.04755529E8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v>0.0</v>
      </c>
      <c r="F72" s="62">
        <v>1.3178087E8</v>
      </c>
      <c r="G72" s="54">
        <v>0.0</v>
      </c>
      <c r="H72" s="62">
        <v>0.0</v>
      </c>
      <c r="I72" s="63">
        <v>1.3178087E8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v>2.72974659E8</v>
      </c>
      <c r="G73" s="60">
        <v>0.0</v>
      </c>
      <c r="H73" s="62">
        <v>0.0</v>
      </c>
      <c r="I73" s="63">
        <v>2.72974659E8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v>3.882829203E9</v>
      </c>
      <c r="D74" s="51">
        <v>0.0</v>
      </c>
      <c r="E74" s="54">
        <v>0.0</v>
      </c>
      <c r="F74" s="51">
        <v>3.882829203E9</v>
      </c>
      <c r="G74" s="51">
        <v>2.231425E7</v>
      </c>
      <c r="H74" s="51">
        <v>2.231425E7</v>
      </c>
      <c r="I74" s="51">
        <v>3.860514953E9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v>3.74163541E8</v>
      </c>
      <c r="G75" s="60">
        <v>3181000.0</v>
      </c>
      <c r="H75" s="62">
        <v>3181000.0</v>
      </c>
      <c r="I75" s="63">
        <v>3.70982541E8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v>2.89447268E8</v>
      </c>
      <c r="G76" s="60">
        <v>0.0</v>
      </c>
      <c r="H76" s="62">
        <v>0.0</v>
      </c>
      <c r="I76" s="63">
        <v>2.89447268E8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v>2.96506957E8</v>
      </c>
      <c r="G77" s="60">
        <v>0.0</v>
      </c>
      <c r="H77" s="62">
        <v>0.0</v>
      </c>
      <c r="I77" s="63">
        <v>2.96506957E8</v>
      </c>
      <c r="J77" s="18"/>
      <c r="K77" s="53"/>
      <c r="L77" s="8"/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v>3.17686026E8</v>
      </c>
      <c r="G78" s="60">
        <v>0.0</v>
      </c>
      <c r="H78" s="62">
        <v>0.0</v>
      </c>
      <c r="I78" s="63">
        <v>3.17686026E8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v>3.67103852E8</v>
      </c>
      <c r="G79" s="60">
        <v>500000.0</v>
      </c>
      <c r="H79" s="62">
        <v>500000.0</v>
      </c>
      <c r="I79" s="63">
        <v>3.66603852E8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v>4.23581368E8</v>
      </c>
      <c r="G80" s="60">
        <v>0.0</v>
      </c>
      <c r="H80" s="62">
        <v>0.0</v>
      </c>
      <c r="I80" s="63">
        <v>4.23581368E8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v>4.72999194E8</v>
      </c>
      <c r="G81" s="60">
        <v>0.0</v>
      </c>
      <c r="H81" s="62">
        <v>0.0</v>
      </c>
      <c r="I81" s="63">
        <v>4.72999194E8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v>3.8828292E8</v>
      </c>
      <c r="G82" s="60">
        <v>1.580935E7</v>
      </c>
      <c r="H82" s="62">
        <v>1.580935E7</v>
      </c>
      <c r="I82" s="63">
        <v>3.7247357E8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v>3.31805405E8</v>
      </c>
      <c r="G83" s="60">
        <v>2823900.0</v>
      </c>
      <c r="H83" s="62">
        <v>2823900.0</v>
      </c>
      <c r="I83" s="63">
        <v>3.28981505E8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v>2.96506957E8</v>
      </c>
      <c r="G84" s="60">
        <v>0.0</v>
      </c>
      <c r="H84" s="62">
        <v>0.0</v>
      </c>
      <c r="I84" s="63">
        <v>2.96506957E8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v>3.24745715E8</v>
      </c>
      <c r="G85" s="60">
        <v>0.0</v>
      </c>
      <c r="H85" s="62">
        <v>0.0</v>
      </c>
      <c r="I85" s="63">
        <v>3.24745715E8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v>1.08976801E9</v>
      </c>
      <c r="D86" s="51">
        <v>0.0</v>
      </c>
      <c r="E86" s="54">
        <v>0.0</v>
      </c>
      <c r="F86" s="51">
        <v>1.08976801E9</v>
      </c>
      <c r="G86" s="51">
        <v>0.0</v>
      </c>
      <c r="H86" s="51">
        <v>0.0</v>
      </c>
      <c r="I86" s="51">
        <v>1.08976801E9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v>2.11673023E8</v>
      </c>
      <c r="D87" s="51">
        <v>0.0</v>
      </c>
      <c r="E87" s="54">
        <v>0.0</v>
      </c>
      <c r="F87" s="51">
        <v>2.11673023E8</v>
      </c>
      <c r="G87" s="51">
        <v>0.0</v>
      </c>
      <c r="H87" s="51">
        <v>0.0</v>
      </c>
      <c r="I87" s="51">
        <v>2.11673023E8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v>0.0</v>
      </c>
      <c r="F88" s="62">
        <v>3.8592969E7</v>
      </c>
      <c r="G88" s="60">
        <v>0.0</v>
      </c>
      <c r="H88" s="62">
        <v>0.0</v>
      </c>
      <c r="I88" s="63">
        <v>3.8592969E7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v>0.0</v>
      </c>
      <c r="F89" s="62">
        <v>2.8944727E7</v>
      </c>
      <c r="G89" s="60">
        <v>0.0</v>
      </c>
      <c r="H89" s="62">
        <v>0.0</v>
      </c>
      <c r="I89" s="63">
        <v>2.8944727E7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v>0.0</v>
      </c>
      <c r="F90" s="62">
        <v>3.8592969E7</v>
      </c>
      <c r="G90" s="60">
        <v>0.0</v>
      </c>
      <c r="H90" s="62">
        <v>0.0</v>
      </c>
      <c r="I90" s="63">
        <v>3.8592969E7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v>0.0</v>
      </c>
      <c r="F91" s="62">
        <v>1.9531808E7</v>
      </c>
      <c r="G91" s="60">
        <v>0.0</v>
      </c>
      <c r="H91" s="62">
        <v>0.0</v>
      </c>
      <c r="I91" s="63">
        <v>1.9531808E7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v>0.0</v>
      </c>
      <c r="F92" s="62">
        <v>4.0004907E7</v>
      </c>
      <c r="G92" s="60">
        <v>0.0</v>
      </c>
      <c r="H92" s="62">
        <v>0.0</v>
      </c>
      <c r="I92" s="63">
        <v>4.0004907E7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v>2.7768112E7</v>
      </c>
      <c r="G93" s="60">
        <v>0.0</v>
      </c>
      <c r="H93" s="62">
        <v>0.0</v>
      </c>
      <c r="I93" s="63">
        <v>2.7768112E7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v>1.0001227E7</v>
      </c>
      <c r="G94" s="60">
        <v>0.0</v>
      </c>
      <c r="H94" s="62">
        <v>0.0</v>
      </c>
      <c r="I94" s="63">
        <v>1.0001227E7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v>8236304.0</v>
      </c>
      <c r="G95" s="60">
        <v>0.0</v>
      </c>
      <c r="H95" s="62">
        <v>0.0</v>
      </c>
      <c r="I95" s="63">
        <v>8236304.0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v>1.43782341E8</v>
      </c>
      <c r="D96" s="51">
        <v>0.0</v>
      </c>
      <c r="E96" s="54">
        <v>0.0</v>
      </c>
      <c r="F96" s="51">
        <v>1.43782341E8</v>
      </c>
      <c r="G96" s="51">
        <v>0.0</v>
      </c>
      <c r="H96" s="79">
        <v>0.0</v>
      </c>
      <c r="I96" s="51">
        <v>1.43782341E8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v>3.8592969E7</v>
      </c>
      <c r="G97" s="60">
        <v>0.0</v>
      </c>
      <c r="H97" s="62">
        <v>0.0</v>
      </c>
      <c r="I97" s="63">
        <v>3.8592969E7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v>3.8592969E7</v>
      </c>
      <c r="G98" s="60">
        <v>0.0</v>
      </c>
      <c r="H98" s="62">
        <v>0.0</v>
      </c>
      <c r="I98" s="63">
        <v>3.8592969E7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v>3.8122323E7</v>
      </c>
      <c r="G99" s="54">
        <v>0.0</v>
      </c>
      <c r="H99" s="62">
        <v>0.0</v>
      </c>
      <c r="I99" s="63">
        <v>3.8122323E7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v>1.976713E7</v>
      </c>
      <c r="G100" s="60">
        <v>0.0</v>
      </c>
      <c r="H100" s="62">
        <v>0.0</v>
      </c>
      <c r="I100" s="63">
        <v>1.976713E7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v>8706950.0</v>
      </c>
      <c r="G101" s="60">
        <v>0.0</v>
      </c>
      <c r="H101" s="62">
        <v>0.0</v>
      </c>
      <c r="I101" s="63">
        <v>8706950.0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v>5.21345348E8</v>
      </c>
      <c r="D102" s="51">
        <v>0.0</v>
      </c>
      <c r="E102" s="54">
        <v>0.0</v>
      </c>
      <c r="F102" s="51">
        <v>5.21345348E8</v>
      </c>
      <c r="G102" s="51">
        <v>0.0</v>
      </c>
      <c r="H102" s="51">
        <v>0.0</v>
      </c>
      <c r="I102" s="51">
        <v>5.21345348E8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v>4.0004907E7</v>
      </c>
      <c r="G103" s="60">
        <v>0.0</v>
      </c>
      <c r="H103" s="62">
        <v>0.0</v>
      </c>
      <c r="I103" s="63">
        <v>4.0004907E7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v>3.8122323E7</v>
      </c>
      <c r="G104" s="60">
        <v>0.0</v>
      </c>
      <c r="H104" s="62">
        <v>0.0</v>
      </c>
      <c r="I104" s="63">
        <v>3.8122323E7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v>4.0004907E7</v>
      </c>
      <c r="G105" s="60">
        <v>0.0</v>
      </c>
      <c r="H105" s="62">
        <v>0.0</v>
      </c>
      <c r="I105" s="63">
        <v>4.0004907E7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v>1.9296485E7</v>
      </c>
      <c r="G106" s="60">
        <v>0.0</v>
      </c>
      <c r="H106" s="62">
        <v>0.0</v>
      </c>
      <c r="I106" s="63">
        <v>1.9296485E7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v>1.976713E7</v>
      </c>
      <c r="G107" s="60">
        <v>0.0</v>
      </c>
      <c r="H107" s="62">
        <v>0.0</v>
      </c>
      <c r="I107" s="63">
        <v>1.976713E7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v>0.0</v>
      </c>
      <c r="F108" s="62">
        <v>4824121.0</v>
      </c>
      <c r="G108" s="60">
        <v>0.0</v>
      </c>
      <c r="H108" s="62">
        <v>0.0</v>
      </c>
      <c r="I108" s="63">
        <v>4824121.0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v>0.0</v>
      </c>
      <c r="F109" s="62">
        <v>1.811987E7</v>
      </c>
      <c r="G109" s="60">
        <v>0.0</v>
      </c>
      <c r="H109" s="62">
        <v>0.0</v>
      </c>
      <c r="I109" s="63">
        <v>1.811987E7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v>0.0</v>
      </c>
      <c r="F110" s="62">
        <v>9883565.0</v>
      </c>
      <c r="G110" s="60">
        <v>0.0</v>
      </c>
      <c r="H110" s="62">
        <v>0.0</v>
      </c>
      <c r="I110" s="63">
        <v>9883565.0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v>1.7649224E7</v>
      </c>
      <c r="G111" s="60">
        <v>0.0</v>
      </c>
      <c r="H111" s="62">
        <v>0.0</v>
      </c>
      <c r="I111" s="63">
        <v>1.7649224E7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v>0.0</v>
      </c>
      <c r="F112" s="62">
        <v>2.27910308E8</v>
      </c>
      <c r="G112" s="60">
        <v>0.0</v>
      </c>
      <c r="H112" s="62">
        <v>0.0</v>
      </c>
      <c r="I112" s="63">
        <v>2.27910308E8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v>0.0</v>
      </c>
      <c r="F113" s="62">
        <v>3.8592969E7</v>
      </c>
      <c r="G113" s="60">
        <v>0.0</v>
      </c>
      <c r="H113" s="62">
        <v>0.0</v>
      </c>
      <c r="I113" s="63">
        <v>3.8592969E7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74">
        <v>0.0</v>
      </c>
      <c r="E114" s="59">
        <v>0.0</v>
      </c>
      <c r="F114" s="62">
        <v>9412919.0</v>
      </c>
      <c r="G114" s="60">
        <v>0.0</v>
      </c>
      <c r="H114" s="62">
        <v>0.0</v>
      </c>
      <c r="I114" s="63">
        <v>9412919.0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v>0.0</v>
      </c>
      <c r="E115" s="59">
        <v>0.0</v>
      </c>
      <c r="F115" s="62">
        <v>7059689.0</v>
      </c>
      <c r="G115" s="60">
        <v>0.0</v>
      </c>
      <c r="H115" s="62">
        <v>0.0</v>
      </c>
      <c r="I115" s="63">
        <v>7059689.0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v>0.0</v>
      </c>
      <c r="E116" s="59">
        <v>0.0</v>
      </c>
      <c r="F116" s="62">
        <v>7059689.0</v>
      </c>
      <c r="G116" s="60">
        <v>0.0</v>
      </c>
      <c r="H116" s="62">
        <v>0.0</v>
      </c>
      <c r="I116" s="63">
        <v>7059689.0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v>0.0</v>
      </c>
      <c r="E117" s="59">
        <v>0.0</v>
      </c>
      <c r="F117" s="62">
        <v>8824612.0</v>
      </c>
      <c r="G117" s="60">
        <v>0.0</v>
      </c>
      <c r="H117" s="62">
        <v>0.0</v>
      </c>
      <c r="I117" s="63">
        <v>8824612.0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v>0.0</v>
      </c>
      <c r="E118" s="59">
        <v>0.0</v>
      </c>
      <c r="F118" s="62">
        <v>8236304.0</v>
      </c>
      <c r="G118" s="60">
        <v>0.0</v>
      </c>
      <c r="H118" s="62">
        <v>0.0</v>
      </c>
      <c r="I118" s="63">
        <v>8236304.0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v>0.0</v>
      </c>
      <c r="E119" s="59">
        <v>0.0</v>
      </c>
      <c r="F119" s="62">
        <v>3288163.0</v>
      </c>
      <c r="G119" s="60">
        <v>0.0</v>
      </c>
      <c r="H119" s="62">
        <v>0.0</v>
      </c>
      <c r="I119" s="63">
        <v>3288163.0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v>0.0</v>
      </c>
      <c r="E120" s="59">
        <v>0.0</v>
      </c>
      <c r="F120" s="62">
        <v>3288163.0</v>
      </c>
      <c r="G120" s="60">
        <v>0.0</v>
      </c>
      <c r="H120" s="62">
        <v>0.0</v>
      </c>
      <c r="I120" s="63">
        <v>3288163.0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v>1.51548E8</v>
      </c>
      <c r="D121" s="51">
        <v>0.0</v>
      </c>
      <c r="E121" s="54">
        <v>0.0</v>
      </c>
      <c r="F121" s="51">
        <v>1.51548E8</v>
      </c>
      <c r="G121" s="51">
        <v>0.0</v>
      </c>
      <c r="H121" s="51">
        <v>0.0</v>
      </c>
      <c r="I121" s="82">
        <v>1.51548E8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v>0.0</v>
      </c>
      <c r="E122" s="59">
        <v>0.0</v>
      </c>
      <c r="F122" s="62">
        <v>4.0475553E7</v>
      </c>
      <c r="G122" s="60">
        <v>0.0</v>
      </c>
      <c r="H122" s="62">
        <v>0.0</v>
      </c>
      <c r="I122" s="63">
        <v>4.0475553E7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v>0.0</v>
      </c>
      <c r="E123" s="80">
        <v>0.0</v>
      </c>
      <c r="F123" s="62">
        <v>4.259346E7</v>
      </c>
      <c r="G123" s="60">
        <v>0.0</v>
      </c>
      <c r="H123" s="62">
        <v>0.0</v>
      </c>
      <c r="I123" s="63">
        <v>4.259346E7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v>0.0</v>
      </c>
      <c r="E124" s="83"/>
      <c r="F124" s="62">
        <v>1.0589534E7</v>
      </c>
      <c r="G124" s="60">
        <v>0.0</v>
      </c>
      <c r="H124" s="62">
        <v>0.0</v>
      </c>
      <c r="I124" s="63">
        <v>1.0589534E7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v>0.0</v>
      </c>
      <c r="E125" s="59">
        <v>0.0</v>
      </c>
      <c r="F125" s="62">
        <v>1.0354211E7</v>
      </c>
      <c r="G125" s="60">
        <v>0.0</v>
      </c>
      <c r="H125" s="62">
        <v>0.0</v>
      </c>
      <c r="I125" s="63">
        <v>1.0354211E7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v>0.0</v>
      </c>
      <c r="E126" s="59">
        <v>0.0</v>
      </c>
      <c r="F126" s="62">
        <v>2.0002453E7</v>
      </c>
      <c r="G126" s="60">
        <v>0.0</v>
      </c>
      <c r="H126" s="62">
        <v>0.0</v>
      </c>
      <c r="I126" s="63">
        <v>2.0002453E7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v>0.0</v>
      </c>
      <c r="E127" s="59">
        <v>0.0</v>
      </c>
      <c r="F127" s="62">
        <v>2.7532789E7</v>
      </c>
      <c r="G127" s="60">
        <v>0.0</v>
      </c>
      <c r="H127" s="62">
        <v>0.0</v>
      </c>
      <c r="I127" s="63">
        <v>2.7532789E7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v>4.1652168E7</v>
      </c>
      <c r="D128" s="51">
        <v>0.0</v>
      </c>
      <c r="E128" s="54">
        <v>0.0</v>
      </c>
      <c r="F128" s="51">
        <v>4.1652168E7</v>
      </c>
      <c r="G128" s="51">
        <v>0.0</v>
      </c>
      <c r="H128" s="51">
        <v>0.0</v>
      </c>
      <c r="I128" s="51">
        <v>4.1652168E7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v>0.0</v>
      </c>
      <c r="E129" s="80">
        <v>0.0</v>
      </c>
      <c r="F129" s="62">
        <v>8236304.0</v>
      </c>
      <c r="G129" s="60">
        <v>0.0</v>
      </c>
      <c r="H129" s="62">
        <v>0.0</v>
      </c>
      <c r="I129" s="59">
        <v>8236304.0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v>0.0</v>
      </c>
      <c r="E130" s="59">
        <v>0.0</v>
      </c>
      <c r="F130" s="62">
        <v>1.6707932E7</v>
      </c>
      <c r="G130" s="60">
        <v>0.0</v>
      </c>
      <c r="H130" s="62">
        <v>0.0</v>
      </c>
      <c r="I130" s="59">
        <v>1.6707932E7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v>0.0</v>
      </c>
      <c r="E131" s="59">
        <v>0.0</v>
      </c>
      <c r="F131" s="62">
        <v>1.6707932E7</v>
      </c>
      <c r="G131" s="60">
        <v>0.0</v>
      </c>
      <c r="H131" s="62">
        <v>0.0</v>
      </c>
      <c r="I131" s="59">
        <v>1.6707932E7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v>1.976713E7</v>
      </c>
      <c r="D132" s="51">
        <v>0.0</v>
      </c>
      <c r="E132" s="54">
        <v>0.0</v>
      </c>
      <c r="F132" s="51">
        <v>1.976713E7</v>
      </c>
      <c r="G132" s="51">
        <v>0.0</v>
      </c>
      <c r="H132" s="51">
        <v>0.0</v>
      </c>
      <c r="I132" s="51">
        <v>1.976713E7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v>0.0</v>
      </c>
      <c r="E133" s="59">
        <v>0.0</v>
      </c>
      <c r="F133" s="62">
        <v>1.976713E7</v>
      </c>
      <c r="G133" s="60">
        <v>0.0</v>
      </c>
      <c r="H133" s="62">
        <v>0.0</v>
      </c>
      <c r="I133" s="63">
        <v>1.976713E7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v>9.1775958E7</v>
      </c>
      <c r="D134" s="51">
        <v>0.0</v>
      </c>
      <c r="E134" s="59">
        <v>0.0</v>
      </c>
      <c r="F134" s="51">
        <v>9.1775958E7</v>
      </c>
      <c r="G134" s="51">
        <v>0.0</v>
      </c>
      <c r="H134" s="51">
        <v>0.0</v>
      </c>
      <c r="I134" s="51">
        <v>9.1775958E7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v>7059689.0</v>
      </c>
      <c r="D135" s="51">
        <v>0.0</v>
      </c>
      <c r="E135" s="59">
        <v>0.0</v>
      </c>
      <c r="F135" s="51">
        <v>7059689.0</v>
      </c>
      <c r="G135" s="51">
        <v>0.0</v>
      </c>
      <c r="H135" s="51">
        <v>0.0</v>
      </c>
      <c r="I135" s="82">
        <v>7059689.0</v>
      </c>
      <c r="J135" s="18"/>
      <c r="K135" s="53"/>
      <c r="L135" s="22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v>0.0</v>
      </c>
      <c r="E136" s="59">
        <v>0.0</v>
      </c>
      <c r="F136" s="62">
        <v>7059689.0</v>
      </c>
      <c r="G136" s="60">
        <v>0.0</v>
      </c>
      <c r="H136" s="62">
        <v>0.0</v>
      </c>
      <c r="I136" s="63">
        <v>7059689.0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v>8.4716269E7</v>
      </c>
      <c r="D137" s="51">
        <v>0.0</v>
      </c>
      <c r="E137" s="59">
        <v>0.0</v>
      </c>
      <c r="F137" s="51">
        <v>8.4716269E7</v>
      </c>
      <c r="G137" s="51">
        <v>0.0</v>
      </c>
      <c r="H137" s="51">
        <v>0.0</v>
      </c>
      <c r="I137" s="51">
        <v>8.4716269E7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v>0.0</v>
      </c>
      <c r="F138" s="62">
        <v>7059689.0</v>
      </c>
      <c r="G138" s="60">
        <v>0.0</v>
      </c>
      <c r="H138" s="62">
        <v>0.0</v>
      </c>
      <c r="I138" s="63">
        <v>7059689.0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>
        <v>0.0</v>
      </c>
      <c r="E139" s="54">
        <v>0.0</v>
      </c>
      <c r="F139" s="62">
        <v>7059689.0</v>
      </c>
      <c r="G139" s="63">
        <v>0.0</v>
      </c>
      <c r="H139" s="62">
        <v>0.0</v>
      </c>
      <c r="I139" s="63">
        <v>7059689.0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v>7059689.0</v>
      </c>
      <c r="G140" s="60">
        <v>0.0</v>
      </c>
      <c r="H140" s="62">
        <v>0.0</v>
      </c>
      <c r="I140" s="63">
        <v>7059689.0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v>0.0</v>
      </c>
      <c r="F141" s="62">
        <v>1.1766149E7</v>
      </c>
      <c r="G141" s="60">
        <v>0.0</v>
      </c>
      <c r="H141" s="62">
        <v>0.0</v>
      </c>
      <c r="I141" s="63">
        <v>1.1766149E7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v>0.0</v>
      </c>
      <c r="E142" s="54">
        <v>0.0</v>
      </c>
      <c r="F142" s="62">
        <v>7059689.0</v>
      </c>
      <c r="G142" s="60">
        <v>0.0</v>
      </c>
      <c r="H142" s="62">
        <v>0.0</v>
      </c>
      <c r="I142" s="63">
        <v>7059689.0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v>7059689.0</v>
      </c>
      <c r="G143" s="60">
        <v>0.0</v>
      </c>
      <c r="H143" s="62">
        <v>0.0</v>
      </c>
      <c r="I143" s="63">
        <v>7059689.0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v>7059689.0</v>
      </c>
      <c r="G144" s="60">
        <v>0.0</v>
      </c>
      <c r="H144" s="62">
        <v>0.0</v>
      </c>
      <c r="I144" s="63">
        <v>7059689.0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v>7059689.0</v>
      </c>
      <c r="G145" s="60">
        <v>0.0</v>
      </c>
      <c r="H145" s="62">
        <v>0.0</v>
      </c>
      <c r="I145" s="63">
        <v>7059689.0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v>9412919.0</v>
      </c>
      <c r="G146" s="60">
        <v>0.0</v>
      </c>
      <c r="H146" s="62">
        <v>0.0</v>
      </c>
      <c r="I146" s="63">
        <v>9412919.0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v>7059689.0</v>
      </c>
      <c r="G147" s="60">
        <v>0.0</v>
      </c>
      <c r="H147" s="62">
        <v>0.0</v>
      </c>
      <c r="I147" s="63">
        <v>7059689.0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v>0.0</v>
      </c>
      <c r="F148" s="62">
        <v>7059689.0</v>
      </c>
      <c r="G148" s="60">
        <v>0.0</v>
      </c>
      <c r="H148" s="62">
        <v>0.0</v>
      </c>
      <c r="I148" s="63">
        <v>7059689.0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v>7.7421261E7</v>
      </c>
      <c r="D149" s="51">
        <v>0.0</v>
      </c>
      <c r="E149" s="54">
        <v>0.0</v>
      </c>
      <c r="F149" s="51">
        <v>7.7421261E7</v>
      </c>
      <c r="G149" s="51">
        <v>0.0</v>
      </c>
      <c r="H149" s="51">
        <v>0.0</v>
      </c>
      <c r="I149" s="51">
        <v>7.7421261E7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v>2.9650696E7</v>
      </c>
      <c r="G150" s="60">
        <v>0.0</v>
      </c>
      <c r="H150" s="62">
        <v>0.0</v>
      </c>
      <c r="I150" s="63">
        <v>2.9650696E7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>
        <v>0.0</v>
      </c>
      <c r="F151" s="62">
        <v>1.3178087E7</v>
      </c>
      <c r="G151" s="60">
        <v>0.0</v>
      </c>
      <c r="H151" s="62">
        <v>0.0</v>
      </c>
      <c r="I151" s="63">
        <v>1.3178087E7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>
        <v>0.0</v>
      </c>
      <c r="F152" s="62">
        <v>2.6356174E7</v>
      </c>
      <c r="G152" s="60">
        <v>0.0</v>
      </c>
      <c r="H152" s="62">
        <v>0.0</v>
      </c>
      <c r="I152" s="63">
        <v>2.6356174E7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v>8236304.0</v>
      </c>
      <c r="G153" s="60">
        <v>0.0</v>
      </c>
      <c r="H153" s="62">
        <v>0.0</v>
      </c>
      <c r="I153" s="63">
        <v>8236304.0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v>8219414.0</v>
      </c>
      <c r="D154" s="51">
        <v>0.0</v>
      </c>
      <c r="E154" s="54">
        <v>0.0</v>
      </c>
      <c r="F154" s="51">
        <v>8219414.0</v>
      </c>
      <c r="G154" s="51">
        <v>0.0</v>
      </c>
      <c r="H154" s="51">
        <v>0.0</v>
      </c>
      <c r="I154" s="51">
        <v>8219414.0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v>4109707.0</v>
      </c>
      <c r="D155" s="51">
        <v>0.0</v>
      </c>
      <c r="E155" s="88">
        <v>0.0</v>
      </c>
      <c r="F155" s="51">
        <v>4109707.0</v>
      </c>
      <c r="G155" s="51">
        <v>0.0</v>
      </c>
      <c r="H155" s="51">
        <v>0.0</v>
      </c>
      <c r="I155" s="51">
        <v>4109707.0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v>4109707.0</v>
      </c>
      <c r="G156" s="60">
        <v>0.0</v>
      </c>
      <c r="H156" s="62">
        <v>0.0</v>
      </c>
      <c r="I156" s="63">
        <v>4109707.0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v>4109707.0</v>
      </c>
      <c r="D157" s="51">
        <v>0.0</v>
      </c>
      <c r="E157" s="87">
        <v>0.0</v>
      </c>
      <c r="F157" s="51">
        <v>4109707.0</v>
      </c>
      <c r="G157" s="51">
        <v>0.0</v>
      </c>
      <c r="H157" s="51">
        <v>0.0</v>
      </c>
      <c r="I157" s="82">
        <v>4109707.0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v>4109707.0</v>
      </c>
      <c r="G158" s="60">
        <v>0.0</v>
      </c>
      <c r="H158" s="62">
        <v>0.0</v>
      </c>
      <c r="I158" s="63">
        <v>4109707.0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v>2.90299223E8</v>
      </c>
      <c r="D159" s="51">
        <v>0.0</v>
      </c>
      <c r="E159" s="87">
        <v>0.0</v>
      </c>
      <c r="F159" s="51">
        <v>2.90299223E8</v>
      </c>
      <c r="G159" s="51">
        <v>2867670.0</v>
      </c>
      <c r="H159" s="51">
        <v>2867670.0</v>
      </c>
      <c r="I159" s="51">
        <v>2.87431553E8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v>1.6E7</v>
      </c>
      <c r="G160" s="60">
        <v>0.0</v>
      </c>
      <c r="H160" s="62">
        <v>0.0</v>
      </c>
      <c r="I160" s="63">
        <v>1.6E7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v>5.0E7</v>
      </c>
      <c r="G161" s="60">
        <v>0.0</v>
      </c>
      <c r="H161" s="62">
        <v>0.0</v>
      </c>
      <c r="I161" s="63">
        <v>5.0E7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86">
        <v>0.0</v>
      </c>
      <c r="E162" s="87">
        <v>0.0</v>
      </c>
      <c r="F162" s="62">
        <v>2.5E7</v>
      </c>
      <c r="G162" s="60">
        <v>0.0</v>
      </c>
      <c r="H162" s="62">
        <v>0.0</v>
      </c>
      <c r="I162" s="63">
        <v>2.5E7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86">
        <v>0.0</v>
      </c>
      <c r="E163" s="88">
        <v>0.0</v>
      </c>
      <c r="F163" s="62">
        <v>1.0E7</v>
      </c>
      <c r="G163" s="60">
        <v>146800.0</v>
      </c>
      <c r="H163" s="62">
        <v>146800.0</v>
      </c>
      <c r="I163" s="63">
        <v>9853200.0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86">
        <v>0.0</v>
      </c>
      <c r="E164" s="87">
        <v>0.0</v>
      </c>
      <c r="F164" s="62">
        <v>2.5E7</v>
      </c>
      <c r="G164" s="60">
        <v>2025985.0</v>
      </c>
      <c r="H164" s="62">
        <v>2025985.0</v>
      </c>
      <c r="I164" s="63">
        <v>2.2974015E7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86">
        <v>0.0</v>
      </c>
      <c r="E165" s="87">
        <v>0.0</v>
      </c>
      <c r="F165" s="62">
        <v>1.0E7</v>
      </c>
      <c r="G165" s="60">
        <v>236000.0</v>
      </c>
      <c r="H165" s="62">
        <v>236000.0</v>
      </c>
      <c r="I165" s="63">
        <v>9764000.0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86">
        <v>0.0</v>
      </c>
      <c r="E166" s="86">
        <v>0.0</v>
      </c>
      <c r="F166" s="62">
        <v>1.5E8</v>
      </c>
      <c r="G166" s="60">
        <v>411819.0</v>
      </c>
      <c r="H166" s="62">
        <v>411819.0</v>
      </c>
      <c r="I166" s="63">
        <v>1.49588181E8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v>0.0</v>
      </c>
      <c r="F167" s="62">
        <v>4299223.0</v>
      </c>
      <c r="G167" s="60">
        <v>47066.0</v>
      </c>
      <c r="H167" s="62">
        <v>47066.0</v>
      </c>
      <c r="I167" s="63">
        <v>4252157.0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v>6.01176E9</v>
      </c>
      <c r="D168" s="51">
        <v>0.0</v>
      </c>
      <c r="E168" s="54">
        <v>0.0</v>
      </c>
      <c r="F168" s="51">
        <v>6.01176E9</v>
      </c>
      <c r="G168" s="51">
        <v>1.9462719E7</v>
      </c>
      <c r="H168" s="51">
        <v>1.9462719E7</v>
      </c>
      <c r="I168" s="82">
        <v>5.992297281E9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v>0.0</v>
      </c>
      <c r="E169" s="86">
        <v>0.0</v>
      </c>
      <c r="F169" s="62">
        <v>8.0E7</v>
      </c>
      <c r="G169" s="60">
        <v>0.0</v>
      </c>
      <c r="H169" s="62">
        <v>0.0</v>
      </c>
      <c r="I169" s="63">
        <v>8.0E7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v>1.5E8</v>
      </c>
      <c r="G170" s="60">
        <v>0.0</v>
      </c>
      <c r="H170" s="62">
        <v>0.0</v>
      </c>
      <c r="I170" s="63">
        <v>1.5E8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v>2.0676E8</v>
      </c>
      <c r="D171" s="90">
        <v>0.0</v>
      </c>
      <c r="E171" s="78">
        <v>0.0</v>
      </c>
      <c r="F171" s="90">
        <v>2.0676E8</v>
      </c>
      <c r="G171" s="90">
        <v>635378.0</v>
      </c>
      <c r="H171" s="90">
        <v>635378.0</v>
      </c>
      <c r="I171" s="82">
        <v>2.06124622E8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v>0.0</v>
      </c>
      <c r="E172" s="86">
        <v>0.0</v>
      </c>
      <c r="F172" s="62">
        <v>2.876E7</v>
      </c>
      <c r="G172" s="60">
        <v>0.0</v>
      </c>
      <c r="H172" s="62">
        <v>0.0</v>
      </c>
      <c r="I172" s="63">
        <v>2.876E7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v>1.78E8</v>
      </c>
      <c r="G173" s="60">
        <v>635378.0</v>
      </c>
      <c r="H173" s="62">
        <v>635378.0</v>
      </c>
      <c r="I173" s="59">
        <v>1.77364622E8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v>5.575E9</v>
      </c>
      <c r="D174" s="51">
        <v>0.0</v>
      </c>
      <c r="E174" s="78">
        <v>0.0</v>
      </c>
      <c r="F174" s="51">
        <v>5.575E9</v>
      </c>
      <c r="G174" s="51">
        <v>1.8827341E7</v>
      </c>
      <c r="H174" s="51">
        <v>1.8827341E7</v>
      </c>
      <c r="I174" s="82">
        <v>5.556172659E9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v>5.575E9</v>
      </c>
      <c r="G175" s="60">
        <v>1.8827341E7</v>
      </c>
      <c r="H175" s="62">
        <v>1.8827341E7</v>
      </c>
      <c r="I175" s="59">
        <v>5.556172659E9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v>3.164E10</v>
      </c>
      <c r="D176" s="51">
        <v>0.0</v>
      </c>
      <c r="E176" s="86">
        <v>0.0</v>
      </c>
      <c r="F176" s="51">
        <v>3.164E10</v>
      </c>
      <c r="G176" s="51">
        <v>3.1762085E7</v>
      </c>
      <c r="H176" s="51">
        <v>3.1762085E7</v>
      </c>
      <c r="I176" s="51">
        <v>3.1608237915E10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v>3.0E10</v>
      </c>
      <c r="G177" s="60">
        <v>0.0</v>
      </c>
      <c r="H177" s="62">
        <v>0.0</v>
      </c>
      <c r="I177" s="59">
        <v>3.0E10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v>1.5E9</v>
      </c>
      <c r="G178" s="60">
        <v>0.0</v>
      </c>
      <c r="H178" s="62">
        <v>0.0</v>
      </c>
      <c r="I178" s="59">
        <v>1.5E9</v>
      </c>
      <c r="J178" s="5"/>
      <c r="K178" s="6"/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v>8.0E7</v>
      </c>
      <c r="G179" s="60">
        <v>0.0</v>
      </c>
      <c r="H179" s="62">
        <v>0.0</v>
      </c>
      <c r="I179" s="59">
        <v>8.0E7</v>
      </c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v>0.0</v>
      </c>
      <c r="F180" s="62">
        <v>6.0E7</v>
      </c>
      <c r="G180" s="60">
        <v>3.1762085E7</v>
      </c>
      <c r="H180" s="62">
        <v>3.1762085E7</v>
      </c>
      <c r="I180" s="59">
        <v>2.8237915E7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51">
        <v>1.08507036862E11</v>
      </c>
      <c r="D181" s="51">
        <v>0.0</v>
      </c>
      <c r="E181" s="78">
        <v>0.0</v>
      </c>
      <c r="F181" s="51">
        <v>1.08507036862E11</v>
      </c>
      <c r="G181" s="51">
        <v>7.921723994E9</v>
      </c>
      <c r="H181" s="51">
        <v>7.921723994E9</v>
      </c>
      <c r="I181" s="51">
        <v>1.00585312868E11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51">
        <v>8.105559501E10</v>
      </c>
      <c r="D182" s="51">
        <v>0.0</v>
      </c>
      <c r="E182" s="88">
        <v>0.0</v>
      </c>
      <c r="F182" s="51">
        <v>8.105559501E10</v>
      </c>
      <c r="G182" s="51">
        <v>4.023925768E9</v>
      </c>
      <c r="H182" s="51">
        <v>4.023925768E9</v>
      </c>
      <c r="I182" s="51">
        <v>7.7031669242E10</v>
      </c>
      <c r="J182" s="18"/>
      <c r="K182" s="53"/>
      <c r="L182" s="5"/>
      <c r="M182" s="5"/>
      <c r="N182" s="5"/>
      <c r="O182" s="5"/>
      <c r="P182" s="5"/>
      <c r="Q182" s="5"/>
      <c r="R182" s="5"/>
      <c r="S182" s="5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51">
        <v>6.1894144607E10</v>
      </c>
      <c r="D183" s="51">
        <v>0.0</v>
      </c>
      <c r="E183" s="88">
        <v>0.0</v>
      </c>
      <c r="F183" s="51">
        <v>6.1894144607E10</v>
      </c>
      <c r="G183" s="51">
        <v>4.023925768E9</v>
      </c>
      <c r="H183" s="51">
        <v>4.023925768E9</v>
      </c>
      <c r="I183" s="51">
        <v>5.7870218839E10</v>
      </c>
      <c r="J183" s="5"/>
      <c r="K183" s="6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v>0.0</v>
      </c>
      <c r="E184" s="87">
        <v>0.0</v>
      </c>
      <c r="F184" s="62">
        <v>5.8330090683E10</v>
      </c>
      <c r="G184" s="60">
        <v>4.023925768E9</v>
      </c>
      <c r="H184" s="62">
        <v>4.023925768E9</v>
      </c>
      <c r="I184" s="59">
        <v>5.4306164915E10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v>1.721524593E9</v>
      </c>
      <c r="G185" s="63">
        <v>0.0</v>
      </c>
      <c r="H185" s="62">
        <v>0.0</v>
      </c>
      <c r="I185" s="59">
        <v>1.721524593E9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v>4.42529331E8</v>
      </c>
      <c r="G186" s="63">
        <v>0.0</v>
      </c>
      <c r="H186" s="62">
        <v>0.0</v>
      </c>
      <c r="I186" s="59">
        <v>4.42529331E8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0.0</v>
      </c>
      <c r="E187" s="87">
        <v>0.0</v>
      </c>
      <c r="F187" s="62">
        <v>1.4E9</v>
      </c>
      <c r="G187" s="60">
        <v>0.0</v>
      </c>
      <c r="H187" s="62">
        <v>0.0</v>
      </c>
      <c r="I187" s="59">
        <v>1.4E9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51">
        <v>1.9161450403E10</v>
      </c>
      <c r="D188" s="51">
        <v>0.0</v>
      </c>
      <c r="E188" s="54">
        <v>0.0</v>
      </c>
      <c r="F188" s="51">
        <v>1.9161450403E10</v>
      </c>
      <c r="G188" s="70">
        <v>0.0</v>
      </c>
      <c r="H188" s="91">
        <v>0.0</v>
      </c>
      <c r="I188" s="51">
        <v>1.9161450403E10</v>
      </c>
      <c r="J188" s="18"/>
      <c r="K188" s="53"/>
      <c r="L188" s="5"/>
      <c r="M188" s="5"/>
      <c r="N188" s="5"/>
      <c r="O188" s="5"/>
      <c r="P188" s="5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v>0.0</v>
      </c>
      <c r="F189" s="62">
        <v>1.9161450403E10</v>
      </c>
      <c r="G189" s="60">
        <v>0.0</v>
      </c>
      <c r="H189" s="62">
        <v>0.0</v>
      </c>
      <c r="I189" s="59">
        <v>1.9161450403E10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51">
        <v>2.7451441852E10</v>
      </c>
      <c r="D190" s="51">
        <v>0.0</v>
      </c>
      <c r="E190" s="78">
        <v>0.0</v>
      </c>
      <c r="F190" s="51">
        <v>2.7451441852E10</v>
      </c>
      <c r="G190" s="51">
        <v>3.897798226E9</v>
      </c>
      <c r="H190" s="51">
        <v>3.897798226E9</v>
      </c>
      <c r="I190" s="51">
        <v>2.3553643626E10</v>
      </c>
      <c r="J190" s="5"/>
      <c r="K190" s="6"/>
      <c r="L190" s="5"/>
      <c r="M190" s="5"/>
      <c r="N190" s="5"/>
      <c r="O190" s="5"/>
      <c r="P190" s="5"/>
      <c r="Q190" s="18"/>
      <c r="R190" s="18"/>
      <c r="S190" s="18"/>
      <c r="T190" s="5"/>
      <c r="U190" s="5"/>
      <c r="V190" s="5"/>
      <c r="W190" s="5"/>
      <c r="X190" s="5"/>
      <c r="Y190" s="5"/>
      <c r="Z190" s="5"/>
    </row>
    <row r="191" ht="11.25" customHeight="1">
      <c r="A191" s="49">
        <v>12201.0</v>
      </c>
      <c r="B191" s="50" t="s">
        <v>156</v>
      </c>
      <c r="C191" s="51">
        <v>9.0E9</v>
      </c>
      <c r="D191" s="51">
        <v>0.0</v>
      </c>
      <c r="E191" s="60">
        <v>0.0</v>
      </c>
      <c r="F191" s="51">
        <v>9.0E9</v>
      </c>
      <c r="G191" s="51">
        <v>0.0</v>
      </c>
      <c r="H191" s="51">
        <v>0.0</v>
      </c>
      <c r="I191" s="51">
        <v>9.0E9</v>
      </c>
      <c r="J191" s="5"/>
      <c r="K191" s="6"/>
      <c r="L191" s="5"/>
      <c r="M191" s="18"/>
      <c r="N191" s="18"/>
      <c r="O191" s="18"/>
      <c r="P191" s="18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v>3.0E9</v>
      </c>
      <c r="G192" s="60">
        <v>0.0</v>
      </c>
      <c r="H192" s="62">
        <v>0.0</v>
      </c>
      <c r="I192" s="63">
        <v>3.0E9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v>6.0E9</v>
      </c>
      <c r="G193" s="60">
        <v>0.0</v>
      </c>
      <c r="H193" s="62">
        <v>0.0</v>
      </c>
      <c r="I193" s="63">
        <v>6.0E9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51">
        <v>1.8451441852E10</v>
      </c>
      <c r="D194" s="51">
        <v>0.0</v>
      </c>
      <c r="E194" s="70">
        <v>0.0</v>
      </c>
      <c r="F194" s="51">
        <v>1.8451441852E10</v>
      </c>
      <c r="G194" s="51">
        <v>3.897798226E9</v>
      </c>
      <c r="H194" s="51">
        <v>3.897798226E9</v>
      </c>
      <c r="I194" s="51">
        <v>1.4553643626E10</v>
      </c>
      <c r="J194" s="18"/>
      <c r="K194" s="53"/>
      <c r="L194" s="5"/>
      <c r="M194" s="5"/>
      <c r="N194" s="5"/>
      <c r="O194" s="5"/>
      <c r="P194" s="5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v>0.0</v>
      </c>
      <c r="E195" s="86"/>
      <c r="F195" s="62">
        <v>1.8451441852E10</v>
      </c>
      <c r="G195" s="60">
        <v>3.897798226E9</v>
      </c>
      <c r="H195" s="62">
        <v>3.897798226E9</v>
      </c>
      <c r="I195" s="63">
        <v>1.4553643626E10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51">
        <v>5.0942388435E10</v>
      </c>
      <c r="D196" s="51">
        <v>0.0</v>
      </c>
      <c r="E196" s="60"/>
      <c r="F196" s="93">
        <v>5.0942388435E10</v>
      </c>
      <c r="G196" s="51">
        <v>9989500.0</v>
      </c>
      <c r="H196" s="51">
        <v>9989500.0</v>
      </c>
      <c r="I196" s="93">
        <v>5.0932398935E10</v>
      </c>
      <c r="J196" s="5"/>
      <c r="K196" s="6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1.25" customHeight="1">
      <c r="A197" s="49">
        <v>21.0</v>
      </c>
      <c r="B197" s="50" t="s">
        <v>167</v>
      </c>
      <c r="C197" s="51">
        <v>5.0942388435E10</v>
      </c>
      <c r="D197" s="51">
        <v>0.0</v>
      </c>
      <c r="E197" s="51">
        <v>0.0</v>
      </c>
      <c r="F197" s="51">
        <v>5.0942388435E10</v>
      </c>
      <c r="G197" s="51">
        <v>9989500.0</v>
      </c>
      <c r="H197" s="51">
        <v>9989500.0</v>
      </c>
      <c r="I197" s="51">
        <v>5.0932398935E10</v>
      </c>
      <c r="J197" s="5"/>
      <c r="K197" s="6"/>
      <c r="L197" s="18"/>
      <c r="M197" s="18"/>
      <c r="N197" s="18"/>
      <c r="O197" s="18"/>
      <c r="P197" s="18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v>3.0E8</v>
      </c>
      <c r="G198" s="60">
        <v>7047000.0</v>
      </c>
      <c r="H198" s="62">
        <v>7047000.0</v>
      </c>
      <c r="I198" s="63">
        <v>2.92953E8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v>1.4482662945E10</v>
      </c>
      <c r="G199" s="60">
        <v>0.0</v>
      </c>
      <c r="H199" s="62">
        <v>0.0</v>
      </c>
      <c r="I199" s="63">
        <v>1.4482662945E10</v>
      </c>
      <c r="J199" s="5"/>
      <c r="K199" s="6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v>1.0E8</v>
      </c>
      <c r="G200" s="60">
        <v>2942500.0</v>
      </c>
      <c r="H200" s="62">
        <v>2942500.0</v>
      </c>
      <c r="I200" s="63">
        <v>9.70575E7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v>1.0E10</v>
      </c>
      <c r="G201" s="60">
        <v>0.0</v>
      </c>
      <c r="H201" s="62">
        <v>0.0</v>
      </c>
      <c r="I201" s="63">
        <v>1.0E10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v>1.5E10</v>
      </c>
      <c r="G202" s="60">
        <v>0.0</v>
      </c>
      <c r="H202" s="62">
        <v>0.0</v>
      </c>
      <c r="I202" s="63">
        <v>1.5E10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v>1.105972549E10</v>
      </c>
      <c r="G203" s="60">
        <v>0.0</v>
      </c>
      <c r="H203" s="62">
        <v>0.0</v>
      </c>
      <c r="I203" s="63">
        <v>1.105972549E10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11.25" customHeight="1">
      <c r="A204" s="56"/>
      <c r="B204" s="94"/>
      <c r="C204" s="58"/>
      <c r="D204" s="60">
        <v>0.0</v>
      </c>
      <c r="E204" s="86"/>
      <c r="F204" s="62">
        <v>0.0</v>
      </c>
      <c r="G204" s="60">
        <v>0.0</v>
      </c>
      <c r="H204" s="62">
        <v>0.0</v>
      </c>
      <c r="I204" s="63">
        <v>0.0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/>
      <c r="B205" s="94"/>
      <c r="C205" s="58"/>
      <c r="D205" s="60">
        <v>0.0</v>
      </c>
      <c r="E205" s="86"/>
      <c r="F205" s="62">
        <v>0.0</v>
      </c>
      <c r="G205" s="60">
        <v>0.0</v>
      </c>
      <c r="H205" s="62">
        <v>0.0</v>
      </c>
      <c r="I205" s="63">
        <v>0.0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v>6.351833485E9</v>
      </c>
      <c r="E206" s="78"/>
      <c r="F206" s="91">
        <v>6.351833485E9</v>
      </c>
      <c r="G206" s="54">
        <v>1.07021839306E9</v>
      </c>
      <c r="H206" s="54">
        <v>1.07021839306E9</v>
      </c>
      <c r="I206" s="82">
        <v>5.281615091940001E9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v>6.351833485E9</v>
      </c>
      <c r="E207" s="70"/>
      <c r="F207" s="91">
        <v>6.351833485E9</v>
      </c>
      <c r="G207" s="70">
        <v>1.07021839306E9</v>
      </c>
      <c r="H207" s="70">
        <v>1.07021839306E9</v>
      </c>
      <c r="I207" s="82">
        <v>5.281615091940001E9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v>6.351833485E9</v>
      </c>
      <c r="E208" s="70">
        <v>0.0</v>
      </c>
      <c r="F208" s="70">
        <v>6.351833485E9</v>
      </c>
      <c r="G208" s="70">
        <v>1.07021839306E9</v>
      </c>
      <c r="H208" s="70">
        <v>1.07021839306E9</v>
      </c>
      <c r="I208" s="70">
        <v>5.281615091940001E9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v>7.16168479E8</v>
      </c>
      <c r="E209" s="63"/>
      <c r="F209" s="63">
        <v>7.16168479E8</v>
      </c>
      <c r="G209" s="60">
        <v>9.0174398306E8</v>
      </c>
      <c r="H209" s="62">
        <v>9.0174398306E8</v>
      </c>
      <c r="I209" s="63">
        <v>-1.8557550405999994E8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v>8.719046E7</v>
      </c>
      <c r="G210" s="60">
        <v>1.4363441E8</v>
      </c>
      <c r="H210" s="62">
        <v>1.4363441E8</v>
      </c>
      <c r="I210" s="63">
        <v>-5.644395E7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v>9280000.0</v>
      </c>
      <c r="E211" s="63"/>
      <c r="F211" s="62">
        <v>9280000.0</v>
      </c>
      <c r="G211" s="60">
        <v>0.0</v>
      </c>
      <c r="H211" s="62">
        <v>0.0</v>
      </c>
      <c r="I211" s="63">
        <v>9280000.0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v>2.938462125E9</v>
      </c>
      <c r="G212" s="60">
        <v>0.0</v>
      </c>
      <c r="H212" s="62">
        <v>0.0</v>
      </c>
      <c r="I212" s="63">
        <v>2.938462125E9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2.5" customHeight="1">
      <c r="A213" s="100">
        <v>3.1111030146E10</v>
      </c>
      <c r="B213" s="101" t="s">
        <v>179</v>
      </c>
      <c r="C213" s="58"/>
      <c r="D213" s="60">
        <v>3.38508272E8</v>
      </c>
      <c r="E213" s="63"/>
      <c r="F213" s="62">
        <v>3.38508272E8</v>
      </c>
      <c r="G213" s="60">
        <v>0.0</v>
      </c>
      <c r="H213" s="62">
        <v>0.0</v>
      </c>
      <c r="I213" s="63">
        <v>3.38508272E8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v>2.237224149E9</v>
      </c>
      <c r="E214" s="63"/>
      <c r="F214" s="62">
        <v>2.237224149E9</v>
      </c>
      <c r="G214" s="60">
        <v>0.0</v>
      </c>
      <c r="H214" s="62">
        <v>0.0</v>
      </c>
      <c r="I214" s="63">
        <v>2.237224149E9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0.0</v>
      </c>
      <c r="E215" s="63"/>
      <c r="F215" s="62">
        <v>0.0</v>
      </c>
      <c r="G215" s="60">
        <v>2.484E7</v>
      </c>
      <c r="H215" s="62">
        <v>2.484E7</v>
      </c>
      <c r="I215" s="63">
        <v>-2.484E7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v>2.5E7</v>
      </c>
      <c r="G216" s="60">
        <v>0.0</v>
      </c>
      <c r="H216" s="62">
        <v>0.0</v>
      </c>
      <c r="I216" s="63">
        <v>2.5E7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/>
      <c r="B217" s="101"/>
      <c r="C217" s="58"/>
      <c r="D217" s="60">
        <v>0.0</v>
      </c>
      <c r="E217" s="63"/>
      <c r="F217" s="62">
        <v>0.0</v>
      </c>
      <c r="G217" s="60">
        <v>0.0</v>
      </c>
      <c r="H217" s="62">
        <v>0.0</v>
      </c>
      <c r="I217" s="63">
        <v>0.0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1.25" customHeight="1">
      <c r="A218" s="100"/>
      <c r="B218" s="101"/>
      <c r="C218" s="58"/>
      <c r="D218" s="60">
        <v>0.0</v>
      </c>
      <c r="E218" s="63"/>
      <c r="F218" s="62">
        <v>0.0</v>
      </c>
      <c r="G218" s="60">
        <v>0.0</v>
      </c>
      <c r="H218" s="62">
        <v>0.0</v>
      </c>
      <c r="I218" s="63">
        <v>0.0</v>
      </c>
      <c r="J218" s="6"/>
      <c r="K218" s="8"/>
      <c r="L218" s="18"/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/>
      <c r="B219" s="101"/>
      <c r="C219" s="58"/>
      <c r="D219" s="60">
        <v>0.0</v>
      </c>
      <c r="E219" s="63"/>
      <c r="F219" s="62">
        <v>0.0</v>
      </c>
      <c r="G219" s="60">
        <v>0.0</v>
      </c>
      <c r="H219" s="62">
        <v>0.0</v>
      </c>
      <c r="I219" s="63">
        <v>0.0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1.25" customHeight="1">
      <c r="A220" s="100"/>
      <c r="B220" s="101"/>
      <c r="C220" s="58"/>
      <c r="D220" s="60">
        <v>0.0</v>
      </c>
      <c r="E220" s="63"/>
      <c r="F220" s="62">
        <v>0.0</v>
      </c>
      <c r="G220" s="60">
        <v>0.0</v>
      </c>
      <c r="H220" s="62">
        <v>0.0</v>
      </c>
      <c r="I220" s="63">
        <v>0.0</v>
      </c>
      <c r="J220" s="6"/>
      <c r="K220" s="8"/>
      <c r="L220" s="18"/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1.25" customHeight="1">
      <c r="A221" s="100"/>
      <c r="B221" s="101"/>
      <c r="C221" s="58"/>
      <c r="D221" s="60">
        <v>0.0</v>
      </c>
      <c r="E221" s="63"/>
      <c r="F221" s="62">
        <v>0.0</v>
      </c>
      <c r="G221" s="60">
        <v>0.0</v>
      </c>
      <c r="H221" s="62">
        <v>0.0</v>
      </c>
      <c r="I221" s="63">
        <v>0.0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1.25" customHeight="1">
      <c r="A222" s="100"/>
      <c r="B222" s="101"/>
      <c r="C222" s="58"/>
      <c r="D222" s="60">
        <v>0.0</v>
      </c>
      <c r="E222" s="63"/>
      <c r="F222" s="62">
        <v>0.0</v>
      </c>
      <c r="G222" s="60">
        <v>0.0</v>
      </c>
      <c r="H222" s="62">
        <v>0.0</v>
      </c>
      <c r="I222" s="63">
        <v>0.0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/>
      <c r="B223" s="101"/>
      <c r="C223" s="58"/>
      <c r="D223" s="60">
        <v>0.0</v>
      </c>
      <c r="E223" s="63"/>
      <c r="F223" s="62">
        <v>0.0</v>
      </c>
      <c r="G223" s="60">
        <v>0.0</v>
      </c>
      <c r="H223" s="62">
        <v>0.0</v>
      </c>
      <c r="I223" s="63">
        <v>0.0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/>
      <c r="B224" s="101"/>
      <c r="C224" s="58"/>
      <c r="D224" s="60">
        <v>0.0</v>
      </c>
      <c r="E224" s="63"/>
      <c r="F224" s="62">
        <v>0.0</v>
      </c>
      <c r="G224" s="60">
        <v>0.0</v>
      </c>
      <c r="H224" s="62">
        <v>0.0</v>
      </c>
      <c r="I224" s="63">
        <v>0.0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1.25" customHeight="1">
      <c r="A225" s="100"/>
      <c r="B225" s="101"/>
      <c r="C225" s="58"/>
      <c r="D225" s="60">
        <v>0.0</v>
      </c>
      <c r="E225" s="63"/>
      <c r="F225" s="62">
        <v>0.0</v>
      </c>
      <c r="G225" s="60">
        <v>0.0</v>
      </c>
      <c r="H225" s="62">
        <v>0.0</v>
      </c>
      <c r="I225" s="63">
        <v>0.0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v>0.0</v>
      </c>
      <c r="G226" s="60">
        <v>0.0</v>
      </c>
      <c r="H226" s="62">
        <v>0.0</v>
      </c>
      <c r="I226" s="63">
        <v>0.0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v>0.0</v>
      </c>
      <c r="G227" s="60">
        <v>0.0</v>
      </c>
      <c r="H227" s="62">
        <v>0.0</v>
      </c>
      <c r="I227" s="63">
        <v>0.0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v>8.4868902E7</v>
      </c>
      <c r="E228" s="78"/>
      <c r="F228" s="91">
        <v>8.4868902E7</v>
      </c>
      <c r="G228" s="64">
        <v>0.0</v>
      </c>
      <c r="H228" s="91">
        <v>0.0</v>
      </c>
      <c r="I228" s="82">
        <v>8.4868902E7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v>8.4868902E7</v>
      </c>
      <c r="E229" s="70">
        <v>0.0</v>
      </c>
      <c r="F229" s="70">
        <v>8.4868902E7</v>
      </c>
      <c r="G229" s="70">
        <v>0.0</v>
      </c>
      <c r="H229" s="70">
        <v>0.0</v>
      </c>
      <c r="I229" s="70">
        <v>8.4868902E7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v>8.4868902E7</v>
      </c>
      <c r="G230" s="60">
        <v>0.0</v>
      </c>
      <c r="H230" s="62">
        <v>0.0</v>
      </c>
      <c r="I230" s="63">
        <v>8.4868902E7</v>
      </c>
      <c r="J230" s="6"/>
      <c r="K230" s="5"/>
      <c r="L230" s="6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/>
      <c r="B231" s="101"/>
      <c r="C231" s="58"/>
      <c r="D231" s="60"/>
      <c r="E231" s="63"/>
      <c r="F231" s="63">
        <v>0.0</v>
      </c>
      <c r="G231" s="60"/>
      <c r="H231" s="62">
        <v>0.0</v>
      </c>
      <c r="I231" s="63">
        <v>0.0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3"/>
      <c r="F232" s="63">
        <v>0.0</v>
      </c>
      <c r="G232" s="60"/>
      <c r="H232" s="62">
        <v>0.0</v>
      </c>
      <c r="I232" s="63">
        <v>0.0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v>2.88440975846E11</v>
      </c>
      <c r="D233" s="104">
        <v>6.436702387E9</v>
      </c>
      <c r="E233" s="104">
        <v>0.0</v>
      </c>
      <c r="F233" s="104">
        <v>2.94877678233E11</v>
      </c>
      <c r="G233" s="104">
        <v>1.6400445539257795E10</v>
      </c>
      <c r="H233" s="104">
        <v>1.6400445539257795E10</v>
      </c>
      <c r="I233" s="82">
        <v>2.784772326937422E11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5"/>
      <c r="B235" s="5"/>
      <c r="C235" s="8"/>
      <c r="D235" s="5"/>
      <c r="E235" s="5"/>
      <c r="F235" s="5"/>
      <c r="G235" s="5"/>
      <c r="H235" s="5"/>
      <c r="I235" s="5"/>
      <c r="J235" s="5"/>
      <c r="K235" s="6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1.25" customHeight="1">
      <c r="A236" s="5"/>
      <c r="B236" s="5"/>
      <c r="C236" s="8"/>
      <c r="D236" s="5"/>
      <c r="E236" s="5"/>
      <c r="F236" s="5"/>
      <c r="G236" s="5"/>
      <c r="H236" s="5"/>
      <c r="I236" s="5"/>
      <c r="J236" s="5"/>
      <c r="K236" s="6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1.25" customHeight="1">
      <c r="A237" s="5"/>
      <c r="B237" s="5"/>
      <c r="C237" s="8"/>
      <c r="D237" s="5"/>
      <c r="E237" s="5"/>
      <c r="F237" s="5"/>
      <c r="G237" s="5"/>
      <c r="H237" s="5"/>
      <c r="I237" s="5"/>
      <c r="J237" s="5"/>
      <c r="K237" s="6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1.25" customHeight="1">
      <c r="A238" s="5"/>
      <c r="B238" s="5"/>
      <c r="C238" s="8"/>
      <c r="D238" s="5"/>
      <c r="E238" s="5"/>
      <c r="F238" s="5"/>
      <c r="G238" s="5"/>
      <c r="H238" s="5"/>
      <c r="I238" s="5"/>
      <c r="J238" s="5"/>
      <c r="K238" s="6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1.25" customHeight="1">
      <c r="A239" s="5"/>
      <c r="B239" s="5"/>
      <c r="C239" s="8"/>
      <c r="D239" s="5"/>
      <c r="E239" s="5"/>
      <c r="F239" s="5"/>
      <c r="G239" s="5"/>
      <c r="H239" s="5"/>
      <c r="I239" s="5"/>
      <c r="J239" s="5"/>
      <c r="K239" s="6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5"/>
      <c r="G242" s="5"/>
      <c r="H242" s="5"/>
      <c r="I242" s="5"/>
      <c r="J242" s="5"/>
      <c r="K242" s="6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5"/>
      <c r="E243" s="5"/>
      <c r="F243" s="5"/>
      <c r="G243" s="5"/>
      <c r="H243" s="5"/>
      <c r="I243" s="5"/>
      <c r="J243" s="5"/>
      <c r="K243" s="6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5"/>
      <c r="G244" s="5"/>
      <c r="H244" s="5"/>
      <c r="I244" s="5"/>
      <c r="J244" s="5"/>
      <c r="K244" s="6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5"/>
      <c r="E245" s="5"/>
      <c r="F245" s="5"/>
      <c r="G245" s="5"/>
      <c r="H245" s="5"/>
      <c r="I245" s="5"/>
      <c r="J245" s="5"/>
      <c r="K245" s="6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5"/>
      <c r="G246" s="5"/>
      <c r="H246" s="5"/>
      <c r="I246" s="5"/>
      <c r="J246" s="5"/>
      <c r="K246" s="6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5"/>
      <c r="G247" s="5"/>
      <c r="H247" s="5"/>
      <c r="I247" s="5"/>
      <c r="J247" s="5"/>
      <c r="K247" s="6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5"/>
      <c r="G248" s="5"/>
      <c r="H248" s="5"/>
      <c r="I248" s="5"/>
      <c r="J248" s="5"/>
      <c r="K248" s="6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1" width="13.38"/>
    <col customWidth="1" min="12" max="12" width="12.63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7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237498587411</v>
      </c>
      <c r="G17" s="51">
        <f t="shared" ref="G17:H17" si="2">+G18</f>
        <v>18804257288</v>
      </c>
      <c r="H17" s="51">
        <f t="shared" si="2"/>
        <v>26202770940</v>
      </c>
      <c r="I17" s="51">
        <f>+F17+G17-H17</f>
        <v>230100073759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18804257288</v>
      </c>
      <c r="H18" s="51">
        <f t="shared" si="4"/>
        <v>26202770940</v>
      </c>
      <c r="I18" s="51">
        <f t="shared" si="4"/>
        <v>102788779609</v>
      </c>
      <c r="J18" s="18"/>
      <c r="K18" s="53"/>
      <c r="L18" s="5"/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16032258672</v>
      </c>
      <c r="H19" s="51">
        <f t="shared" si="6"/>
        <v>23379547520</v>
      </c>
      <c r="I19" s="51">
        <f t="shared" si="6"/>
        <v>67960243029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15723171389</v>
      </c>
      <c r="H20" s="51">
        <f t="shared" si="8"/>
        <v>23045278317</v>
      </c>
      <c r="I20" s="51">
        <f t="shared" si="8"/>
        <v>62449443634</v>
      </c>
      <c r="J20" s="18"/>
      <c r="K20" s="53"/>
      <c r="L20" s="8">
        <f>+H20+H86</f>
        <v>23248249480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3430725369</v>
      </c>
      <c r="H21" s="51">
        <f t="shared" si="10"/>
        <v>4804559044</v>
      </c>
      <c r="I21" s="51">
        <f t="shared" si="10"/>
        <v>13742421791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5.940230630860894E8</v>
      </c>
      <c r="H22" s="62">
        <f>+'MARZO 2024'!H22+'ABRIL 2024'!G22</f>
        <v>831977424.1</v>
      </c>
      <c r="I22" s="63">
        <f t="shared" ref="I22:I30" si="12">+F22-H22</f>
        <v>2362296734</v>
      </c>
      <c r="J22" s="5"/>
      <c r="K22" s="53"/>
      <c r="L22" s="8">
        <f>+H70+H134</f>
        <v>39052400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3.949313388130262E8</v>
      </c>
      <c r="H23" s="62">
        <f>+'MARZO 2024'!H23+'ABRIL 2024'!G23</f>
        <v>537418056.8</v>
      </c>
      <c r="I23" s="63">
        <f t="shared" si="12"/>
        <v>1479064576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6.675862186456594E8</v>
      </c>
      <c r="H24" s="62">
        <f>+'MARZO 2024'!H24+'ABRIL 2024'!G24</f>
        <v>933390407.6</v>
      </c>
      <c r="I24" s="63">
        <f t="shared" si="12"/>
        <v>2553390216</v>
      </c>
      <c r="J24" s="5"/>
      <c r="K24" s="6"/>
      <c r="L24" s="8">
        <f>+H174</f>
        <v>514366595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3.491102762712271E8</v>
      </c>
      <c r="H25" s="62">
        <f>+'MARZO 2024'!H25+'ABRIL 2024'!G25</f>
        <v>480883603</v>
      </c>
      <c r="I25" s="63">
        <f t="shared" si="12"/>
        <v>1328514806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7.030466163439269E8</v>
      </c>
      <c r="H26" s="62">
        <f>+'MARZO 2024'!H26+'ABRIL 2024'!G26</f>
        <v>1068258462</v>
      </c>
      <c r="I26" s="63">
        <f t="shared" si="12"/>
        <v>2579012436</v>
      </c>
      <c r="J26" s="5"/>
      <c r="K26" s="6"/>
      <c r="L26" s="8">
        <f>+H149+H154+H159+H171</f>
        <v>92881018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3.200662989519085E8</v>
      </c>
      <c r="H27" s="62">
        <f>+'MARZO 2024'!H27+'ABRIL 2024'!G27</f>
        <v>419924992.1</v>
      </c>
      <c r="I27" s="63">
        <f t="shared" si="12"/>
        <v>1464541448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2.5405916917485648E8</v>
      </c>
      <c r="H28" s="62">
        <f>+'MARZO 2024'!H28+'ABRIL 2024'!G28</f>
        <v>358032648.2</v>
      </c>
      <c r="I28" s="63">
        <f t="shared" si="12"/>
        <v>884472696.8</v>
      </c>
      <c r="J28" s="5"/>
      <c r="K28" s="6"/>
      <c r="L28" s="8">
        <f>+H178+H179+H180</f>
        <v>614952411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1.2361635764921284E8</v>
      </c>
      <c r="H29" s="62">
        <f>+'MARZO 2024'!H29+'ABRIL 2024'!G29</f>
        <v>150387420.6</v>
      </c>
      <c r="I29" s="63">
        <f t="shared" si="12"/>
        <v>843616863.4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2.428602959417266E7</v>
      </c>
      <c r="H30" s="62">
        <f>+'MARZO 2024'!H30+'ABRIL 2024'!G30</f>
        <v>24286029.59</v>
      </c>
      <c r="I30" s="63">
        <f t="shared" si="12"/>
        <v>247512014.4</v>
      </c>
      <c r="J30" s="5"/>
      <c r="K30" s="6"/>
      <c r="L30" s="8">
        <f>+H184</f>
        <v>8047851536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2826315784</v>
      </c>
      <c r="H31" s="64">
        <f t="shared" si="14"/>
        <v>4079913301</v>
      </c>
      <c r="I31" s="64">
        <f t="shared" si="14"/>
        <v>11430695088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f>591046113.659922+14410653</f>
        <v>605456766.7</v>
      </c>
      <c r="H32" s="62">
        <f>+'MARZO 2024'!H32+'ABRIL 2024'!G32</f>
        <v>1155671754</v>
      </c>
      <c r="I32" s="63">
        <f t="shared" ref="I32:I36" si="16">+F32-H32</f>
        <v>2473479274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f>41813911+56584623</f>
        <v>98398534</v>
      </c>
      <c r="H33" s="62">
        <f>+'MARZO 2024'!H33+'ABRIL 2024'!G33</f>
        <v>181296295</v>
      </c>
      <c r="I33" s="63">
        <f t="shared" si="16"/>
        <v>3442677628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f>694666081+571763668</f>
        <v>1266429749</v>
      </c>
      <c r="H34" s="62">
        <f>+'MARZO 2024'!H34+'ABRIL 2024'!G34</f>
        <v>1477662994</v>
      </c>
      <c r="I34" s="63">
        <f t="shared" si="16"/>
        <v>2138545270</v>
      </c>
      <c r="J34" s="5"/>
      <c r="K34" s="6"/>
      <c r="L34" s="8">
        <f>+H188</f>
        <v>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7.39430508E8</v>
      </c>
      <c r="H35" s="62">
        <f>+'MARZO 2024'!H35+'ABRIL 2024'!G35</f>
        <v>1076264730</v>
      </c>
      <c r="I35" s="63">
        <f t="shared" si="16"/>
        <v>2749616311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1.1660022647490214E8</v>
      </c>
      <c r="H36" s="62">
        <f>+'MARZO 2024'!H36+'ABRIL 2024'!G36</f>
        <v>189017528.5</v>
      </c>
      <c r="I36" s="63">
        <f t="shared" si="16"/>
        <v>626376604.5</v>
      </c>
      <c r="J36" s="5"/>
      <c r="K36" s="6"/>
      <c r="L36" s="8">
        <f>+H196</f>
        <v>8550698905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4714739562</v>
      </c>
      <c r="H37" s="64">
        <f t="shared" si="18"/>
        <v>6703267141</v>
      </c>
      <c r="I37" s="64">
        <f t="shared" si="18"/>
        <v>19852696054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7.696139009327785E8</v>
      </c>
      <c r="H38" s="62">
        <f>+'MARZO 2024'!H38+'ABRIL 2024'!G38</f>
        <v>1110380213</v>
      </c>
      <c r="I38" s="63">
        <f t="shared" ref="I38:I56" si="20">+F38-H38</f>
        <v>2852694127</v>
      </c>
      <c r="J38" s="5"/>
      <c r="K38" s="6"/>
      <c r="L38" s="8">
        <f>+H177+H194</f>
        <v>5568993262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5.397056908923043E8</v>
      </c>
      <c r="H39" s="62">
        <f>+'MARZO 2024'!H39+'ABRIL 2024'!G39</f>
        <v>767022206.9</v>
      </c>
      <c r="I39" s="63">
        <f t="shared" si="20"/>
        <v>2313355627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2.59771099969421E7</v>
      </c>
      <c r="H40" s="62">
        <f>+'MARZO 2024'!H40+'ABRIL 2024'!G40</f>
        <v>76257724.74</v>
      </c>
      <c r="I40" s="63">
        <f t="shared" si="20"/>
        <v>-34840879.74</v>
      </c>
      <c r="J40" s="5"/>
      <c r="K40" s="6"/>
      <c r="L40" s="8">
        <f>+H192</f>
        <v>2043310440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7.793499626209589E8</v>
      </c>
      <c r="H41" s="62">
        <f>+'MARZO 2024'!H41+'ABRIL 2024'!G41</f>
        <v>1116542855</v>
      </c>
      <c r="I41" s="63">
        <f t="shared" si="20"/>
        <v>2950073597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3.28541961169348E8</v>
      </c>
      <c r="H42" s="62">
        <f>+'MARZO 2024'!H42+'ABRIL 2024'!G42</f>
        <v>464505242.2</v>
      </c>
      <c r="I42" s="63">
        <f t="shared" si="20"/>
        <v>1119689073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3.722756090108464E8</v>
      </c>
      <c r="H43" s="62">
        <f>+'MARZO 2024'!H43+'ABRIL 2024'!G43</f>
        <v>534683684</v>
      </c>
      <c r="I43" s="63">
        <f t="shared" si="20"/>
        <v>1409319470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2.93835063313535E8</v>
      </c>
      <c r="H44" s="62">
        <f>+'MARZO 2024'!H44+'ABRIL 2024'!G44</f>
        <v>401345958.3</v>
      </c>
      <c r="I44" s="63">
        <f t="shared" si="20"/>
        <v>1263093494</v>
      </c>
      <c r="J44" s="5"/>
      <c r="K44" s="6"/>
      <c r="L44" s="8"/>
      <c r="M44" s="22">
        <f>+C187</f>
        <v>1400000000</v>
      </c>
      <c r="N44" s="5" t="s">
        <v>69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1.2954806745071164E8</v>
      </c>
      <c r="H45" s="62">
        <f>+'MARZO 2024'!H45+'ABRIL 2024'!G45</f>
        <v>222983686.5</v>
      </c>
      <c r="I45" s="63">
        <f t="shared" si="20"/>
        <v>727015191.5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3.519728026721506E8</v>
      </c>
      <c r="H46" s="62">
        <f>+'MARZO 2024'!H46+'ABRIL 2024'!G46</f>
        <v>505223276.7</v>
      </c>
      <c r="I46" s="63">
        <f t="shared" si="20"/>
        <v>1296409473</v>
      </c>
      <c r="J46" s="5"/>
      <c r="K46" s="6"/>
      <c r="L46" s="8">
        <f>+H206</f>
        <v>1070218393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2.6007230702167842E8</v>
      </c>
      <c r="H47" s="62">
        <f>+'MARZO 2024'!H47+'ABRIL 2024'!G47</f>
        <v>329622138.2</v>
      </c>
      <c r="I47" s="63">
        <f t="shared" si="20"/>
        <v>1389176923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f>1553145+60804027</f>
        <v>62357172</v>
      </c>
      <c r="H48" s="62">
        <f>+'MARZO 2024'!H48+'ABRIL 2024'!G48</f>
        <v>106189522</v>
      </c>
      <c r="I48" s="63">
        <f t="shared" si="20"/>
        <v>597896840</v>
      </c>
      <c r="J48" s="5"/>
      <c r="K48" s="6"/>
      <c r="L48" s="55">
        <f>SUM(L18:L47)</f>
        <v>49790574440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2.428942553452695E8</v>
      </c>
      <c r="H49" s="62">
        <f>+'MARZO 2024'!H49+'ABRIL 2024'!G49</f>
        <v>308429270.3</v>
      </c>
      <c r="I49" s="63">
        <f t="shared" si="20"/>
        <v>1190342802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1.5284383849372414E8</v>
      </c>
      <c r="H50" s="62">
        <f>+'MARZO 2024'!H50+'ABRIL 2024'!G50</f>
        <v>214362233.5</v>
      </c>
      <c r="I50" s="63">
        <f t="shared" si="20"/>
        <v>582912029.5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f>74182549+99311032</f>
        <v>173493581</v>
      </c>
      <c r="H51" s="62">
        <f>+'MARZO 2024'!H51+'ABRIL 2024'!G51</f>
        <v>235423403</v>
      </c>
      <c r="I51" s="63">
        <f t="shared" si="20"/>
        <v>277110052</v>
      </c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8.231551970023184E7</v>
      </c>
      <c r="H52" s="62">
        <f>+'MARZO 2024'!H52+'ABRIL 2024'!G52</f>
        <v>113810931.7</v>
      </c>
      <c r="I52" s="63">
        <f t="shared" si="20"/>
        <v>367659889.3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2.712269921148488E7</v>
      </c>
      <c r="H53" s="62">
        <f>+'MARZO 2024'!H53+'ABRIL 2024'!G53</f>
        <v>38438249.21</v>
      </c>
      <c r="I53" s="63">
        <f t="shared" si="20"/>
        <v>427501254.8</v>
      </c>
      <c r="J53" s="5"/>
      <c r="K53" s="6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7263695.812100724</v>
      </c>
      <c r="H54" s="62">
        <f>+'MARZO 2024'!H54+'ABRIL 2024'!G54</f>
        <v>11980638.19</v>
      </c>
      <c r="I54" s="63">
        <f t="shared" si="20"/>
        <v>285702933.8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7.433595118199463E7</v>
      </c>
      <c r="H55" s="62">
        <f>+'MARZO 2024'!H55+'ABRIL 2024'!G55</f>
        <v>104845534.1</v>
      </c>
      <c r="I55" s="63">
        <f t="shared" si="20"/>
        <v>607006486.9</v>
      </c>
      <c r="J55" s="18"/>
      <c r="K55" s="53"/>
      <c r="L55" s="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4.122037432728002E7</v>
      </c>
      <c r="H56" s="62">
        <f>+'MARZO 2024'!H56+'ABRIL 2024'!G56</f>
        <v>41220374.33</v>
      </c>
      <c r="I56" s="63">
        <f t="shared" si="20"/>
        <v>230577669.7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4306730881</v>
      </c>
      <c r="H57" s="64">
        <f t="shared" si="24"/>
        <v>6879123684</v>
      </c>
      <c r="I57" s="64">
        <f t="shared" si="24"/>
        <v>15180523294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8.07316079571107E8</v>
      </c>
      <c r="H58" s="62">
        <f>+'MARZO 2024'!H58+'ABRIL 2024'!G58</f>
        <v>1221091991</v>
      </c>
      <c r="I58" s="63">
        <f t="shared" ref="I58:I63" si="26">+F58-H58</f>
        <v>2829993144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9.473824586069314E8</v>
      </c>
      <c r="H59" s="62">
        <f>+'MARZO 2024'!H59+'ABRIL 2024'!G59</f>
        <v>1909652392</v>
      </c>
      <c r="I59" s="63">
        <f t="shared" si="26"/>
        <v>2832576341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4.7079879480896485E8</v>
      </c>
      <c r="H60" s="62">
        <f>+'MARZO 2024'!H60+'ABRIL 2024'!G60</f>
        <v>769873019.9</v>
      </c>
      <c r="I60" s="63">
        <f t="shared" si="26"/>
        <v>1702194906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4.434595970923664E8</v>
      </c>
      <c r="H61" s="62">
        <f>+'MARZO 2024'!H61+'ABRIL 2024'!G61</f>
        <v>648496070.1</v>
      </c>
      <c r="I61" s="63">
        <f t="shared" si="26"/>
        <v>1652727371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59">
        <v>7.48810755969438E8</v>
      </c>
      <c r="H62" s="62">
        <f>+'MARZO 2024'!H62+'ABRIL 2024'!G62</f>
        <v>748810756</v>
      </c>
      <c r="I62" s="63">
        <f t="shared" si="26"/>
        <v>3245326217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8.889631952069826E8</v>
      </c>
      <c r="H63" s="62">
        <f>+'MARZO 2024'!H63+'ABRIL 2024'!G63</f>
        <v>1581199456</v>
      </c>
      <c r="I63" s="63">
        <f t="shared" si="26"/>
        <v>2917705314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73253458.66</v>
      </c>
      <c r="H64" s="64">
        <f t="shared" si="29"/>
        <v>73253458.66</v>
      </c>
      <c r="I64" s="64">
        <f t="shared" si="29"/>
        <v>747317779.3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+'MARZO 2024'!H65+'ABRIL 2024'!G65</f>
        <v>0</v>
      </c>
      <c r="I65" s="63">
        <f t="shared" ref="I65:I67" si="31">+F65-H65</f>
        <v>90599348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4.388666242668244E7</v>
      </c>
      <c r="H66" s="62">
        <f>+'MARZO 2024'!H66+'ABRIL 2024'!G66</f>
        <v>43886662.43</v>
      </c>
      <c r="I66" s="63">
        <f t="shared" si="31"/>
        <v>321099282.6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2.936679622974459E7</v>
      </c>
      <c r="H67" s="62">
        <f>+'MARZO 2024'!H67+'ABRIL 2024'!G67</f>
        <v>29366796.23</v>
      </c>
      <c r="I67" s="63">
        <f t="shared" si="31"/>
        <v>335619148.8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371406334.5</v>
      </c>
      <c r="H68" s="54">
        <f t="shared" si="33"/>
        <v>505161687.5</v>
      </c>
      <c r="I68" s="64">
        <f>SUM(I69)</f>
        <v>1495789629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3.714063344885716E8</v>
      </c>
      <c r="H69" s="62">
        <f>+'MARZO 2024'!H69+'ABRIL 2024'!G69</f>
        <v>505161687.5</v>
      </c>
      <c r="I69" s="63">
        <f>+F69-H69</f>
        <v>1495789629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6391875</v>
      </c>
      <c r="H70" s="51">
        <f t="shared" si="35"/>
        <v>28706125</v>
      </c>
      <c r="I70" s="51">
        <f t="shared" si="35"/>
        <v>4258878607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0</v>
      </c>
      <c r="H71" s="51">
        <f t="shared" si="36"/>
        <v>0</v>
      </c>
      <c r="I71" s="51">
        <f t="shared" si="36"/>
        <v>404755529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54">
        <v>0.0</v>
      </c>
      <c r="H72" s="62">
        <f>+'MARZO 2024'!H72+'ABRIL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0.0</v>
      </c>
      <c r="H73" s="62">
        <f>+'MARZO 2024'!H73+'ABRIL 2024'!G73</f>
        <v>0</v>
      </c>
      <c r="I73" s="63">
        <f t="shared" si="38"/>
        <v>272974659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6391875</v>
      </c>
      <c r="H74" s="51">
        <f t="shared" si="40"/>
        <v>28706125</v>
      </c>
      <c r="I74" s="51">
        <f t="shared" si="40"/>
        <v>3854123078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+'MARZO 2024'!H75+'ABRIL 2024'!G75</f>
        <v>3181000</v>
      </c>
      <c r="I75" s="63">
        <f t="shared" ref="I75:I85" si="42">+F75-H75</f>
        <v>370982541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+'MARZO 2024'!H76+'ABRIL 2024'!G76</f>
        <v>0</v>
      </c>
      <c r="I76" s="63">
        <f t="shared" si="42"/>
        <v>289447268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+'MARZO 2024'!H77+'ABRIL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8725323634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2862000.0</v>
      </c>
      <c r="H78" s="62">
        <f>+'MARZO 2024'!H78+'ABRIL 2024'!G78</f>
        <v>2862000</v>
      </c>
      <c r="I78" s="63">
        <f t="shared" si="42"/>
        <v>314824026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+'MARZO 2024'!H79+'ABRIL 2024'!G79</f>
        <v>500000</v>
      </c>
      <c r="I79" s="63">
        <f t="shared" si="42"/>
        <v>366603852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3529875.0</v>
      </c>
      <c r="H80" s="62">
        <f>+'MARZO 2024'!H80+'ABRIL 2024'!G80</f>
        <v>3529875</v>
      </c>
      <c r="I80" s="63">
        <f t="shared" si="42"/>
        <v>420051493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0.0</v>
      </c>
      <c r="H81" s="62">
        <f>+'MARZO 2024'!H81+'ABRIL 2024'!G81</f>
        <v>0</v>
      </c>
      <c r="I81" s="63">
        <f t="shared" si="42"/>
        <v>472999194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0.0</v>
      </c>
      <c r="H82" s="62">
        <f>+'MARZO 2024'!H82+'ABRIL 2024'!G82</f>
        <v>15809350</v>
      </c>
      <c r="I82" s="63">
        <f t="shared" si="42"/>
        <v>372473570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+'MARZO 2024'!H83+'ABRIL 2024'!G83</f>
        <v>2823900</v>
      </c>
      <c r="I83" s="63">
        <f t="shared" si="42"/>
        <v>328981505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0.0</v>
      </c>
      <c r="H84" s="62">
        <f>+'MARZO 2024'!H84+'ABRIL 2024'!G84</f>
        <v>0</v>
      </c>
      <c r="I84" s="63">
        <f t="shared" si="42"/>
        <v>296506957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+'MARZO 2024'!H85+'ABRIL 2024'!G85</f>
        <v>0</v>
      </c>
      <c r="I85" s="63">
        <f t="shared" si="42"/>
        <v>324745715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202971163</v>
      </c>
      <c r="H86" s="51">
        <f t="shared" si="44"/>
        <v>202971163</v>
      </c>
      <c r="I86" s="51">
        <f t="shared" si="44"/>
        <v>886796847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49066034</v>
      </c>
      <c r="H87" s="51">
        <f t="shared" si="46"/>
        <v>49066034</v>
      </c>
      <c r="I87" s="51">
        <f t="shared" si="46"/>
        <v>162606989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6706828.0</v>
      </c>
      <c r="H88" s="62">
        <f>+'MARZO 2024'!H88+'ABRIL 2024'!G88</f>
        <v>6706828</v>
      </c>
      <c r="I88" s="63">
        <f t="shared" ref="I88:I95" si="49">+F88-H88</f>
        <v>31886141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8001121.0</v>
      </c>
      <c r="H89" s="62">
        <f>+'MARZO 2024'!H89+'ABRIL 2024'!G89</f>
        <v>8001121</v>
      </c>
      <c r="I89" s="63">
        <f t="shared" si="49"/>
        <v>20943606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1.0589674E7</v>
      </c>
      <c r="H90" s="62">
        <f>+'MARZO 2024'!H90+'ABRIL 2024'!G90</f>
        <v>10589674</v>
      </c>
      <c r="I90" s="63">
        <f t="shared" si="49"/>
        <v>28003295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8471847.0</v>
      </c>
      <c r="H91" s="62">
        <f>+'MARZO 2024'!H91+'ABRIL 2024'!G91</f>
        <v>8471847</v>
      </c>
      <c r="I91" s="63">
        <f t="shared" si="49"/>
        <v>11059961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1.0825333E7</v>
      </c>
      <c r="H92" s="62">
        <f>+'MARZO 2024'!H92+'ABRIL 2024'!G92</f>
        <v>10825333</v>
      </c>
      <c r="I92" s="63">
        <f t="shared" si="49"/>
        <v>29179574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2588586.0</v>
      </c>
      <c r="H93" s="62">
        <f>+'MARZO 2024'!H93+'ABRIL 2024'!G93</f>
        <v>2588586</v>
      </c>
      <c r="I93" s="63">
        <f t="shared" si="49"/>
        <v>25179526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1058967.0</v>
      </c>
      <c r="H94" s="62">
        <f>+'MARZO 2024'!H94+'ABRIL 2024'!G94</f>
        <v>1058967</v>
      </c>
      <c r="I94" s="63">
        <f t="shared" si="49"/>
        <v>8942260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823678.0</v>
      </c>
      <c r="H95" s="62">
        <f>+'MARZO 2024'!H95+'ABRIL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31653943</v>
      </c>
      <c r="H96" s="79">
        <f t="shared" si="51"/>
        <v>31653943</v>
      </c>
      <c r="I96" s="51">
        <f t="shared" si="51"/>
        <v>112128398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8471810.0</v>
      </c>
      <c r="H97" s="62">
        <f>+'MARZO 2024'!H97+'ABRIL 2024'!G97</f>
        <v>8471810</v>
      </c>
      <c r="I97" s="63">
        <f t="shared" ref="I97:I101" si="53">+F97-H97</f>
        <v>30121159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6706902.0</v>
      </c>
      <c r="H98" s="62">
        <f>+'MARZO 2024'!H98+'ABRIL 2024'!G98</f>
        <v>6706902</v>
      </c>
      <c r="I98" s="63">
        <f t="shared" si="53"/>
        <v>31886067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59">
        <v>7177480.0</v>
      </c>
      <c r="H99" s="62">
        <f>+'MARZO 2024'!H99+'ABRIL 2024'!G99</f>
        <v>7177480</v>
      </c>
      <c r="I99" s="63">
        <f t="shared" si="53"/>
        <v>30944843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8707099.0</v>
      </c>
      <c r="H100" s="62">
        <f>+'MARZO 2024'!H100+'ABRIL 2024'!G100</f>
        <v>8707099</v>
      </c>
      <c r="I100" s="63">
        <f t="shared" si="53"/>
        <v>11060031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590652.0</v>
      </c>
      <c r="H101" s="62">
        <f>+'MARZO 2024'!H101+'ABRIL 2024'!G101</f>
        <v>590652</v>
      </c>
      <c r="I101" s="63">
        <f t="shared" si="53"/>
        <v>8116298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41299161</v>
      </c>
      <c r="H102" s="51">
        <f t="shared" si="55"/>
        <v>41299161</v>
      </c>
      <c r="I102" s="51">
        <f t="shared" si="55"/>
        <v>480046187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7648095.0</v>
      </c>
      <c r="H103" s="62">
        <f>+'MARZO 2024'!H103+'ABRIL 2024'!G103</f>
        <v>7648095</v>
      </c>
      <c r="I103" s="63">
        <f t="shared" ref="I103:I127" si="57">+F103-H103</f>
        <v>32356812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6118476.0</v>
      </c>
      <c r="H104" s="62">
        <f>+'MARZO 2024'!H104+'ABRIL 2024'!G104</f>
        <v>6118476</v>
      </c>
      <c r="I104" s="63">
        <f t="shared" si="57"/>
        <v>32003847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9060125.0</v>
      </c>
      <c r="H105" s="62">
        <f>+'MARZO 2024'!H105+'ABRIL 2024'!G105</f>
        <v>9060125</v>
      </c>
      <c r="I105" s="63">
        <f t="shared" si="57"/>
        <v>30944782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2000271.0</v>
      </c>
      <c r="H106" s="62">
        <f>+'MARZO 2024'!H106+'ABRIL 2024'!G106</f>
        <v>2000271</v>
      </c>
      <c r="I106" s="63">
        <f t="shared" si="57"/>
        <v>17296214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4941883.0</v>
      </c>
      <c r="H107" s="62">
        <f>+'MARZO 2024'!H107+'ABRIL 2024'!G107</f>
        <v>4941883</v>
      </c>
      <c r="I107" s="63">
        <f t="shared" si="57"/>
        <v>14825247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1294293.0</v>
      </c>
      <c r="H108" s="62">
        <f>+'MARZO 2024'!H108+'ABRIL 2024'!G108</f>
        <v>1294293</v>
      </c>
      <c r="I108" s="63">
        <f t="shared" si="57"/>
        <v>3529828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+'MARZO 2024'!H109+'ABRIL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3293901.0</v>
      </c>
      <c r="H110" s="62">
        <f>+'MARZO 2024'!H110+'ABRIL 2024'!G110</f>
        <v>3293901</v>
      </c>
      <c r="I110" s="63">
        <f t="shared" si="57"/>
        <v>6589664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2823912.0</v>
      </c>
      <c r="H111" s="62">
        <f>+'MARZO 2024'!H111+'ABRIL 2024'!G111</f>
        <v>2823912</v>
      </c>
      <c r="I111" s="63">
        <f t="shared" si="57"/>
        <v>14825312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+'MARZO 2024'!H112+'ABRIL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+'MARZO 2024'!H113+'ABRIL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4118205.0</v>
      </c>
      <c r="H114" s="62">
        <f>+'MARZO 2024'!H114+'ABRIL 2024'!G114</f>
        <v>4118205</v>
      </c>
      <c r="I114" s="63">
        <f t="shared" si="57"/>
        <v>5294714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+'MARZO 2024'!H115+'ABRIL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+'MARZO 2024'!H116+'ABRIL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+'MARZO 2024'!H117+'ABRIL 2024'!G117</f>
        <v>0</v>
      </c>
      <c r="I117" s="63">
        <f t="shared" si="57"/>
        <v>8824612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+'MARZO 2024'!H118+'ABRIL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+'MARZO 2024'!H119+'ABRIL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+'MARZO 2024'!H120+'ABRIL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76245505</v>
      </c>
      <c r="H121" s="51">
        <f t="shared" si="66"/>
        <v>76245505</v>
      </c>
      <c r="I121" s="82">
        <f t="shared" si="57"/>
        <v>75302495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1.1884037E7</v>
      </c>
      <c r="H122" s="62">
        <f>+'MARZO 2024'!H122+'ABRIL 2024'!G122</f>
        <v>11884037</v>
      </c>
      <c r="I122" s="63">
        <f t="shared" si="57"/>
        <v>28591516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1.5413227E7</v>
      </c>
      <c r="H123" s="62">
        <f>+'MARZO 2024'!H123+'ABRIL 2024'!G123</f>
        <v>15413227</v>
      </c>
      <c r="I123" s="63">
        <f t="shared" si="57"/>
        <v>27180233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5883187.0</v>
      </c>
      <c r="H124" s="62">
        <f>+'MARZO 2024'!H124+'ABRIL 2024'!G124</f>
        <v>5883187</v>
      </c>
      <c r="I124" s="63">
        <f t="shared" si="57"/>
        <v>4706347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3882879.0</v>
      </c>
      <c r="H125" s="62">
        <f>+'MARZO 2024'!H125+'ABRIL 2024'!G125</f>
        <v>3882879</v>
      </c>
      <c r="I125" s="63">
        <f t="shared" si="57"/>
        <v>6471332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1.4002182E7</v>
      </c>
      <c r="H126" s="62">
        <f>+'MARZO 2024'!H126+'ABRIL 2024'!G126</f>
        <v>14002182</v>
      </c>
      <c r="I126" s="63">
        <f t="shared" si="57"/>
        <v>6000271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2.5179993E7</v>
      </c>
      <c r="H127" s="62">
        <f>+'MARZO 2024'!H127+'ABRIL 2024'!G127</f>
        <v>25179993</v>
      </c>
      <c r="I127" s="63">
        <f t="shared" si="57"/>
        <v>2352796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0</v>
      </c>
      <c r="H128" s="51">
        <f t="shared" si="72"/>
        <v>0</v>
      </c>
      <c r="I128" s="51">
        <f t="shared" si="72"/>
        <v>41652168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+'MARZO 2024'!H129+'ABRIL 2024'!G129</f>
        <v>0</v>
      </c>
      <c r="I129" s="59">
        <f t="shared" ref="I129:I131" si="74">+F129-H129</f>
        <v>8236304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0.0</v>
      </c>
      <c r="H130" s="62">
        <f>+'MARZO 2024'!H130+'ABRIL 2024'!G130</f>
        <v>0</v>
      </c>
      <c r="I130" s="59">
        <f t="shared" si="74"/>
        <v>16707932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0.0</v>
      </c>
      <c r="H131" s="62">
        <f>+'MARZO 2024'!H131+'ABRIL 2024'!G131</f>
        <v>0</v>
      </c>
      <c r="I131" s="59">
        <f t="shared" si="74"/>
        <v>16707932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4706520</v>
      </c>
      <c r="H132" s="51">
        <f t="shared" si="78"/>
        <v>4706520</v>
      </c>
      <c r="I132" s="51">
        <f t="shared" si="78"/>
        <v>15060610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4706520.0</v>
      </c>
      <c r="H133" s="62">
        <f>+'MARZO 2024'!H133+'ABRIL 2024'!G133</f>
        <v>4706520</v>
      </c>
      <c r="I133" s="63">
        <f>+F133-H133</f>
        <v>15060610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10346275</v>
      </c>
      <c r="H134" s="51">
        <f t="shared" si="80"/>
        <v>10346275</v>
      </c>
      <c r="I134" s="51">
        <f t="shared" si="80"/>
        <v>81429683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0</v>
      </c>
      <c r="H135" s="51">
        <f t="shared" si="82"/>
        <v>0</v>
      </c>
      <c r="I135" s="82">
        <f t="shared" ref="I135:I136" si="83">+F135-H135</f>
        <v>7059689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6447695353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0.0</v>
      </c>
      <c r="H136" s="62">
        <f>+'MARZO 2024'!H136+'ABRIL 2024'!G136</f>
        <v>0</v>
      </c>
      <c r="I136" s="63">
        <f t="shared" si="83"/>
        <v>7059689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10346275</v>
      </c>
      <c r="H137" s="51">
        <f t="shared" si="85"/>
        <v>10346275</v>
      </c>
      <c r="I137" s="51">
        <f t="shared" si="85"/>
        <v>74369994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941300.0</v>
      </c>
      <c r="H138" s="62">
        <f>+'MARZO 2024'!H138+'ABRIL 2024'!G138</f>
        <v>941300</v>
      </c>
      <c r="I138" s="63">
        <f t="shared" ref="I138:I148" si="88">+F138-H138</f>
        <v>6118389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3">
        <v>941300.0</v>
      </c>
      <c r="H139" s="62">
        <f>+'MARZO 2024'!H139+'ABRIL 2024'!G139</f>
        <v>941300</v>
      </c>
      <c r="I139" s="63">
        <f t="shared" si="88"/>
        <v>6118389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+'MARZO 2024'!H140+'ABRIL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0.0</v>
      </c>
      <c r="H141" s="62">
        <f>+'MARZO 2024'!H141+'ABRIL 2024'!G141</f>
        <v>0</v>
      </c>
      <c r="I141" s="63">
        <f t="shared" si="88"/>
        <v>11766149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1168600.0</v>
      </c>
      <c r="H142" s="62">
        <f>+'MARZO 2024'!H142+'ABRIL 2024'!G142</f>
        <v>1168600</v>
      </c>
      <c r="I142" s="63">
        <f t="shared" si="88"/>
        <v>5891089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+'MARZO 2024'!H143+'ABRIL 2024'!G143</f>
        <v>0</v>
      </c>
      <c r="I143" s="63">
        <f t="shared" si="88"/>
        <v>7059689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0.0</v>
      </c>
      <c r="H144" s="62">
        <f>+'MARZO 2024'!H144+'ABRIL 2024'!G144</f>
        <v>0</v>
      </c>
      <c r="I144" s="63">
        <f t="shared" si="88"/>
        <v>7059689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0.0</v>
      </c>
      <c r="H145" s="62">
        <f>+'MARZO 2024'!H145+'ABRIL 2024'!G145</f>
        <v>0</v>
      </c>
      <c r="I145" s="63">
        <f t="shared" si="88"/>
        <v>7059689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235325.0</v>
      </c>
      <c r="H146" s="62">
        <f>+'MARZO 2024'!H146+'ABRIL 2024'!G146</f>
        <v>235325</v>
      </c>
      <c r="I146" s="63">
        <f t="shared" si="88"/>
        <v>9177594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f>D148</f>
        <v>0</v>
      </c>
      <c r="E147" s="88">
        <v>0.0</v>
      </c>
      <c r="F147" s="62">
        <f t="shared" si="87"/>
        <v>7059689</v>
      </c>
      <c r="G147" s="60">
        <v>6589100.0</v>
      </c>
      <c r="H147" s="62">
        <f>+'MARZO 2024'!H147+'ABRIL 2024'!G147</f>
        <v>6589100</v>
      </c>
      <c r="I147" s="63">
        <f t="shared" si="88"/>
        <v>470589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f>+D149+D154</f>
        <v>0</v>
      </c>
      <c r="E148" s="54">
        <f>+E149+E152</f>
        <v>0</v>
      </c>
      <c r="F148" s="62">
        <f t="shared" si="87"/>
        <v>7059689</v>
      </c>
      <c r="G148" s="60">
        <v>470650.0</v>
      </c>
      <c r="H148" s="62">
        <f>+'MARZO 2024'!H148+'ABRIL 2024'!G148</f>
        <v>470650</v>
      </c>
      <c r="I148" s="63">
        <f t="shared" si="88"/>
        <v>6589039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42006894</v>
      </c>
      <c r="H149" s="51">
        <f t="shared" si="90"/>
        <v>42006894</v>
      </c>
      <c r="I149" s="51">
        <f t="shared" si="90"/>
        <v>35414367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1.3673062E7</v>
      </c>
      <c r="H150" s="62">
        <f>+'MARZO 2024'!H150+'ABRIL 2024'!G150</f>
        <v>13673062</v>
      </c>
      <c r="I150" s="63">
        <f t="shared" ref="I150:I153" si="92">+F150-H150</f>
        <v>15977634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7083376.0</v>
      </c>
      <c r="H151" s="62">
        <f>+'MARZO 2024'!H151+'ABRIL 2024'!G151</f>
        <v>7083376</v>
      </c>
      <c r="I151" s="63">
        <f t="shared" si="92"/>
        <v>6094711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1.1695688E7</v>
      </c>
      <c r="H152" s="62">
        <f>+'MARZO 2024'!H152+'ABRIL 2024'!G152</f>
        <v>11695688</v>
      </c>
      <c r="I152" s="63">
        <f t="shared" si="92"/>
        <v>14660486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9554768.0</v>
      </c>
      <c r="H153" s="62">
        <f>+'MARZO 2024'!H153+'ABRIL 2024'!G153</f>
        <v>9554768</v>
      </c>
      <c r="I153" s="63">
        <f t="shared" si="92"/>
        <v>-1318464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14496218</v>
      </c>
      <c r="H154" s="51">
        <f t="shared" si="95"/>
        <v>14496218</v>
      </c>
      <c r="I154" s="51">
        <f t="shared" si="95"/>
        <v>-6276804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5271352</v>
      </c>
      <c r="H155" s="51">
        <f t="shared" si="97"/>
        <v>5271352</v>
      </c>
      <c r="I155" s="51">
        <f t="shared" si="97"/>
        <v>-1161645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5271352.0</v>
      </c>
      <c r="H156" s="62">
        <f>+'MARZO 2024'!H156+'ABRIL 2024'!G156</f>
        <v>5271352</v>
      </c>
      <c r="I156" s="63">
        <f>+F156-H156</f>
        <v>-1161645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9224866</v>
      </c>
      <c r="H157" s="51">
        <f t="shared" si="99"/>
        <v>9224866</v>
      </c>
      <c r="I157" s="82">
        <f t="shared" si="99"/>
        <v>-5115159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f>D159+D160+D161</f>
        <v>0</v>
      </c>
      <c r="E158" s="87">
        <v>0.0</v>
      </c>
      <c r="F158" s="62">
        <f>+C158+D158</f>
        <v>4109707</v>
      </c>
      <c r="G158" s="60">
        <v>9224866.0</v>
      </c>
      <c r="H158" s="62">
        <f>+'MARZO 2024'!H158+'ABRIL 2024'!G158</f>
        <v>9224866</v>
      </c>
      <c r="I158" s="63">
        <f>+F158-H158</f>
        <v>-5115159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32874858</v>
      </c>
      <c r="H159" s="51">
        <f t="shared" si="101"/>
        <v>35742528</v>
      </c>
      <c r="I159" s="51">
        <f t="shared" si="101"/>
        <v>254556695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+'MARZO 2024'!H160+'ABRIL 2024'!G160</f>
        <v>0</v>
      </c>
      <c r="I160" s="63">
        <f t="shared" ref="I160:I167" si="103">+F160-H160</f>
        <v>16000000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0.0</v>
      </c>
      <c r="H161" s="62">
        <f>+'MARZO 2024'!H161+'ABRIL 2024'!G161</f>
        <v>0</v>
      </c>
      <c r="I161" s="63">
        <f t="shared" si="103"/>
        <v>50000000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86">
        <f>D163+D164+D165+D166</f>
        <v>0</v>
      </c>
      <c r="E162" s="87">
        <v>0.0</v>
      </c>
      <c r="F162" s="62">
        <f t="shared" si="102"/>
        <v>25000000</v>
      </c>
      <c r="G162" s="60">
        <v>1091322.0</v>
      </c>
      <c r="H162" s="62">
        <f>+'MARZO 2024'!H162+'ABRIL 2024'!G162</f>
        <v>1091322</v>
      </c>
      <c r="I162" s="63">
        <f t="shared" si="103"/>
        <v>23908678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86">
        <f t="shared" ref="D163:D165" si="104">SUM(D164:D166)</f>
        <v>0</v>
      </c>
      <c r="E163" s="88">
        <v>0.0</v>
      </c>
      <c r="F163" s="62">
        <f t="shared" si="102"/>
        <v>10000000</v>
      </c>
      <c r="G163" s="60">
        <v>408500.0</v>
      </c>
      <c r="H163" s="62">
        <f>+'MARZO 2024'!H163+'ABRIL 2024'!G163</f>
        <v>555300</v>
      </c>
      <c r="I163" s="63">
        <f t="shared" si="103"/>
        <v>9444700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86">
        <f t="shared" si="104"/>
        <v>0</v>
      </c>
      <c r="E164" s="87">
        <v>0.0</v>
      </c>
      <c r="F164" s="62">
        <f t="shared" si="102"/>
        <v>25000000</v>
      </c>
      <c r="G164" s="60">
        <v>2.9868842E7</v>
      </c>
      <c r="H164" s="62">
        <f>+'MARZO 2024'!H164+'ABRIL 2024'!G164</f>
        <v>31894827</v>
      </c>
      <c r="I164" s="63">
        <f t="shared" si="103"/>
        <v>-6894827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86">
        <f t="shared" si="104"/>
        <v>0</v>
      </c>
      <c r="E165" s="87">
        <v>0.0</v>
      </c>
      <c r="F165" s="62">
        <f t="shared" si="102"/>
        <v>10000000</v>
      </c>
      <c r="G165" s="60">
        <v>235325.0</v>
      </c>
      <c r="H165" s="62">
        <f>+'MARZO 2024'!H165+'ABRIL 2024'!G165</f>
        <v>471325</v>
      </c>
      <c r="I165" s="63">
        <f t="shared" si="103"/>
        <v>9528675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86">
        <f>+D167</f>
        <v>0</v>
      </c>
      <c r="E166" s="86">
        <v>0.0</v>
      </c>
      <c r="F166" s="62">
        <f t="shared" si="102"/>
        <v>150000000</v>
      </c>
      <c r="G166" s="60">
        <v>0.0</v>
      </c>
      <c r="H166" s="62">
        <f>+'MARZO 2024'!H166+'ABRIL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f>D168+D178</f>
        <v>0</v>
      </c>
      <c r="E167" s="54">
        <f>SUM(E168:E171)</f>
        <v>0</v>
      </c>
      <c r="F167" s="62">
        <f t="shared" si="102"/>
        <v>4299223</v>
      </c>
      <c r="G167" s="60">
        <v>1270869.0</v>
      </c>
      <c r="H167" s="62">
        <f>+'MARZO 2024'!H167+'ABRIL 2024'!G167</f>
        <v>1317935</v>
      </c>
      <c r="I167" s="63">
        <f t="shared" si="103"/>
        <v>2981288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5">+C169+C170+C171+C174</f>
        <v>6011760000</v>
      </c>
      <c r="D168" s="51">
        <f t="shared" si="105"/>
        <v>0</v>
      </c>
      <c r="E168" s="54">
        <v>0.0</v>
      </c>
      <c r="F168" s="51">
        <f t="shared" ref="F168:I168" si="106">+F169+F170+F171+F174</f>
        <v>6011760000</v>
      </c>
      <c r="G168" s="51">
        <f t="shared" si="106"/>
        <v>517613254</v>
      </c>
      <c r="H168" s="51">
        <f t="shared" si="106"/>
        <v>537075973</v>
      </c>
      <c r="I168" s="82">
        <f t="shared" si="106"/>
        <v>5474684027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7">+C169+D169</f>
        <v>80000000</v>
      </c>
      <c r="G169" s="60">
        <v>0.0</v>
      </c>
      <c r="H169" s="62">
        <f>+'MARZO 2024'!H169+'ABRIL 2024'!G169</f>
        <v>0</v>
      </c>
      <c r="I169" s="63">
        <f t="shared" ref="I169:I172" si="108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7"/>
        <v>150000000</v>
      </c>
      <c r="G170" s="60">
        <v>2.2074E7</v>
      </c>
      <c r="H170" s="62">
        <f>+'MARZO 2024'!H170+'ABRIL 2024'!G170</f>
        <v>22074000</v>
      </c>
      <c r="I170" s="63">
        <f t="shared" si="108"/>
        <v>127926000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9">SUM(C172:C173)</f>
        <v>206760000</v>
      </c>
      <c r="D171" s="90">
        <f t="shared" si="109"/>
        <v>0</v>
      </c>
      <c r="E171" s="78">
        <v>0.0</v>
      </c>
      <c r="F171" s="90">
        <f t="shared" ref="F171:H171" si="110">SUM(F172:F173)</f>
        <v>206760000</v>
      </c>
      <c r="G171" s="90">
        <f t="shared" si="110"/>
        <v>0</v>
      </c>
      <c r="H171" s="90">
        <f t="shared" si="110"/>
        <v>635378</v>
      </c>
      <c r="I171" s="82">
        <f t="shared" si="108"/>
        <v>206124622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1">+C172+D172</f>
        <v>28760000</v>
      </c>
      <c r="G172" s="60">
        <v>0.0</v>
      </c>
      <c r="H172" s="62">
        <f>+'MARZO 2024'!H172+'ABRIL 2024'!G172</f>
        <v>0</v>
      </c>
      <c r="I172" s="63">
        <f t="shared" si="108"/>
        <v>28760000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1"/>
        <v>178000000</v>
      </c>
      <c r="G173" s="60"/>
      <c r="H173" s="62">
        <f>+'MARZO 2024'!H173+'ABRIL 2024'!G173</f>
        <v>635378</v>
      </c>
      <c r="I173" s="59">
        <f>F173-H173</f>
        <v>177364622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2">+C175</f>
        <v>5575000000</v>
      </c>
      <c r="D174" s="51">
        <f t="shared" si="112"/>
        <v>0</v>
      </c>
      <c r="E174" s="78">
        <f>+E175+E176+E177+E178+E179</f>
        <v>0</v>
      </c>
      <c r="F174" s="51">
        <f t="shared" ref="F174:I174" si="113">+F175</f>
        <v>5575000000</v>
      </c>
      <c r="G174" s="51">
        <f t="shared" si="113"/>
        <v>495539254</v>
      </c>
      <c r="H174" s="51">
        <f t="shared" si="113"/>
        <v>514366595</v>
      </c>
      <c r="I174" s="82">
        <f t="shared" si="113"/>
        <v>5060633405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f>+D176+D177</f>
        <v>0</v>
      </c>
      <c r="E175" s="86">
        <v>0.0</v>
      </c>
      <c r="F175" s="62">
        <f>+C175+D175</f>
        <v>5575000000</v>
      </c>
      <c r="G175" s="60">
        <v>4.95539254E8</v>
      </c>
      <c r="H175" s="62">
        <f>+'MARZO 2024'!H175+'ABRIL 2024'!G175</f>
        <v>514366595</v>
      </c>
      <c r="I175" s="59">
        <f>F175-H175</f>
        <v>5060633405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4">SUM(C177:C180)</f>
        <v>31640000000</v>
      </c>
      <c r="D176" s="51">
        <f t="shared" si="114"/>
        <v>0</v>
      </c>
      <c r="E176" s="86">
        <v>0.0</v>
      </c>
      <c r="F176" s="51">
        <f t="shared" ref="F176:I176" si="115">SUM(F177:F180)</f>
        <v>31640000000</v>
      </c>
      <c r="G176" s="51">
        <f t="shared" si="115"/>
        <v>2254385362</v>
      </c>
      <c r="H176" s="51">
        <f t="shared" si="115"/>
        <v>2286147447</v>
      </c>
      <c r="I176" s="51">
        <f t="shared" si="115"/>
        <v>29353852553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f>+D178+D188</f>
        <v>0</v>
      </c>
      <c r="E177" s="86">
        <v>0.0</v>
      </c>
      <c r="F177" s="62">
        <f t="shared" ref="F177:F180" si="116">+C177+D177</f>
        <v>30000000000</v>
      </c>
      <c r="G177" s="60">
        <f>1407628975+263566061</f>
        <v>1671195036</v>
      </c>
      <c r="H177" s="62">
        <f>+'MARZO 2024'!H177+'ABRIL 2024'!G177</f>
        <v>1671195036</v>
      </c>
      <c r="I177" s="59">
        <f t="shared" ref="I177:I180" si="117">F177-H177</f>
        <v>28328804964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f>+D179</f>
        <v>0</v>
      </c>
      <c r="E178" s="86">
        <v>0.0</v>
      </c>
      <c r="F178" s="62">
        <f t="shared" si="116"/>
        <v>1500000000</v>
      </c>
      <c r="G178" s="60">
        <v>4.36012693E8</v>
      </c>
      <c r="H178" s="62">
        <f>+'MARZO 2024'!H178+'ABRIL 2024'!G178</f>
        <v>436012693</v>
      </c>
      <c r="I178" s="59">
        <f t="shared" si="117"/>
        <v>1063987307</v>
      </c>
      <c r="J178" s="5"/>
      <c r="K178" s="6">
        <f>+H178+H180</f>
        <v>614952411</v>
      </c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f>D180+D182</f>
        <v>0</v>
      </c>
      <c r="E179" s="86">
        <v>0.0</v>
      </c>
      <c r="F179" s="62">
        <f t="shared" si="116"/>
        <v>80000000</v>
      </c>
      <c r="G179" s="60">
        <v>0.0</v>
      </c>
      <c r="H179" s="62">
        <f>+'MARZO 2024'!H179+'ABRIL 2024'!G179</f>
        <v>0</v>
      </c>
      <c r="I179" s="59">
        <f t="shared" si="117"/>
        <v>80000000</v>
      </c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f>+D182+D191</f>
        <v>0</v>
      </c>
      <c r="E180" s="78">
        <f t="shared" ref="E180:E181" si="119">+E181+E182</f>
        <v>0</v>
      </c>
      <c r="F180" s="62">
        <f t="shared" si="116"/>
        <v>60000000</v>
      </c>
      <c r="G180" s="60">
        <v>1.47177633E8</v>
      </c>
      <c r="H180" s="62">
        <f>+'MARZO 2024'!H180+'ABRIL 2024'!G180</f>
        <v>178939718</v>
      </c>
      <c r="I180" s="59">
        <f t="shared" si="117"/>
        <v>-118939718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8">+C182+C190</f>
        <v>108507036862</v>
      </c>
      <c r="D181" s="78">
        <f t="shared" si="118"/>
        <v>0</v>
      </c>
      <c r="E181" s="78">
        <f t="shared" si="119"/>
        <v>0</v>
      </c>
      <c r="F181" s="91">
        <f t="shared" ref="F181:I181" si="120">+F182+F190</f>
        <v>108507036862</v>
      </c>
      <c r="G181" s="70">
        <f t="shared" si="120"/>
        <v>6067236208</v>
      </c>
      <c r="H181" s="91">
        <f t="shared" si="120"/>
        <v>13988960202</v>
      </c>
      <c r="I181" s="54">
        <f t="shared" si="120"/>
        <v>94518076660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1">+C183+C188</f>
        <v>81055595010</v>
      </c>
      <c r="D182" s="78">
        <f t="shared" si="121"/>
        <v>0</v>
      </c>
      <c r="E182" s="78">
        <f>+E184</f>
        <v>0</v>
      </c>
      <c r="F182" s="91">
        <f t="shared" ref="F182:I182" si="122">+F183+F188</f>
        <v>81055595010</v>
      </c>
      <c r="G182" s="70">
        <f t="shared" si="122"/>
        <v>4023925768</v>
      </c>
      <c r="H182" s="91">
        <f t="shared" si="122"/>
        <v>8047851536</v>
      </c>
      <c r="I182" s="54">
        <f t="shared" si="122"/>
        <v>73007743474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3">SUM(C184:C187)</f>
        <v>61894144607</v>
      </c>
      <c r="D183" s="78">
        <f t="shared" si="123"/>
        <v>0</v>
      </c>
      <c r="E183" s="78">
        <v>0.0</v>
      </c>
      <c r="F183" s="91">
        <f t="shared" ref="F183:I183" si="124">SUM(F184:F187)</f>
        <v>61894144607</v>
      </c>
      <c r="G183" s="70">
        <f t="shared" si="124"/>
        <v>4023925768</v>
      </c>
      <c r="H183" s="91">
        <f t="shared" si="124"/>
        <v>8047851536</v>
      </c>
      <c r="I183" s="54">
        <f t="shared" si="124"/>
        <v>53846293071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v>0.0</v>
      </c>
      <c r="E184" s="87">
        <v>0.0</v>
      </c>
      <c r="F184" s="62">
        <f t="shared" ref="F184:F187" si="125">+C184+D184</f>
        <v>58330090683</v>
      </c>
      <c r="G184" s="60">
        <v>4.023925768E9</v>
      </c>
      <c r="H184" s="62">
        <f>+'MARZO 2024'!H184+'ABRIL 2024'!G184</f>
        <v>8047851536</v>
      </c>
      <c r="I184" s="59">
        <f t="shared" ref="I184:I187" si="126">F184-H184</f>
        <v>50282239147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5"/>
        <v>1721524593</v>
      </c>
      <c r="G185" s="63">
        <v>0.0</v>
      </c>
      <c r="H185" s="62">
        <f>+'MARZO 2024'!H185+'ABRIL 2024'!G185</f>
        <v>0</v>
      </c>
      <c r="I185" s="59">
        <f t="shared" si="126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f>+D187</f>
        <v>0</v>
      </c>
      <c r="E186" s="88">
        <v>0.0</v>
      </c>
      <c r="F186" s="62">
        <f t="shared" si="125"/>
        <v>442529331</v>
      </c>
      <c r="G186" s="63">
        <v>0.0</v>
      </c>
      <c r="H186" s="62">
        <f>+'MARZO 2024'!H186+'ABRIL 2024'!G186</f>
        <v>0</v>
      </c>
      <c r="I186" s="59">
        <f t="shared" si="126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f>D188+D189+D190+D191</f>
        <v>0</v>
      </c>
      <c r="E187" s="87">
        <v>0.0</v>
      </c>
      <c r="F187" s="62">
        <f t="shared" si="125"/>
        <v>1400000000</v>
      </c>
      <c r="G187" s="60">
        <v>0.0</v>
      </c>
      <c r="H187" s="62">
        <f>+'MARZO 2024'!H187+'ABRIL 2024'!G187</f>
        <v>0</v>
      </c>
      <c r="I187" s="59">
        <f t="shared" si="126"/>
        <v>1400000000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7">SUM(C189)</f>
        <v>19161450403</v>
      </c>
      <c r="D188" s="78">
        <f t="shared" si="127"/>
        <v>0</v>
      </c>
      <c r="E188" s="78">
        <f>E29</f>
        <v>0</v>
      </c>
      <c r="F188" s="91">
        <f>SUM(F189)</f>
        <v>19161450403</v>
      </c>
      <c r="G188" s="70">
        <f t="shared" ref="G188:H188" si="128">+G189</f>
        <v>0</v>
      </c>
      <c r="H188" s="91">
        <f t="shared" si="128"/>
        <v>0</v>
      </c>
      <c r="I188" s="54">
        <f>SUM(I189)</f>
        <v>19161450403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f>+D190</f>
        <v>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+'MARZO 2024'!H189+'ABRIL 2024'!G189</f>
        <v>0</v>
      </c>
      <c r="I189" s="59">
        <f>+F189-H189</f>
        <v>19161450403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9">+C194+C191</f>
        <v>27451441852</v>
      </c>
      <c r="D190" s="78">
        <f t="shared" si="129"/>
        <v>0</v>
      </c>
      <c r="E190" s="78">
        <v>0.0</v>
      </c>
      <c r="F190" s="91">
        <f t="shared" ref="F190:I190" si="130">+F194+F191</f>
        <v>27451441852</v>
      </c>
      <c r="G190" s="70">
        <f t="shared" si="130"/>
        <v>2043310440</v>
      </c>
      <c r="H190" s="91">
        <f t="shared" si="130"/>
        <v>5941108666</v>
      </c>
      <c r="I190" s="54">
        <f t="shared" si="130"/>
        <v>21510333186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1">SUM(C192:C193)</f>
        <v>9000000000</v>
      </c>
      <c r="D191" s="78">
        <f t="shared" si="131"/>
        <v>0</v>
      </c>
      <c r="E191" s="78">
        <v>0.0</v>
      </c>
      <c r="F191" s="91">
        <f t="shared" ref="F191:I191" si="132">SUM(F192:F193)</f>
        <v>9000000000</v>
      </c>
      <c r="G191" s="70">
        <f t="shared" si="132"/>
        <v>2043310440</v>
      </c>
      <c r="H191" s="91">
        <f t="shared" si="132"/>
        <v>2043310440</v>
      </c>
      <c r="I191" s="54">
        <f t="shared" si="132"/>
        <v>6956689560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3">+C192+D192</f>
        <v>3000000000</v>
      </c>
      <c r="G192" s="60">
        <v>2.04331044E9</v>
      </c>
      <c r="H192" s="62">
        <f>+'MARZO 2024'!H192+'ABRIL 2024'!G192</f>
        <v>2043310440</v>
      </c>
      <c r="I192" s="63">
        <f t="shared" ref="I192:I193" si="134">+F192-H192</f>
        <v>956689560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f t="shared" si="133"/>
        <v>6000000000</v>
      </c>
      <c r="G193" s="60">
        <v>0.0</v>
      </c>
      <c r="H193" s="62">
        <f>+'MARZO 2024'!H193+'ABRIL 2024'!G193</f>
        <v>0</v>
      </c>
      <c r="I193" s="63">
        <f t="shared" si="134"/>
        <v>6000000000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5">+C195</f>
        <v>18451441852</v>
      </c>
      <c r="D194" s="78">
        <f t="shared" si="135"/>
        <v>0</v>
      </c>
      <c r="E194" s="78" t="str">
        <f t="shared" si="135"/>
        <v/>
      </c>
      <c r="F194" s="91">
        <f t="shared" si="135"/>
        <v>18451441852</v>
      </c>
      <c r="G194" s="70" t="str">
        <f t="shared" si="135"/>
        <v/>
      </c>
      <c r="H194" s="91">
        <f t="shared" si="135"/>
        <v>3897798226</v>
      </c>
      <c r="I194" s="54">
        <f t="shared" si="135"/>
        <v>14553643626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v>0.0</v>
      </c>
      <c r="E195" s="86"/>
      <c r="F195" s="62">
        <f>+C195+D195</f>
        <v>18451441852</v>
      </c>
      <c r="G195" s="60"/>
      <c r="H195" s="62">
        <f>+'MARZO 2024'!H195+'ABRIL 2024'!G195</f>
        <v>3897798226</v>
      </c>
      <c r="I195" s="63">
        <f>+F195-H195</f>
        <v>14553643626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6">C197</f>
        <v>50942388435</v>
      </c>
      <c r="D196" s="78">
        <f t="shared" si="136"/>
        <v>0</v>
      </c>
      <c r="E196" s="78"/>
      <c r="F196" s="91">
        <f t="shared" ref="F196:I196" si="137">F197</f>
        <v>50942388435</v>
      </c>
      <c r="G196" s="70">
        <f t="shared" si="137"/>
        <v>8540709405</v>
      </c>
      <c r="H196" s="91">
        <f t="shared" si="137"/>
        <v>8550698905</v>
      </c>
      <c r="I196" s="54">
        <f t="shared" si="137"/>
        <v>42391689530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8">SUM(D198:D205)</f>
        <v>0</v>
      </c>
      <c r="E197" s="78">
        <f t="shared" si="138"/>
        <v>0</v>
      </c>
      <c r="F197" s="78">
        <f t="shared" si="138"/>
        <v>50942388435</v>
      </c>
      <c r="G197" s="78">
        <f t="shared" si="138"/>
        <v>8540709405</v>
      </c>
      <c r="H197" s="78">
        <f t="shared" si="138"/>
        <v>8550698905</v>
      </c>
      <c r="I197" s="78">
        <f t="shared" si="138"/>
        <v>42391689530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9">+C198+D198</f>
        <v>300000000</v>
      </c>
      <c r="G198" s="60">
        <v>4429484.0</v>
      </c>
      <c r="H198" s="62">
        <f>+'MARZO 2024'!H198+'ABRIL 2024'!G198</f>
        <v>11476484</v>
      </c>
      <c r="I198" s="63">
        <f t="shared" ref="I198:I206" si="140">+F198-H198</f>
        <v>288523516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9"/>
        <v>14482662945</v>
      </c>
      <c r="G199" s="60">
        <v>4.311658621E9</v>
      </c>
      <c r="H199" s="62">
        <f>+'MARZO 2024'!H199+'ABRIL 2024'!G199</f>
        <v>4311658621</v>
      </c>
      <c r="I199" s="63">
        <f t="shared" si="140"/>
        <v>10171004324</v>
      </c>
      <c r="J199" s="5"/>
      <c r="K199" s="6"/>
      <c r="L199" s="8">
        <f>+G199+G203</f>
        <v>8526236241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9"/>
        <v>100000000</v>
      </c>
      <c r="G200" s="60">
        <v>1.004368E7</v>
      </c>
      <c r="H200" s="62">
        <f>+'MARZO 2024'!H200+'ABRIL 2024'!G200</f>
        <v>12986180</v>
      </c>
      <c r="I200" s="63">
        <f t="shared" si="140"/>
        <v>87013820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9"/>
        <v>10000000000</v>
      </c>
      <c r="G201" s="60">
        <v>0.0</v>
      </c>
      <c r="H201" s="62">
        <f>+'MARZO 2024'!H201+'ABRIL 2024'!G201</f>
        <v>0</v>
      </c>
      <c r="I201" s="63">
        <f t="shared" si="140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9"/>
        <v>15000000000</v>
      </c>
      <c r="G202" s="60">
        <v>0.0</v>
      </c>
      <c r="H202" s="62">
        <f>+'MARZO 2024'!H202+'ABRIL 2024'!G202</f>
        <v>0</v>
      </c>
      <c r="I202" s="63">
        <f t="shared" si="140"/>
        <v>15000000000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9"/>
        <v>11059725490</v>
      </c>
      <c r="G203" s="60">
        <v>4.21457762E9</v>
      </c>
      <c r="H203" s="62">
        <f>+'MARZO 2024'!H203+'ABRIL 2024'!G203</f>
        <v>4214577620</v>
      </c>
      <c r="I203" s="63">
        <f t="shared" si="140"/>
        <v>6845147870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11.25" customHeight="1">
      <c r="A204" s="56"/>
      <c r="B204" s="94"/>
      <c r="C204" s="58"/>
      <c r="D204" s="60">
        <v>0.0</v>
      </c>
      <c r="E204" s="86"/>
      <c r="F204" s="62">
        <f t="shared" si="139"/>
        <v>0</v>
      </c>
      <c r="G204" s="60">
        <v>0.0</v>
      </c>
      <c r="H204" s="62">
        <f>+'MARZO 2024'!H204+'ABRIL 2024'!G204</f>
        <v>0</v>
      </c>
      <c r="I204" s="63">
        <f t="shared" si="140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/>
      <c r="B205" s="94"/>
      <c r="C205" s="58"/>
      <c r="D205" s="60">
        <v>0.0</v>
      </c>
      <c r="E205" s="86"/>
      <c r="F205" s="62">
        <f t="shared" si="139"/>
        <v>0</v>
      </c>
      <c r="G205" s="60">
        <v>0.0</v>
      </c>
      <c r="H205" s="62">
        <f>+'MARZO 2024'!H205+'ABRIL 2024'!G205</f>
        <v>0</v>
      </c>
      <c r="I205" s="63">
        <f t="shared" si="140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2">+D207</f>
        <v>6398730322</v>
      </c>
      <c r="E206" s="78"/>
      <c r="F206" s="91">
        <f t="shared" si="139"/>
        <v>6398730322</v>
      </c>
      <c r="G206" s="54">
        <f t="shared" ref="G206:H206" si="141">+G207</f>
        <v>0</v>
      </c>
      <c r="H206" s="54">
        <f t="shared" si="141"/>
        <v>1070218393</v>
      </c>
      <c r="I206" s="82">
        <f t="shared" si="140"/>
        <v>5328511929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2"/>
        <v>6398730322</v>
      </c>
      <c r="E207" s="70"/>
      <c r="F207" s="91">
        <f t="shared" si="139"/>
        <v>6398730322</v>
      </c>
      <c r="G207" s="70">
        <f t="shared" ref="G207:I207" si="143">+G208</f>
        <v>0</v>
      </c>
      <c r="H207" s="70">
        <f t="shared" si="143"/>
        <v>1070218393</v>
      </c>
      <c r="I207" s="82">
        <f t="shared" si="143"/>
        <v>5328511929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4">+D209+D210+D211+D212+D213+D214+D215+D216+D217+D218+D219+D220+D221+D222+D223+D224+D225+D226+D227</f>
        <v>6398730322</v>
      </c>
      <c r="E208" s="70">
        <f t="shared" si="144"/>
        <v>0</v>
      </c>
      <c r="F208" s="70">
        <f t="shared" si="144"/>
        <v>6398730322</v>
      </c>
      <c r="G208" s="70">
        <f t="shared" si="144"/>
        <v>0</v>
      </c>
      <c r="H208" s="70">
        <f t="shared" si="144"/>
        <v>1070218393</v>
      </c>
      <c r="I208" s="70">
        <f t="shared" si="144"/>
        <v>5328511929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</f>
        <v>727691680</v>
      </c>
      <c r="E209" s="63"/>
      <c r="F209" s="63">
        <f t="shared" ref="F209:F228" si="145">+C209+D209</f>
        <v>727691680</v>
      </c>
      <c r="G209" s="60">
        <v>0.0</v>
      </c>
      <c r="H209" s="62">
        <f>+'MARZO 2024'!H209+'ABRIL 2024'!G209</f>
        <v>901743983.1</v>
      </c>
      <c r="I209" s="63">
        <f t="shared" ref="I209:I228" si="146">+F209-H209</f>
        <v>-174052303.1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5"/>
        <v>87190460</v>
      </c>
      <c r="G210" s="60">
        <v>0.0</v>
      </c>
      <c r="H210" s="62">
        <f>+'MARZO 2024'!H210+'ABRIL 2024'!G210</f>
        <v>143634410</v>
      </c>
      <c r="I210" s="63">
        <f t="shared" si="146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v>9280000.0</v>
      </c>
      <c r="E211" s="63"/>
      <c r="F211" s="62">
        <f t="shared" si="145"/>
        <v>9280000</v>
      </c>
      <c r="G211" s="60">
        <v>0.0</v>
      </c>
      <c r="H211" s="62">
        <f>+'MARZO 2024'!H211+'ABRIL 2024'!G211</f>
        <v>0</v>
      </c>
      <c r="I211" s="63">
        <f t="shared" si="146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5"/>
        <v>2938462125</v>
      </c>
      <c r="G212" s="60">
        <v>0.0</v>
      </c>
      <c r="H212" s="62">
        <f>+'MARZO 2024'!H212+'ABRIL 2024'!G212</f>
        <v>0</v>
      </c>
      <c r="I212" s="63">
        <f t="shared" si="146"/>
        <v>2938462125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2.5" customHeight="1">
      <c r="A213" s="100">
        <v>3.1111030146E10</v>
      </c>
      <c r="B213" s="101" t="s">
        <v>179</v>
      </c>
      <c r="C213" s="58"/>
      <c r="D213" s="60">
        <f>300000000+38508272</f>
        <v>338508272</v>
      </c>
      <c r="E213" s="63"/>
      <c r="F213" s="62">
        <f t="shared" si="145"/>
        <v>338508272</v>
      </c>
      <c r="G213" s="60">
        <v>0.0</v>
      </c>
      <c r="H213" s="62">
        <f>+'MARZO 2024'!H213+'ABRIL 2024'!G213</f>
        <v>0</v>
      </c>
      <c r="I213" s="63">
        <f t="shared" si="146"/>
        <v>338508272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5"/>
        <v>2247757785</v>
      </c>
      <c r="G214" s="60">
        <v>0.0</v>
      </c>
      <c r="H214" s="62">
        <f>+'MARZO 2024'!H214+'ABRIL 2024'!G214</f>
        <v>0</v>
      </c>
      <c r="I214" s="63">
        <f t="shared" si="146"/>
        <v>2247757785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5"/>
        <v>24840000</v>
      </c>
      <c r="G215" s="60">
        <v>0.0</v>
      </c>
      <c r="H215" s="62">
        <f>+'MARZO 2024'!H215+'ABRIL 2024'!G215</f>
        <v>24840000</v>
      </c>
      <c r="I215" s="63">
        <f t="shared" si="146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5"/>
        <v>25000000</v>
      </c>
      <c r="G216" s="60">
        <v>0.0</v>
      </c>
      <c r="H216" s="62">
        <f>+'MARZO 2024'!H216+'ABRIL 2024'!G216</f>
        <v>0</v>
      </c>
      <c r="I216" s="63">
        <f t="shared" si="146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/>
      <c r="B217" s="101"/>
      <c r="C217" s="58"/>
      <c r="D217" s="60">
        <v>0.0</v>
      </c>
      <c r="E217" s="63"/>
      <c r="F217" s="62">
        <f t="shared" si="145"/>
        <v>0</v>
      </c>
      <c r="G217" s="60">
        <v>0.0</v>
      </c>
      <c r="H217" s="62">
        <f>+'MARZO 2024'!H217+'ABRIL 2024'!G217</f>
        <v>0</v>
      </c>
      <c r="I217" s="63">
        <f t="shared" si="146"/>
        <v>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1.25" customHeight="1">
      <c r="A218" s="100"/>
      <c r="B218" s="101"/>
      <c r="C218" s="58"/>
      <c r="D218" s="60">
        <v>0.0</v>
      </c>
      <c r="E218" s="63"/>
      <c r="F218" s="62">
        <f t="shared" si="145"/>
        <v>0</v>
      </c>
      <c r="G218" s="60">
        <v>0.0</v>
      </c>
      <c r="H218" s="62">
        <f>+'MARZO 2024'!H218+'ABRIL 2024'!G218</f>
        <v>0</v>
      </c>
      <c r="I218" s="63">
        <f t="shared" si="146"/>
        <v>0</v>
      </c>
      <c r="J218" s="6"/>
      <c r="K218" s="8"/>
      <c r="L218" s="18"/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/>
      <c r="B219" s="101"/>
      <c r="C219" s="58"/>
      <c r="D219" s="60">
        <v>0.0</v>
      </c>
      <c r="E219" s="63"/>
      <c r="F219" s="62">
        <f t="shared" si="145"/>
        <v>0</v>
      </c>
      <c r="G219" s="60">
        <v>0.0</v>
      </c>
      <c r="H219" s="62">
        <f>+'MARZO 2024'!H219+'ABRIL 2024'!G219</f>
        <v>0</v>
      </c>
      <c r="I219" s="63">
        <f t="shared" si="146"/>
        <v>0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1.25" customHeight="1">
      <c r="A220" s="100"/>
      <c r="B220" s="101"/>
      <c r="C220" s="58"/>
      <c r="D220" s="60">
        <v>0.0</v>
      </c>
      <c r="E220" s="63"/>
      <c r="F220" s="62">
        <f t="shared" si="145"/>
        <v>0</v>
      </c>
      <c r="G220" s="60">
        <v>0.0</v>
      </c>
      <c r="H220" s="62">
        <f>+'MARZO 2024'!H220+'ABRIL 2024'!G220</f>
        <v>0</v>
      </c>
      <c r="I220" s="63">
        <f t="shared" si="146"/>
        <v>0</v>
      </c>
      <c r="J220" s="6"/>
      <c r="K220" s="8"/>
      <c r="L220" s="18"/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1.25" customHeight="1">
      <c r="A221" s="100"/>
      <c r="B221" s="101"/>
      <c r="C221" s="58"/>
      <c r="D221" s="60">
        <v>0.0</v>
      </c>
      <c r="E221" s="63"/>
      <c r="F221" s="62">
        <f t="shared" si="145"/>
        <v>0</v>
      </c>
      <c r="G221" s="60">
        <v>0.0</v>
      </c>
      <c r="H221" s="62">
        <f>+'MARZO 2024'!H221+'ABRIL 2024'!G221</f>
        <v>0</v>
      </c>
      <c r="I221" s="63">
        <f t="shared" si="146"/>
        <v>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1.25" customHeight="1">
      <c r="A222" s="100"/>
      <c r="B222" s="101"/>
      <c r="C222" s="58"/>
      <c r="D222" s="60">
        <v>0.0</v>
      </c>
      <c r="E222" s="63"/>
      <c r="F222" s="62">
        <f t="shared" si="145"/>
        <v>0</v>
      </c>
      <c r="G222" s="60">
        <v>0.0</v>
      </c>
      <c r="H222" s="62">
        <f>+'MARZO 2024'!H222+'ABRIL 2024'!G222</f>
        <v>0</v>
      </c>
      <c r="I222" s="63">
        <f t="shared" si="146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/>
      <c r="B223" s="101"/>
      <c r="C223" s="58"/>
      <c r="D223" s="60">
        <v>0.0</v>
      </c>
      <c r="E223" s="63"/>
      <c r="F223" s="62">
        <f t="shared" si="145"/>
        <v>0</v>
      </c>
      <c r="G223" s="60">
        <v>0.0</v>
      </c>
      <c r="H223" s="62">
        <f>+'MARZO 2024'!H223+'ABRIL 2024'!G223</f>
        <v>0</v>
      </c>
      <c r="I223" s="63">
        <f t="shared" si="146"/>
        <v>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/>
      <c r="B224" s="101"/>
      <c r="C224" s="58"/>
      <c r="D224" s="60">
        <v>0.0</v>
      </c>
      <c r="E224" s="63"/>
      <c r="F224" s="62">
        <f t="shared" si="145"/>
        <v>0</v>
      </c>
      <c r="G224" s="60">
        <v>0.0</v>
      </c>
      <c r="H224" s="62">
        <f>+'MARZO 2024'!H224+'ABRIL 2024'!G224</f>
        <v>0</v>
      </c>
      <c r="I224" s="63">
        <f t="shared" si="146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1.25" customHeight="1">
      <c r="A225" s="100"/>
      <c r="B225" s="101"/>
      <c r="C225" s="58"/>
      <c r="D225" s="60">
        <v>0.0</v>
      </c>
      <c r="E225" s="63"/>
      <c r="F225" s="62">
        <f t="shared" si="145"/>
        <v>0</v>
      </c>
      <c r="G225" s="60">
        <v>0.0</v>
      </c>
      <c r="H225" s="62">
        <f>+'MARZO 2024'!H225+'ABRIL 2024'!G225</f>
        <v>0</v>
      </c>
      <c r="I225" s="63">
        <f t="shared" si="146"/>
        <v>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f t="shared" si="145"/>
        <v>0</v>
      </c>
      <c r="G226" s="60">
        <v>0.0</v>
      </c>
      <c r="H226" s="62">
        <f>+'MARZO 2024'!H226+'ABRIL 2024'!G226</f>
        <v>0</v>
      </c>
      <c r="I226" s="63">
        <f t="shared" si="146"/>
        <v>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5"/>
        <v>0</v>
      </c>
      <c r="G227" s="60">
        <v>0.0</v>
      </c>
      <c r="H227" s="62">
        <f>+'MARZO 2024'!H227+'ABRIL 2024'!G227</f>
        <v>0</v>
      </c>
      <c r="I227" s="63">
        <f t="shared" si="146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 t="shared" ref="D228:D229" si="147">+D229</f>
        <v>84868902</v>
      </c>
      <c r="E228" s="78"/>
      <c r="F228" s="91">
        <f t="shared" si="145"/>
        <v>84868902</v>
      </c>
      <c r="G228" s="64">
        <f>+G229</f>
        <v>0</v>
      </c>
      <c r="H228" s="91">
        <f>+G228</f>
        <v>0</v>
      </c>
      <c r="I228" s="82">
        <f t="shared" si="146"/>
        <v>84868902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 t="shared" si="147"/>
        <v>84868902</v>
      </c>
      <c r="E229" s="70" t="str">
        <f t="shared" ref="E229:I229" si="148">+E230</f>
        <v/>
      </c>
      <c r="F229" s="70">
        <f t="shared" si="148"/>
        <v>84868902</v>
      </c>
      <c r="G229" s="70">
        <f t="shared" si="148"/>
        <v>0</v>
      </c>
      <c r="H229" s="70">
        <f t="shared" si="148"/>
        <v>0</v>
      </c>
      <c r="I229" s="70">
        <f t="shared" si="148"/>
        <v>84868902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9">+C230+D230</f>
        <v>84868902</v>
      </c>
      <c r="G230" s="60">
        <v>0.0</v>
      </c>
      <c r="H230" s="62">
        <f>+'MARZO 2024'!H230+'ABRIL 2024'!G230</f>
        <v>0</v>
      </c>
      <c r="I230" s="63">
        <f t="shared" ref="I230:I233" si="150">+F230-H230</f>
        <v>84868902</v>
      </c>
      <c r="J230" s="6"/>
      <c r="K230" s="5"/>
      <c r="L230" s="6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/>
      <c r="B231" s="101"/>
      <c r="C231" s="58"/>
      <c r="D231" s="60"/>
      <c r="E231" s="63"/>
      <c r="F231" s="63">
        <f t="shared" si="149"/>
        <v>0</v>
      </c>
      <c r="G231" s="60"/>
      <c r="H231" s="62">
        <f>+'MARZO 2024'!H231+'ABRIL 2024'!G231</f>
        <v>0</v>
      </c>
      <c r="I231" s="63">
        <f t="shared" si="150"/>
        <v>0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3"/>
      <c r="F232" s="63">
        <f t="shared" si="149"/>
        <v>0</v>
      </c>
      <c r="G232" s="60"/>
      <c r="H232" s="62">
        <f>+'MARZO 2024'!H232+'ABRIL 2024'!G232</f>
        <v>0</v>
      </c>
      <c r="I232" s="63">
        <f t="shared" si="150"/>
        <v>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</f>
        <v>6483599224</v>
      </c>
      <c r="E233" s="104">
        <f>+E151+E168+E177+E182+E191</f>
        <v>0</v>
      </c>
      <c r="F233" s="104">
        <f>+C233+D233-E233</f>
        <v>294924575070</v>
      </c>
      <c r="G233" s="104">
        <f t="shared" ref="G233:H233" si="151">+G17+G181+G196+G206</f>
        <v>33412202901</v>
      </c>
      <c r="H233" s="104">
        <f t="shared" si="151"/>
        <v>49812648440</v>
      </c>
      <c r="I233" s="82">
        <f t="shared" si="150"/>
        <v>245111926630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18"/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7"/>
      <c r="E236" s="10"/>
      <c r="F236" s="105"/>
      <c r="G236" s="8">
        <f>+'MARZO 2024'!H233+'ABRIL 2024'!G233</f>
        <v>49812648440</v>
      </c>
      <c r="H236" s="8"/>
      <c r="I236" s="106"/>
      <c r="J236" s="5"/>
      <c r="K236" s="8"/>
      <c r="L236" s="18"/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7"/>
      <c r="E237" s="10"/>
      <c r="F237" s="105"/>
      <c r="G237" s="8"/>
      <c r="H237" s="8"/>
      <c r="I237" s="10"/>
      <c r="J237" s="5"/>
      <c r="K237" s="6">
        <f>+H233-G236</f>
        <v>-0.000007629394531</v>
      </c>
      <c r="L237" s="18"/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7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5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1" width="13.38"/>
    <col customWidth="1" min="12" max="12" width="12.63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10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237498587411</v>
      </c>
      <c r="G17" s="51">
        <f t="shared" ref="G17:H17" si="2">+G18</f>
        <v>1838906415</v>
      </c>
      <c r="H17" s="51">
        <f t="shared" si="2"/>
        <v>28041677355</v>
      </c>
      <c r="I17" s="51">
        <f>+F17+G17-H17</f>
        <v>211295816471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1838906415</v>
      </c>
      <c r="H18" s="51">
        <f t="shared" si="4"/>
        <v>28041677355</v>
      </c>
      <c r="I18" s="51">
        <f t="shared" si="4"/>
        <v>100949873194</v>
      </c>
      <c r="J18" s="18"/>
      <c r="K18" s="53"/>
      <c r="L18" s="5"/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40222675</v>
      </c>
      <c r="H19" s="51">
        <f t="shared" si="6"/>
        <v>23419770195</v>
      </c>
      <c r="I19" s="51">
        <f t="shared" si="6"/>
        <v>67920020354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0</v>
      </c>
      <c r="H20" s="51">
        <f t="shared" si="8"/>
        <v>23045278317</v>
      </c>
      <c r="I20" s="51">
        <f t="shared" si="8"/>
        <v>62449443634</v>
      </c>
      <c r="J20" s="18"/>
      <c r="K20" s="53"/>
      <c r="L20" s="8">
        <f>+H20+H86</f>
        <v>23254017763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0</v>
      </c>
      <c r="H21" s="51">
        <f t="shared" si="10"/>
        <v>4804559044</v>
      </c>
      <c r="I21" s="51">
        <f t="shared" si="10"/>
        <v>13742421791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0.0</v>
      </c>
      <c r="H22" s="62">
        <f>+'ABRIL 2024'!H22+'MAYO 2024'!G22</f>
        <v>831977424.1</v>
      </c>
      <c r="I22" s="63">
        <f t="shared" ref="I22:I30" si="12">+F22-H22</f>
        <v>2362296734</v>
      </c>
      <c r="J22" s="5"/>
      <c r="K22" s="53"/>
      <c r="L22" s="8">
        <f>+H70+H134</f>
        <v>50279800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0.0</v>
      </c>
      <c r="H23" s="62">
        <f>+'ABRIL 2024'!H23+'MAYO 2024'!G23</f>
        <v>537418056.8</v>
      </c>
      <c r="I23" s="63">
        <f t="shared" si="12"/>
        <v>1479064576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0.0</v>
      </c>
      <c r="H24" s="62">
        <f>+'ABRIL 2024'!H24+'MAYO 2024'!G24</f>
        <v>933390407.6</v>
      </c>
      <c r="I24" s="63">
        <f t="shared" si="12"/>
        <v>2553390216</v>
      </c>
      <c r="J24" s="5"/>
      <c r="K24" s="6"/>
      <c r="L24" s="8">
        <f>+H174</f>
        <v>652925565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0.0</v>
      </c>
      <c r="H25" s="62">
        <f>+'ABRIL 2024'!H25+'MAYO 2024'!G25</f>
        <v>480883603</v>
      </c>
      <c r="I25" s="63">
        <f t="shared" si="12"/>
        <v>1328514806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0.0</v>
      </c>
      <c r="H26" s="62">
        <f>+'ABRIL 2024'!H26+'MAYO 2024'!G26</f>
        <v>1068258462</v>
      </c>
      <c r="I26" s="63">
        <f t="shared" si="12"/>
        <v>2579012436</v>
      </c>
      <c r="J26" s="5"/>
      <c r="K26" s="6"/>
      <c r="L26" s="8">
        <f>+H149+H154+H159+H171</f>
        <v>116108010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0.0</v>
      </c>
      <c r="H27" s="62">
        <f>+'ABRIL 2024'!H27+'MAYO 2024'!G27</f>
        <v>419924992.1</v>
      </c>
      <c r="I27" s="63">
        <f t="shared" si="12"/>
        <v>1464541448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0.0</v>
      </c>
      <c r="H28" s="62">
        <f>+'ABRIL 2024'!H28+'MAYO 2024'!G28</f>
        <v>358032648.2</v>
      </c>
      <c r="I28" s="63">
        <f t="shared" si="12"/>
        <v>884472696.8</v>
      </c>
      <c r="J28" s="5"/>
      <c r="K28" s="6"/>
      <c r="L28" s="8">
        <f>+H178+H179+H180</f>
        <v>693492151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0.0</v>
      </c>
      <c r="H29" s="62">
        <f>+'ABRIL 2024'!H29+'MAYO 2024'!G29</f>
        <v>150387420.6</v>
      </c>
      <c r="I29" s="63">
        <f t="shared" si="12"/>
        <v>843616863.4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0.0</v>
      </c>
      <c r="H30" s="62">
        <f>+'ABRIL 2024'!H30+'MAYO 2024'!G30</f>
        <v>24286029.59</v>
      </c>
      <c r="I30" s="63">
        <f t="shared" si="12"/>
        <v>247512014.4</v>
      </c>
      <c r="J30" s="5"/>
      <c r="K30" s="6"/>
      <c r="L30" s="8">
        <f>+H184</f>
        <v>12071777304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0</v>
      </c>
      <c r="H31" s="64">
        <f t="shared" si="14"/>
        <v>4079913301</v>
      </c>
      <c r="I31" s="64">
        <f t="shared" si="14"/>
        <v>11430695088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0.0</v>
      </c>
      <c r="H32" s="62">
        <f>+'ABRIL 2024'!H32+'MAYO 2024'!G32</f>
        <v>1155671754</v>
      </c>
      <c r="I32" s="63">
        <f t="shared" ref="I32:I36" si="16">+F32-H32</f>
        <v>2473479274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0.0</v>
      </c>
      <c r="H33" s="62">
        <f>+'ABRIL 2024'!H33+'MAYO 2024'!G33</f>
        <v>181296295</v>
      </c>
      <c r="I33" s="63">
        <f t="shared" si="16"/>
        <v>3442677628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v>0.0</v>
      </c>
      <c r="H34" s="62">
        <f>+'ABRIL 2024'!H34+'MAYO 2024'!G34</f>
        <v>1477662994</v>
      </c>
      <c r="I34" s="63">
        <f t="shared" si="16"/>
        <v>2138545270</v>
      </c>
      <c r="J34" s="5"/>
      <c r="K34" s="6"/>
      <c r="L34" s="8">
        <f>+H188</f>
        <v>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0.0</v>
      </c>
      <c r="H35" s="62">
        <f>+'ABRIL 2024'!H35+'MAYO 2024'!G35</f>
        <v>1076264730</v>
      </c>
      <c r="I35" s="63">
        <f t="shared" si="16"/>
        <v>2749616311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0.0</v>
      </c>
      <c r="H36" s="62">
        <f>+'ABRIL 2024'!H36+'MAYO 2024'!G36</f>
        <v>189017528.5</v>
      </c>
      <c r="I36" s="63">
        <f t="shared" si="16"/>
        <v>626376604.5</v>
      </c>
      <c r="J36" s="5"/>
      <c r="K36" s="6"/>
      <c r="L36" s="8">
        <f>+H196</f>
        <v>8566456105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0</v>
      </c>
      <c r="H37" s="64">
        <f t="shared" si="18"/>
        <v>6703267141</v>
      </c>
      <c r="I37" s="64">
        <f t="shared" si="18"/>
        <v>19852696054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0.0</v>
      </c>
      <c r="H38" s="62">
        <f>+'ABRIL 2024'!H38+'MAYO 2024'!G38</f>
        <v>1110380213</v>
      </c>
      <c r="I38" s="63">
        <f t="shared" ref="I38:I56" si="20">+F38-H38</f>
        <v>2852694127</v>
      </c>
      <c r="J38" s="5"/>
      <c r="K38" s="6"/>
      <c r="L38" s="8">
        <f>+H177+H194</f>
        <v>9322708089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0.0</v>
      </c>
      <c r="H39" s="62">
        <f>+'ABRIL 2024'!H39+'MAYO 2024'!G39</f>
        <v>767022206.9</v>
      </c>
      <c r="I39" s="63">
        <f t="shared" si="20"/>
        <v>2313355627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0.0</v>
      </c>
      <c r="H40" s="62">
        <f>+'ABRIL 2024'!H40+'MAYO 2024'!G40</f>
        <v>76257724.74</v>
      </c>
      <c r="I40" s="63">
        <f t="shared" si="20"/>
        <v>-34840879.74</v>
      </c>
      <c r="J40" s="5"/>
      <c r="K40" s="6"/>
      <c r="L40" s="8">
        <f>+H192</f>
        <v>2043310440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0.0</v>
      </c>
      <c r="H41" s="62">
        <f>+'ABRIL 2024'!H41+'MAYO 2024'!G41</f>
        <v>1116542855</v>
      </c>
      <c r="I41" s="63">
        <f t="shared" si="20"/>
        <v>2950073597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0.0</v>
      </c>
      <c r="H42" s="62">
        <f>+'ABRIL 2024'!H42+'MAYO 2024'!G42</f>
        <v>464505242.2</v>
      </c>
      <c r="I42" s="63">
        <f t="shared" si="20"/>
        <v>1119689073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0.0</v>
      </c>
      <c r="H43" s="62">
        <f>+'ABRIL 2024'!H43+'MAYO 2024'!G43</f>
        <v>534683684</v>
      </c>
      <c r="I43" s="63">
        <f t="shared" si="20"/>
        <v>1409319470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0.0</v>
      </c>
      <c r="H44" s="62">
        <f>+'ABRIL 2024'!H44+'MAYO 2024'!G44</f>
        <v>401345958.3</v>
      </c>
      <c r="I44" s="63">
        <f t="shared" si="20"/>
        <v>1263093494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0.0</v>
      </c>
      <c r="H45" s="62">
        <f>+'ABRIL 2024'!H45+'MAYO 2024'!G45</f>
        <v>222983686.5</v>
      </c>
      <c r="I45" s="63">
        <f t="shared" si="20"/>
        <v>727015191.5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0.0</v>
      </c>
      <c r="H46" s="62">
        <f>+'ABRIL 2024'!H46+'MAYO 2024'!G46</f>
        <v>505223276.7</v>
      </c>
      <c r="I46" s="63">
        <f t="shared" si="20"/>
        <v>1296409473</v>
      </c>
      <c r="J46" s="5"/>
      <c r="K46" s="6"/>
      <c r="L46" s="8">
        <f>+H206</f>
        <v>1080618393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0.0</v>
      </c>
      <c r="H47" s="62">
        <f>+'ABRIL 2024'!H47+'MAYO 2024'!G47</f>
        <v>329622138.2</v>
      </c>
      <c r="I47" s="63">
        <f t="shared" si="20"/>
        <v>1389176923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0.0</v>
      </c>
      <c r="H48" s="62">
        <f>+'ABRIL 2024'!H48+'MAYO 2024'!G48</f>
        <v>106189522</v>
      </c>
      <c r="I48" s="63">
        <f t="shared" si="20"/>
        <v>597896840</v>
      </c>
      <c r="J48" s="5"/>
      <c r="K48" s="6"/>
      <c r="L48" s="55">
        <f>SUM(L18:L47)</f>
        <v>59722682805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0.0</v>
      </c>
      <c r="H49" s="62">
        <f>+'ABRIL 2024'!H49+'MAYO 2024'!G49</f>
        <v>308429270.3</v>
      </c>
      <c r="I49" s="63">
        <f t="shared" si="20"/>
        <v>1190342802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0.0</v>
      </c>
      <c r="H50" s="62">
        <f>+'ABRIL 2024'!H50+'MAYO 2024'!G50</f>
        <v>214362233.5</v>
      </c>
      <c r="I50" s="63">
        <f t="shared" si="20"/>
        <v>582912029.5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0.0</v>
      </c>
      <c r="H51" s="62">
        <f>+'ABRIL 2024'!H51+'MAYO 2024'!G51</f>
        <v>235423403</v>
      </c>
      <c r="I51" s="63">
        <f t="shared" si="20"/>
        <v>277110052</v>
      </c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0.0</v>
      </c>
      <c r="H52" s="62">
        <f>+'ABRIL 2024'!H52+'MAYO 2024'!G52</f>
        <v>113810931.7</v>
      </c>
      <c r="I52" s="63">
        <f t="shared" si="20"/>
        <v>367659889.3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0.0</v>
      </c>
      <c r="H53" s="62">
        <f>+'ABRIL 2024'!H53+'MAYO 2024'!G53</f>
        <v>38438249.21</v>
      </c>
      <c r="I53" s="63">
        <f t="shared" si="20"/>
        <v>427501254.8</v>
      </c>
      <c r="J53" s="5"/>
      <c r="K53" s="6"/>
      <c r="L53" s="65">
        <v>8.080164937534682E10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0.0</v>
      </c>
      <c r="H54" s="62">
        <f>+'ABRIL 2024'!H54+'MAYO 2024'!G54</f>
        <v>11980638.19</v>
      </c>
      <c r="I54" s="63">
        <f t="shared" si="20"/>
        <v>285702933.8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0.0</v>
      </c>
      <c r="H55" s="62">
        <f>+'ABRIL 2024'!H55+'MAYO 2024'!G55</f>
        <v>104845534.1</v>
      </c>
      <c r="I55" s="63">
        <f t="shared" si="20"/>
        <v>607006486.9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0.0</v>
      </c>
      <c r="H56" s="62">
        <f>+'ABRIL 2024'!H56+'MAYO 2024'!G56</f>
        <v>41220374.33</v>
      </c>
      <c r="I56" s="63">
        <f t="shared" si="20"/>
        <v>230577669.7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0</v>
      </c>
      <c r="H57" s="64">
        <f t="shared" si="24"/>
        <v>6879123684</v>
      </c>
      <c r="I57" s="64">
        <f t="shared" si="24"/>
        <v>15180523294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0.0</v>
      </c>
      <c r="H58" s="62">
        <f>+'ABRIL 2024'!H58+'MAYO 2024'!G58</f>
        <v>1221091991</v>
      </c>
      <c r="I58" s="63">
        <f t="shared" ref="I58:I63" si="26">+F58-H58</f>
        <v>2829993144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0.0</v>
      </c>
      <c r="H59" s="62">
        <f>+'ABRIL 2024'!H59+'MAYO 2024'!G59</f>
        <v>1909652392</v>
      </c>
      <c r="I59" s="63">
        <f t="shared" si="26"/>
        <v>2832576341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0.0</v>
      </c>
      <c r="H60" s="62">
        <f>+'ABRIL 2024'!H60+'MAYO 2024'!G60</f>
        <v>769873019.9</v>
      </c>
      <c r="I60" s="63">
        <f t="shared" si="26"/>
        <v>1702194906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0.0</v>
      </c>
      <c r="H61" s="62">
        <f>+'ABRIL 2024'!H61+'MAYO 2024'!G61</f>
        <v>648496070.1</v>
      </c>
      <c r="I61" s="63">
        <f t="shared" si="26"/>
        <v>1652727371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0.0</v>
      </c>
      <c r="H62" s="62">
        <f>+'ABRIL 2024'!H62+'MAYO 2024'!G62</f>
        <v>748810756</v>
      </c>
      <c r="I62" s="63">
        <f t="shared" si="26"/>
        <v>3245326217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0.0</v>
      </c>
      <c r="H63" s="62">
        <f>+'ABRIL 2024'!H63+'MAYO 2024'!G63</f>
        <v>1581199456</v>
      </c>
      <c r="I63" s="63">
        <f t="shared" si="26"/>
        <v>2917705314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0</v>
      </c>
      <c r="H64" s="64">
        <f t="shared" si="29"/>
        <v>73253458.66</v>
      </c>
      <c r="I64" s="64">
        <f t="shared" si="29"/>
        <v>747317779.3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+'ABRIL 2024'!H65+'MAYO 2024'!G65</f>
        <v>0</v>
      </c>
      <c r="I65" s="63">
        <f t="shared" ref="I65:I67" si="31">+F65-H65</f>
        <v>90599348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0.0</v>
      </c>
      <c r="H66" s="62">
        <f>+'ABRIL 2024'!H66+'MAYO 2024'!G66</f>
        <v>43886662.43</v>
      </c>
      <c r="I66" s="63">
        <f t="shared" si="31"/>
        <v>321099282.6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0.0</v>
      </c>
      <c r="H67" s="62">
        <f>+'ABRIL 2024'!H67+'MAYO 2024'!G67</f>
        <v>29366796.23</v>
      </c>
      <c r="I67" s="63">
        <f t="shared" si="31"/>
        <v>335619148.8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0</v>
      </c>
      <c r="H68" s="54">
        <f t="shared" si="33"/>
        <v>505161687.5</v>
      </c>
      <c r="I68" s="64">
        <f>SUM(I69)</f>
        <v>1495789629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0.0</v>
      </c>
      <c r="H69" s="62">
        <f>+'ABRIL 2024'!H69+'MAYO 2024'!G69</f>
        <v>505161687.5</v>
      </c>
      <c r="I69" s="63">
        <f>+F69-H69</f>
        <v>1495789629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1579000</v>
      </c>
      <c r="H70" s="51">
        <f t="shared" si="35"/>
        <v>30285125</v>
      </c>
      <c r="I70" s="51">
        <f t="shared" si="35"/>
        <v>4257299607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0</v>
      </c>
      <c r="H71" s="51">
        <f t="shared" si="36"/>
        <v>0</v>
      </c>
      <c r="I71" s="51">
        <f t="shared" si="36"/>
        <v>404755529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54">
        <v>0.0</v>
      </c>
      <c r="H72" s="62">
        <f>+'ABRIL 2024'!H72+'MAYO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0.0</v>
      </c>
      <c r="H73" s="62">
        <f>+'ABRIL 2024'!H73+'MAYO 2024'!G73</f>
        <v>0</v>
      </c>
      <c r="I73" s="63">
        <f t="shared" si="38"/>
        <v>272974659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1579000</v>
      </c>
      <c r="H74" s="51">
        <f t="shared" si="40"/>
        <v>30285125</v>
      </c>
      <c r="I74" s="51">
        <f t="shared" si="40"/>
        <v>3852544078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+'ABRIL 2024'!H75+'MAYO 2024'!G75</f>
        <v>3181000</v>
      </c>
      <c r="I75" s="63">
        <f t="shared" ref="I75:I85" si="42">+F75-H75</f>
        <v>370982541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+'ABRIL 2024'!H76+'MAYO 2024'!G76</f>
        <v>0</v>
      </c>
      <c r="I76" s="63">
        <f t="shared" si="42"/>
        <v>289447268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+'ABRIL 2024'!H77+'MAYO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5898728940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0.0</v>
      </c>
      <c r="H78" s="62">
        <f>+'ABRIL 2024'!H78+'MAYO 2024'!G78</f>
        <v>2862000</v>
      </c>
      <c r="I78" s="63">
        <f t="shared" si="42"/>
        <v>314824026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+'ABRIL 2024'!H79+'MAYO 2024'!G79</f>
        <v>500000</v>
      </c>
      <c r="I79" s="63">
        <f t="shared" si="42"/>
        <v>366603852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+'ABRIL 2024'!H80+'MAYO 2024'!G80</f>
        <v>3529875</v>
      </c>
      <c r="I80" s="63">
        <f t="shared" si="42"/>
        <v>420051493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0.0</v>
      </c>
      <c r="H81" s="62">
        <f>+'ABRIL 2024'!H81+'MAYO 2024'!G81</f>
        <v>0</v>
      </c>
      <c r="I81" s="63">
        <f t="shared" si="42"/>
        <v>472999194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0.0</v>
      </c>
      <c r="H82" s="62">
        <f>+'ABRIL 2024'!H82+'MAYO 2024'!G82</f>
        <v>15809350</v>
      </c>
      <c r="I82" s="63">
        <f t="shared" si="42"/>
        <v>372473570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+'ABRIL 2024'!H83+'MAYO 2024'!G83</f>
        <v>2823900</v>
      </c>
      <c r="I83" s="63">
        <f t="shared" si="42"/>
        <v>328981505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0.0</v>
      </c>
      <c r="H84" s="62">
        <f>+'ABRIL 2024'!H84+'MAYO 2024'!G84</f>
        <v>0</v>
      </c>
      <c r="I84" s="63">
        <f t="shared" si="42"/>
        <v>296506957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1579000.0</v>
      </c>
      <c r="H85" s="62">
        <f>+'ABRIL 2024'!H85+'MAYO 2024'!G85</f>
        <v>1579000</v>
      </c>
      <c r="I85" s="63">
        <f t="shared" si="42"/>
        <v>323166715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5768283</v>
      </c>
      <c r="H86" s="51">
        <f t="shared" si="44"/>
        <v>208739446</v>
      </c>
      <c r="I86" s="51">
        <f t="shared" si="44"/>
        <v>881028564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1178341</v>
      </c>
      <c r="H87" s="51">
        <f t="shared" si="46"/>
        <v>50244375</v>
      </c>
      <c r="I87" s="51">
        <f t="shared" si="46"/>
        <v>161428648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118000.0</v>
      </c>
      <c r="H88" s="62">
        <f>+'ABRIL 2024'!H88+'MAYO 2024'!G88</f>
        <v>6824828</v>
      </c>
      <c r="I88" s="63">
        <f t="shared" ref="I88:I95" si="49">+F88-H88</f>
        <v>31768141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236700.0</v>
      </c>
      <c r="H89" s="62">
        <f>+'ABRIL 2024'!H89+'MAYO 2024'!G89</f>
        <v>8237821</v>
      </c>
      <c r="I89" s="63">
        <f t="shared" si="49"/>
        <v>20706906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352989.0</v>
      </c>
      <c r="H90" s="62">
        <f>+'ABRIL 2024'!H90+'MAYO 2024'!G90</f>
        <v>10942663</v>
      </c>
      <c r="I90" s="63">
        <f t="shared" si="49"/>
        <v>27650306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+'ABRIL 2024'!H91+'MAYO 2024'!G91</f>
        <v>8471847</v>
      </c>
      <c r="I91" s="63">
        <f t="shared" si="49"/>
        <v>11059961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235326.0</v>
      </c>
      <c r="H92" s="62">
        <f>+'ABRIL 2024'!H92+'MAYO 2024'!G92</f>
        <v>11060659</v>
      </c>
      <c r="I92" s="63">
        <f t="shared" si="49"/>
        <v>28944248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0.0</v>
      </c>
      <c r="H93" s="62">
        <f>+'ABRIL 2024'!H93+'MAYO 2024'!G93</f>
        <v>2588586</v>
      </c>
      <c r="I93" s="63">
        <f t="shared" si="49"/>
        <v>25179526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235326.0</v>
      </c>
      <c r="H94" s="62">
        <f>+'ABRIL 2024'!H94+'MAYO 2024'!G94</f>
        <v>1294293</v>
      </c>
      <c r="I94" s="63">
        <f t="shared" si="49"/>
        <v>8706934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+'ABRIL 2024'!H95+'MAYO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1058967</v>
      </c>
      <c r="H96" s="79">
        <f t="shared" si="51"/>
        <v>32712910</v>
      </c>
      <c r="I96" s="51">
        <f t="shared" si="51"/>
        <v>111069431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470652.0</v>
      </c>
      <c r="H97" s="62">
        <f>+'ABRIL 2024'!H97+'MAYO 2024'!G97</f>
        <v>8942462</v>
      </c>
      <c r="I97" s="63">
        <f t="shared" ref="I97:I101" si="53">+F97-H97</f>
        <v>29650507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+'ABRIL 2024'!H98+'MAYO 2024'!G98</f>
        <v>6706902</v>
      </c>
      <c r="I98" s="63">
        <f t="shared" si="53"/>
        <v>31886067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352989.0</v>
      </c>
      <c r="H99" s="62">
        <f>+'ABRIL 2024'!H99+'MAYO 2024'!G99</f>
        <v>7530469</v>
      </c>
      <c r="I99" s="63">
        <f t="shared" si="53"/>
        <v>30591854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235326.0</v>
      </c>
      <c r="H100" s="62">
        <f>+'ABRIL 2024'!H100+'MAYO 2024'!G100</f>
        <v>8942425</v>
      </c>
      <c r="I100" s="63">
        <f t="shared" si="53"/>
        <v>10824705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0.0</v>
      </c>
      <c r="H101" s="62">
        <f>+'ABRIL 2024'!H101+'MAYO 2024'!G101</f>
        <v>590652</v>
      </c>
      <c r="I101" s="63">
        <f t="shared" si="53"/>
        <v>8116298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1883319</v>
      </c>
      <c r="H102" s="51">
        <f t="shared" si="55"/>
        <v>43182480</v>
      </c>
      <c r="I102" s="51">
        <f t="shared" si="55"/>
        <v>478162868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470989.0</v>
      </c>
      <c r="H103" s="62">
        <f>+'ABRIL 2024'!H103+'MAYO 2024'!G103</f>
        <v>8119084</v>
      </c>
      <c r="I103" s="63">
        <f t="shared" ref="I103:I127" si="57">+F103-H103</f>
        <v>31885823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+'ABRIL 2024'!H104+'MAYO 2024'!G104</f>
        <v>6118476</v>
      </c>
      <c r="I104" s="63">
        <f t="shared" si="57"/>
        <v>32003847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706352.0</v>
      </c>
      <c r="H105" s="62">
        <f>+'ABRIL 2024'!H105+'MAYO 2024'!G105</f>
        <v>9766477</v>
      </c>
      <c r="I105" s="63">
        <f t="shared" si="57"/>
        <v>30238430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352989.0</v>
      </c>
      <c r="H106" s="62">
        <f>+'ABRIL 2024'!H106+'MAYO 2024'!G106</f>
        <v>2353260</v>
      </c>
      <c r="I106" s="63">
        <f t="shared" si="57"/>
        <v>16943225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0.0</v>
      </c>
      <c r="H107" s="62">
        <f>+'ABRIL 2024'!H107+'MAYO 2024'!G107</f>
        <v>4941883</v>
      </c>
      <c r="I107" s="63">
        <f t="shared" si="57"/>
        <v>14825247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117663.0</v>
      </c>
      <c r="H108" s="62">
        <f>+'ABRIL 2024'!H108+'MAYO 2024'!G108</f>
        <v>1411956</v>
      </c>
      <c r="I108" s="63">
        <f t="shared" si="57"/>
        <v>3412165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+'ABRIL 2024'!H109+'MAYO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+'ABRIL 2024'!H110+'MAYO 2024'!G110</f>
        <v>3293901</v>
      </c>
      <c r="I110" s="63">
        <f t="shared" si="57"/>
        <v>6589664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+'ABRIL 2024'!H111+'MAYO 2024'!G111</f>
        <v>2823912</v>
      </c>
      <c r="I111" s="63">
        <f t="shared" si="57"/>
        <v>14825312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+'ABRIL 2024'!H112+'MAYO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+'ABRIL 2024'!H113+'MAYO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235326.0</v>
      </c>
      <c r="H114" s="62">
        <f>+'ABRIL 2024'!H114+'MAYO 2024'!G114</f>
        <v>4353531</v>
      </c>
      <c r="I114" s="63">
        <f t="shared" si="57"/>
        <v>5059388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+'ABRIL 2024'!H115+'MAYO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+'ABRIL 2024'!H116+'MAYO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+'ABRIL 2024'!H117+'MAYO 2024'!G117</f>
        <v>0</v>
      </c>
      <c r="I117" s="63">
        <f t="shared" si="57"/>
        <v>8824612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+'ABRIL 2024'!H118+'MAYO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+'ABRIL 2024'!H119+'MAYO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+'ABRIL 2024'!H120+'MAYO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1647656</v>
      </c>
      <c r="H121" s="51">
        <f t="shared" si="66"/>
        <v>77893161</v>
      </c>
      <c r="I121" s="82">
        <f t="shared" si="57"/>
        <v>73654839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706315.0</v>
      </c>
      <c r="H122" s="62">
        <f>+'ABRIL 2024'!H122+'MAYO 2024'!G122</f>
        <v>12590352</v>
      </c>
      <c r="I122" s="63">
        <f t="shared" si="57"/>
        <v>27885201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588352.0</v>
      </c>
      <c r="H123" s="62">
        <f>+'ABRIL 2024'!H123+'MAYO 2024'!G123</f>
        <v>16001579</v>
      </c>
      <c r="I123" s="63">
        <f t="shared" si="57"/>
        <v>26591881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+'ABRIL 2024'!H124+'MAYO 2024'!G124</f>
        <v>5883187</v>
      </c>
      <c r="I124" s="63">
        <f t="shared" si="57"/>
        <v>4706347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+'ABRIL 2024'!H125+'MAYO 2024'!G125</f>
        <v>3882879</v>
      </c>
      <c r="I125" s="63">
        <f t="shared" si="57"/>
        <v>6471332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117663.0</v>
      </c>
      <c r="H126" s="62">
        <f>+'ABRIL 2024'!H126+'MAYO 2024'!G126</f>
        <v>14119845</v>
      </c>
      <c r="I126" s="63">
        <f t="shared" si="57"/>
        <v>5882608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235326.0</v>
      </c>
      <c r="H127" s="62">
        <f>+'ABRIL 2024'!H127+'MAYO 2024'!G127</f>
        <v>25415319</v>
      </c>
      <c r="I127" s="63">
        <f t="shared" si="57"/>
        <v>2117470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0</v>
      </c>
      <c r="H128" s="51">
        <f t="shared" si="72"/>
        <v>0</v>
      </c>
      <c r="I128" s="51">
        <f t="shared" si="72"/>
        <v>41652168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+'ABRIL 2024'!H129+'MAYO 2024'!G129</f>
        <v>0</v>
      </c>
      <c r="I129" s="59">
        <f t="shared" ref="I129:I131" si="74">+F129-H129</f>
        <v>8236304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0.0</v>
      </c>
      <c r="H130" s="62">
        <f>+'ABRIL 2024'!H130+'MAYO 2024'!G130</f>
        <v>0</v>
      </c>
      <c r="I130" s="59">
        <f t="shared" si="74"/>
        <v>16707932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0.0</v>
      </c>
      <c r="H131" s="62">
        <f>+'ABRIL 2024'!H131+'MAYO 2024'!G131</f>
        <v>0</v>
      </c>
      <c r="I131" s="59">
        <f t="shared" si="74"/>
        <v>16707932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0</v>
      </c>
      <c r="H132" s="51">
        <f t="shared" si="78"/>
        <v>4706520</v>
      </c>
      <c r="I132" s="51">
        <f t="shared" si="78"/>
        <v>15060610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0.0</v>
      </c>
      <c r="H133" s="62">
        <f>+'ABRIL 2024'!H133+'MAYO 2024'!G133</f>
        <v>4706520</v>
      </c>
      <c r="I133" s="63">
        <f>+F133-H133</f>
        <v>15060610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9648400</v>
      </c>
      <c r="H134" s="51">
        <f t="shared" si="80"/>
        <v>19994675</v>
      </c>
      <c r="I134" s="51">
        <f t="shared" si="80"/>
        <v>71781283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1412025</v>
      </c>
      <c r="H135" s="51">
        <f t="shared" si="82"/>
        <v>1412025</v>
      </c>
      <c r="I135" s="82">
        <f t="shared" ref="I135:I136" si="83">+F135-H135</f>
        <v>5647664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8035890029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1412025.0</v>
      </c>
      <c r="H136" s="62">
        <f>+'ABRIL 2024'!H136+'MAYO 2024'!G136</f>
        <v>1412025</v>
      </c>
      <c r="I136" s="63">
        <f t="shared" si="83"/>
        <v>5647664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8236375</v>
      </c>
      <c r="H137" s="51">
        <f t="shared" si="85"/>
        <v>18582650</v>
      </c>
      <c r="I137" s="51">
        <f t="shared" si="85"/>
        <v>66133619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2588575.0</v>
      </c>
      <c r="H138" s="62">
        <f>+'ABRIL 2024'!H138+'MAYO 2024'!G138</f>
        <v>3529875</v>
      </c>
      <c r="I138" s="63">
        <f t="shared" ref="I138:I148" si="88">+F138-H138</f>
        <v>3529814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941300.0</v>
      </c>
      <c r="H139" s="62">
        <f>+'ABRIL 2024'!H139+'MAYO 2024'!G139</f>
        <v>1882600</v>
      </c>
      <c r="I139" s="63">
        <f t="shared" si="88"/>
        <v>5177089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+'ABRIL 2024'!H140+'MAYO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235325.0</v>
      </c>
      <c r="H141" s="62">
        <f>+'ABRIL 2024'!H141+'MAYO 2024'!G141</f>
        <v>235325</v>
      </c>
      <c r="I141" s="63">
        <f t="shared" si="88"/>
        <v>11530824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1411950.0</v>
      </c>
      <c r="H142" s="62">
        <f>+'ABRIL 2024'!H142+'MAYO 2024'!G142</f>
        <v>2580550</v>
      </c>
      <c r="I142" s="63">
        <f t="shared" si="88"/>
        <v>4479139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+'ABRIL 2024'!H143+'MAYO 2024'!G143</f>
        <v>0</v>
      </c>
      <c r="I143" s="63">
        <f t="shared" si="88"/>
        <v>7059689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941300.0</v>
      </c>
      <c r="H144" s="62">
        <f>+'ABRIL 2024'!H144+'MAYO 2024'!G144</f>
        <v>941300</v>
      </c>
      <c r="I144" s="63">
        <f t="shared" si="88"/>
        <v>6118389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470650.0</v>
      </c>
      <c r="H145" s="62">
        <f>+'ABRIL 2024'!H145+'MAYO 2024'!G145</f>
        <v>470650</v>
      </c>
      <c r="I145" s="63">
        <f t="shared" si="88"/>
        <v>6589039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705975.0</v>
      </c>
      <c r="H146" s="62">
        <f>+'ABRIL 2024'!H146+'MAYO 2024'!G146</f>
        <v>941300</v>
      </c>
      <c r="I146" s="63">
        <f t="shared" si="88"/>
        <v>8471619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f>D148</f>
        <v>0</v>
      </c>
      <c r="E147" s="88">
        <v>0.0</v>
      </c>
      <c r="F147" s="62">
        <f t="shared" si="87"/>
        <v>7059689</v>
      </c>
      <c r="G147" s="60">
        <v>0.0</v>
      </c>
      <c r="H147" s="62">
        <f>+'ABRIL 2024'!H147+'MAYO 2024'!G147</f>
        <v>6589100</v>
      </c>
      <c r="I147" s="63">
        <f t="shared" si="88"/>
        <v>470589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f>+D149+D154</f>
        <v>0</v>
      </c>
      <c r="E148" s="54">
        <f>+E149+E152</f>
        <v>0</v>
      </c>
      <c r="F148" s="62">
        <f t="shared" si="87"/>
        <v>7059689</v>
      </c>
      <c r="G148" s="60">
        <v>941300.0</v>
      </c>
      <c r="H148" s="62">
        <f>+'ABRIL 2024'!H148+'MAYO 2024'!G148</f>
        <v>1411950</v>
      </c>
      <c r="I148" s="63">
        <f t="shared" si="88"/>
        <v>5647739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2470920</v>
      </c>
      <c r="H149" s="51">
        <f t="shared" si="90"/>
        <v>44477814</v>
      </c>
      <c r="I149" s="51">
        <f t="shared" si="90"/>
        <v>32943447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658912.0</v>
      </c>
      <c r="H150" s="62">
        <f>+'ABRIL 2024'!H150+'MAYO 2024'!G150</f>
        <v>14331974</v>
      </c>
      <c r="I150" s="63">
        <f t="shared" ref="I150:I153" si="92">+F150-H150</f>
        <v>15318722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164728.0</v>
      </c>
      <c r="H151" s="62">
        <f>+'ABRIL 2024'!H151+'MAYO 2024'!G151</f>
        <v>7248104</v>
      </c>
      <c r="I151" s="63">
        <f t="shared" si="92"/>
        <v>5929983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1317824.0</v>
      </c>
      <c r="H152" s="62">
        <f>+'ABRIL 2024'!H152+'MAYO 2024'!G152</f>
        <v>13013512</v>
      </c>
      <c r="I152" s="63">
        <f t="shared" si="92"/>
        <v>13342662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329456.0</v>
      </c>
      <c r="H153" s="62">
        <f>+'ABRIL 2024'!H153+'MAYO 2024'!G153</f>
        <v>9884224</v>
      </c>
      <c r="I153" s="63">
        <f t="shared" si="92"/>
        <v>-1647920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3294595</v>
      </c>
      <c r="H154" s="51">
        <f t="shared" si="95"/>
        <v>17790813</v>
      </c>
      <c r="I154" s="51">
        <f t="shared" si="95"/>
        <v>-9571399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2635676</v>
      </c>
      <c r="H155" s="51">
        <f t="shared" si="97"/>
        <v>7907028</v>
      </c>
      <c r="I155" s="51">
        <f t="shared" si="97"/>
        <v>-3797321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2635676.0</v>
      </c>
      <c r="H156" s="62">
        <f>+'ABRIL 2024'!H156+'MAYO 2024'!G156</f>
        <v>7907028</v>
      </c>
      <c r="I156" s="63">
        <f>+F156-H156</f>
        <v>-3797321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658919</v>
      </c>
      <c r="H157" s="51">
        <f t="shared" si="99"/>
        <v>9883785</v>
      </c>
      <c r="I157" s="82">
        <f t="shared" si="99"/>
        <v>-5774078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f>D159+D160+D161</f>
        <v>0</v>
      </c>
      <c r="E158" s="87">
        <v>0.0</v>
      </c>
      <c r="F158" s="62">
        <f>+C158+D158</f>
        <v>4109707</v>
      </c>
      <c r="G158" s="60">
        <v>658919.0</v>
      </c>
      <c r="H158" s="62">
        <f>+'ABRIL 2024'!H158+'MAYO 2024'!G158</f>
        <v>9883785</v>
      </c>
      <c r="I158" s="63">
        <f>+F158-H158</f>
        <v>-5774078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17461477</v>
      </c>
      <c r="H159" s="51">
        <f t="shared" si="101"/>
        <v>53204005</v>
      </c>
      <c r="I159" s="51">
        <f t="shared" si="101"/>
        <v>237095218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+'ABRIL 2024'!H160+'MAYO 2024'!G160</f>
        <v>0</v>
      </c>
      <c r="I160" s="63">
        <f t="shared" ref="I160:I167" si="103">+F160-H160</f>
        <v>16000000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0.0</v>
      </c>
      <c r="H161" s="62">
        <f>+'ABRIL 2024'!H161+'MAYO 2024'!G161</f>
        <v>0</v>
      </c>
      <c r="I161" s="63">
        <f t="shared" si="103"/>
        <v>50000000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86">
        <f>D163+D164+D165+D166</f>
        <v>0</v>
      </c>
      <c r="E162" s="87">
        <v>0.0</v>
      </c>
      <c r="F162" s="62">
        <f t="shared" si="102"/>
        <v>25000000</v>
      </c>
      <c r="G162" s="60">
        <v>1765793.0</v>
      </c>
      <c r="H162" s="62">
        <f>+'ABRIL 2024'!H162+'MAYO 2024'!G162</f>
        <v>2857115</v>
      </c>
      <c r="I162" s="63">
        <f t="shared" si="103"/>
        <v>22142885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86">
        <f t="shared" ref="D163:D165" si="104">SUM(D164:D166)</f>
        <v>0</v>
      </c>
      <c r="E163" s="88">
        <v>0.0</v>
      </c>
      <c r="F163" s="62">
        <f t="shared" si="102"/>
        <v>10000000</v>
      </c>
      <c r="G163" s="60">
        <v>266000.0</v>
      </c>
      <c r="H163" s="62">
        <f>+'ABRIL 2024'!H163+'MAYO 2024'!G163</f>
        <v>821300</v>
      </c>
      <c r="I163" s="63">
        <f t="shared" si="103"/>
        <v>9178700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86">
        <f t="shared" si="104"/>
        <v>0</v>
      </c>
      <c r="E164" s="87">
        <v>0.0</v>
      </c>
      <c r="F164" s="62">
        <f t="shared" si="102"/>
        <v>25000000</v>
      </c>
      <c r="G164" s="60">
        <v>1.5147288E7</v>
      </c>
      <c r="H164" s="62">
        <f>+'ABRIL 2024'!H164+'MAYO 2024'!G164</f>
        <v>47042115</v>
      </c>
      <c r="I164" s="63">
        <f t="shared" si="103"/>
        <v>-22042115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86">
        <f t="shared" si="104"/>
        <v>0</v>
      </c>
      <c r="E165" s="87">
        <v>0.0</v>
      </c>
      <c r="F165" s="62">
        <f t="shared" si="102"/>
        <v>10000000</v>
      </c>
      <c r="G165" s="60">
        <v>0.0</v>
      </c>
      <c r="H165" s="62">
        <f>+'ABRIL 2024'!H165+'MAYO 2024'!G165</f>
        <v>471325</v>
      </c>
      <c r="I165" s="63">
        <f t="shared" si="103"/>
        <v>9528675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86">
        <f>+D167</f>
        <v>0</v>
      </c>
      <c r="E166" s="86">
        <v>0.0</v>
      </c>
      <c r="F166" s="62">
        <f t="shared" si="102"/>
        <v>150000000</v>
      </c>
      <c r="G166" s="60">
        <v>0.0</v>
      </c>
      <c r="H166" s="62">
        <f>+'ABRIL 2024'!H166+'MAYO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f>D168+D178</f>
        <v>0</v>
      </c>
      <c r="E167" s="54">
        <f>SUM(E168:E171)</f>
        <v>0</v>
      </c>
      <c r="F167" s="62">
        <f t="shared" si="102"/>
        <v>4299223</v>
      </c>
      <c r="G167" s="60">
        <v>282396.0</v>
      </c>
      <c r="H167" s="62">
        <f>+'ABRIL 2024'!H167+'MAYO 2024'!G167</f>
        <v>1600331</v>
      </c>
      <c r="I167" s="63">
        <f t="shared" si="103"/>
        <v>2698892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5">+C169+C170+C171+C174</f>
        <v>6011760000</v>
      </c>
      <c r="D168" s="51">
        <f t="shared" si="105"/>
        <v>0</v>
      </c>
      <c r="E168" s="54">
        <v>0.0</v>
      </c>
      <c r="F168" s="51">
        <f t="shared" ref="F168:I168" si="106">+F169+F170+F171+F174</f>
        <v>6011760000</v>
      </c>
      <c r="G168" s="51">
        <f t="shared" si="106"/>
        <v>138558970</v>
      </c>
      <c r="H168" s="51">
        <f t="shared" si="106"/>
        <v>675634943</v>
      </c>
      <c r="I168" s="82">
        <f t="shared" si="106"/>
        <v>5336125057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7">+C169+D169</f>
        <v>80000000</v>
      </c>
      <c r="G169" s="60">
        <v>0.0</v>
      </c>
      <c r="H169" s="62">
        <f>+'ABRIL 2024'!H169+'MAYO 2024'!G169</f>
        <v>0</v>
      </c>
      <c r="I169" s="63">
        <f t="shared" ref="I169:I172" si="108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7"/>
        <v>150000000</v>
      </c>
      <c r="G170" s="60">
        <v>0.0</v>
      </c>
      <c r="H170" s="62">
        <f>+'ABRIL 2024'!H170+'MAYO 2024'!G170</f>
        <v>22074000</v>
      </c>
      <c r="I170" s="63">
        <f t="shared" si="108"/>
        <v>127926000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9">SUM(C172:C173)</f>
        <v>206760000</v>
      </c>
      <c r="D171" s="90">
        <f t="shared" si="109"/>
        <v>0</v>
      </c>
      <c r="E171" s="78">
        <v>0.0</v>
      </c>
      <c r="F171" s="90">
        <f t="shared" ref="F171:H171" si="110">SUM(F172:F173)</f>
        <v>206760000</v>
      </c>
      <c r="G171" s="90">
        <f t="shared" si="110"/>
        <v>0</v>
      </c>
      <c r="H171" s="90">
        <f t="shared" si="110"/>
        <v>635378</v>
      </c>
      <c r="I171" s="82">
        <f t="shared" si="108"/>
        <v>206124622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1">+C172+D172</f>
        <v>28760000</v>
      </c>
      <c r="G172" s="60">
        <v>0.0</v>
      </c>
      <c r="H172" s="62">
        <f>+'ABRIL 2024'!H172+'MAYO 2024'!G172</f>
        <v>0</v>
      </c>
      <c r="I172" s="63">
        <f t="shared" si="108"/>
        <v>28760000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1"/>
        <v>178000000</v>
      </c>
      <c r="G173" s="60"/>
      <c r="H173" s="62">
        <f>+'ABRIL 2024'!H173+'MAYO 2024'!G173</f>
        <v>635378</v>
      </c>
      <c r="I173" s="59">
        <f>F173-H173</f>
        <v>177364622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2">+C175</f>
        <v>5575000000</v>
      </c>
      <c r="D174" s="51">
        <f t="shared" si="112"/>
        <v>0</v>
      </c>
      <c r="E174" s="78">
        <f>+E175+E176+E177+E178+E179</f>
        <v>0</v>
      </c>
      <c r="F174" s="51">
        <f t="shared" ref="F174:I174" si="113">+F175</f>
        <v>5575000000</v>
      </c>
      <c r="G174" s="51">
        <f t="shared" si="113"/>
        <v>138558970</v>
      </c>
      <c r="H174" s="51">
        <f t="shared" si="113"/>
        <v>652925565</v>
      </c>
      <c r="I174" s="82">
        <f t="shared" si="113"/>
        <v>4922074435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f>+D176+D177</f>
        <v>0</v>
      </c>
      <c r="E175" s="86">
        <v>0.0</v>
      </c>
      <c r="F175" s="62">
        <f>+C175+D175</f>
        <v>5575000000</v>
      </c>
      <c r="G175" s="60">
        <v>1.3855897E8</v>
      </c>
      <c r="H175" s="62">
        <f>+'ABRIL 2024'!H175+'MAYO 2024'!G175</f>
        <v>652925565</v>
      </c>
      <c r="I175" s="59">
        <f>F175-H175</f>
        <v>4922074435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4">SUM(C177:C180)</f>
        <v>31640000000</v>
      </c>
      <c r="D176" s="51">
        <f t="shared" si="114"/>
        <v>0</v>
      </c>
      <c r="E176" s="86">
        <v>0.0</v>
      </c>
      <c r="F176" s="51">
        <f t="shared" ref="F176:I176" si="115">SUM(F177:F180)</f>
        <v>31640000000</v>
      </c>
      <c r="G176" s="51">
        <f t="shared" si="115"/>
        <v>1660124770</v>
      </c>
      <c r="H176" s="51">
        <f t="shared" si="115"/>
        <v>3946272217</v>
      </c>
      <c r="I176" s="51">
        <f t="shared" si="115"/>
        <v>27693727783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f>+D178+D188</f>
        <v>0</v>
      </c>
      <c r="E177" s="86">
        <v>0.0</v>
      </c>
      <c r="F177" s="62">
        <f t="shared" ref="F177:F180" si="116">+C177+D177</f>
        <v>30000000000</v>
      </c>
      <c r="G177" s="60">
        <v>1.58158503E9</v>
      </c>
      <c r="H177" s="62">
        <f>+'ABRIL 2024'!H177+'MAYO 2024'!G177</f>
        <v>3252780066</v>
      </c>
      <c r="I177" s="59">
        <f t="shared" ref="I177:I180" si="117">F177-H177</f>
        <v>26747219934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f>+D179</f>
        <v>0</v>
      </c>
      <c r="E178" s="86">
        <v>0.0</v>
      </c>
      <c r="F178" s="62">
        <f t="shared" si="116"/>
        <v>1500000000</v>
      </c>
      <c r="G178" s="60">
        <v>0.0</v>
      </c>
      <c r="H178" s="62">
        <f>+'ABRIL 2024'!H178+'MAYO 2024'!G178</f>
        <v>436012693</v>
      </c>
      <c r="I178" s="59">
        <f t="shared" si="117"/>
        <v>1063987307</v>
      </c>
      <c r="J178" s="5"/>
      <c r="K178" s="6"/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f>D180+D182</f>
        <v>0</v>
      </c>
      <c r="E179" s="86">
        <v>0.0</v>
      </c>
      <c r="F179" s="62">
        <f t="shared" si="116"/>
        <v>80000000</v>
      </c>
      <c r="G179" s="60">
        <v>0.0</v>
      </c>
      <c r="H179" s="62">
        <f>+'ABRIL 2024'!H179+'MAYO 2024'!G179</f>
        <v>0</v>
      </c>
      <c r="I179" s="59">
        <f t="shared" si="117"/>
        <v>80000000</v>
      </c>
      <c r="J179" s="5"/>
      <c r="K179" s="6">
        <f>+H178+H180</f>
        <v>693492151</v>
      </c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f>+D182+D191</f>
        <v>0</v>
      </c>
      <c r="E180" s="78">
        <f t="shared" ref="E180:E181" si="119">+E181+E182</f>
        <v>0</v>
      </c>
      <c r="F180" s="62">
        <f t="shared" si="116"/>
        <v>60000000</v>
      </c>
      <c r="G180" s="60">
        <v>7.853974E7</v>
      </c>
      <c r="H180" s="62">
        <f>+'ABRIL 2024'!H180+'MAYO 2024'!G180</f>
        <v>257479458</v>
      </c>
      <c r="I180" s="59">
        <f t="shared" si="117"/>
        <v>-197479458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8">+C182+C190</f>
        <v>108507036862</v>
      </c>
      <c r="D181" s="78">
        <f t="shared" si="118"/>
        <v>0</v>
      </c>
      <c r="E181" s="78">
        <f t="shared" si="119"/>
        <v>0</v>
      </c>
      <c r="F181" s="91">
        <f t="shared" ref="F181:I181" si="120">+F182+F190</f>
        <v>108507036862</v>
      </c>
      <c r="G181" s="70">
        <f t="shared" si="120"/>
        <v>8067044750</v>
      </c>
      <c r="H181" s="91">
        <f t="shared" si="120"/>
        <v>22056004952</v>
      </c>
      <c r="I181" s="54">
        <f t="shared" si="120"/>
        <v>86451031910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1">+C183+C188</f>
        <v>81055595010</v>
      </c>
      <c r="D182" s="78">
        <f t="shared" si="121"/>
        <v>0</v>
      </c>
      <c r="E182" s="78">
        <f>+E184</f>
        <v>0</v>
      </c>
      <c r="F182" s="91">
        <f t="shared" ref="F182:I182" si="122">+F183+F188</f>
        <v>81055595010</v>
      </c>
      <c r="G182" s="70">
        <f t="shared" si="122"/>
        <v>5894914953</v>
      </c>
      <c r="H182" s="91">
        <f t="shared" si="122"/>
        <v>13942766489</v>
      </c>
      <c r="I182" s="54">
        <f t="shared" si="122"/>
        <v>67112828521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3">SUM(C184:C187)</f>
        <v>61894144607</v>
      </c>
      <c r="D183" s="78">
        <f t="shared" si="123"/>
        <v>0</v>
      </c>
      <c r="E183" s="78">
        <v>0.0</v>
      </c>
      <c r="F183" s="91">
        <f t="shared" ref="F183:I183" si="124">SUM(F184:F187)</f>
        <v>61894144607</v>
      </c>
      <c r="G183" s="70">
        <f t="shared" si="124"/>
        <v>5894914953</v>
      </c>
      <c r="H183" s="91">
        <f t="shared" si="124"/>
        <v>13942766489</v>
      </c>
      <c r="I183" s="54">
        <f t="shared" si="124"/>
        <v>47951378118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v>0.0</v>
      </c>
      <c r="E184" s="87">
        <v>0.0</v>
      </c>
      <c r="F184" s="62">
        <f t="shared" ref="F184:F187" si="125">+C184+D184</f>
        <v>58330090683</v>
      </c>
      <c r="G184" s="60">
        <v>4.023925768E9</v>
      </c>
      <c r="H184" s="62">
        <f>+'ABRIL 2024'!H184+'MAYO 2024'!G184</f>
        <v>12071777304</v>
      </c>
      <c r="I184" s="59">
        <f t="shared" ref="I184:I187" si="126">F184-H184</f>
        <v>46258313379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5"/>
        <v>1721524593</v>
      </c>
      <c r="G185" s="63">
        <v>0.0</v>
      </c>
      <c r="H185" s="62">
        <f>+'ABRIL 2024'!H185+'MAYO 2024'!G185</f>
        <v>0</v>
      </c>
      <c r="I185" s="59">
        <f t="shared" si="126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f>+D187</f>
        <v>0</v>
      </c>
      <c r="E186" s="88">
        <v>0.0</v>
      </c>
      <c r="F186" s="62">
        <f t="shared" si="125"/>
        <v>442529331</v>
      </c>
      <c r="G186" s="63">
        <v>0.0</v>
      </c>
      <c r="H186" s="62">
        <f>+'ABRIL 2024'!H186+'MAYO 2024'!G186</f>
        <v>0</v>
      </c>
      <c r="I186" s="59">
        <f t="shared" si="126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f>D188+D189+D190+D191</f>
        <v>0</v>
      </c>
      <c r="E187" s="87">
        <v>0.0</v>
      </c>
      <c r="F187" s="62">
        <f t="shared" si="125"/>
        <v>1400000000</v>
      </c>
      <c r="G187" s="60">
        <v>1.870989185E9</v>
      </c>
      <c r="H187" s="62">
        <f>+'ABRIL 2024'!H187+'MAYO 2024'!G187</f>
        <v>1870989185</v>
      </c>
      <c r="I187" s="59">
        <f t="shared" si="126"/>
        <v>-470989185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7">SUM(C189)</f>
        <v>19161450403</v>
      </c>
      <c r="D188" s="78">
        <f t="shared" si="127"/>
        <v>0</v>
      </c>
      <c r="E188" s="78">
        <f>E29</f>
        <v>0</v>
      </c>
      <c r="F188" s="91">
        <f>SUM(F189)</f>
        <v>19161450403</v>
      </c>
      <c r="G188" s="70">
        <f t="shared" ref="G188:H188" si="128">+G189</f>
        <v>0</v>
      </c>
      <c r="H188" s="91">
        <f t="shared" si="128"/>
        <v>0</v>
      </c>
      <c r="I188" s="54">
        <f>SUM(I189)</f>
        <v>19161450403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f>+D190</f>
        <v>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+'ABRIL 2024'!H189+'MAYO 2024'!G189</f>
        <v>0</v>
      </c>
      <c r="I189" s="59">
        <f>+F189-H189</f>
        <v>19161450403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9">+C194+C191</f>
        <v>27451441852</v>
      </c>
      <c r="D190" s="78">
        <f t="shared" si="129"/>
        <v>0</v>
      </c>
      <c r="E190" s="78">
        <v>0.0</v>
      </c>
      <c r="F190" s="91">
        <f t="shared" ref="F190:I190" si="130">+F194+F191</f>
        <v>27451441852</v>
      </c>
      <c r="G190" s="70">
        <f t="shared" si="130"/>
        <v>2172129797</v>
      </c>
      <c r="H190" s="91">
        <f t="shared" si="130"/>
        <v>8113238463</v>
      </c>
      <c r="I190" s="54">
        <f t="shared" si="130"/>
        <v>19338203389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1">SUM(C192:C193)</f>
        <v>9000000000</v>
      </c>
      <c r="D191" s="78">
        <f t="shared" si="131"/>
        <v>0</v>
      </c>
      <c r="E191" s="78">
        <v>0.0</v>
      </c>
      <c r="F191" s="91">
        <f t="shared" ref="F191:I191" si="132">SUM(F192:F193)</f>
        <v>9000000000</v>
      </c>
      <c r="G191" s="70">
        <f t="shared" si="132"/>
        <v>0</v>
      </c>
      <c r="H191" s="91">
        <f t="shared" si="132"/>
        <v>2043310440</v>
      </c>
      <c r="I191" s="54">
        <f t="shared" si="132"/>
        <v>6956689560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3">+C192+D192</f>
        <v>3000000000</v>
      </c>
      <c r="G192" s="60">
        <v>0.0</v>
      </c>
      <c r="H192" s="62">
        <f>+'ABRIL 2024'!H192+'MAYO 2024'!G192</f>
        <v>2043310440</v>
      </c>
      <c r="I192" s="63">
        <f t="shared" ref="I192:I193" si="134">+F192-H192</f>
        <v>956689560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f t="shared" si="133"/>
        <v>6000000000</v>
      </c>
      <c r="G193" s="60">
        <v>0.0</v>
      </c>
      <c r="H193" s="62">
        <f>+'ABRIL 2024'!H193+'MAYO 2024'!G193</f>
        <v>0</v>
      </c>
      <c r="I193" s="63">
        <f t="shared" si="134"/>
        <v>6000000000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5">+C195</f>
        <v>18451441852</v>
      </c>
      <c r="D194" s="78">
        <f t="shared" si="135"/>
        <v>0</v>
      </c>
      <c r="E194" s="78" t="str">
        <f t="shared" si="135"/>
        <v/>
      </c>
      <c r="F194" s="91">
        <f t="shared" si="135"/>
        <v>18451441852</v>
      </c>
      <c r="G194" s="70">
        <f t="shared" si="135"/>
        <v>2172129797</v>
      </c>
      <c r="H194" s="91">
        <f t="shared" si="135"/>
        <v>6069928023</v>
      </c>
      <c r="I194" s="54">
        <f t="shared" si="135"/>
        <v>12381513829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v>0.0</v>
      </c>
      <c r="E195" s="86"/>
      <c r="F195" s="62">
        <f>+C195+D195</f>
        <v>18451441852</v>
      </c>
      <c r="G195" s="60">
        <v>2.172129797E9</v>
      </c>
      <c r="H195" s="62">
        <f>+'ABRIL 2024'!H195+'MAYO 2024'!G195</f>
        <v>6069928023</v>
      </c>
      <c r="I195" s="63">
        <f>+F195-H195</f>
        <v>12381513829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6">C197</f>
        <v>50942388435</v>
      </c>
      <c r="D196" s="78">
        <f t="shared" si="136"/>
        <v>0</v>
      </c>
      <c r="E196" s="78"/>
      <c r="F196" s="91">
        <f t="shared" ref="F196:I196" si="137">F197</f>
        <v>50942388435</v>
      </c>
      <c r="G196" s="70">
        <f t="shared" si="137"/>
        <v>15757200</v>
      </c>
      <c r="H196" s="91">
        <f t="shared" si="137"/>
        <v>8566456105</v>
      </c>
      <c r="I196" s="54">
        <f t="shared" si="137"/>
        <v>42375932330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8">SUM(D198:D205)</f>
        <v>0</v>
      </c>
      <c r="E197" s="78">
        <f t="shared" si="138"/>
        <v>0</v>
      </c>
      <c r="F197" s="78">
        <f t="shared" si="138"/>
        <v>50942388435</v>
      </c>
      <c r="G197" s="78">
        <f t="shared" si="138"/>
        <v>15757200</v>
      </c>
      <c r="H197" s="78">
        <f t="shared" si="138"/>
        <v>8566456105</v>
      </c>
      <c r="I197" s="78">
        <f t="shared" si="138"/>
        <v>42375932330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9">+C198+D198</f>
        <v>300000000</v>
      </c>
      <c r="G198" s="60">
        <v>8266200.0</v>
      </c>
      <c r="H198" s="62">
        <f>+'ABRIL 2024'!H198+'MAYO 2024'!G198</f>
        <v>19742684</v>
      </c>
      <c r="I198" s="63">
        <f t="shared" ref="I198:I206" si="140">+F198-H198</f>
        <v>280257316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9"/>
        <v>14482662945</v>
      </c>
      <c r="G199" s="60">
        <v>0.0</v>
      </c>
      <c r="H199" s="62">
        <f>+'ABRIL 2024'!H199+'MAYO 2024'!G199</f>
        <v>4311658621</v>
      </c>
      <c r="I199" s="63">
        <f t="shared" si="140"/>
        <v>10171004324</v>
      </c>
      <c r="J199" s="5"/>
      <c r="K199" s="6"/>
      <c r="L199" s="8">
        <f>+G199+G203</f>
        <v>0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9"/>
        <v>100000000</v>
      </c>
      <c r="G200" s="60">
        <v>7491000.0</v>
      </c>
      <c r="H200" s="62">
        <f>+'ABRIL 2024'!H200+'MAYO 2024'!G200</f>
        <v>20477180</v>
      </c>
      <c r="I200" s="63">
        <f t="shared" si="140"/>
        <v>79522820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9"/>
        <v>10000000000</v>
      </c>
      <c r="G201" s="60">
        <v>0.0</v>
      </c>
      <c r="H201" s="62">
        <f>+'ABRIL 2024'!H201+'MAYO 2024'!G201</f>
        <v>0</v>
      </c>
      <c r="I201" s="63">
        <f t="shared" si="140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9"/>
        <v>15000000000</v>
      </c>
      <c r="G202" s="60">
        <v>0.0</v>
      </c>
      <c r="H202" s="62">
        <f>+'ABRIL 2024'!H202+'MAYO 2024'!G202</f>
        <v>0</v>
      </c>
      <c r="I202" s="63">
        <f t="shared" si="140"/>
        <v>15000000000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9"/>
        <v>11059725490</v>
      </c>
      <c r="G203" s="60">
        <v>0.0</v>
      </c>
      <c r="H203" s="62">
        <f>+'ABRIL 2024'!H203+'MAYO 2024'!G203</f>
        <v>4214577620</v>
      </c>
      <c r="I203" s="63">
        <f t="shared" si="140"/>
        <v>6845147870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11.25" customHeight="1">
      <c r="A204" s="56"/>
      <c r="B204" s="94"/>
      <c r="C204" s="58"/>
      <c r="D204" s="60">
        <v>0.0</v>
      </c>
      <c r="E204" s="86"/>
      <c r="F204" s="62">
        <f t="shared" si="139"/>
        <v>0</v>
      </c>
      <c r="G204" s="60">
        <v>0.0</v>
      </c>
      <c r="H204" s="62">
        <f>+'ABRIL 2024'!H204+'MAYO 2024'!G204</f>
        <v>0</v>
      </c>
      <c r="I204" s="63">
        <f t="shared" si="140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/>
      <c r="B205" s="94"/>
      <c r="C205" s="58"/>
      <c r="D205" s="60">
        <v>0.0</v>
      </c>
      <c r="E205" s="86"/>
      <c r="F205" s="62">
        <f t="shared" si="139"/>
        <v>0</v>
      </c>
      <c r="G205" s="60">
        <v>0.0</v>
      </c>
      <c r="H205" s="62">
        <f>+'ABRIL 2024'!H205+'MAYO 2024'!G205</f>
        <v>0</v>
      </c>
      <c r="I205" s="63">
        <f t="shared" si="140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2">+D207</f>
        <v>6789056322</v>
      </c>
      <c r="E206" s="78"/>
      <c r="F206" s="91">
        <f t="shared" si="139"/>
        <v>6789056322</v>
      </c>
      <c r="G206" s="54">
        <f t="shared" ref="G206:H206" si="141">+G207</f>
        <v>10400000</v>
      </c>
      <c r="H206" s="54">
        <f t="shared" si="141"/>
        <v>1080618393</v>
      </c>
      <c r="I206" s="82">
        <f t="shared" si="140"/>
        <v>5708437929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2"/>
        <v>6789056322</v>
      </c>
      <c r="E207" s="70"/>
      <c r="F207" s="91">
        <f t="shared" si="139"/>
        <v>6789056322</v>
      </c>
      <c r="G207" s="70">
        <f t="shared" ref="G207:I207" si="143">+G208</f>
        <v>10400000</v>
      </c>
      <c r="H207" s="70">
        <f t="shared" si="143"/>
        <v>1080618393</v>
      </c>
      <c r="I207" s="82">
        <f t="shared" si="143"/>
        <v>5708437929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4">+D209+D210+D211+D212+D213+D214+D215+D216+D217+D218+D219+D220+D221+D222+D223+D224+D225+D226+D227</f>
        <v>6789056322</v>
      </c>
      <c r="E208" s="70">
        <f t="shared" si="144"/>
        <v>0</v>
      </c>
      <c r="F208" s="70">
        <f t="shared" si="144"/>
        <v>6789056322</v>
      </c>
      <c r="G208" s="70">
        <f t="shared" si="144"/>
        <v>10400000</v>
      </c>
      <c r="H208" s="70">
        <f t="shared" si="144"/>
        <v>1080618393</v>
      </c>
      <c r="I208" s="70">
        <f t="shared" si="144"/>
        <v>5708437929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</f>
        <v>773491680</v>
      </c>
      <c r="E209" s="63"/>
      <c r="F209" s="63">
        <f t="shared" ref="F209:F228" si="145">+C209+D209</f>
        <v>773491680</v>
      </c>
      <c r="G209" s="60">
        <v>0.0</v>
      </c>
      <c r="H209" s="62">
        <f>+'ABRIL 2024'!H209+'MAYO 2024'!G209</f>
        <v>901743983.1</v>
      </c>
      <c r="I209" s="63">
        <f t="shared" ref="I209:I228" si="146">+F209-H209</f>
        <v>-128252303.1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5"/>
        <v>87190460</v>
      </c>
      <c r="G210" s="60">
        <v>0.0</v>
      </c>
      <c r="H210" s="62">
        <f>+'ABRIL 2024'!H210+'MAYO 2024'!G210</f>
        <v>143634410</v>
      </c>
      <c r="I210" s="63">
        <f t="shared" si="146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</f>
        <v>19680000</v>
      </c>
      <c r="E211" s="63"/>
      <c r="F211" s="62">
        <f t="shared" si="145"/>
        <v>19680000</v>
      </c>
      <c r="G211" s="60">
        <v>1.04E7</v>
      </c>
      <c r="H211" s="62">
        <f>+'ABRIL 2024'!H211+'MAYO 2024'!G211</f>
        <v>10400000</v>
      </c>
      <c r="I211" s="63">
        <f t="shared" si="146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5"/>
        <v>2938462125</v>
      </c>
      <c r="G212" s="60">
        <v>0.0</v>
      </c>
      <c r="H212" s="62">
        <f>+'ABRIL 2024'!H212+'MAYO 2024'!G212</f>
        <v>0</v>
      </c>
      <c r="I212" s="63">
        <f t="shared" si="146"/>
        <v>2938462125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2.5" customHeight="1">
      <c r="A213" s="100">
        <v>3.1111030146E10</v>
      </c>
      <c r="B213" s="101" t="s">
        <v>179</v>
      </c>
      <c r="C213" s="58"/>
      <c r="D213" s="60">
        <f>300000000+38508272</f>
        <v>338508272</v>
      </c>
      <c r="E213" s="63"/>
      <c r="F213" s="62">
        <f t="shared" si="145"/>
        <v>338508272</v>
      </c>
      <c r="G213" s="60">
        <v>0.0</v>
      </c>
      <c r="H213" s="62">
        <f>+'ABRIL 2024'!H213+'MAYO 2024'!G213</f>
        <v>0</v>
      </c>
      <c r="I213" s="63">
        <f t="shared" si="146"/>
        <v>338508272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5"/>
        <v>2247757785</v>
      </c>
      <c r="G214" s="60">
        <v>0.0</v>
      </c>
      <c r="H214" s="62">
        <f>+'ABRIL 2024'!H214+'MAYO 2024'!G214</f>
        <v>0</v>
      </c>
      <c r="I214" s="63">
        <f t="shared" si="146"/>
        <v>2247757785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5"/>
        <v>24840000</v>
      </c>
      <c r="G215" s="60">
        <v>0.0</v>
      </c>
      <c r="H215" s="62">
        <f>+'ABRIL 2024'!H215+'MAYO 2024'!G215</f>
        <v>24840000</v>
      </c>
      <c r="I215" s="63">
        <f t="shared" si="146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5"/>
        <v>25000000</v>
      </c>
      <c r="G216" s="60">
        <v>0.0</v>
      </c>
      <c r="H216" s="62">
        <f>+'ABRIL 2024'!H216+'MAYO 2024'!G216</f>
        <v>0</v>
      </c>
      <c r="I216" s="63">
        <f t="shared" si="146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5"/>
        <v>334126000</v>
      </c>
      <c r="G217" s="60">
        <v>0.0</v>
      </c>
      <c r="H217" s="62">
        <f>+'ABRIL 2024'!H217+'MAYO 2024'!G217</f>
        <v>0</v>
      </c>
      <c r="I217" s="63">
        <f t="shared" si="146"/>
        <v>334126000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1.25" customHeight="1">
      <c r="A218" s="100"/>
      <c r="B218" s="101"/>
      <c r="C218" s="58"/>
      <c r="D218" s="60">
        <v>0.0</v>
      </c>
      <c r="E218" s="63"/>
      <c r="F218" s="62">
        <f t="shared" si="145"/>
        <v>0</v>
      </c>
      <c r="G218" s="60">
        <v>0.0</v>
      </c>
      <c r="H218" s="62">
        <f>+'ABRIL 2024'!H218+'MAYO 2024'!G218</f>
        <v>0</v>
      </c>
      <c r="I218" s="63">
        <f t="shared" si="146"/>
        <v>0</v>
      </c>
      <c r="J218" s="6"/>
      <c r="K218" s="8"/>
      <c r="L218" s="18"/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/>
      <c r="B219" s="101"/>
      <c r="C219" s="58"/>
      <c r="D219" s="60">
        <v>0.0</v>
      </c>
      <c r="E219" s="63"/>
      <c r="F219" s="62">
        <f t="shared" si="145"/>
        <v>0</v>
      </c>
      <c r="G219" s="60">
        <v>0.0</v>
      </c>
      <c r="H219" s="62">
        <f>+'ABRIL 2024'!H219+'MAYO 2024'!G219</f>
        <v>0</v>
      </c>
      <c r="I219" s="63">
        <f t="shared" si="146"/>
        <v>0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1.25" customHeight="1">
      <c r="A220" s="100"/>
      <c r="B220" s="101"/>
      <c r="C220" s="58"/>
      <c r="D220" s="60">
        <v>0.0</v>
      </c>
      <c r="E220" s="63"/>
      <c r="F220" s="62">
        <f t="shared" si="145"/>
        <v>0</v>
      </c>
      <c r="G220" s="60">
        <v>0.0</v>
      </c>
      <c r="H220" s="62">
        <f>+'ABRIL 2024'!H220+'MAYO 2024'!G220</f>
        <v>0</v>
      </c>
      <c r="I220" s="63">
        <f t="shared" si="146"/>
        <v>0</v>
      </c>
      <c r="J220" s="6"/>
      <c r="K220" s="8"/>
      <c r="L220" s="18"/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1.25" customHeight="1">
      <c r="A221" s="100"/>
      <c r="B221" s="101"/>
      <c r="C221" s="58"/>
      <c r="D221" s="60">
        <v>0.0</v>
      </c>
      <c r="E221" s="63"/>
      <c r="F221" s="62">
        <f t="shared" si="145"/>
        <v>0</v>
      </c>
      <c r="G221" s="60">
        <v>0.0</v>
      </c>
      <c r="H221" s="62">
        <f>+'ABRIL 2024'!H221+'MAYO 2024'!G221</f>
        <v>0</v>
      </c>
      <c r="I221" s="63">
        <f t="shared" si="146"/>
        <v>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1.25" customHeight="1">
      <c r="A222" s="100"/>
      <c r="B222" s="101"/>
      <c r="C222" s="58"/>
      <c r="D222" s="60">
        <v>0.0</v>
      </c>
      <c r="E222" s="63"/>
      <c r="F222" s="62">
        <f t="shared" si="145"/>
        <v>0</v>
      </c>
      <c r="G222" s="60">
        <v>0.0</v>
      </c>
      <c r="H222" s="62">
        <f>+'ABRIL 2024'!H222+'MAYO 2024'!G222</f>
        <v>0</v>
      </c>
      <c r="I222" s="63">
        <f t="shared" si="146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/>
      <c r="B223" s="101"/>
      <c r="C223" s="58"/>
      <c r="D223" s="60">
        <v>0.0</v>
      </c>
      <c r="E223" s="63"/>
      <c r="F223" s="62">
        <f t="shared" si="145"/>
        <v>0</v>
      </c>
      <c r="G223" s="60">
        <v>0.0</v>
      </c>
      <c r="H223" s="62">
        <f>+'ABRIL 2024'!H223+'MAYO 2024'!G223</f>
        <v>0</v>
      </c>
      <c r="I223" s="63">
        <f t="shared" si="146"/>
        <v>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/>
      <c r="B224" s="101"/>
      <c r="C224" s="58"/>
      <c r="D224" s="60">
        <v>0.0</v>
      </c>
      <c r="E224" s="63"/>
      <c r="F224" s="62">
        <f t="shared" si="145"/>
        <v>0</v>
      </c>
      <c r="G224" s="60">
        <v>0.0</v>
      </c>
      <c r="H224" s="62">
        <f>+'ABRIL 2024'!H224+'MAYO 2024'!G224</f>
        <v>0</v>
      </c>
      <c r="I224" s="63">
        <f t="shared" si="146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1.25" customHeight="1">
      <c r="A225" s="100"/>
      <c r="B225" s="101"/>
      <c r="C225" s="58"/>
      <c r="D225" s="60">
        <v>0.0</v>
      </c>
      <c r="E225" s="63"/>
      <c r="F225" s="62">
        <f t="shared" si="145"/>
        <v>0</v>
      </c>
      <c r="G225" s="60">
        <v>0.0</v>
      </c>
      <c r="H225" s="62">
        <f>+'ABRIL 2024'!H225+'MAYO 2024'!G225</f>
        <v>0</v>
      </c>
      <c r="I225" s="63">
        <f t="shared" si="146"/>
        <v>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f t="shared" si="145"/>
        <v>0</v>
      </c>
      <c r="G226" s="60">
        <v>0.0</v>
      </c>
      <c r="H226" s="62">
        <f>+'ABRIL 2024'!H226+'MAYO 2024'!G226</f>
        <v>0</v>
      </c>
      <c r="I226" s="63">
        <f t="shared" si="146"/>
        <v>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5"/>
        <v>0</v>
      </c>
      <c r="G227" s="60">
        <v>0.0</v>
      </c>
      <c r="H227" s="62">
        <f>+'ABRIL 2024'!H227+'MAYO 2024'!G227</f>
        <v>0</v>
      </c>
      <c r="I227" s="63">
        <f t="shared" si="146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 t="shared" ref="D228:D229" si="147">+D229</f>
        <v>84868902</v>
      </c>
      <c r="E228" s="78"/>
      <c r="F228" s="91">
        <f t="shared" si="145"/>
        <v>84868902</v>
      </c>
      <c r="G228" s="64">
        <f>+G229</f>
        <v>0</v>
      </c>
      <c r="H228" s="91">
        <f>+G228</f>
        <v>0</v>
      </c>
      <c r="I228" s="82">
        <f t="shared" si="146"/>
        <v>84868902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 t="shared" si="147"/>
        <v>84868902</v>
      </c>
      <c r="E229" s="70" t="str">
        <f t="shared" ref="E229:I229" si="148">+E230</f>
        <v/>
      </c>
      <c r="F229" s="70">
        <f t="shared" si="148"/>
        <v>84868902</v>
      </c>
      <c r="G229" s="70">
        <f t="shared" si="148"/>
        <v>0</v>
      </c>
      <c r="H229" s="70">
        <f t="shared" si="148"/>
        <v>0</v>
      </c>
      <c r="I229" s="70">
        <f t="shared" si="148"/>
        <v>84868902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9">+C230+D230</f>
        <v>84868902</v>
      </c>
      <c r="G230" s="60">
        <v>0.0</v>
      </c>
      <c r="H230" s="62">
        <f>+'ABRIL 2024'!H230+'MAYO 2024'!G230</f>
        <v>0</v>
      </c>
      <c r="I230" s="63">
        <f t="shared" ref="I230:I233" si="150">+F230-H230</f>
        <v>84868902</v>
      </c>
      <c r="J230" s="6"/>
      <c r="K230" s="5"/>
      <c r="L230" s="6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/>
      <c r="B231" s="101"/>
      <c r="C231" s="58"/>
      <c r="D231" s="60"/>
      <c r="E231" s="63"/>
      <c r="F231" s="63">
        <f t="shared" si="149"/>
        <v>0</v>
      </c>
      <c r="G231" s="60"/>
      <c r="H231" s="62">
        <f>+'ABRIL 2024'!H231+'MAYO 2024'!G231</f>
        <v>0</v>
      </c>
      <c r="I231" s="63">
        <f t="shared" si="150"/>
        <v>0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3"/>
      <c r="F232" s="63">
        <f t="shared" si="149"/>
        <v>0</v>
      </c>
      <c r="G232" s="60"/>
      <c r="H232" s="62">
        <f>+'ABRIL 2024'!H232+'MAYO 2024'!G232</f>
        <v>0</v>
      </c>
      <c r="I232" s="63">
        <f t="shared" si="150"/>
        <v>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</f>
        <v>6873925224</v>
      </c>
      <c r="E233" s="104">
        <f>+E151+E168+E177+E182+E191</f>
        <v>0</v>
      </c>
      <c r="F233" s="104">
        <f>+C233+D233-E233</f>
        <v>295314901070</v>
      </c>
      <c r="G233" s="104">
        <f t="shared" ref="G233:H233" si="151">+G17+G181+G196+G206</f>
        <v>9932108365</v>
      </c>
      <c r="H233" s="104">
        <f t="shared" si="151"/>
        <v>59744756805</v>
      </c>
      <c r="I233" s="82">
        <f t="shared" si="150"/>
        <v>235570144265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18"/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7"/>
      <c r="E236" s="10"/>
      <c r="F236" s="105"/>
      <c r="G236" s="8">
        <f>+'ABRIL 2024'!H233+'MAYO 2024'!G233</f>
        <v>59744756805</v>
      </c>
      <c r="H236" s="8"/>
      <c r="I236" s="106"/>
      <c r="J236" s="5"/>
      <c r="K236" s="8"/>
      <c r="L236" s="18"/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7"/>
      <c r="E237" s="10"/>
      <c r="F237" s="105"/>
      <c r="G237" s="8"/>
      <c r="H237" s="8"/>
      <c r="I237" s="10"/>
      <c r="J237" s="5"/>
      <c r="K237" s="6"/>
      <c r="L237" s="18"/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7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5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2" width="13.38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14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252293082240</v>
      </c>
      <c r="G17" s="51">
        <f t="shared" ref="G17:H17" si="2">+G18</f>
        <v>5500378168</v>
      </c>
      <c r="H17" s="51">
        <f t="shared" si="2"/>
        <v>33542055523</v>
      </c>
      <c r="I17" s="51">
        <f>+F17+G17-H17</f>
        <v>224251404885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5500378168</v>
      </c>
      <c r="H18" s="51">
        <f t="shared" si="4"/>
        <v>33542055523</v>
      </c>
      <c r="I18" s="51">
        <f t="shared" si="4"/>
        <v>95449495026</v>
      </c>
      <c r="J18" s="18"/>
      <c r="K18" s="53"/>
      <c r="L18" s="5"/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53019554</v>
      </c>
      <c r="H19" s="51">
        <f t="shared" si="6"/>
        <v>23472789749</v>
      </c>
      <c r="I19" s="51">
        <f t="shared" si="6"/>
        <v>67867000800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0</v>
      </c>
      <c r="H20" s="51">
        <f t="shared" si="8"/>
        <v>23045278317</v>
      </c>
      <c r="I20" s="51">
        <f t="shared" si="8"/>
        <v>62449443634</v>
      </c>
      <c r="J20" s="18"/>
      <c r="K20" s="53"/>
      <c r="L20" s="8">
        <f>+H20+H86</f>
        <v>23254017763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0</v>
      </c>
      <c r="H21" s="51">
        <f t="shared" si="10"/>
        <v>4804559044</v>
      </c>
      <c r="I21" s="51">
        <f t="shared" si="10"/>
        <v>13742421791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0.0</v>
      </c>
      <c r="H22" s="62">
        <f>+'MAYO 2024'!H22+'JUNIO 2024'!G22</f>
        <v>831977424.1</v>
      </c>
      <c r="I22" s="63">
        <f t="shared" ref="I22:I30" si="12">+F22-H22</f>
        <v>2362296734</v>
      </c>
      <c r="J22" s="5"/>
      <c r="K22" s="53"/>
      <c r="L22" s="8">
        <f>+H70+H134</f>
        <v>55692350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0.0</v>
      </c>
      <c r="H23" s="62">
        <f>+'MAYO 2024'!H23+'JUNIO 2024'!G23</f>
        <v>537418056.8</v>
      </c>
      <c r="I23" s="63">
        <f t="shared" si="12"/>
        <v>1479064576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0.0</v>
      </c>
      <c r="H24" s="62">
        <f>+'MAYO 2024'!H24+'JUNIO 2024'!G24</f>
        <v>933390407.6</v>
      </c>
      <c r="I24" s="63">
        <f t="shared" si="12"/>
        <v>2553390216</v>
      </c>
      <c r="J24" s="5"/>
      <c r="K24" s="6"/>
      <c r="L24" s="8">
        <f>+H174</f>
        <v>670680755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0.0</v>
      </c>
      <c r="H25" s="62">
        <f>+'MAYO 2024'!H25+'JUNIO 2024'!G25</f>
        <v>480883603</v>
      </c>
      <c r="I25" s="63">
        <f t="shared" si="12"/>
        <v>1328514806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0.0</v>
      </c>
      <c r="H26" s="62">
        <f>+'MAYO 2024'!H26+'JUNIO 2024'!G26</f>
        <v>1068258462</v>
      </c>
      <c r="I26" s="63">
        <f t="shared" si="12"/>
        <v>2579012436</v>
      </c>
      <c r="J26" s="5"/>
      <c r="K26" s="6"/>
      <c r="L26" s="8">
        <f>+H149+H154+H159+H171</f>
        <v>163715014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0.0</v>
      </c>
      <c r="H27" s="62">
        <f>+'MAYO 2024'!H27+'JUNIO 2024'!G27</f>
        <v>419924992.1</v>
      </c>
      <c r="I27" s="63">
        <f t="shared" si="12"/>
        <v>1464541448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0.0</v>
      </c>
      <c r="H28" s="62">
        <f>+'MAYO 2024'!H28+'JUNIO 2024'!G28</f>
        <v>358032648.2</v>
      </c>
      <c r="I28" s="63">
        <f t="shared" si="12"/>
        <v>884472696.8</v>
      </c>
      <c r="J28" s="5"/>
      <c r="K28" s="6"/>
      <c r="L28" s="8">
        <f>+H178+H179+H180</f>
        <v>1217802428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0.0</v>
      </c>
      <c r="H29" s="62">
        <f>+'MAYO 2024'!H29+'JUNIO 2024'!G29</f>
        <v>150387420.6</v>
      </c>
      <c r="I29" s="63">
        <f t="shared" si="12"/>
        <v>843616863.4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0.0</v>
      </c>
      <c r="H30" s="62">
        <f>+'MAYO 2024'!H30+'JUNIO 2024'!G30</f>
        <v>24286029.59</v>
      </c>
      <c r="I30" s="63">
        <f t="shared" si="12"/>
        <v>247512014.4</v>
      </c>
      <c r="J30" s="5"/>
      <c r="K30" s="6"/>
      <c r="L30" s="8">
        <f>+H184</f>
        <v>20119628840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0</v>
      </c>
      <c r="H31" s="64">
        <f t="shared" si="14"/>
        <v>4079913301</v>
      </c>
      <c r="I31" s="64">
        <f t="shared" si="14"/>
        <v>11430695088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0.0</v>
      </c>
      <c r="H32" s="62">
        <f>+'MAYO 2024'!H32+'JUNIO 2024'!G32</f>
        <v>1155671754</v>
      </c>
      <c r="I32" s="63">
        <f t="shared" ref="I32:I36" si="16">+F32-H32</f>
        <v>2473479274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0.0</v>
      </c>
      <c r="H33" s="62">
        <f>+'MAYO 2024'!H33+'JUNIO 2024'!G33</f>
        <v>181296295</v>
      </c>
      <c r="I33" s="63">
        <f t="shared" si="16"/>
        <v>3442677628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v>0.0</v>
      </c>
      <c r="H34" s="62">
        <f>+'MAYO 2024'!H34+'JUNIO 2024'!G34</f>
        <v>1477662994</v>
      </c>
      <c r="I34" s="63">
        <f t="shared" si="16"/>
        <v>2138545270</v>
      </c>
      <c r="J34" s="5"/>
      <c r="K34" s="6"/>
      <c r="L34" s="8">
        <f>+H188</f>
        <v>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0.0</v>
      </c>
      <c r="H35" s="62">
        <f>+'MAYO 2024'!H35+'JUNIO 2024'!G35</f>
        <v>1076264730</v>
      </c>
      <c r="I35" s="63">
        <f t="shared" si="16"/>
        <v>2749616311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0.0</v>
      </c>
      <c r="H36" s="62">
        <f>+'MAYO 2024'!H36+'JUNIO 2024'!G36</f>
        <v>189017528.5</v>
      </c>
      <c r="I36" s="63">
        <f t="shared" si="16"/>
        <v>626376604.5</v>
      </c>
      <c r="J36" s="5"/>
      <c r="K36" s="6"/>
      <c r="L36" s="8">
        <f>+H196</f>
        <v>16425614551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0</v>
      </c>
      <c r="H37" s="64">
        <f t="shared" si="18"/>
        <v>6703267141</v>
      </c>
      <c r="I37" s="64">
        <f t="shared" si="18"/>
        <v>19852696054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0.0</v>
      </c>
      <c r="H38" s="62">
        <f>+'MAYO 2024'!H38+'JUNIO 2024'!G38</f>
        <v>1110380213</v>
      </c>
      <c r="I38" s="63">
        <f t="shared" ref="I38:I56" si="20">+F38-H38</f>
        <v>2852694127</v>
      </c>
      <c r="J38" s="5"/>
      <c r="K38" s="6"/>
      <c r="L38" s="8">
        <f>+H177+H194</f>
        <v>14228001236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0.0</v>
      </c>
      <c r="H39" s="62">
        <f>+'MAYO 2024'!H39+'JUNIO 2024'!G39</f>
        <v>767022206.9</v>
      </c>
      <c r="I39" s="63">
        <f t="shared" si="20"/>
        <v>2313355627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0.0</v>
      </c>
      <c r="H40" s="62">
        <f>+'MAYO 2024'!H40+'JUNIO 2024'!G40</f>
        <v>76257724.74</v>
      </c>
      <c r="I40" s="63">
        <f t="shared" si="20"/>
        <v>-34840879.74</v>
      </c>
      <c r="J40" s="5"/>
      <c r="K40" s="6"/>
      <c r="L40" s="8">
        <f>+H192</f>
        <v>2043310440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0.0</v>
      </c>
      <c r="H41" s="62">
        <f>+'MAYO 2024'!H41+'JUNIO 2024'!G41</f>
        <v>1116542855</v>
      </c>
      <c r="I41" s="63">
        <f t="shared" si="20"/>
        <v>2950073597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0.0</v>
      </c>
      <c r="H42" s="62">
        <f>+'MAYO 2024'!H42+'JUNIO 2024'!G42</f>
        <v>464505242.2</v>
      </c>
      <c r="I42" s="63">
        <f t="shared" si="20"/>
        <v>1119689073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0.0</v>
      </c>
      <c r="H43" s="62">
        <f>+'MAYO 2024'!H43+'JUNIO 2024'!G43</f>
        <v>534683684</v>
      </c>
      <c r="I43" s="63">
        <f t="shared" si="20"/>
        <v>1409319470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0.0</v>
      </c>
      <c r="H44" s="62">
        <f>+'MAYO 2024'!H44+'JUNIO 2024'!G44</f>
        <v>401345958.3</v>
      </c>
      <c r="I44" s="63">
        <f t="shared" si="20"/>
        <v>1263093494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0.0</v>
      </c>
      <c r="H45" s="62">
        <f>+'MAYO 2024'!H45+'JUNIO 2024'!G45</f>
        <v>222983686.5</v>
      </c>
      <c r="I45" s="63">
        <f t="shared" si="20"/>
        <v>727015191.5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0.0</v>
      </c>
      <c r="H46" s="62">
        <f>+'MAYO 2024'!H46+'JUNIO 2024'!G46</f>
        <v>505223276.7</v>
      </c>
      <c r="I46" s="63">
        <f t="shared" si="20"/>
        <v>1296409473</v>
      </c>
      <c r="J46" s="5"/>
      <c r="K46" s="6"/>
      <c r="L46" s="8">
        <f>+H206</f>
        <v>4727431089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0.0</v>
      </c>
      <c r="H47" s="62">
        <f>+'MAYO 2024'!H47+'JUNIO 2024'!G47</f>
        <v>329622138.2</v>
      </c>
      <c r="I47" s="63">
        <f t="shared" si="20"/>
        <v>1389176923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0.0</v>
      </c>
      <c r="H48" s="62">
        <f>+'MAYO 2024'!H48+'JUNIO 2024'!G48</f>
        <v>106189522</v>
      </c>
      <c r="I48" s="63">
        <f t="shared" si="20"/>
        <v>597896840</v>
      </c>
      <c r="J48" s="5"/>
      <c r="K48" s="6"/>
      <c r="L48" s="55">
        <f>SUM(L18:L47)</f>
        <v>84776883651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0.0</v>
      </c>
      <c r="H49" s="62">
        <f>+'MAYO 2024'!H49+'JUNIO 2024'!G49</f>
        <v>308429270.3</v>
      </c>
      <c r="I49" s="63">
        <f t="shared" si="20"/>
        <v>1190342802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0.0</v>
      </c>
      <c r="H50" s="62">
        <f>+'MAYO 2024'!H50+'JUNIO 2024'!G50</f>
        <v>214362233.5</v>
      </c>
      <c r="I50" s="63">
        <f t="shared" si="20"/>
        <v>582912029.5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0.0</v>
      </c>
      <c r="H51" s="62">
        <f>+'MAYO 2024'!H51+'JUNIO 2024'!G51</f>
        <v>235423403</v>
      </c>
      <c r="I51" s="63">
        <f t="shared" si="20"/>
        <v>277110052</v>
      </c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0.0</v>
      </c>
      <c r="H52" s="62">
        <f>+'MAYO 2024'!H52+'JUNIO 2024'!G52</f>
        <v>113810931.7</v>
      </c>
      <c r="I52" s="63">
        <f t="shared" si="20"/>
        <v>367659889.3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0.0</v>
      </c>
      <c r="H53" s="62">
        <f>+'MAYO 2024'!H53+'JUNIO 2024'!G53</f>
        <v>38438249.21</v>
      </c>
      <c r="I53" s="63">
        <f t="shared" si="20"/>
        <v>427501254.8</v>
      </c>
      <c r="J53" s="5"/>
      <c r="K53" s="6"/>
      <c r="L53" s="65">
        <v>8.080164937534682E10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0.0</v>
      </c>
      <c r="H54" s="62">
        <f>+'MAYO 2024'!H54+'JUNIO 2024'!G54</f>
        <v>11980638.19</v>
      </c>
      <c r="I54" s="63">
        <f t="shared" si="20"/>
        <v>285702933.8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0.0</v>
      </c>
      <c r="H55" s="62">
        <f>+'MAYO 2024'!H55+'JUNIO 2024'!G55</f>
        <v>104845534.1</v>
      </c>
      <c r="I55" s="63">
        <f t="shared" si="20"/>
        <v>607006486.9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0.0</v>
      </c>
      <c r="H56" s="62">
        <f>+'MAYO 2024'!H56+'JUNIO 2024'!G56</f>
        <v>41220374.33</v>
      </c>
      <c r="I56" s="63">
        <f t="shared" si="20"/>
        <v>230577669.7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0</v>
      </c>
      <c r="H57" s="64">
        <f t="shared" si="24"/>
        <v>6879123684</v>
      </c>
      <c r="I57" s="64">
        <f t="shared" si="24"/>
        <v>15180523294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0.0</v>
      </c>
      <c r="H58" s="62">
        <f>+'MAYO 2024'!H58+'JUNIO 2024'!G58</f>
        <v>1221091991</v>
      </c>
      <c r="I58" s="63">
        <f t="shared" ref="I58:I63" si="26">+F58-H58</f>
        <v>2829993144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0.0</v>
      </c>
      <c r="H59" s="62">
        <f>+'MAYO 2024'!H59+'JUNIO 2024'!G59</f>
        <v>1909652392</v>
      </c>
      <c r="I59" s="63">
        <f t="shared" si="26"/>
        <v>2832576341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0.0</v>
      </c>
      <c r="H60" s="62">
        <f>+'MAYO 2024'!H60+'JUNIO 2024'!G60</f>
        <v>769873019.9</v>
      </c>
      <c r="I60" s="63">
        <f t="shared" si="26"/>
        <v>1702194906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0.0</v>
      </c>
      <c r="H61" s="62">
        <f>+'MAYO 2024'!H61+'JUNIO 2024'!G61</f>
        <v>648496070.1</v>
      </c>
      <c r="I61" s="63">
        <f t="shared" si="26"/>
        <v>1652727371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0.0</v>
      </c>
      <c r="H62" s="62">
        <f>+'MAYO 2024'!H62+'JUNIO 2024'!G62</f>
        <v>748810756</v>
      </c>
      <c r="I62" s="63">
        <f t="shared" si="26"/>
        <v>3245326217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0.0</v>
      </c>
      <c r="H63" s="62">
        <f>+'MAYO 2024'!H63+'JUNIO 2024'!G63</f>
        <v>1581199456</v>
      </c>
      <c r="I63" s="63">
        <f t="shared" si="26"/>
        <v>2917705314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0</v>
      </c>
      <c r="H64" s="64">
        <f t="shared" si="29"/>
        <v>73253458.66</v>
      </c>
      <c r="I64" s="64">
        <f t="shared" si="29"/>
        <v>747317779.3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+'MAYO 2024'!H65+'JUNIO 2024'!G65</f>
        <v>0</v>
      </c>
      <c r="I65" s="63">
        <f t="shared" ref="I65:I67" si="31">+F65-H65</f>
        <v>90599348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0.0</v>
      </c>
      <c r="H66" s="62">
        <f>+'MAYO 2024'!H66+'JUNIO 2024'!G66</f>
        <v>43886662.43</v>
      </c>
      <c r="I66" s="63">
        <f t="shared" si="31"/>
        <v>321099282.6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0.0</v>
      </c>
      <c r="H67" s="62">
        <f>+'MAYO 2024'!H67+'JUNIO 2024'!G67</f>
        <v>29366796.23</v>
      </c>
      <c r="I67" s="63">
        <f t="shared" si="31"/>
        <v>335619148.8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0</v>
      </c>
      <c r="H68" s="54">
        <f t="shared" si="33"/>
        <v>505161687.5</v>
      </c>
      <c r="I68" s="64">
        <f>SUM(I69)</f>
        <v>1495789629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0.0</v>
      </c>
      <c r="H69" s="62">
        <f>+'MAYO 2024'!H69+'JUNIO 2024'!G69</f>
        <v>505161687.5</v>
      </c>
      <c r="I69" s="63">
        <f>+F69-H69</f>
        <v>1495789629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0</v>
      </c>
      <c r="H70" s="51">
        <f t="shared" si="35"/>
        <v>30285125</v>
      </c>
      <c r="I70" s="51">
        <f t="shared" si="35"/>
        <v>4257299607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0</v>
      </c>
      <c r="H71" s="51">
        <f t="shared" si="36"/>
        <v>0</v>
      </c>
      <c r="I71" s="51">
        <f t="shared" si="36"/>
        <v>404755529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54">
        <v>0.0</v>
      </c>
      <c r="H72" s="62">
        <f>+'MAYO 2024'!H72+'JUNIO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0.0</v>
      </c>
      <c r="H73" s="62">
        <f>+'MAYO 2024'!H73+'JUNIO 2024'!G73</f>
        <v>0</v>
      </c>
      <c r="I73" s="63">
        <f t="shared" si="38"/>
        <v>272974659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0</v>
      </c>
      <c r="H74" s="51">
        <f t="shared" si="40"/>
        <v>30285125</v>
      </c>
      <c r="I74" s="51">
        <f t="shared" si="40"/>
        <v>3852544078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+'MAYO 2024'!H75+'JUNIO 2024'!G75</f>
        <v>3181000</v>
      </c>
      <c r="I75" s="63">
        <f t="shared" ref="I75:I85" si="42">+F75-H75</f>
        <v>370982541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+'MAYO 2024'!H76+'JUNIO 2024'!G76</f>
        <v>0</v>
      </c>
      <c r="I76" s="63">
        <f t="shared" si="42"/>
        <v>289447268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+'MAYO 2024'!H77+'JUNIO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8557185213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0.0</v>
      </c>
      <c r="H78" s="62">
        <f>+'MAYO 2024'!H78+'JUNIO 2024'!G78</f>
        <v>2862000</v>
      </c>
      <c r="I78" s="63">
        <f t="shared" si="42"/>
        <v>314824026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+'MAYO 2024'!H79+'JUNIO 2024'!G79</f>
        <v>500000</v>
      </c>
      <c r="I79" s="63">
        <f t="shared" si="42"/>
        <v>366603852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+'MAYO 2024'!H80+'JUNIO 2024'!G80</f>
        <v>3529875</v>
      </c>
      <c r="I80" s="63">
        <f t="shared" si="42"/>
        <v>420051493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0.0</v>
      </c>
      <c r="H81" s="62">
        <f>+'MAYO 2024'!H81+'JUNIO 2024'!G81</f>
        <v>0</v>
      </c>
      <c r="I81" s="63">
        <f t="shared" si="42"/>
        <v>472999194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0.0</v>
      </c>
      <c r="H82" s="62">
        <f>+'MAYO 2024'!H82+'JUNIO 2024'!G82</f>
        <v>15809350</v>
      </c>
      <c r="I82" s="63">
        <f t="shared" si="42"/>
        <v>372473570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+'MAYO 2024'!H83+'JUNIO 2024'!G83</f>
        <v>2823900</v>
      </c>
      <c r="I83" s="63">
        <f t="shared" si="42"/>
        <v>328981505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0.0</v>
      </c>
      <c r="H84" s="62">
        <f>+'MAYO 2024'!H84+'JUNIO 2024'!G84</f>
        <v>0</v>
      </c>
      <c r="I84" s="63">
        <f t="shared" si="42"/>
        <v>296506957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+'MAYO 2024'!H85+'JUNIO 2024'!G85</f>
        <v>1579000</v>
      </c>
      <c r="I85" s="63">
        <f t="shared" si="42"/>
        <v>323166715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0</v>
      </c>
      <c r="H86" s="51">
        <f t="shared" si="44"/>
        <v>208739446</v>
      </c>
      <c r="I86" s="51">
        <f t="shared" si="44"/>
        <v>881028564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0</v>
      </c>
      <c r="H87" s="51">
        <f t="shared" si="46"/>
        <v>50244375</v>
      </c>
      <c r="I87" s="51">
        <f t="shared" si="46"/>
        <v>161428648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0.0</v>
      </c>
      <c r="H88" s="62">
        <f>+'MAYO 2024'!H88+'JUNIO 2024'!G88</f>
        <v>6824828</v>
      </c>
      <c r="I88" s="63">
        <f t="shared" ref="I88:I95" si="49">+F88-H88</f>
        <v>31768141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0.0</v>
      </c>
      <c r="H89" s="62">
        <f>+'MAYO 2024'!H89+'JUNIO 2024'!G89</f>
        <v>8237821</v>
      </c>
      <c r="I89" s="63">
        <f t="shared" si="49"/>
        <v>20706906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0.0</v>
      </c>
      <c r="H90" s="62">
        <f>+'MAYO 2024'!H90+'JUNIO 2024'!G90</f>
        <v>10942663</v>
      </c>
      <c r="I90" s="63">
        <f t="shared" si="49"/>
        <v>27650306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+'MAYO 2024'!H91+'JUNIO 2024'!G91</f>
        <v>8471847</v>
      </c>
      <c r="I91" s="63">
        <f t="shared" si="49"/>
        <v>11059961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0.0</v>
      </c>
      <c r="H92" s="62">
        <f>+'MAYO 2024'!H92+'JUNIO 2024'!G92</f>
        <v>11060659</v>
      </c>
      <c r="I92" s="63">
        <f t="shared" si="49"/>
        <v>28944248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0.0</v>
      </c>
      <c r="H93" s="62">
        <f>+'MAYO 2024'!H93+'JUNIO 2024'!G93</f>
        <v>2588586</v>
      </c>
      <c r="I93" s="63">
        <f t="shared" si="49"/>
        <v>25179526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0.0</v>
      </c>
      <c r="H94" s="62">
        <f>+'MAYO 2024'!H94+'JUNIO 2024'!G94</f>
        <v>1294293</v>
      </c>
      <c r="I94" s="63">
        <f t="shared" si="49"/>
        <v>8706934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+'MAYO 2024'!H95+'JUNIO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0</v>
      </c>
      <c r="H96" s="79">
        <f t="shared" si="51"/>
        <v>32712910</v>
      </c>
      <c r="I96" s="51">
        <f t="shared" si="51"/>
        <v>111069431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0.0</v>
      </c>
      <c r="H97" s="62">
        <f>+'MAYO 2024'!H97+'JUNIO 2024'!G97</f>
        <v>8942462</v>
      </c>
      <c r="I97" s="63">
        <f t="shared" ref="I97:I101" si="53">+F97-H97</f>
        <v>29650507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+'MAYO 2024'!H98+'JUNIO 2024'!G98</f>
        <v>6706902</v>
      </c>
      <c r="I98" s="63">
        <f t="shared" si="53"/>
        <v>31886067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0.0</v>
      </c>
      <c r="H99" s="62">
        <f>+'MAYO 2024'!H99+'JUNIO 2024'!G99</f>
        <v>7530469</v>
      </c>
      <c r="I99" s="63">
        <f t="shared" si="53"/>
        <v>30591854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0.0</v>
      </c>
      <c r="H100" s="62">
        <f>+'MAYO 2024'!H100+'JUNIO 2024'!G100</f>
        <v>8942425</v>
      </c>
      <c r="I100" s="63">
        <f t="shared" si="53"/>
        <v>10824705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0.0</v>
      </c>
      <c r="H101" s="62">
        <f>+'MAYO 2024'!H101+'JUNIO 2024'!G101</f>
        <v>590652</v>
      </c>
      <c r="I101" s="63">
        <f t="shared" si="53"/>
        <v>8116298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0</v>
      </c>
      <c r="H102" s="51">
        <f t="shared" si="55"/>
        <v>43182480</v>
      </c>
      <c r="I102" s="51">
        <f t="shared" si="55"/>
        <v>478162868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0.0</v>
      </c>
      <c r="H103" s="62">
        <f>+'MAYO 2024'!H103+'JUNIO 2024'!G103</f>
        <v>8119084</v>
      </c>
      <c r="I103" s="63">
        <f t="shared" ref="I103:I127" si="57">+F103-H103</f>
        <v>31885823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+'MAYO 2024'!H104+'JUNIO 2024'!G104</f>
        <v>6118476</v>
      </c>
      <c r="I104" s="63">
        <f t="shared" si="57"/>
        <v>32003847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0.0</v>
      </c>
      <c r="H105" s="62">
        <f>+'MAYO 2024'!H105+'JUNIO 2024'!G105</f>
        <v>9766477</v>
      </c>
      <c r="I105" s="63">
        <f t="shared" si="57"/>
        <v>30238430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0.0</v>
      </c>
      <c r="H106" s="62">
        <f>+'MAYO 2024'!H106+'JUNIO 2024'!G106</f>
        <v>2353260</v>
      </c>
      <c r="I106" s="63">
        <f t="shared" si="57"/>
        <v>16943225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0.0</v>
      </c>
      <c r="H107" s="62">
        <f>+'MAYO 2024'!H107+'JUNIO 2024'!G107</f>
        <v>4941883</v>
      </c>
      <c r="I107" s="63">
        <f t="shared" si="57"/>
        <v>14825247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0.0</v>
      </c>
      <c r="H108" s="62">
        <f>+'MAYO 2024'!H108+'JUNIO 2024'!G108</f>
        <v>1411956</v>
      </c>
      <c r="I108" s="63">
        <f t="shared" si="57"/>
        <v>3412165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+'MAYO 2024'!H109+'JUNIO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+'MAYO 2024'!H110+'JUNIO 2024'!G110</f>
        <v>3293901</v>
      </c>
      <c r="I110" s="63">
        <f t="shared" si="57"/>
        <v>6589664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+'MAYO 2024'!H111+'JUNIO 2024'!G111</f>
        <v>2823912</v>
      </c>
      <c r="I111" s="63">
        <f t="shared" si="57"/>
        <v>14825312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+'MAYO 2024'!H112+'JUNIO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+'MAYO 2024'!H113+'JUNIO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0.0</v>
      </c>
      <c r="H114" s="62">
        <f>+'MAYO 2024'!H114+'JUNIO 2024'!G114</f>
        <v>4353531</v>
      </c>
      <c r="I114" s="63">
        <f t="shared" si="57"/>
        <v>5059388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+'MAYO 2024'!H115+'JUNIO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+'MAYO 2024'!H116+'JUNIO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+'MAYO 2024'!H117+'JUNIO 2024'!G117</f>
        <v>0</v>
      </c>
      <c r="I117" s="63">
        <f t="shared" si="57"/>
        <v>8824612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+'MAYO 2024'!H118+'JUNIO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+'MAYO 2024'!H119+'JUNIO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+'MAYO 2024'!H120+'JUNIO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0</v>
      </c>
      <c r="H121" s="51">
        <f t="shared" si="66"/>
        <v>77893161</v>
      </c>
      <c r="I121" s="82">
        <f t="shared" si="57"/>
        <v>73654839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0.0</v>
      </c>
      <c r="H122" s="62">
        <f>+'MAYO 2024'!H122+'JUNIO 2024'!G122</f>
        <v>12590352</v>
      </c>
      <c r="I122" s="63">
        <f t="shared" si="57"/>
        <v>27885201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0.0</v>
      </c>
      <c r="H123" s="62">
        <f>+'MAYO 2024'!H123+'JUNIO 2024'!G123</f>
        <v>16001579</v>
      </c>
      <c r="I123" s="63">
        <f t="shared" si="57"/>
        <v>26591881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+'MAYO 2024'!H124+'JUNIO 2024'!G124</f>
        <v>5883187</v>
      </c>
      <c r="I124" s="63">
        <f t="shared" si="57"/>
        <v>4706347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+'MAYO 2024'!H125+'JUNIO 2024'!G125</f>
        <v>3882879</v>
      </c>
      <c r="I125" s="63">
        <f t="shared" si="57"/>
        <v>6471332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0.0</v>
      </c>
      <c r="H126" s="62">
        <f>+'MAYO 2024'!H126+'JUNIO 2024'!G126</f>
        <v>14119845</v>
      </c>
      <c r="I126" s="63">
        <f t="shared" si="57"/>
        <v>5882608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0.0</v>
      </c>
      <c r="H127" s="62">
        <f>+'MAYO 2024'!H127+'JUNIO 2024'!G127</f>
        <v>25415319</v>
      </c>
      <c r="I127" s="63">
        <f t="shared" si="57"/>
        <v>2117470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0</v>
      </c>
      <c r="H128" s="51">
        <f t="shared" si="72"/>
        <v>0</v>
      </c>
      <c r="I128" s="51">
        <f t="shared" si="72"/>
        <v>41652168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+'MAYO 2024'!H129+'JUNIO 2024'!G129</f>
        <v>0</v>
      </c>
      <c r="I129" s="59">
        <f t="shared" ref="I129:I131" si="74">+F129-H129</f>
        <v>8236304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0.0</v>
      </c>
      <c r="H130" s="62">
        <f>+'MAYO 2024'!H130+'JUNIO 2024'!G130</f>
        <v>0</v>
      </c>
      <c r="I130" s="59">
        <f t="shared" si="74"/>
        <v>16707932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0.0</v>
      </c>
      <c r="H131" s="62">
        <f>+'MAYO 2024'!H131+'JUNIO 2024'!G131</f>
        <v>0</v>
      </c>
      <c r="I131" s="59">
        <f t="shared" si="74"/>
        <v>16707932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0</v>
      </c>
      <c r="H132" s="51">
        <f t="shared" si="78"/>
        <v>4706520</v>
      </c>
      <c r="I132" s="51">
        <f t="shared" si="78"/>
        <v>15060610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0.0</v>
      </c>
      <c r="H133" s="62">
        <f>+'MAYO 2024'!H133+'JUNIO 2024'!G133</f>
        <v>4706520</v>
      </c>
      <c r="I133" s="63">
        <f>+F133-H133</f>
        <v>15060610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5412550</v>
      </c>
      <c r="H134" s="51">
        <f t="shared" si="80"/>
        <v>25407225</v>
      </c>
      <c r="I134" s="51">
        <f t="shared" si="80"/>
        <v>66368733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1412025</v>
      </c>
      <c r="H135" s="51">
        <f t="shared" si="82"/>
        <v>2824050</v>
      </c>
      <c r="I135" s="82">
        <f t="shared" ref="I135:I136" si="83">+F135-H135</f>
        <v>4235639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14464654539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1412025.0</v>
      </c>
      <c r="H136" s="62">
        <f>+'MAYO 2024'!H136+'JUNIO 2024'!G136</f>
        <v>2824050</v>
      </c>
      <c r="I136" s="63">
        <f t="shared" si="83"/>
        <v>4235639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4000525</v>
      </c>
      <c r="H137" s="51">
        <f t="shared" si="85"/>
        <v>22583175</v>
      </c>
      <c r="I137" s="51">
        <f t="shared" si="85"/>
        <v>62133094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235325.0</v>
      </c>
      <c r="H138" s="62">
        <f>+'MAYO 2024'!H138+'JUNIO 2024'!G138</f>
        <v>3765200</v>
      </c>
      <c r="I138" s="63">
        <f t="shared" ref="I138:I148" si="88">+F138-H138</f>
        <v>3294489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1411950.0</v>
      </c>
      <c r="H139" s="62">
        <f>+'MAYO 2024'!H139+'JUNIO 2024'!G139</f>
        <v>3294550</v>
      </c>
      <c r="I139" s="63">
        <f t="shared" si="88"/>
        <v>3765139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+'MAYO 2024'!H140+'JUNIO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235325.0</v>
      </c>
      <c r="H141" s="62">
        <f>+'MAYO 2024'!H141+'JUNIO 2024'!G141</f>
        <v>470650</v>
      </c>
      <c r="I141" s="63">
        <f t="shared" si="88"/>
        <v>11295499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705975.0</v>
      </c>
      <c r="H142" s="62">
        <f>+'MAYO 2024'!H142+'JUNIO 2024'!G142</f>
        <v>3286525</v>
      </c>
      <c r="I142" s="63">
        <f t="shared" si="88"/>
        <v>3773164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+'MAYO 2024'!H143+'JUNIO 2024'!G143</f>
        <v>0</v>
      </c>
      <c r="I143" s="63">
        <f t="shared" si="88"/>
        <v>7059689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235325.0</v>
      </c>
      <c r="H144" s="62">
        <f>+'MAYO 2024'!H144+'JUNIO 2024'!G144</f>
        <v>1176625</v>
      </c>
      <c r="I144" s="63">
        <f t="shared" si="88"/>
        <v>5883064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235325.0</v>
      </c>
      <c r="H145" s="62">
        <f>+'MAYO 2024'!H145+'JUNIO 2024'!G145</f>
        <v>705975</v>
      </c>
      <c r="I145" s="63">
        <f t="shared" si="88"/>
        <v>6353714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0.0</v>
      </c>
      <c r="H146" s="62">
        <f>+'MAYO 2024'!H146+'JUNIO 2024'!G146</f>
        <v>941300</v>
      </c>
      <c r="I146" s="63">
        <f t="shared" si="88"/>
        <v>8471619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235325.0</v>
      </c>
      <c r="H147" s="62">
        <f>+'MAYO 2024'!H147+'JUNIO 2024'!G147</f>
        <v>6824425</v>
      </c>
      <c r="I147" s="63">
        <f t="shared" si="88"/>
        <v>235264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705975.0</v>
      </c>
      <c r="H148" s="62">
        <f>+'MAYO 2024'!H148+'JUNIO 2024'!G148</f>
        <v>2117925</v>
      </c>
      <c r="I148" s="63">
        <f t="shared" si="88"/>
        <v>4941764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0</v>
      </c>
      <c r="H149" s="51">
        <f t="shared" si="90"/>
        <v>44477814</v>
      </c>
      <c r="I149" s="51">
        <f t="shared" si="90"/>
        <v>32943447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0.0</v>
      </c>
      <c r="H150" s="62">
        <f>+'MAYO 2024'!H150+'JUNIO 2024'!G150</f>
        <v>14331974</v>
      </c>
      <c r="I150" s="63">
        <f t="shared" ref="I150:I153" si="92">+F150-H150</f>
        <v>15318722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0.0</v>
      </c>
      <c r="H151" s="62">
        <f>+'MAYO 2024'!H151+'JUNIO 2024'!G151</f>
        <v>7248104</v>
      </c>
      <c r="I151" s="63">
        <f t="shared" si="92"/>
        <v>5929983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0.0</v>
      </c>
      <c r="H152" s="62">
        <f>+'MAYO 2024'!H152+'JUNIO 2024'!G152</f>
        <v>13013512</v>
      </c>
      <c r="I152" s="63">
        <f t="shared" si="92"/>
        <v>13342662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0.0</v>
      </c>
      <c r="H153" s="62">
        <f>+'MAYO 2024'!H153+'JUNIO 2024'!G153</f>
        <v>9884224</v>
      </c>
      <c r="I153" s="63">
        <f t="shared" si="92"/>
        <v>-1647920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658919</v>
      </c>
      <c r="H154" s="51">
        <f t="shared" si="95"/>
        <v>18449732</v>
      </c>
      <c r="I154" s="51">
        <f t="shared" si="95"/>
        <v>-10230318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0</v>
      </c>
      <c r="H155" s="51">
        <f t="shared" si="97"/>
        <v>7907028</v>
      </c>
      <c r="I155" s="51">
        <f t="shared" si="97"/>
        <v>-3797321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0.0</v>
      </c>
      <c r="H156" s="62">
        <f>+'MAYO 2024'!H156+'JUNIO 2024'!G156</f>
        <v>7907028</v>
      </c>
      <c r="I156" s="63">
        <f>+F156-H156</f>
        <v>-3797321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658919</v>
      </c>
      <c r="H157" s="51">
        <f t="shared" si="99"/>
        <v>10542704</v>
      </c>
      <c r="I157" s="82">
        <f t="shared" si="99"/>
        <v>-6432997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658919.0</v>
      </c>
      <c r="H158" s="62">
        <f>+'MAYO 2024'!H158+'JUNIO 2024'!G158</f>
        <v>10542704</v>
      </c>
      <c r="I158" s="63">
        <f>+F158-H158</f>
        <v>-6432997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46948085</v>
      </c>
      <c r="H159" s="51">
        <f t="shared" si="101"/>
        <v>100152090</v>
      </c>
      <c r="I159" s="51">
        <f t="shared" si="101"/>
        <v>190147133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+'MAYO 2024'!H160+'JUNIO 2024'!G160</f>
        <v>0</v>
      </c>
      <c r="I160" s="63">
        <f t="shared" ref="I160:I167" si="103">+F160-H160</f>
        <v>16000000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3.3023324E7</v>
      </c>
      <c r="H161" s="62">
        <f>+'MAYO 2024'!H161+'JUNIO 2024'!G161</f>
        <v>33023324</v>
      </c>
      <c r="I161" s="63">
        <f t="shared" si="103"/>
        <v>16976676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2000993.0</v>
      </c>
      <c r="H162" s="62">
        <f>+'MAYO 2024'!H162+'JUNIO 2024'!G162</f>
        <v>4858108</v>
      </c>
      <c r="I162" s="63">
        <f t="shared" si="103"/>
        <v>20141892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214800.0</v>
      </c>
      <c r="H163" s="62">
        <f>+'MAYO 2024'!H163+'JUNIO 2024'!G163</f>
        <v>1036100</v>
      </c>
      <c r="I163" s="63">
        <f t="shared" si="103"/>
        <v>8963900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1.1167714E7</v>
      </c>
      <c r="H164" s="62">
        <f>+'MAYO 2024'!H164+'JUNIO 2024'!G164</f>
        <v>58209829</v>
      </c>
      <c r="I164" s="63">
        <f t="shared" si="103"/>
        <v>-33209829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235325.0</v>
      </c>
      <c r="H165" s="62">
        <f>+'MAYO 2024'!H165+'JUNIO 2024'!G165</f>
        <v>706650</v>
      </c>
      <c r="I165" s="63">
        <f t="shared" si="103"/>
        <v>9293350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+'MAYO 2024'!H166+'JUNIO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305929.0</v>
      </c>
      <c r="H167" s="62">
        <f>+'MAYO 2024'!H167+'JUNIO 2024'!G167</f>
        <v>1906260</v>
      </c>
      <c r="I167" s="63">
        <f t="shared" si="103"/>
        <v>2392963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17755190</v>
      </c>
      <c r="H168" s="51">
        <f t="shared" si="105"/>
        <v>693390133</v>
      </c>
      <c r="I168" s="82">
        <f t="shared" si="105"/>
        <v>5318369867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+'MAYO 2024'!H169+'JUNIO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0.0</v>
      </c>
      <c r="H170" s="62">
        <f>+'MAYO 2024'!H170+'JUNIO 2024'!G170</f>
        <v>22074000</v>
      </c>
      <c r="I170" s="63">
        <f t="shared" si="107"/>
        <v>127926000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0</v>
      </c>
      <c r="H171" s="90">
        <f t="shared" si="109"/>
        <v>635378</v>
      </c>
      <c r="I171" s="82">
        <f t="shared" si="107"/>
        <v>206124622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0.0</v>
      </c>
      <c r="H172" s="62">
        <f>+'MAYO 2024'!H172+'JUNIO 2024'!G172</f>
        <v>0</v>
      </c>
      <c r="I172" s="63">
        <f t="shared" si="107"/>
        <v>28760000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/>
      <c r="H173" s="62">
        <f>+'MAYO 2024'!H173+'JUNIO 2024'!G173</f>
        <v>635378</v>
      </c>
      <c r="I173" s="59">
        <f>F173-H173</f>
        <v>177364622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17755190</v>
      </c>
      <c r="H174" s="51">
        <f t="shared" si="112"/>
        <v>670680755</v>
      </c>
      <c r="I174" s="82">
        <f t="shared" si="112"/>
        <v>4904319245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1.775519E7</v>
      </c>
      <c r="H175" s="62">
        <f>+'MAYO 2024'!H175+'JUNIO 2024'!G175</f>
        <v>670680755</v>
      </c>
      <c r="I175" s="59">
        <f>F175-H175</f>
        <v>4904319245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5429603424</v>
      </c>
      <c r="H176" s="51">
        <f t="shared" si="114"/>
        <v>9375875641</v>
      </c>
      <c r="I176" s="51">
        <f t="shared" si="114"/>
        <v>22264124359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60">
        <v>4.905293147E9</v>
      </c>
      <c r="H177" s="62">
        <f>+'MAYO 2024'!H177+'JUNIO 2024'!G177</f>
        <v>8158073213</v>
      </c>
      <c r="I177" s="59">
        <f t="shared" ref="I177:I180" si="116">F177-H177</f>
        <v>21841926787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5.08086448E8</v>
      </c>
      <c r="H178" s="62">
        <f>+'MAYO 2024'!H178+'JUNIO 2024'!G178</f>
        <v>944099141</v>
      </c>
      <c r="I178" s="59">
        <f t="shared" si="116"/>
        <v>555900859</v>
      </c>
      <c r="J178" s="5"/>
      <c r="K178" s="6">
        <f>+H178+H180</f>
        <v>1217802428</v>
      </c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0.0</v>
      </c>
      <c r="H179" s="62">
        <f>+'MAYO 2024'!H179+'JUNIO 2024'!G179</f>
        <v>0</v>
      </c>
      <c r="I179" s="59">
        <f t="shared" si="116"/>
        <v>80000000</v>
      </c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v>1.6223829E7</v>
      </c>
      <c r="H180" s="62">
        <f>+'MAYO 2024'!H180+'JUNIO 2024'!G180</f>
        <v>273703287</v>
      </c>
      <c r="I180" s="59">
        <f t="shared" si="116"/>
        <v>-213703287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14794494829</v>
      </c>
      <c r="E181" s="78">
        <f t="shared" si="118"/>
        <v>0</v>
      </c>
      <c r="F181" s="91">
        <f t="shared" ref="F181:I181" si="119">+F182+F190</f>
        <v>123301531691</v>
      </c>
      <c r="G181" s="70">
        <f t="shared" si="119"/>
        <v>8047851536</v>
      </c>
      <c r="H181" s="91">
        <f t="shared" si="119"/>
        <v>30103856488</v>
      </c>
      <c r="I181" s="54">
        <f t="shared" si="119"/>
        <v>93197675203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11794494829</v>
      </c>
      <c r="E182" s="78">
        <f>+E184</f>
        <v>0</v>
      </c>
      <c r="F182" s="91">
        <f t="shared" ref="F182:I182" si="121">+F183+F188</f>
        <v>92850089839</v>
      </c>
      <c r="G182" s="70">
        <f t="shared" si="121"/>
        <v>8047851536</v>
      </c>
      <c r="H182" s="91">
        <f t="shared" si="121"/>
        <v>21990618025</v>
      </c>
      <c r="I182" s="54">
        <f t="shared" si="121"/>
        <v>70859471814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11794494829</v>
      </c>
      <c r="E183" s="78">
        <v>0.0</v>
      </c>
      <c r="F183" s="91">
        <f t="shared" ref="F183:I183" si="123">SUM(F184:F187)</f>
        <v>73688639436</v>
      </c>
      <c r="G183" s="70">
        <f t="shared" si="123"/>
        <v>8047851536</v>
      </c>
      <c r="H183" s="91">
        <f t="shared" si="123"/>
        <v>21990618025</v>
      </c>
      <c r="I183" s="54">
        <f t="shared" si="123"/>
        <v>51698021411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v>1.1323505644E10</v>
      </c>
      <c r="E184" s="87">
        <v>0.0</v>
      </c>
      <c r="F184" s="62">
        <f t="shared" ref="F184:F187" si="124">+C184+D184</f>
        <v>69653596327</v>
      </c>
      <c r="G184" s="60">
        <v>8.047851536E9</v>
      </c>
      <c r="H184" s="62">
        <f>+'MAYO 2024'!H184+'JUNIO 2024'!G184</f>
        <v>20119628840</v>
      </c>
      <c r="I184" s="59">
        <f t="shared" ref="I184:I187" si="125">F184-H184</f>
        <v>49533967487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0.0</v>
      </c>
      <c r="H185" s="62">
        <f>+'MAYO 2024'!H185+'JUNIO 2024'!G185</f>
        <v>0</v>
      </c>
      <c r="I185" s="59">
        <f t="shared" si="125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0.0</v>
      </c>
      <c r="H186" s="62">
        <f>+'MAYO 2024'!H186+'JUNIO 2024'!G186</f>
        <v>0</v>
      </c>
      <c r="I186" s="59">
        <f t="shared" si="125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+'MAYO 2024'!H187+'JUNIO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0</v>
      </c>
      <c r="H188" s="91">
        <f t="shared" si="127"/>
        <v>0</v>
      </c>
      <c r="I188" s="54">
        <f>SUM(I189)</f>
        <v>19161450403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+'ABRIL 2024'!H189+'MAYO 2024'!G189</f>
        <v>0</v>
      </c>
      <c r="I189" s="59">
        <f>+F189-H189</f>
        <v>19161450403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3000000000</v>
      </c>
      <c r="E190" s="78">
        <v>0.0</v>
      </c>
      <c r="F190" s="91">
        <f t="shared" ref="F190:I190" si="129">+F194+F191</f>
        <v>30451441852</v>
      </c>
      <c r="G190" s="70">
        <f t="shared" si="129"/>
        <v>0</v>
      </c>
      <c r="H190" s="91">
        <f t="shared" si="129"/>
        <v>8113238463</v>
      </c>
      <c r="I190" s="54">
        <f t="shared" si="129"/>
        <v>22338203389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0</v>
      </c>
      <c r="E191" s="78">
        <v>0.0</v>
      </c>
      <c r="F191" s="91">
        <f t="shared" ref="F191:I191" si="131">SUM(F192:F193)</f>
        <v>9000000000</v>
      </c>
      <c r="G191" s="70">
        <f t="shared" si="131"/>
        <v>0</v>
      </c>
      <c r="H191" s="91">
        <f t="shared" si="131"/>
        <v>2043310440</v>
      </c>
      <c r="I191" s="54">
        <f t="shared" si="131"/>
        <v>6956689560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0.0</v>
      </c>
      <c r="H192" s="62">
        <f>+'MAYO 2024'!H192+'JUNIO 2024'!G192</f>
        <v>2043310440</v>
      </c>
      <c r="I192" s="63">
        <f t="shared" ref="I192:I193" si="133">+F192-H192</f>
        <v>956689560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f t="shared" si="132"/>
        <v>6000000000</v>
      </c>
      <c r="G193" s="60">
        <v>0.0</v>
      </c>
      <c r="H193" s="62">
        <f>+'MAYO 2024'!H193+'JUNIO 2024'!G193</f>
        <v>0</v>
      </c>
      <c r="I193" s="63">
        <f t="shared" si="133"/>
        <v>6000000000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3000000000</v>
      </c>
      <c r="E194" s="78" t="str">
        <f t="shared" si="134"/>
        <v/>
      </c>
      <c r="F194" s="91">
        <f t="shared" si="134"/>
        <v>21451441852</v>
      </c>
      <c r="G194" s="70">
        <f t="shared" si="134"/>
        <v>0</v>
      </c>
      <c r="H194" s="91">
        <f t="shared" si="134"/>
        <v>6069928023</v>
      </c>
      <c r="I194" s="54">
        <f t="shared" si="134"/>
        <v>15381513829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v>3.0E9</v>
      </c>
      <c r="E195" s="86"/>
      <c r="F195" s="62">
        <f>+C195+D195</f>
        <v>21451441852</v>
      </c>
      <c r="G195" s="60">
        <v>0.0</v>
      </c>
      <c r="H195" s="62">
        <f>+'MAYO 2024'!H195+'JUNIO 2024'!G195</f>
        <v>6069928023</v>
      </c>
      <c r="I195" s="63">
        <f>+F195-H195</f>
        <v>15381513829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0</v>
      </c>
      <c r="E196" s="78"/>
      <c r="F196" s="91">
        <f t="shared" ref="F196:I196" si="136">F197</f>
        <v>50942388435</v>
      </c>
      <c r="G196" s="70">
        <f t="shared" si="136"/>
        <v>7859158446</v>
      </c>
      <c r="H196" s="91">
        <f t="shared" si="136"/>
        <v>16425614551</v>
      </c>
      <c r="I196" s="54">
        <f t="shared" si="136"/>
        <v>34516773884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0</v>
      </c>
      <c r="E197" s="78">
        <f t="shared" si="137"/>
        <v>0</v>
      </c>
      <c r="F197" s="78">
        <f t="shared" si="137"/>
        <v>50942388435</v>
      </c>
      <c r="G197" s="78">
        <f t="shared" si="137"/>
        <v>7859158446</v>
      </c>
      <c r="H197" s="78">
        <f t="shared" si="137"/>
        <v>16425614551</v>
      </c>
      <c r="I197" s="78">
        <f t="shared" si="137"/>
        <v>34516773884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2.216445E7</v>
      </c>
      <c r="H198" s="62">
        <f>+'MAYO 2024'!H198+'JUNIO 2024'!G198</f>
        <v>41907134</v>
      </c>
      <c r="I198" s="63">
        <f t="shared" ref="I198:I206" si="139">+F198-H198</f>
        <v>258092866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+'MAYO 2024'!H199+'JUNIO 2024'!G199</f>
        <v>4311658621</v>
      </c>
      <c r="I199" s="63">
        <f t="shared" si="139"/>
        <v>10171004324</v>
      </c>
      <c r="J199" s="5"/>
      <c r="K199" s="6"/>
      <c r="L199" s="8">
        <f>+G199+G203</f>
        <v>0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7695050.0</v>
      </c>
      <c r="H200" s="62">
        <f>+'MAYO 2024'!H200+'JUNIO 2024'!G200</f>
        <v>28172230</v>
      </c>
      <c r="I200" s="63">
        <f t="shared" si="139"/>
        <v>71827770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+'MAYO 2024'!H201+'JUNIO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7.829298946E9</v>
      </c>
      <c r="H202" s="62">
        <f>+'MAYO 2024'!H202+'JUNIO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0.0</v>
      </c>
      <c r="H203" s="62">
        <f>+'MAYO 2024'!H203+'JUNIO 2024'!G203</f>
        <v>4214577620</v>
      </c>
      <c r="I203" s="63">
        <f t="shared" si="139"/>
        <v>6845147870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11.25" customHeight="1">
      <c r="A204" s="56"/>
      <c r="B204" s="94"/>
      <c r="C204" s="58"/>
      <c r="D204" s="60">
        <v>0.0</v>
      </c>
      <c r="E204" s="86"/>
      <c r="F204" s="62">
        <f t="shared" si="138"/>
        <v>0</v>
      </c>
      <c r="G204" s="60">
        <v>0.0</v>
      </c>
      <c r="H204" s="62">
        <f>+'MAYO 2024'!H204+'JUNIO 2024'!G204</f>
        <v>0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/>
      <c r="B205" s="94"/>
      <c r="C205" s="58"/>
      <c r="D205" s="60">
        <v>0.0</v>
      </c>
      <c r="E205" s="86"/>
      <c r="F205" s="62">
        <f t="shared" si="138"/>
        <v>0</v>
      </c>
      <c r="G205" s="60">
        <v>0.0</v>
      </c>
      <c r="H205" s="62">
        <f>+'MAYO 2024'!H205+'JUNIO 2024'!G205</f>
        <v>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7028268645</v>
      </c>
      <c r="E206" s="78"/>
      <c r="F206" s="91">
        <f t="shared" si="138"/>
        <v>7028268645</v>
      </c>
      <c r="G206" s="54">
        <f t="shared" ref="G206:H206" si="140">+G207</f>
        <v>3646812696</v>
      </c>
      <c r="H206" s="54">
        <f t="shared" si="140"/>
        <v>4727431089</v>
      </c>
      <c r="I206" s="82">
        <f t="shared" si="139"/>
        <v>2300837556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7028268645</v>
      </c>
      <c r="E207" s="70"/>
      <c r="F207" s="91">
        <f t="shared" si="138"/>
        <v>7028268645</v>
      </c>
      <c r="G207" s="70">
        <f t="shared" ref="G207:I207" si="142">+G208</f>
        <v>3646812696</v>
      </c>
      <c r="H207" s="70">
        <f t="shared" si="142"/>
        <v>4727431089</v>
      </c>
      <c r="I207" s="82">
        <f t="shared" si="142"/>
        <v>2300837556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7028268645</v>
      </c>
      <c r="E208" s="70">
        <f t="shared" si="143"/>
        <v>0</v>
      </c>
      <c r="F208" s="70">
        <f t="shared" si="143"/>
        <v>7028268645</v>
      </c>
      <c r="G208" s="70">
        <f t="shared" si="143"/>
        <v>3646812696</v>
      </c>
      <c r="H208" s="70">
        <f t="shared" si="143"/>
        <v>4727431089</v>
      </c>
      <c r="I208" s="70">
        <f t="shared" si="143"/>
        <v>2300837556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716168479+11523201+39717402</f>
        <v>767409082</v>
      </c>
      <c r="E209" s="63"/>
      <c r="F209" s="63">
        <f t="shared" ref="F209:F228" si="144">+C209+D209</f>
        <v>767409082</v>
      </c>
      <c r="G209" s="60">
        <v>0.0</v>
      </c>
      <c r="H209" s="62">
        <f>+'MAYO 2024'!H209+'JUNIO 2024'!G209</f>
        <v>901743983.1</v>
      </c>
      <c r="I209" s="63">
        <f t="shared" ref="I209:I228" si="145">+F209-H209</f>
        <v>-134334901.1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+'MAYO 2024'!H210+'JUNIO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</f>
        <v>19680000</v>
      </c>
      <c r="E211" s="63"/>
      <c r="F211" s="62">
        <f t="shared" si="144"/>
        <v>19680000</v>
      </c>
      <c r="G211" s="60">
        <v>0.0</v>
      </c>
      <c r="H211" s="62">
        <f>+'MAYO 2024'!H211+'JUNIO 2024'!G211</f>
        <v>10400000</v>
      </c>
      <c r="I211" s="63">
        <f t="shared" si="145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1.4325E9</v>
      </c>
      <c r="H212" s="62">
        <f>+'MAYO 2024'!H212+'JUNIO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2.5" customHeight="1">
      <c r="A213" s="100">
        <v>3.1111030146E10</v>
      </c>
      <c r="B213" s="101" t="s">
        <v>179</v>
      </c>
      <c r="C213" s="58"/>
      <c r="D213" s="60">
        <f>300000000+38508272</f>
        <v>338508272</v>
      </c>
      <c r="E213" s="63"/>
      <c r="F213" s="62">
        <f t="shared" si="144"/>
        <v>338508272</v>
      </c>
      <c r="G213" s="60">
        <v>0.0</v>
      </c>
      <c r="H213" s="62">
        <f>+'MAYO 2024'!H213+'JUNIO 2024'!G213</f>
        <v>0</v>
      </c>
      <c r="I213" s="63">
        <f t="shared" si="145"/>
        <v>338508272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2092012696+145211453+10533636+45800000</f>
        <v>2293557785</v>
      </c>
      <c r="E214" s="63"/>
      <c r="F214" s="62">
        <f t="shared" si="144"/>
        <v>2293557785</v>
      </c>
      <c r="G214" s="60">
        <v>0.0</v>
      </c>
      <c r="H214" s="62">
        <f>+'MAYO 2024'!H214+'JUNIO 2024'!G214</f>
        <v>0</v>
      </c>
      <c r="I214" s="63">
        <f t="shared" si="145"/>
        <v>2293557785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+'MAYO 2024'!H215+'JUNIO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+'MAYO 2024'!H216+'JUNIO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1.512E8</v>
      </c>
      <c r="H217" s="62">
        <f>+'MAYO 2024'!H217+'JUNIO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f>521069842+549950546+442552500+549539808</f>
        <v>2063112696</v>
      </c>
      <c r="H218" s="62">
        <f>+'MAYO 2024'!H218+'JUNIO 2024'!G218</f>
        <v>2063112696</v>
      </c>
      <c r="I218" s="63">
        <f t="shared" si="145"/>
        <v>-2063112696</v>
      </c>
      <c r="J218" s="6"/>
      <c r="K218" s="8"/>
      <c r="L218" s="22">
        <f>+D208+D228+D195+D187+D184</f>
        <v>21907632376</v>
      </c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+'MAYO 2024'!H219+'JUNIO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1.25" customHeight="1">
      <c r="A220" s="100"/>
      <c r="B220" s="101"/>
      <c r="C220" s="58"/>
      <c r="D220" s="60">
        <v>0.0</v>
      </c>
      <c r="E220" s="63"/>
      <c r="F220" s="62">
        <f t="shared" si="144"/>
        <v>0</v>
      </c>
      <c r="G220" s="60">
        <v>0.0</v>
      </c>
      <c r="H220" s="62">
        <f>+'MAYO 2024'!H220+'JUNIO 2024'!G220</f>
        <v>0</v>
      </c>
      <c r="I220" s="63">
        <f t="shared" si="145"/>
        <v>0</v>
      </c>
      <c r="J220" s="6"/>
      <c r="K220" s="8"/>
      <c r="L220" s="18"/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1.25" customHeight="1">
      <c r="A221" s="100"/>
      <c r="B221" s="101"/>
      <c r="C221" s="58"/>
      <c r="D221" s="60">
        <v>0.0</v>
      </c>
      <c r="E221" s="63"/>
      <c r="F221" s="62">
        <f t="shared" si="144"/>
        <v>0</v>
      </c>
      <c r="G221" s="60">
        <v>0.0</v>
      </c>
      <c r="H221" s="62">
        <f>+'MAYO 2024'!H221+'JUNIO 2024'!G221</f>
        <v>0</v>
      </c>
      <c r="I221" s="63">
        <f t="shared" si="145"/>
        <v>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1.25" customHeight="1">
      <c r="A222" s="100"/>
      <c r="B222" s="101"/>
      <c r="C222" s="58"/>
      <c r="D222" s="60">
        <v>0.0</v>
      </c>
      <c r="E222" s="63"/>
      <c r="F222" s="62">
        <f t="shared" si="144"/>
        <v>0</v>
      </c>
      <c r="G222" s="60">
        <v>0.0</v>
      </c>
      <c r="H222" s="62">
        <f>+'MAYO 2024'!H222+'JUNIO 2024'!G222</f>
        <v>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/>
      <c r="B223" s="101"/>
      <c r="C223" s="58"/>
      <c r="D223" s="60">
        <v>0.0</v>
      </c>
      <c r="E223" s="63"/>
      <c r="F223" s="62">
        <f t="shared" si="144"/>
        <v>0</v>
      </c>
      <c r="G223" s="60">
        <v>0.0</v>
      </c>
      <c r="H223" s="62">
        <f>+'MAYO 2024'!H223+'JUNIO 2024'!G223</f>
        <v>0</v>
      </c>
      <c r="I223" s="63">
        <f t="shared" si="145"/>
        <v>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/>
      <c r="B224" s="101"/>
      <c r="C224" s="58"/>
      <c r="D224" s="60">
        <v>0.0</v>
      </c>
      <c r="E224" s="63"/>
      <c r="F224" s="62">
        <f t="shared" si="144"/>
        <v>0</v>
      </c>
      <c r="G224" s="60">
        <v>0.0</v>
      </c>
      <c r="H224" s="62">
        <f>+'MAYO 2024'!H224+'JUNIO 2024'!G224</f>
        <v>0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1.25" customHeight="1">
      <c r="A225" s="100"/>
      <c r="B225" s="101"/>
      <c r="C225" s="58"/>
      <c r="D225" s="60">
        <v>0.0</v>
      </c>
      <c r="E225" s="63"/>
      <c r="F225" s="62">
        <f t="shared" si="144"/>
        <v>0</v>
      </c>
      <c r="G225" s="60">
        <v>0.0</v>
      </c>
      <c r="H225" s="62">
        <f>+'MAYO 2024'!H225+'JUNIO 2024'!G225</f>
        <v>0</v>
      </c>
      <c r="I225" s="63">
        <f t="shared" si="145"/>
        <v>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f t="shared" si="144"/>
        <v>0</v>
      </c>
      <c r="G226" s="60">
        <v>0.0</v>
      </c>
      <c r="H226" s="62">
        <f>+'MAYO 2024'!H226+'JUNIO 2024'!G226</f>
        <v>0</v>
      </c>
      <c r="I226" s="63">
        <f t="shared" si="145"/>
        <v>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4"/>
        <v>0</v>
      </c>
      <c r="G227" s="60">
        <v>0.0</v>
      </c>
      <c r="H227" s="62">
        <f>+'MAYO 2024'!H227+'JUNIO 2024'!G227</f>
        <v>0</v>
      </c>
      <c r="I227" s="63">
        <f t="shared" si="145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 t="shared" ref="D228:D229" si="146">+D229</f>
        <v>84868902</v>
      </c>
      <c r="E228" s="78"/>
      <c r="F228" s="91">
        <f t="shared" si="144"/>
        <v>84868902</v>
      </c>
      <c r="G228" s="64">
        <f>+G229</f>
        <v>0</v>
      </c>
      <c r="H228" s="91">
        <f>+G228</f>
        <v>0</v>
      </c>
      <c r="I228" s="82">
        <f t="shared" si="145"/>
        <v>84868902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 t="shared" si="146"/>
        <v>84868902</v>
      </c>
      <c r="E229" s="70" t="str">
        <f t="shared" ref="E229:I229" si="147">+E230</f>
        <v/>
      </c>
      <c r="F229" s="70">
        <f t="shared" si="147"/>
        <v>84868902</v>
      </c>
      <c r="G229" s="70">
        <f t="shared" si="147"/>
        <v>0</v>
      </c>
      <c r="H229" s="70">
        <f t="shared" si="147"/>
        <v>0</v>
      </c>
      <c r="I229" s="70">
        <f t="shared" si="147"/>
        <v>84868902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8">+C230+D230</f>
        <v>84868902</v>
      </c>
      <c r="G230" s="60">
        <v>0.0</v>
      </c>
      <c r="H230" s="62">
        <f>+'MAYO 2024'!H230+'JUNIO 2024'!G230</f>
        <v>0</v>
      </c>
      <c r="I230" s="63">
        <f t="shared" ref="I230:I233" si="149">+F230-H230</f>
        <v>84868902</v>
      </c>
      <c r="J230" s="6"/>
      <c r="K230" s="5"/>
      <c r="L230" s="6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/>
      <c r="B231" s="101"/>
      <c r="C231" s="58"/>
      <c r="D231" s="60"/>
      <c r="E231" s="63"/>
      <c r="F231" s="63">
        <f t="shared" si="148"/>
        <v>0</v>
      </c>
      <c r="G231" s="60"/>
      <c r="H231" s="62">
        <f>+'MAYO 2024'!H231+'JUNIO 2024'!G231</f>
        <v>0</v>
      </c>
      <c r="I231" s="63">
        <f t="shared" si="149"/>
        <v>0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0"/>
      <c r="F232" s="63">
        <f t="shared" si="148"/>
        <v>0</v>
      </c>
      <c r="G232" s="60"/>
      <c r="H232" s="62">
        <f>+'MAYO 2024'!H232+'JUNIO 2024'!G232</f>
        <v>0</v>
      </c>
      <c r="I232" s="63">
        <f t="shared" si="149"/>
        <v>0</v>
      </c>
      <c r="J232" s="6"/>
      <c r="K232" s="5"/>
      <c r="L232" s="6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</f>
        <v>21907632376</v>
      </c>
      <c r="E233" s="104">
        <f>+E151+E168+E177+E182+E191</f>
        <v>0</v>
      </c>
      <c r="F233" s="104">
        <f>+C233+D233-E233</f>
        <v>310348608222</v>
      </c>
      <c r="G233" s="104">
        <f t="shared" ref="G233:H233" si="150">+G17+G181+G196+G206</f>
        <v>25054200846</v>
      </c>
      <c r="H233" s="104">
        <f t="shared" si="150"/>
        <v>84798957651</v>
      </c>
      <c r="I233" s="82">
        <f t="shared" si="149"/>
        <v>225549650571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18"/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7"/>
      <c r="E236" s="10"/>
      <c r="F236" s="105"/>
      <c r="G236" s="8">
        <f>+'MAYO 2024'!H233+'JUNIO 2024'!G233</f>
        <v>84798957651</v>
      </c>
      <c r="H236" s="8"/>
      <c r="I236" s="106"/>
      <c r="J236" s="5"/>
      <c r="K236" s="8"/>
      <c r="L236" s="18"/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105"/>
      <c r="E237" s="10"/>
      <c r="F237" s="105"/>
      <c r="G237" s="8"/>
      <c r="H237" s="8"/>
      <c r="I237" s="10"/>
      <c r="J237" s="5"/>
      <c r="K237" s="6"/>
      <c r="L237" s="18"/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7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5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2" width="13.38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192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255326240390</v>
      </c>
      <c r="G17" s="51">
        <f t="shared" ref="G17:H17" si="2">+G18</f>
        <v>1311467775</v>
      </c>
      <c r="H17" s="51">
        <f t="shared" si="2"/>
        <v>34853523298</v>
      </c>
      <c r="I17" s="51">
        <f>+F17+G17-H17</f>
        <v>221784184867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1311467775</v>
      </c>
      <c r="H18" s="51">
        <f t="shared" si="4"/>
        <v>34853523298</v>
      </c>
      <c r="I18" s="51">
        <f t="shared" si="4"/>
        <v>94138027251</v>
      </c>
      <c r="J18" s="18"/>
      <c r="K18" s="53"/>
      <c r="L18" s="5"/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30195282</v>
      </c>
      <c r="H19" s="51">
        <f t="shared" si="6"/>
        <v>23502985031</v>
      </c>
      <c r="I19" s="51">
        <f t="shared" si="6"/>
        <v>67836805518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436792</v>
      </c>
      <c r="H20" s="51">
        <f t="shared" si="8"/>
        <v>23045715109</v>
      </c>
      <c r="I20" s="51">
        <f t="shared" si="8"/>
        <v>62449006842</v>
      </c>
      <c r="J20" s="18"/>
      <c r="K20" s="53"/>
      <c r="L20" s="8">
        <f>+H20+H86</f>
        <v>23255385145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0</v>
      </c>
      <c r="H21" s="51">
        <f t="shared" si="10"/>
        <v>4804559044</v>
      </c>
      <c r="I21" s="51">
        <f t="shared" si="10"/>
        <v>13742421791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0.0</v>
      </c>
      <c r="H22" s="62">
        <f>+'JUNIO 2024'!H22+'JULIO 2024'!G22</f>
        <v>831977424.1</v>
      </c>
      <c r="I22" s="63">
        <f t="shared" ref="I22:I30" si="12">+F22-H22</f>
        <v>2362296734</v>
      </c>
      <c r="J22" s="5"/>
      <c r="K22" s="53"/>
      <c r="L22" s="8">
        <f>+H70+H134</f>
        <v>65599450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0.0</v>
      </c>
      <c r="H23" s="62">
        <f>+'JUNIO 2024'!H23+'JULIO 2024'!G23</f>
        <v>537418056.8</v>
      </c>
      <c r="I23" s="63">
        <f t="shared" si="12"/>
        <v>1479064576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0.0</v>
      </c>
      <c r="H24" s="62">
        <f>+'JUNIO 2024'!H24+'JULIO 2024'!G24</f>
        <v>933390407.6</v>
      </c>
      <c r="I24" s="63">
        <f t="shared" si="12"/>
        <v>2553390216</v>
      </c>
      <c r="J24" s="5"/>
      <c r="K24" s="6"/>
      <c r="L24" s="8">
        <f>+H174</f>
        <v>676576608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0.0</v>
      </c>
      <c r="H25" s="62">
        <f>+'JUNIO 2024'!H25+'JULIO 2024'!G25</f>
        <v>480883603</v>
      </c>
      <c r="I25" s="63">
        <f t="shared" si="12"/>
        <v>1328514806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0.0</v>
      </c>
      <c r="H26" s="62">
        <f>+'JUNIO 2024'!H26+'JULIO 2024'!G26</f>
        <v>1068258462</v>
      </c>
      <c r="I26" s="63">
        <f t="shared" si="12"/>
        <v>2579012436</v>
      </c>
      <c r="J26" s="5"/>
      <c r="K26" s="6"/>
      <c r="L26" s="8">
        <f>+H149+H154+H159+H171</f>
        <v>182778931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0.0</v>
      </c>
      <c r="H27" s="62">
        <f>+'JUNIO 2024'!H27+'JULIO 2024'!G27</f>
        <v>419924992.1</v>
      </c>
      <c r="I27" s="63">
        <f t="shared" si="12"/>
        <v>1464541448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0.0</v>
      </c>
      <c r="H28" s="62">
        <f>+'JUNIO 2024'!H28+'JULIO 2024'!G28</f>
        <v>358032648.2</v>
      </c>
      <c r="I28" s="63">
        <f t="shared" si="12"/>
        <v>884472696.8</v>
      </c>
      <c r="J28" s="5"/>
      <c r="K28" s="6"/>
      <c r="L28" s="8">
        <f>+H178+H179+H180</f>
        <v>1224175567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0.0</v>
      </c>
      <c r="H29" s="62">
        <f>+'JUNIO 2024'!H29+'JULIO 2024'!G29</f>
        <v>150387420.6</v>
      </c>
      <c r="I29" s="63">
        <f t="shared" si="12"/>
        <v>843616863.4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0.0</v>
      </c>
      <c r="H30" s="62">
        <f>+'JUNIO 2024'!H30+'JULIO 2024'!G30</f>
        <v>24286029.59</v>
      </c>
      <c r="I30" s="63">
        <f t="shared" si="12"/>
        <v>247512014.4</v>
      </c>
      <c r="J30" s="5"/>
      <c r="K30" s="6"/>
      <c r="L30" s="8">
        <f>+H184</f>
        <v>24143554608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225000</v>
      </c>
      <c r="H31" s="64">
        <f t="shared" si="14"/>
        <v>4080138301</v>
      </c>
      <c r="I31" s="64">
        <f t="shared" si="14"/>
        <v>11430470088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225000.0</v>
      </c>
      <c r="H32" s="62">
        <f>+'JUNIO 2024'!H32+'JULIO 2024'!G32</f>
        <v>1155896754</v>
      </c>
      <c r="I32" s="63">
        <f t="shared" ref="I32:I36" si="16">+F32-H32</f>
        <v>2473254274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0.0</v>
      </c>
      <c r="H33" s="62">
        <f>+'JUNIO 2024'!H33+'JULIO 2024'!G33</f>
        <v>181296295</v>
      </c>
      <c r="I33" s="63">
        <f t="shared" si="16"/>
        <v>3442677628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v>0.0</v>
      </c>
      <c r="H34" s="62">
        <f>+'JUNIO 2024'!H34+'JULIO 2024'!G34</f>
        <v>1477662994</v>
      </c>
      <c r="I34" s="63">
        <f t="shared" si="16"/>
        <v>2138545270</v>
      </c>
      <c r="J34" s="5"/>
      <c r="K34" s="6"/>
      <c r="L34" s="8">
        <f>+H188</f>
        <v>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0.0</v>
      </c>
      <c r="H35" s="62">
        <f>+'JUNIO 2024'!H35+'JULIO 2024'!G35</f>
        <v>1076264730</v>
      </c>
      <c r="I35" s="63">
        <f t="shared" si="16"/>
        <v>2749616311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0.0</v>
      </c>
      <c r="H36" s="62">
        <f>+'JUNIO 2024'!H36+'JULIO 2024'!G36</f>
        <v>189017528.5</v>
      </c>
      <c r="I36" s="63">
        <f t="shared" si="16"/>
        <v>626376604.5</v>
      </c>
      <c r="J36" s="5"/>
      <c r="K36" s="6"/>
      <c r="L36" s="8">
        <f>+H196</f>
        <v>19300574174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211792</v>
      </c>
      <c r="H37" s="64">
        <f t="shared" si="18"/>
        <v>6703478933</v>
      </c>
      <c r="I37" s="64">
        <f t="shared" si="18"/>
        <v>19852484262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211792.0</v>
      </c>
      <c r="H38" s="62">
        <f>+'JUNIO 2024'!H38+'JULIO 2024'!G38</f>
        <v>1110592005</v>
      </c>
      <c r="I38" s="63">
        <f t="shared" ref="I38:I56" si="20">+F38-H38</f>
        <v>2852482335</v>
      </c>
      <c r="J38" s="5"/>
      <c r="K38" s="6"/>
      <c r="L38" s="8">
        <f>+H177+H194</f>
        <v>18118379673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0.0</v>
      </c>
      <c r="H39" s="62">
        <f>+'JUNIO 2024'!H39+'JULIO 2024'!G39</f>
        <v>767022206.9</v>
      </c>
      <c r="I39" s="63">
        <f t="shared" si="20"/>
        <v>2313355627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0.0</v>
      </c>
      <c r="H40" s="62">
        <f>+'JUNIO 2024'!H40+'JULIO 2024'!G40</f>
        <v>76257724.74</v>
      </c>
      <c r="I40" s="63">
        <f t="shared" si="20"/>
        <v>-34840879.74</v>
      </c>
      <c r="J40" s="5"/>
      <c r="K40" s="6"/>
      <c r="L40" s="8">
        <f>+H192</f>
        <v>2554138050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0.0</v>
      </c>
      <c r="H41" s="62">
        <f>+'JUNIO 2024'!H41+'JULIO 2024'!G41</f>
        <v>1116542855</v>
      </c>
      <c r="I41" s="63">
        <f t="shared" si="20"/>
        <v>2950073597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0.0</v>
      </c>
      <c r="H42" s="62">
        <f>+'JUNIO 2024'!H42+'JULIO 2024'!G42</f>
        <v>464505242.2</v>
      </c>
      <c r="I42" s="63">
        <f t="shared" si="20"/>
        <v>1119689073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0.0</v>
      </c>
      <c r="H43" s="62">
        <f>+'JUNIO 2024'!H43+'JULIO 2024'!G43</f>
        <v>534683684</v>
      </c>
      <c r="I43" s="63">
        <f t="shared" si="20"/>
        <v>1409319470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0.0</v>
      </c>
      <c r="H44" s="62">
        <f>+'JUNIO 2024'!H44+'JULIO 2024'!G44</f>
        <v>401345958.3</v>
      </c>
      <c r="I44" s="63">
        <f t="shared" si="20"/>
        <v>1263093494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0.0</v>
      </c>
      <c r="H45" s="62">
        <f>+'JUNIO 2024'!H45+'JULIO 2024'!G45</f>
        <v>222983686.5</v>
      </c>
      <c r="I45" s="63">
        <f t="shared" si="20"/>
        <v>727015191.5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0.0</v>
      </c>
      <c r="H46" s="62">
        <f>+'JUNIO 2024'!H46+'JULIO 2024'!G46</f>
        <v>505223276.7</v>
      </c>
      <c r="I46" s="63">
        <f t="shared" si="20"/>
        <v>1296409473</v>
      </c>
      <c r="J46" s="5"/>
      <c r="K46" s="6"/>
      <c r="L46" s="8">
        <f>+H206</f>
        <v>5186986554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0.0</v>
      </c>
      <c r="H47" s="62">
        <f>+'JUNIO 2024'!H47+'JULIO 2024'!G47</f>
        <v>329622138.2</v>
      </c>
      <c r="I47" s="63">
        <f t="shared" si="20"/>
        <v>1389176923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0.0</v>
      </c>
      <c r="H48" s="62">
        <f>+'JUNIO 2024'!H48+'JULIO 2024'!G48</f>
        <v>106189522</v>
      </c>
      <c r="I48" s="63">
        <f t="shared" si="20"/>
        <v>597896840</v>
      </c>
      <c r="J48" s="5"/>
      <c r="K48" s="6"/>
      <c r="L48" s="55">
        <f>SUM(L18:L47)</f>
        <v>96579137945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0.0</v>
      </c>
      <c r="H49" s="62">
        <f>+'JUNIO 2024'!H49+'JULIO 2024'!G49</f>
        <v>308429270.3</v>
      </c>
      <c r="I49" s="63">
        <f t="shared" si="20"/>
        <v>1190342802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0.0</v>
      </c>
      <c r="H50" s="62">
        <f>+'JUNIO 2024'!H50+'JULIO 2024'!G50</f>
        <v>214362233.5</v>
      </c>
      <c r="I50" s="63">
        <f t="shared" si="20"/>
        <v>582912029.5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0.0</v>
      </c>
      <c r="H51" s="62">
        <f>+'JUNIO 2024'!H51+'JULIO 2024'!G51</f>
        <v>235423403</v>
      </c>
      <c r="I51" s="63">
        <f t="shared" si="20"/>
        <v>277110052</v>
      </c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0.0</v>
      </c>
      <c r="H52" s="62">
        <f>+'JUNIO 2024'!H52+'JULIO 2024'!G52</f>
        <v>113810931.7</v>
      </c>
      <c r="I52" s="63">
        <f t="shared" si="20"/>
        <v>367659889.3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0.0</v>
      </c>
      <c r="H53" s="62">
        <f>+'JUNIO 2024'!H53+'JULIO 2024'!G53</f>
        <v>38438249.21</v>
      </c>
      <c r="I53" s="63">
        <f t="shared" si="20"/>
        <v>427501254.8</v>
      </c>
      <c r="J53" s="5"/>
      <c r="K53" s="6"/>
      <c r="L53" s="65">
        <v>8.080164937534682E10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0.0</v>
      </c>
      <c r="H54" s="62">
        <f>+'JUNIO 2024'!H54+'JULIO 2024'!G54</f>
        <v>11980638.19</v>
      </c>
      <c r="I54" s="63">
        <f t="shared" si="20"/>
        <v>285702933.8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0.0</v>
      </c>
      <c r="H55" s="62">
        <f>+'JUNIO 2024'!H55+'JULIO 2024'!G55</f>
        <v>104845534.1</v>
      </c>
      <c r="I55" s="63">
        <f t="shared" si="20"/>
        <v>607006486.9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0.0</v>
      </c>
      <c r="H56" s="62">
        <f>+'JUNIO 2024'!H56+'JULIO 2024'!G56</f>
        <v>41220374.33</v>
      </c>
      <c r="I56" s="63">
        <f t="shared" si="20"/>
        <v>230577669.7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0</v>
      </c>
      <c r="H57" s="64">
        <f t="shared" si="24"/>
        <v>6879123684</v>
      </c>
      <c r="I57" s="64">
        <f t="shared" si="24"/>
        <v>15180523294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0.0</v>
      </c>
      <c r="H58" s="62">
        <f>+'JUNIO 2024'!H58+'JULIO 2024'!G58</f>
        <v>1221091991</v>
      </c>
      <c r="I58" s="63">
        <f t="shared" ref="I58:I63" si="26">+F58-H58</f>
        <v>2829993144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0.0</v>
      </c>
      <c r="H59" s="62">
        <f>+'JUNIO 2024'!H59+'JULIO 2024'!G59</f>
        <v>1909652392</v>
      </c>
      <c r="I59" s="63">
        <f t="shared" si="26"/>
        <v>2832576341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0.0</v>
      </c>
      <c r="H60" s="62">
        <f>+'JUNIO 2024'!H60+'JULIO 2024'!G60</f>
        <v>769873019.9</v>
      </c>
      <c r="I60" s="63">
        <f t="shared" si="26"/>
        <v>1702194906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0.0</v>
      </c>
      <c r="H61" s="62">
        <f>+'JUNIO 2024'!H61+'JULIO 2024'!G61</f>
        <v>648496070.1</v>
      </c>
      <c r="I61" s="63">
        <f t="shared" si="26"/>
        <v>1652727371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0.0</v>
      </c>
      <c r="H62" s="62">
        <f>+'JUNIO 2024'!H62+'JULIO 2024'!G62</f>
        <v>748810756</v>
      </c>
      <c r="I62" s="63">
        <f t="shared" si="26"/>
        <v>3245326217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0.0</v>
      </c>
      <c r="H63" s="62">
        <f>+'JUNIO 2024'!H63+'JULIO 2024'!G63</f>
        <v>1581199456</v>
      </c>
      <c r="I63" s="63">
        <f t="shared" si="26"/>
        <v>2917705314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0</v>
      </c>
      <c r="H64" s="64">
        <f t="shared" si="29"/>
        <v>73253458.66</v>
      </c>
      <c r="I64" s="64">
        <f t="shared" si="29"/>
        <v>747317779.3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+'JUNIO 2024'!H65+'JULIO 2024'!G65</f>
        <v>0</v>
      </c>
      <c r="I65" s="63">
        <f t="shared" ref="I65:I67" si="31">+F65-H65</f>
        <v>90599348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0.0</v>
      </c>
      <c r="H66" s="62">
        <f>+'JUNIO 2024'!H66+'JULIO 2024'!G66</f>
        <v>43886662.43</v>
      </c>
      <c r="I66" s="63">
        <f t="shared" si="31"/>
        <v>321099282.6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0.0</v>
      </c>
      <c r="H67" s="62">
        <f>+'JUNIO 2024'!H67+'JULIO 2024'!G67</f>
        <v>29366796.23</v>
      </c>
      <c r="I67" s="63">
        <f t="shared" si="31"/>
        <v>335619148.8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0</v>
      </c>
      <c r="H68" s="54">
        <f t="shared" si="33"/>
        <v>505161687.5</v>
      </c>
      <c r="I68" s="64">
        <f>SUM(I69)</f>
        <v>1495789629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0.0</v>
      </c>
      <c r="H69" s="62">
        <f>+'JUNIO 2024'!H69+'JULIO 2024'!G69</f>
        <v>505161687.5</v>
      </c>
      <c r="I69" s="63">
        <f>+F69-H69</f>
        <v>1495789629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9907100</v>
      </c>
      <c r="H70" s="51">
        <f t="shared" si="35"/>
        <v>40192225</v>
      </c>
      <c r="I70" s="51">
        <f t="shared" si="35"/>
        <v>4247392507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1882600</v>
      </c>
      <c r="H71" s="51">
        <f t="shared" si="36"/>
        <v>1882600</v>
      </c>
      <c r="I71" s="51">
        <f t="shared" si="36"/>
        <v>402872929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54">
        <v>0.0</v>
      </c>
      <c r="H72" s="62">
        <f>+'JUNIO 2024'!H72+'JULIO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1882600.0</v>
      </c>
      <c r="H73" s="62">
        <f>+'JUNIO 2024'!H73+'JULIO 2024'!G73</f>
        <v>1882600</v>
      </c>
      <c r="I73" s="63">
        <f t="shared" si="38"/>
        <v>271092059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8024500</v>
      </c>
      <c r="H74" s="51">
        <f t="shared" si="40"/>
        <v>38309625</v>
      </c>
      <c r="I74" s="51">
        <f t="shared" si="40"/>
        <v>3844519578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+'JUNIO 2024'!H75+'JULIO 2024'!G75</f>
        <v>3181000</v>
      </c>
      <c r="I75" s="63">
        <f t="shared" ref="I75:I85" si="42">+F75-H75</f>
        <v>370982541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+'JUNIO 2024'!H76+'JULIO 2024'!G76</f>
        <v>0</v>
      </c>
      <c r="I76" s="63">
        <f t="shared" si="42"/>
        <v>289447268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+'JUNIO 2024'!H77+'JULIO 2024'!G77</f>
        <v>0</v>
      </c>
      <c r="I77" s="63">
        <f t="shared" si="42"/>
        <v>296506957</v>
      </c>
      <c r="J77" s="18"/>
      <c r="K77" s="53"/>
      <c r="L77" s="8">
        <f>+H22+H23+H24+H25+H26+H27+H28+H29+H30+H32+H33+H34+H35+H36+H38+H39+H40+H41+H42+H43+H44+H45+H46+H47+H48+H49+H50+H51+H52+H53+H54+H55+H56+H58+H59+H60+H61+H62+H63+H66+H67+H69+H73+H75+H76+H78+H79+H80+H81+H82+H83+H84+H85+H88+H89+H90+H91+H92+H93+H94+H95+H97+H98+H99+H100+H101+H103+H104+H105+H106+H107+H108+H110+H111+H114+H122+H123+H124+H125+H126+H127+H130+H131+H133+H136+H138+H139+H141+H142+H144+H145+H146+H147+H148+H150+H151+H152+H153+H156+H158+H160+H161+H162+H163+H164+H165+H166+H167+H170+H172+H173+H175+H177+H178+H180+H184+H187+H192+H195+H198+H199+H200+H202+H203+H204+H205+H209+H210+H211+H212+H214+H215+H217+H218+H220+H221+H222+H224+H231</f>
        <v>97132502972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0.0</v>
      </c>
      <c r="H78" s="62">
        <f>+'JUNIO 2024'!H78+'JULIO 2024'!G78</f>
        <v>2862000</v>
      </c>
      <c r="I78" s="63">
        <f t="shared" si="42"/>
        <v>314824026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+'JUNIO 2024'!H79+'JULIO 2024'!G79</f>
        <v>500000</v>
      </c>
      <c r="I79" s="63">
        <f t="shared" si="42"/>
        <v>366603852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+'JUNIO 2024'!H80+'JULIO 2024'!G80</f>
        <v>3529875</v>
      </c>
      <c r="I80" s="63">
        <f t="shared" si="42"/>
        <v>420051493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0.0</v>
      </c>
      <c r="H81" s="62">
        <f>+'JUNIO 2024'!H81+'JULIO 2024'!G81</f>
        <v>0</v>
      </c>
      <c r="I81" s="63">
        <f t="shared" si="42"/>
        <v>472999194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4494500.0</v>
      </c>
      <c r="H82" s="62">
        <f>+'JUNIO 2024'!H82+'JULIO 2024'!G82</f>
        <v>20303850</v>
      </c>
      <c r="I82" s="63">
        <f t="shared" si="42"/>
        <v>367979070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+'JUNIO 2024'!H83+'JULIO 2024'!G83</f>
        <v>2823900</v>
      </c>
      <c r="I83" s="63">
        <f t="shared" si="42"/>
        <v>328981505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3530000.0</v>
      </c>
      <c r="H84" s="62">
        <f>+'JUNIO 2024'!H84+'JULIO 2024'!G84</f>
        <v>3530000</v>
      </c>
      <c r="I84" s="63">
        <f t="shared" si="42"/>
        <v>292976957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+'JUNIO 2024'!H85+'JULIO 2024'!G85</f>
        <v>1579000</v>
      </c>
      <c r="I85" s="63">
        <f t="shared" si="42"/>
        <v>323166715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930590</v>
      </c>
      <c r="H86" s="51">
        <f t="shared" si="44"/>
        <v>209670036</v>
      </c>
      <c r="I86" s="51">
        <f t="shared" si="44"/>
        <v>880097974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0</v>
      </c>
      <c r="H87" s="51">
        <f t="shared" si="46"/>
        <v>50244375</v>
      </c>
      <c r="I87" s="51">
        <f t="shared" si="46"/>
        <v>161428648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0.0</v>
      </c>
      <c r="H88" s="62">
        <f>+'JUNIO 2024'!H88+'JULIO 2024'!G88</f>
        <v>6824828</v>
      </c>
      <c r="I88" s="63">
        <f t="shared" ref="I88:I95" si="49">+F88-H88</f>
        <v>31768141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0.0</v>
      </c>
      <c r="H89" s="62">
        <f>+'JUNIO 2024'!H89+'JULIO 2024'!G89</f>
        <v>8237821</v>
      </c>
      <c r="I89" s="63">
        <f t="shared" si="49"/>
        <v>20706906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0.0</v>
      </c>
      <c r="H90" s="62">
        <f>+'JUNIO 2024'!H90+'JULIO 2024'!G90</f>
        <v>10942663</v>
      </c>
      <c r="I90" s="63">
        <f t="shared" si="49"/>
        <v>27650306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+'JUNIO 2024'!H91+'JULIO 2024'!G91</f>
        <v>8471847</v>
      </c>
      <c r="I91" s="63">
        <f t="shared" si="49"/>
        <v>11059961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0.0</v>
      </c>
      <c r="H92" s="62">
        <f>+'JUNIO 2024'!H92+'JULIO 2024'!G92</f>
        <v>11060659</v>
      </c>
      <c r="I92" s="63">
        <f t="shared" si="49"/>
        <v>28944248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0.0</v>
      </c>
      <c r="H93" s="62">
        <f>+'JUNIO 2024'!H93+'JULIO 2024'!G93</f>
        <v>2588586</v>
      </c>
      <c r="I93" s="63">
        <f t="shared" si="49"/>
        <v>25179526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0.0</v>
      </c>
      <c r="H94" s="62">
        <f>+'JUNIO 2024'!H94+'JULIO 2024'!G94</f>
        <v>1294293</v>
      </c>
      <c r="I94" s="63">
        <f t="shared" si="49"/>
        <v>8706934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+'JUNIO 2024'!H95+'JULIO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0</v>
      </c>
      <c r="H96" s="79">
        <f t="shared" si="51"/>
        <v>32712910</v>
      </c>
      <c r="I96" s="51">
        <f t="shared" si="51"/>
        <v>111069431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0.0</v>
      </c>
      <c r="H97" s="62">
        <f>+'JUNIO 2024'!H97+'JULIO 2024'!G97</f>
        <v>8942462</v>
      </c>
      <c r="I97" s="63">
        <f t="shared" ref="I97:I101" si="53">+F97-H97</f>
        <v>29650507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+'JUNIO 2024'!H98+'JULIO 2024'!G98</f>
        <v>6706902</v>
      </c>
      <c r="I98" s="63">
        <f t="shared" si="53"/>
        <v>31886067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0.0</v>
      </c>
      <c r="H99" s="62">
        <f>+'JUNIO 2024'!H99+'JULIO 2024'!G99</f>
        <v>7530469</v>
      </c>
      <c r="I99" s="63">
        <f t="shared" si="53"/>
        <v>30591854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0.0</v>
      </c>
      <c r="H100" s="62">
        <f>+'JUNIO 2024'!H100+'JULIO 2024'!G100</f>
        <v>8942425</v>
      </c>
      <c r="I100" s="63">
        <f t="shared" si="53"/>
        <v>10824705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0.0</v>
      </c>
      <c r="H101" s="62">
        <f>+'JUNIO 2024'!H101+'JULIO 2024'!G101</f>
        <v>590652</v>
      </c>
      <c r="I101" s="63">
        <f t="shared" si="53"/>
        <v>8116298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0</v>
      </c>
      <c r="H102" s="51">
        <f t="shared" si="55"/>
        <v>43182480</v>
      </c>
      <c r="I102" s="51">
        <f t="shared" si="55"/>
        <v>478162868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0.0</v>
      </c>
      <c r="H103" s="62">
        <f>+'JUNIO 2024'!H103+'JULIO 2024'!G103</f>
        <v>8119084</v>
      </c>
      <c r="I103" s="63">
        <f t="shared" ref="I103:I127" si="57">+F103-H103</f>
        <v>31885823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+'JUNIO 2024'!H104+'JULIO 2024'!G104</f>
        <v>6118476</v>
      </c>
      <c r="I104" s="63">
        <f t="shared" si="57"/>
        <v>32003847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0.0</v>
      </c>
      <c r="H105" s="62">
        <f>+'JUNIO 2024'!H105+'JULIO 2024'!G105</f>
        <v>9766477</v>
      </c>
      <c r="I105" s="63">
        <f t="shared" si="57"/>
        <v>30238430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0.0</v>
      </c>
      <c r="H106" s="62">
        <f>+'JUNIO 2024'!H106+'JULIO 2024'!G106</f>
        <v>2353260</v>
      </c>
      <c r="I106" s="63">
        <f t="shared" si="57"/>
        <v>16943225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0.0</v>
      </c>
      <c r="H107" s="62">
        <f>+'JUNIO 2024'!H107+'JULIO 2024'!G107</f>
        <v>4941883</v>
      </c>
      <c r="I107" s="63">
        <f t="shared" si="57"/>
        <v>14825247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0.0</v>
      </c>
      <c r="H108" s="62">
        <f>+'JUNIO 2024'!H108+'JULIO 2024'!G108</f>
        <v>1411956</v>
      </c>
      <c r="I108" s="63">
        <f t="shared" si="57"/>
        <v>3412165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+'JUNIO 2024'!H109+'JULIO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+'JUNIO 2024'!H110+'JULIO 2024'!G110</f>
        <v>3293901</v>
      </c>
      <c r="I110" s="63">
        <f t="shared" si="57"/>
        <v>6589664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+'JUNIO 2024'!H111+'JULIO 2024'!G111</f>
        <v>2823912</v>
      </c>
      <c r="I111" s="63">
        <f t="shared" si="57"/>
        <v>14825312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+'JUNIO 2024'!H112+'JULIO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+'JUNIO 2024'!H113+'JULIO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0.0</v>
      </c>
      <c r="H114" s="62">
        <f>+'JUNIO 2024'!H114+'JULIO 2024'!G114</f>
        <v>4353531</v>
      </c>
      <c r="I114" s="63">
        <f t="shared" si="57"/>
        <v>5059388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+'JUNIO 2024'!H115+'JULIO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+'JUNIO 2024'!H116+'JULIO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+'JUNIO 2024'!H117+'JULIO 2024'!G117</f>
        <v>0</v>
      </c>
      <c r="I117" s="63">
        <f t="shared" si="57"/>
        <v>8824612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+'JUNIO 2024'!H118+'JULIO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+'JUNIO 2024'!H119+'JULIO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+'JUNIO 2024'!H120+'JULIO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0</v>
      </c>
      <c r="H121" s="51">
        <f t="shared" si="66"/>
        <v>77893161</v>
      </c>
      <c r="I121" s="82">
        <f t="shared" si="57"/>
        <v>73654839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0.0</v>
      </c>
      <c r="H122" s="62">
        <f>+'JUNIO 2024'!H122+'JULIO 2024'!G122</f>
        <v>12590352</v>
      </c>
      <c r="I122" s="63">
        <f t="shared" si="57"/>
        <v>27885201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0.0</v>
      </c>
      <c r="H123" s="62">
        <f>+'JUNIO 2024'!H123+'JULIO 2024'!G123</f>
        <v>16001579</v>
      </c>
      <c r="I123" s="63">
        <f t="shared" si="57"/>
        <v>26591881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+'JUNIO 2024'!H124+'JULIO 2024'!G124</f>
        <v>5883187</v>
      </c>
      <c r="I124" s="63">
        <f t="shared" si="57"/>
        <v>4706347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+'JUNIO 2024'!H125+'JULIO 2024'!G125</f>
        <v>3882879</v>
      </c>
      <c r="I125" s="63">
        <f t="shared" si="57"/>
        <v>6471332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0.0</v>
      </c>
      <c r="H126" s="62">
        <f>+'JUNIO 2024'!H126+'JULIO 2024'!G126</f>
        <v>14119845</v>
      </c>
      <c r="I126" s="63">
        <f t="shared" si="57"/>
        <v>5882608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0.0</v>
      </c>
      <c r="H127" s="62">
        <f>+'JUNIO 2024'!H127+'JULIO 2024'!G127</f>
        <v>25415319</v>
      </c>
      <c r="I127" s="63">
        <f t="shared" si="57"/>
        <v>2117470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930590</v>
      </c>
      <c r="H128" s="51">
        <f t="shared" si="72"/>
        <v>930590</v>
      </c>
      <c r="I128" s="51">
        <f t="shared" si="72"/>
        <v>40721578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+'JUNIO 2024'!H129+'JULIO 2024'!G129</f>
        <v>0</v>
      </c>
      <c r="I129" s="59">
        <f t="shared" ref="I129:I131" si="74">+F129-H129</f>
        <v>8236304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572773.0</v>
      </c>
      <c r="H130" s="62">
        <f>+'JUNIO 2024'!H130+'JULIO 2024'!G130</f>
        <v>572773</v>
      </c>
      <c r="I130" s="59">
        <f t="shared" si="74"/>
        <v>16135159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357817.0</v>
      </c>
      <c r="H131" s="62">
        <f>+'JUNIO 2024'!H131+'JULIO 2024'!G131</f>
        <v>357817</v>
      </c>
      <c r="I131" s="59">
        <f t="shared" si="74"/>
        <v>16350115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0</v>
      </c>
      <c r="H132" s="51">
        <f t="shared" si="78"/>
        <v>4706520</v>
      </c>
      <c r="I132" s="51">
        <f t="shared" si="78"/>
        <v>15060610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0.0</v>
      </c>
      <c r="H133" s="62">
        <f>+'JUNIO 2024'!H133+'JULIO 2024'!G133</f>
        <v>4706520</v>
      </c>
      <c r="I133" s="63">
        <f>+F133-H133</f>
        <v>15060610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0</v>
      </c>
      <c r="H134" s="51">
        <f t="shared" si="80"/>
        <v>25407225</v>
      </c>
      <c r="I134" s="51">
        <f t="shared" si="80"/>
        <v>66368733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0</v>
      </c>
      <c r="H135" s="51">
        <f t="shared" si="82"/>
        <v>2824050</v>
      </c>
      <c r="I135" s="82">
        <f t="shared" ref="I135:I136" si="83">+F135-H135</f>
        <v>4235639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7961189407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0.0</v>
      </c>
      <c r="H136" s="62">
        <f>+'JUNIO 2024'!H136+'JULIO 2024'!G136</f>
        <v>2824050</v>
      </c>
      <c r="I136" s="63">
        <f t="shared" si="83"/>
        <v>4235639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0</v>
      </c>
      <c r="H137" s="51">
        <f t="shared" si="85"/>
        <v>22583175</v>
      </c>
      <c r="I137" s="51">
        <f t="shared" si="85"/>
        <v>62133094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0.0</v>
      </c>
      <c r="H138" s="62">
        <f>+'JUNIO 2024'!H138+'JULIO 2024'!G138</f>
        <v>3765200</v>
      </c>
      <c r="I138" s="63">
        <f t="shared" ref="I138:I148" si="88">+F138-H138</f>
        <v>3294489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0.0</v>
      </c>
      <c r="H139" s="62">
        <f>+'JUNIO 2024'!H139+'JULIO 2024'!G139</f>
        <v>3294550</v>
      </c>
      <c r="I139" s="63">
        <f t="shared" si="88"/>
        <v>3765139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+'JUNIO 2024'!H140+'JULIO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0.0</v>
      </c>
      <c r="H141" s="62">
        <f>+'JUNIO 2024'!H141+'JULIO 2024'!G141</f>
        <v>470650</v>
      </c>
      <c r="I141" s="63">
        <f t="shared" si="88"/>
        <v>11295499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0.0</v>
      </c>
      <c r="H142" s="62">
        <f>+'JUNIO 2024'!H142+'JULIO 2024'!G142</f>
        <v>3286525</v>
      </c>
      <c r="I142" s="63">
        <f t="shared" si="88"/>
        <v>3773164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+'JUNIO 2024'!H143+'JULIO 2024'!G143</f>
        <v>0</v>
      </c>
      <c r="I143" s="63">
        <f t="shared" si="88"/>
        <v>7059689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0.0</v>
      </c>
      <c r="H144" s="62">
        <f>+'JUNIO 2024'!H144+'JULIO 2024'!G144</f>
        <v>1176625</v>
      </c>
      <c r="I144" s="63">
        <f t="shared" si="88"/>
        <v>5883064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0.0</v>
      </c>
      <c r="H145" s="62">
        <f>+'JUNIO 2024'!H145+'JULIO 2024'!G145</f>
        <v>705975</v>
      </c>
      <c r="I145" s="63">
        <f t="shared" si="88"/>
        <v>6353714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0.0</v>
      </c>
      <c r="H146" s="62">
        <f>+'JUNIO 2024'!H146+'JULIO 2024'!G146</f>
        <v>941300</v>
      </c>
      <c r="I146" s="63">
        <f t="shared" si="88"/>
        <v>8471619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0.0</v>
      </c>
      <c r="H147" s="62">
        <f>+'JUNIO 2024'!H147+'JULIO 2024'!G147</f>
        <v>6824425</v>
      </c>
      <c r="I147" s="63">
        <f t="shared" si="88"/>
        <v>235264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0.0</v>
      </c>
      <c r="H148" s="62">
        <f>+'JUNIO 2024'!H148+'JULIO 2024'!G148</f>
        <v>2117925</v>
      </c>
      <c r="I148" s="63">
        <f t="shared" si="88"/>
        <v>4941764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8901487</v>
      </c>
      <c r="H149" s="51">
        <f t="shared" si="90"/>
        <v>53379301</v>
      </c>
      <c r="I149" s="51">
        <f t="shared" si="90"/>
        <v>24041960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1482967.0</v>
      </c>
      <c r="H150" s="62">
        <f>+'JUNIO 2024'!H150+'JULIO 2024'!G150</f>
        <v>15814941</v>
      </c>
      <c r="I150" s="63">
        <f t="shared" ref="I150:I153" si="92">+F150-H150</f>
        <v>13835755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0.0</v>
      </c>
      <c r="H151" s="62">
        <f>+'JUNIO 2024'!H151+'JULIO 2024'!G151</f>
        <v>7248104</v>
      </c>
      <c r="I151" s="63">
        <f t="shared" si="92"/>
        <v>5929983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4123744.0</v>
      </c>
      <c r="H152" s="62">
        <f>+'JUNIO 2024'!H152+'JULIO 2024'!G152</f>
        <v>17137256</v>
      </c>
      <c r="I152" s="63">
        <f t="shared" si="92"/>
        <v>9218918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3294776.0</v>
      </c>
      <c r="H153" s="62">
        <f>+'JUNIO 2024'!H153+'JULIO 2024'!G153</f>
        <v>13179000</v>
      </c>
      <c r="I153" s="63">
        <f t="shared" si="92"/>
        <v>-4942696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4612514</v>
      </c>
      <c r="H154" s="51">
        <f t="shared" si="95"/>
        <v>23062246</v>
      </c>
      <c r="I154" s="51">
        <f t="shared" si="95"/>
        <v>-14842832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658919</v>
      </c>
      <c r="H155" s="51">
        <f t="shared" si="97"/>
        <v>8565947</v>
      </c>
      <c r="I155" s="51">
        <f t="shared" si="97"/>
        <v>-4456240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658919.0</v>
      </c>
      <c r="H156" s="62">
        <f>+'JUNIO 2024'!H156+'JULIO 2024'!G156</f>
        <v>8565947</v>
      </c>
      <c r="I156" s="63">
        <f>+F156-H156</f>
        <v>-4456240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3953595</v>
      </c>
      <c r="H157" s="51">
        <f t="shared" si="99"/>
        <v>14496299</v>
      </c>
      <c r="I157" s="82">
        <f t="shared" si="99"/>
        <v>-10386592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3953595.0</v>
      </c>
      <c r="H158" s="62">
        <f>+'JUNIO 2024'!H158+'JULIO 2024'!G158</f>
        <v>14496299</v>
      </c>
      <c r="I158" s="63">
        <f>+F158-H158</f>
        <v>-10386592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5406799</v>
      </c>
      <c r="H159" s="51">
        <f t="shared" si="101"/>
        <v>105558889</v>
      </c>
      <c r="I159" s="51">
        <f t="shared" si="101"/>
        <v>184740334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235393.0</v>
      </c>
      <c r="H160" s="62">
        <f>+'JUNIO 2024'!H160+'JULIO 2024'!G160</f>
        <v>235393</v>
      </c>
      <c r="I160" s="63">
        <f t="shared" ref="I160:I167" si="103">+F160-H160</f>
        <v>15764607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188265.0</v>
      </c>
      <c r="H161" s="62">
        <f>+'JUNIO 2024'!H161+'JULIO 2024'!G161</f>
        <v>33211589</v>
      </c>
      <c r="I161" s="63">
        <f t="shared" si="103"/>
        <v>16788411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636999.0</v>
      </c>
      <c r="H162" s="62">
        <f>+'JUNIO 2024'!H162+'JULIO 2024'!G162</f>
        <v>5495107</v>
      </c>
      <c r="I162" s="63">
        <f t="shared" si="103"/>
        <v>19504893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858300.0</v>
      </c>
      <c r="H163" s="62">
        <f>+'JUNIO 2024'!H163+'JULIO 2024'!G163</f>
        <v>1894400</v>
      </c>
      <c r="I163" s="63">
        <f t="shared" si="103"/>
        <v>8105600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2993749.0</v>
      </c>
      <c r="H164" s="62">
        <f>+'JUNIO 2024'!H164+'JULIO 2024'!G164</f>
        <v>61203578</v>
      </c>
      <c r="I164" s="63">
        <f t="shared" si="103"/>
        <v>-36203578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470560.0</v>
      </c>
      <c r="H165" s="62">
        <f>+'JUNIO 2024'!H165+'JULIO 2024'!G165</f>
        <v>1177210</v>
      </c>
      <c r="I165" s="63">
        <f t="shared" si="103"/>
        <v>8822790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+'JUNIO 2024'!H166+'JULIO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23533.0</v>
      </c>
      <c r="H167" s="62">
        <f>+'JUNIO 2024'!H167+'JULIO 2024'!G167</f>
        <v>1929793</v>
      </c>
      <c r="I167" s="63">
        <f t="shared" si="103"/>
        <v>2369430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28112970</v>
      </c>
      <c r="H168" s="51">
        <f t="shared" si="105"/>
        <v>721503103</v>
      </c>
      <c r="I168" s="82">
        <f t="shared" si="105"/>
        <v>5290256897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+'JUNIO 2024'!H169+'JULIO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2.2074E7</v>
      </c>
      <c r="H170" s="62">
        <f>+'JUNIO 2024'!H170+'JULIO 2024'!G170</f>
        <v>44148000</v>
      </c>
      <c r="I170" s="63">
        <f t="shared" si="107"/>
        <v>105852000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143117</v>
      </c>
      <c r="H171" s="90">
        <f t="shared" si="109"/>
        <v>778495</v>
      </c>
      <c r="I171" s="82">
        <f t="shared" si="107"/>
        <v>205981505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143117.0</v>
      </c>
      <c r="H172" s="62">
        <f>+'JUNIO 2024'!H172+'JULIO 2024'!G172</f>
        <v>143117</v>
      </c>
      <c r="I172" s="63">
        <f t="shared" si="107"/>
        <v>28616883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/>
      <c r="H173" s="62">
        <f>+'JUNIO 2024'!H173+'JULIO 2024'!G173</f>
        <v>635378</v>
      </c>
      <c r="I173" s="59">
        <f>F173-H173</f>
        <v>177364622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5895853</v>
      </c>
      <c r="H174" s="51">
        <f t="shared" si="112"/>
        <v>676576608</v>
      </c>
      <c r="I174" s="82">
        <f t="shared" si="112"/>
        <v>4898423392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5895853.0</v>
      </c>
      <c r="H175" s="62">
        <f>+'JUNIO 2024'!H175+'JULIO 2024'!G175</f>
        <v>676576608</v>
      </c>
      <c r="I175" s="59">
        <f>F175-H175</f>
        <v>4898423392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1253159523</v>
      </c>
      <c r="H176" s="51">
        <f t="shared" si="114"/>
        <v>10629035164</v>
      </c>
      <c r="I176" s="51">
        <f t="shared" si="114"/>
        <v>21010964836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60">
        <v>1.246786384E9</v>
      </c>
      <c r="H177" s="62">
        <f>+'JUNIO 2024'!H177+'JULIO 2024'!G177</f>
        <v>9404859597</v>
      </c>
      <c r="I177" s="59">
        <f t="shared" ref="I177:I180" si="116">F177-H177</f>
        <v>20595140403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0.0</v>
      </c>
      <c r="H178" s="62">
        <f>+'JUNIO 2024'!H178+'JULIO 2024'!G178</f>
        <v>944099141</v>
      </c>
      <c r="I178" s="59">
        <f t="shared" si="116"/>
        <v>555900859</v>
      </c>
      <c r="J178" s="5"/>
      <c r="K178" s="6">
        <f>+H178+H180</f>
        <v>1224175567</v>
      </c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0.0</v>
      </c>
      <c r="H179" s="62">
        <f>+'JUNIO 2024'!H179+'JULIO 2024'!G179</f>
        <v>0</v>
      </c>
      <c r="I179" s="59">
        <f t="shared" si="116"/>
        <v>80000000</v>
      </c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v>6373139.0</v>
      </c>
      <c r="H180" s="62">
        <f>+'JUNIO 2024'!H180+'JULIO 2024'!G180</f>
        <v>280076426</v>
      </c>
      <c r="I180" s="59">
        <f t="shared" si="116"/>
        <v>-220076426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17827652979</v>
      </c>
      <c r="E181" s="78">
        <f t="shared" si="118"/>
        <v>0</v>
      </c>
      <c r="F181" s="91">
        <f t="shared" ref="F181:I181" si="119">+F182+F190</f>
        <v>126334689841</v>
      </c>
      <c r="G181" s="70">
        <f t="shared" si="119"/>
        <v>7178345431</v>
      </c>
      <c r="H181" s="91">
        <f t="shared" si="119"/>
        <v>37282201919</v>
      </c>
      <c r="I181" s="54">
        <f t="shared" si="119"/>
        <v>89052487922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11827652979</v>
      </c>
      <c r="E182" s="78">
        <f>+E184</f>
        <v>0</v>
      </c>
      <c r="F182" s="91">
        <f t="shared" ref="F182:I182" si="121">+F183+F188</f>
        <v>92883247989</v>
      </c>
      <c r="G182" s="70">
        <f t="shared" si="121"/>
        <v>4023925768</v>
      </c>
      <c r="H182" s="91">
        <f t="shared" si="121"/>
        <v>26014543793</v>
      </c>
      <c r="I182" s="54">
        <f t="shared" si="121"/>
        <v>66868704196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11827652979</v>
      </c>
      <c r="E183" s="78">
        <v>0.0</v>
      </c>
      <c r="F183" s="91">
        <f t="shared" ref="F183:I183" si="123">SUM(F184:F187)</f>
        <v>73721797586</v>
      </c>
      <c r="G183" s="70">
        <f t="shared" si="123"/>
        <v>4023925768</v>
      </c>
      <c r="H183" s="91">
        <f t="shared" si="123"/>
        <v>26014543793</v>
      </c>
      <c r="I183" s="54">
        <f t="shared" si="123"/>
        <v>47707253793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f>11323505644+33158150</f>
        <v>11356663794</v>
      </c>
      <c r="E184" s="87">
        <v>0.0</v>
      </c>
      <c r="F184" s="62">
        <f t="shared" ref="F184:F187" si="124">+C184+D184</f>
        <v>69686754477</v>
      </c>
      <c r="G184" s="60">
        <v>4.023925768E9</v>
      </c>
      <c r="H184" s="62">
        <f>+'JUNIO 2024'!H184+'JULIO 2024'!G184</f>
        <v>24143554608</v>
      </c>
      <c r="I184" s="59">
        <f t="shared" ref="I184:I187" si="125">F184-H184</f>
        <v>45543199869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0.0</v>
      </c>
      <c r="H185" s="62">
        <f>+'JUNIO 2024'!H185+'JULIO 2024'!G185</f>
        <v>0</v>
      </c>
      <c r="I185" s="59">
        <f t="shared" si="125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0.0</v>
      </c>
      <c r="H186" s="62">
        <f>+'JUNIO 2024'!H186+'JULIO 2024'!G186</f>
        <v>0</v>
      </c>
      <c r="I186" s="59">
        <f t="shared" si="125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+'JUNIO 2024'!H187+'JULIO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0</v>
      </c>
      <c r="H188" s="91">
        <f t="shared" si="127"/>
        <v>0</v>
      </c>
      <c r="I188" s="54">
        <f>SUM(I189)</f>
        <v>19161450403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+'JUNIO 2024'!H189+'JULIO 2024'!G189</f>
        <v>0</v>
      </c>
      <c r="I189" s="59">
        <f>+F189-H189</f>
        <v>19161450403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6000000000</v>
      </c>
      <c r="E190" s="78">
        <v>0.0</v>
      </c>
      <c r="F190" s="91">
        <f t="shared" ref="F190:I190" si="129">+F194+F191</f>
        <v>33451441852</v>
      </c>
      <c r="G190" s="70">
        <f t="shared" si="129"/>
        <v>3154419663</v>
      </c>
      <c r="H190" s="91">
        <f t="shared" si="129"/>
        <v>11267658126</v>
      </c>
      <c r="I190" s="54">
        <f t="shared" si="129"/>
        <v>22183783726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0</v>
      </c>
      <c r="E191" s="78">
        <v>0.0</v>
      </c>
      <c r="F191" s="91">
        <f t="shared" ref="F191:I191" si="131">SUM(F192:F193)</f>
        <v>9000000000</v>
      </c>
      <c r="G191" s="70">
        <f t="shared" si="131"/>
        <v>510827610</v>
      </c>
      <c r="H191" s="91">
        <f t="shared" si="131"/>
        <v>2554138050</v>
      </c>
      <c r="I191" s="54">
        <f t="shared" si="131"/>
        <v>6445861950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5.1082761E8</v>
      </c>
      <c r="H192" s="62">
        <f>+'JUNIO 2024'!H192+'JULIO 2024'!G192</f>
        <v>2554138050</v>
      </c>
      <c r="I192" s="63">
        <f t="shared" ref="I192:I193" si="133">+F192-H192</f>
        <v>445861950</v>
      </c>
      <c r="J192" s="5"/>
      <c r="K192" s="6"/>
      <c r="L192" s="8">
        <f>+H22+H23+H24+H25+H26+H27+H28+H29+H30+H32+H33+H34+H35+H36+H38+H39+H40+H41+H42+H43+H44+H45+H46+H47+H48+H49+H50+H51+H52+H53+H54</f>
        <v>15442110371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f t="shared" si="132"/>
        <v>6000000000</v>
      </c>
      <c r="G193" s="60">
        <v>0.0</v>
      </c>
      <c r="H193" s="62">
        <f>+'JUNIO 2024'!H193+'JULIO 2024'!G193</f>
        <v>0</v>
      </c>
      <c r="I193" s="63">
        <f t="shared" si="133"/>
        <v>6000000000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6000000000</v>
      </c>
      <c r="E194" s="78" t="str">
        <f t="shared" si="134"/>
        <v/>
      </c>
      <c r="F194" s="91">
        <f t="shared" si="134"/>
        <v>24451441852</v>
      </c>
      <c r="G194" s="70">
        <f t="shared" si="134"/>
        <v>2643592053</v>
      </c>
      <c r="H194" s="91">
        <f t="shared" si="134"/>
        <v>8713520076</v>
      </c>
      <c r="I194" s="54">
        <f t="shared" si="134"/>
        <v>15737921776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f>3000000000+3000000000</f>
        <v>6000000000</v>
      </c>
      <c r="E195" s="86"/>
      <c r="F195" s="62">
        <f>+C195+D195</f>
        <v>24451441852</v>
      </c>
      <c r="G195" s="60">
        <v>2.643592053E9</v>
      </c>
      <c r="H195" s="62">
        <f>+'JUNIO 2024'!H195+'JULIO 2024'!G195</f>
        <v>8713520076</v>
      </c>
      <c r="I195" s="63">
        <f>+F195-H195</f>
        <v>15737921776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31699103</v>
      </c>
      <c r="E196" s="78"/>
      <c r="F196" s="91">
        <f t="shared" ref="F196:I196" si="136">F197</f>
        <v>50974087538</v>
      </c>
      <c r="G196" s="70">
        <f t="shared" si="136"/>
        <v>2874959623</v>
      </c>
      <c r="H196" s="91">
        <f t="shared" si="136"/>
        <v>19300574174</v>
      </c>
      <c r="I196" s="54">
        <f t="shared" si="136"/>
        <v>31673513364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31699103</v>
      </c>
      <c r="E197" s="78">
        <f t="shared" si="137"/>
        <v>0</v>
      </c>
      <c r="F197" s="78">
        <f t="shared" si="137"/>
        <v>50974087538</v>
      </c>
      <c r="G197" s="78">
        <f t="shared" si="137"/>
        <v>2874959623</v>
      </c>
      <c r="H197" s="78">
        <f t="shared" si="137"/>
        <v>19300574174</v>
      </c>
      <c r="I197" s="78">
        <f t="shared" si="137"/>
        <v>31673513364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5463000.0</v>
      </c>
      <c r="H198" s="62">
        <f>+'JUNIO 2024'!H198+'JULIO 2024'!G198</f>
        <v>47370134</v>
      </c>
      <c r="I198" s="63">
        <f t="shared" ref="I198:I206" si="139">+F198-H198</f>
        <v>252629866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+'JUNIO 2024'!H199+'JULIO 2024'!G199</f>
        <v>4311658621</v>
      </c>
      <c r="I199" s="63">
        <f t="shared" si="139"/>
        <v>10171004324</v>
      </c>
      <c r="J199" s="5"/>
      <c r="K199" s="6"/>
      <c r="L199" s="8" t="str">
        <f>+G199+#REF!</f>
        <v>#REF!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1120200.0</v>
      </c>
      <c r="H200" s="62">
        <f>+'JUNIO 2024'!H200+'JULIO 2024'!G200</f>
        <v>29292430</v>
      </c>
      <c r="I200" s="63">
        <f t="shared" si="139"/>
        <v>70707570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+'JUNIO 2024'!H201+'JULIO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0.0</v>
      </c>
      <c r="H202" s="62">
        <f>+'JUNIO 2024'!H202+'JULIO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2.83667732E9</v>
      </c>
      <c r="H203" s="62">
        <f>+'JUNIO 2024'!H203+'JULIO 2024'!G203</f>
        <v>7051254940</v>
      </c>
      <c r="I203" s="63">
        <f t="shared" si="139"/>
        <v>4008470550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22.5" customHeight="1">
      <c r="A204" s="56">
        <v>2107.0</v>
      </c>
      <c r="B204" s="94" t="s">
        <v>195</v>
      </c>
      <c r="C204" s="58"/>
      <c r="D204" s="60">
        <v>1.5986103E7</v>
      </c>
      <c r="E204" s="86"/>
      <c r="F204" s="62">
        <f t="shared" si="138"/>
        <v>15986103</v>
      </c>
      <c r="G204" s="60">
        <v>1.5986103E7</v>
      </c>
      <c r="H204" s="62">
        <f>+'JUNIO 2024'!H204+'JULIO 2024'!G204</f>
        <v>15986103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>
        <v>2108.0</v>
      </c>
      <c r="B205" s="94" t="s">
        <v>196</v>
      </c>
      <c r="C205" s="58"/>
      <c r="D205" s="60">
        <v>1.5713E7</v>
      </c>
      <c r="E205" s="86"/>
      <c r="F205" s="62">
        <f t="shared" si="138"/>
        <v>15713000</v>
      </c>
      <c r="G205" s="60">
        <v>1.5713E7</v>
      </c>
      <c r="H205" s="62">
        <f>+'JUNIO 2024'!H205+'JULIO 2024'!G205</f>
        <v>15713000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7363135917</v>
      </c>
      <c r="E206" s="78"/>
      <c r="F206" s="91">
        <f t="shared" si="138"/>
        <v>7363135917</v>
      </c>
      <c r="G206" s="54">
        <f t="shared" ref="G206:H206" si="140">+G207</f>
        <v>459555465</v>
      </c>
      <c r="H206" s="54">
        <f t="shared" si="140"/>
        <v>5186986554</v>
      </c>
      <c r="I206" s="82">
        <f t="shared" si="139"/>
        <v>2176149363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7363135917</v>
      </c>
      <c r="E207" s="70"/>
      <c r="F207" s="91">
        <f t="shared" si="138"/>
        <v>7363135917</v>
      </c>
      <c r="G207" s="70">
        <f t="shared" ref="G207:I207" si="142">+G208</f>
        <v>459555465</v>
      </c>
      <c r="H207" s="70">
        <f t="shared" si="142"/>
        <v>5186986554</v>
      </c>
      <c r="I207" s="82">
        <f t="shared" si="142"/>
        <v>2176149363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7363135917</v>
      </c>
      <c r="E208" s="70">
        <f t="shared" si="143"/>
        <v>0</v>
      </c>
      <c r="F208" s="70">
        <f t="shared" si="143"/>
        <v>7363135917</v>
      </c>
      <c r="G208" s="70">
        <f t="shared" si="143"/>
        <v>459555465</v>
      </c>
      <c r="H208" s="70">
        <f t="shared" si="143"/>
        <v>5186986554</v>
      </c>
      <c r="I208" s="70">
        <f t="shared" si="143"/>
        <v>2176149363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716168479+11523201+45800000+39717402</f>
        <v>813209082</v>
      </c>
      <c r="E209" s="63"/>
      <c r="F209" s="63">
        <f t="shared" ref="F209:F228" si="144">+C209+D209</f>
        <v>813209082</v>
      </c>
      <c r="G209" s="60">
        <v>0.0</v>
      </c>
      <c r="H209" s="62">
        <f>+'JUNIO 2024'!H209+'JULIO 2024'!G209</f>
        <v>901743983.1</v>
      </c>
      <c r="I209" s="63">
        <f t="shared" ref="I209:I227" si="145">+F209-H209</f>
        <v>-88534901.06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+'JUNIO 2024'!H210+'JULIO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</f>
        <v>19680000</v>
      </c>
      <c r="E211" s="63"/>
      <c r="F211" s="62">
        <f t="shared" si="144"/>
        <v>19680000</v>
      </c>
      <c r="G211" s="60">
        <v>0.0</v>
      </c>
      <c r="H211" s="62">
        <f>+'JUNIO 2024'!H211+'JULIO 2024'!G211</f>
        <v>10400000</v>
      </c>
      <c r="I211" s="63">
        <f t="shared" si="145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0.0</v>
      </c>
      <c r="H212" s="62">
        <f>+'JUNIO 2024'!H212+'JULIO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2.5" customHeight="1">
      <c r="A213" s="100">
        <v>3.1111030146E10</v>
      </c>
      <c r="B213" s="101" t="s">
        <v>179</v>
      </c>
      <c r="C213" s="58"/>
      <c r="D213" s="60">
        <f>300000000+38508272</f>
        <v>338508272</v>
      </c>
      <c r="E213" s="63"/>
      <c r="F213" s="62">
        <f t="shared" si="144"/>
        <v>338508272</v>
      </c>
      <c r="G213" s="60">
        <v>0.0</v>
      </c>
      <c r="H213" s="62">
        <f>+'JUNIO 2024'!H213+'JULIO 2024'!G213</f>
        <v>0</v>
      </c>
      <c r="I213" s="63">
        <f t="shared" si="145"/>
        <v>338508272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4"/>
        <v>2247757785</v>
      </c>
      <c r="G214" s="60">
        <v>1.99494921E8</v>
      </c>
      <c r="H214" s="62">
        <f>+'JUNIO 2024'!H214+'JULIO 2024'!G214</f>
        <v>199494921</v>
      </c>
      <c r="I214" s="63">
        <f t="shared" si="145"/>
        <v>2048262864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+'JUNIO 2024'!H215+'JULIO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+'JUNIO 2024'!H216+'JULIO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0.0</v>
      </c>
      <c r="H217" s="62">
        <f>+'JUNIO 2024'!H217+'JULIO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v>0.0</v>
      </c>
      <c r="H218" s="62">
        <f>+'JUNIO 2024'!H218+'JULIO 2024'!G218</f>
        <v>2063112696</v>
      </c>
      <c r="I218" s="63">
        <f t="shared" si="145"/>
        <v>-2063112696</v>
      </c>
      <c r="J218" s="6"/>
      <c r="K218" s="8"/>
      <c r="L218" s="22">
        <f>+D230+D223+D222+D219+D217+D216+D215+D214+D213+D212+D211+D210+D209+D205+D204+D195+D192+D187+D184</f>
        <v>25286289629</v>
      </c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+'JUNIO 2024'!H219+'JULIO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33.75" customHeight="1">
      <c r="A220" s="100">
        <v>3.1111030157E10</v>
      </c>
      <c r="B220" s="101" t="s">
        <v>197</v>
      </c>
      <c r="C220" s="58"/>
      <c r="D220" s="60">
        <v>0.0</v>
      </c>
      <c r="E220" s="63"/>
      <c r="F220" s="62">
        <f t="shared" si="144"/>
        <v>0</v>
      </c>
      <c r="G220" s="60">
        <v>2.1067272E7</v>
      </c>
      <c r="H220" s="62">
        <f>+'JUNIO 2024'!H220+'JULIO 2024'!G220</f>
        <v>21067272</v>
      </c>
      <c r="I220" s="63">
        <f t="shared" si="145"/>
        <v>-21067272</v>
      </c>
      <c r="J220" s="6"/>
      <c r="K220" s="8"/>
      <c r="L220" s="22">
        <f>+G32+G38+G73+G82+G84+G130+G131+G150+G152+G153+G156+G158+G160+G161+G162+G163+G164+G165+G167+G170+G172+G175+G177+G180+G184+G203+G192+G195+G198+G200+G204+G205+G214+G220+G221+G222+G224+G231</f>
        <v>12333545321</v>
      </c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2.5" customHeight="1">
      <c r="A221" s="100">
        <v>3.1111030158E10</v>
      </c>
      <c r="B221" s="101" t="s">
        <v>198</v>
      </c>
      <c r="C221" s="58"/>
      <c r="D221" s="60">
        <v>0.0</v>
      </c>
      <c r="E221" s="63"/>
      <c r="F221" s="62">
        <f t="shared" si="144"/>
        <v>0</v>
      </c>
      <c r="G221" s="60">
        <v>5.4126E7</v>
      </c>
      <c r="H221" s="62">
        <f>+'JUNIO 2024'!H221+'JULIO 2024'!G221</f>
        <v>54126000</v>
      </c>
      <c r="I221" s="63">
        <f t="shared" si="145"/>
        <v>-54126000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2.5" customHeight="1">
      <c r="A222" s="100">
        <v>3.1111030159E10</v>
      </c>
      <c r="B222" s="101" t="s">
        <v>199</v>
      </c>
      <c r="C222" s="58"/>
      <c r="D222" s="60">
        <v>1.638E8</v>
      </c>
      <c r="E222" s="63"/>
      <c r="F222" s="62">
        <f t="shared" si="144"/>
        <v>163800000</v>
      </c>
      <c r="G222" s="60">
        <v>1.638E8</v>
      </c>
      <c r="H222" s="62">
        <f>+'JUNIO 2024'!H222+'JULIO 2024'!G222</f>
        <v>163800000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>
        <v>3.111103016E10</v>
      </c>
      <c r="B223" s="101" t="s">
        <v>200</v>
      </c>
      <c r="C223" s="58"/>
      <c r="D223" s="60">
        <v>1.5E8</v>
      </c>
      <c r="E223" s="63"/>
      <c r="F223" s="62">
        <f t="shared" si="144"/>
        <v>150000000</v>
      </c>
      <c r="G223" s="60">
        <v>0.0</v>
      </c>
      <c r="H223" s="62">
        <f>+'JUNIO 2024'!H223+'JULIO 2024'!G223</f>
        <v>0</v>
      </c>
      <c r="I223" s="63">
        <f t="shared" si="145"/>
        <v>150000000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>
        <v>3.1111030161E10</v>
      </c>
      <c r="B224" s="101" t="s">
        <v>201</v>
      </c>
      <c r="C224" s="58"/>
      <c r="D224" s="60">
        <v>2.1067272E7</v>
      </c>
      <c r="E224" s="63"/>
      <c r="F224" s="62">
        <f t="shared" si="144"/>
        <v>21067272</v>
      </c>
      <c r="G224" s="60">
        <v>2.1067272E7</v>
      </c>
      <c r="H224" s="62">
        <f>+'JUNIO 2024'!H224+'JULIO 2024'!G224</f>
        <v>21067272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1.25" customHeight="1">
      <c r="A225" s="100"/>
      <c r="B225" s="101"/>
      <c r="C225" s="58"/>
      <c r="D225" s="60">
        <v>0.0</v>
      </c>
      <c r="E225" s="63"/>
      <c r="F225" s="62">
        <f t="shared" si="144"/>
        <v>0</v>
      </c>
      <c r="G225" s="60">
        <v>0.0</v>
      </c>
      <c r="H225" s="62">
        <f>+'JUNIO 2024'!H225+'JULIO 2024'!G225</f>
        <v>0</v>
      </c>
      <c r="I225" s="63">
        <f t="shared" si="145"/>
        <v>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f t="shared" si="144"/>
        <v>0</v>
      </c>
      <c r="G226" s="60">
        <v>0.0</v>
      </c>
      <c r="H226" s="62">
        <f>+'JUNIO 2024'!H226+'JULIO 2024'!G226</f>
        <v>0</v>
      </c>
      <c r="I226" s="63">
        <f t="shared" si="145"/>
        <v>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4"/>
        <v>0</v>
      </c>
      <c r="G227" s="60">
        <v>0.0</v>
      </c>
      <c r="H227" s="62">
        <f>+'JUNIO 2024'!H227+'JULIO 2024'!G227</f>
        <v>0</v>
      </c>
      <c r="I227" s="63">
        <f t="shared" si="145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 t="shared" ref="D228:D229" si="147">+D229</f>
        <v>84868902</v>
      </c>
      <c r="E228" s="78"/>
      <c r="F228" s="91">
        <f t="shared" si="144"/>
        <v>84868902</v>
      </c>
      <c r="G228" s="64">
        <f t="shared" ref="G228:I228" si="146">+G229</f>
        <v>509217027</v>
      </c>
      <c r="H228" s="64">
        <f t="shared" si="146"/>
        <v>509217027</v>
      </c>
      <c r="I228" s="64">
        <f t="shared" si="146"/>
        <v>-424348125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 t="shared" si="147"/>
        <v>84868902</v>
      </c>
      <c r="E229" s="70" t="str">
        <f t="shared" ref="E229:F229" si="148">+E230</f>
        <v/>
      </c>
      <c r="F229" s="70">
        <f t="shared" si="148"/>
        <v>84868902</v>
      </c>
      <c r="G229" s="70">
        <f t="shared" ref="G229:I229" si="149">+G230+G231</f>
        <v>509217027</v>
      </c>
      <c r="H229" s="70">
        <f t="shared" si="149"/>
        <v>509217027</v>
      </c>
      <c r="I229" s="70">
        <f t="shared" si="149"/>
        <v>-424348125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50">+C230+D230</f>
        <v>84868902</v>
      </c>
      <c r="G230" s="60">
        <v>0.0</v>
      </c>
      <c r="H230" s="62">
        <f>+'JUNIO 2024'!H230+'JULIO 2024'!G230</f>
        <v>0</v>
      </c>
      <c r="I230" s="63">
        <f t="shared" ref="I230:I233" si="151">+F230-H230</f>
        <v>84868902</v>
      </c>
      <c r="J230" s="6"/>
      <c r="K230" s="5"/>
      <c r="L230" s="6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>
        <v>4.11010143E8</v>
      </c>
      <c r="B231" s="101" t="s">
        <v>203</v>
      </c>
      <c r="C231" s="58"/>
      <c r="D231" s="60"/>
      <c r="E231" s="63"/>
      <c r="F231" s="63">
        <f t="shared" si="150"/>
        <v>0</v>
      </c>
      <c r="G231" s="60">
        <f>411095274+85788895+12332858</f>
        <v>509217027</v>
      </c>
      <c r="H231" s="62">
        <f>+'JUNIO 2024'!H231+'JULIO 2024'!G231</f>
        <v>509217027</v>
      </c>
      <c r="I231" s="63">
        <f t="shared" si="151"/>
        <v>-509217027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3"/>
      <c r="F232" s="63">
        <f t="shared" si="150"/>
        <v>0</v>
      </c>
      <c r="G232" s="60"/>
      <c r="H232" s="62">
        <f>+'JUNIO 2024'!H232+'JULIO 2024'!G232</f>
        <v>0</v>
      </c>
      <c r="I232" s="63">
        <f t="shared" si="151"/>
        <v>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+D206+D228+D195+D187+D184+D192+D197</f>
        <v>25307356901</v>
      </c>
      <c r="E233" s="104">
        <f>+E151+E168+E177+E182+E191</f>
        <v>0</v>
      </c>
      <c r="F233" s="104">
        <f>+C233+D233-E233</f>
        <v>313748332747</v>
      </c>
      <c r="G233" s="104">
        <f t="shared" ref="G233:H233" si="152">+G17+G181+G196+G206+G228</f>
        <v>12333545321</v>
      </c>
      <c r="H233" s="104">
        <f t="shared" si="152"/>
        <v>97132502972</v>
      </c>
      <c r="I233" s="82">
        <f t="shared" si="151"/>
        <v>216615829775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55">
        <v>4.11095274E8</v>
      </c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105"/>
      <c r="E236" s="10"/>
      <c r="F236" s="105"/>
      <c r="G236" s="8">
        <f>+'JUNIO 2024'!H233+'JULIO 2024'!G233</f>
        <v>97132502972</v>
      </c>
      <c r="H236" s="8"/>
      <c r="I236" s="106"/>
      <c r="J236" s="5"/>
      <c r="K236" s="8"/>
      <c r="L236" s="55">
        <v>8.5788895E7</v>
      </c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105"/>
      <c r="E237" s="10"/>
      <c r="F237" s="105"/>
      <c r="G237" s="8"/>
      <c r="H237" s="8">
        <f>+H233-G236</f>
        <v>0</v>
      </c>
      <c r="I237" s="10"/>
      <c r="J237" s="5"/>
      <c r="K237" s="6"/>
      <c r="L237" s="55">
        <v>1.2332858E7</v>
      </c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105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5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2" width="13.38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193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255326240390</v>
      </c>
      <c r="G17" s="51">
        <f t="shared" ref="G17:H17" si="2">+G18</f>
        <v>25632793819</v>
      </c>
      <c r="H17" s="51">
        <f t="shared" si="2"/>
        <v>60486317117</v>
      </c>
      <c r="I17" s="51">
        <f>+F17+G17-H17</f>
        <v>220472717092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25632793819</v>
      </c>
      <c r="H18" s="51">
        <f t="shared" si="4"/>
        <v>60486317117</v>
      </c>
      <c r="I18" s="51">
        <f t="shared" si="4"/>
        <v>68505233432</v>
      </c>
      <c r="J18" s="18"/>
      <c r="K18" s="53"/>
      <c r="L18" s="5"/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20837869969</v>
      </c>
      <c r="H19" s="51">
        <f t="shared" si="6"/>
        <v>44340855000</v>
      </c>
      <c r="I19" s="51">
        <f t="shared" si="6"/>
        <v>46998935549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19766907368</v>
      </c>
      <c r="H20" s="51">
        <f t="shared" si="8"/>
        <v>42812622477</v>
      </c>
      <c r="I20" s="51">
        <f t="shared" si="8"/>
        <v>42682099474</v>
      </c>
      <c r="J20" s="18"/>
      <c r="K20" s="53"/>
      <c r="L20" s="8">
        <f>+H20+H86</f>
        <v>43052804087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3886822052</v>
      </c>
      <c r="H21" s="51">
        <f t="shared" si="10"/>
        <v>8691381096</v>
      </c>
      <c r="I21" s="51">
        <f t="shared" si="10"/>
        <v>9855599739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6.18669501E8</v>
      </c>
      <c r="H22" s="62">
        <f>+'JULIO 2024'!H22+'AGOSTO 2024'!G22</f>
        <v>1450646925</v>
      </c>
      <c r="I22" s="63">
        <f t="shared" ref="I22:I30" si="12">+F22-H22</f>
        <v>1743627233</v>
      </c>
      <c r="J22" s="5"/>
      <c r="K22" s="53"/>
      <c r="L22" s="8">
        <f>+H70+H134</f>
        <v>931667093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4.14430902E8</v>
      </c>
      <c r="H23" s="62">
        <f>+'JULIO 2024'!H23+'AGOSTO 2024'!G23</f>
        <v>951848958.8</v>
      </c>
      <c r="I23" s="63">
        <f t="shared" si="12"/>
        <v>1064633674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8.29714659E8</v>
      </c>
      <c r="H24" s="62">
        <f>+'JULIO 2024'!H24+'AGOSTO 2024'!G24</f>
        <v>1763105067</v>
      </c>
      <c r="I24" s="63">
        <f t="shared" si="12"/>
        <v>1723675557</v>
      </c>
      <c r="J24" s="5"/>
      <c r="K24" s="6"/>
      <c r="L24" s="8">
        <f>+H174</f>
        <v>748576417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3.97087447E8</v>
      </c>
      <c r="H25" s="62">
        <f>+'JULIO 2024'!H25+'AGOSTO 2024'!G25</f>
        <v>877971050</v>
      </c>
      <c r="I25" s="63">
        <f t="shared" si="12"/>
        <v>931427359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7.6181769E8</v>
      </c>
      <c r="H26" s="62">
        <f>+'JULIO 2024'!H26+'AGOSTO 2024'!G26</f>
        <v>1830076152</v>
      </c>
      <c r="I26" s="63">
        <f t="shared" si="12"/>
        <v>1817194746</v>
      </c>
      <c r="J26" s="5"/>
      <c r="K26" s="6"/>
      <c r="L26" s="8">
        <f>+H149+H154+H159+H171</f>
        <v>505611271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3.76896554E8</v>
      </c>
      <c r="H27" s="62">
        <f>+'JULIO 2024'!H27+'AGOSTO 2024'!G27</f>
        <v>796821546.1</v>
      </c>
      <c r="I27" s="63">
        <f t="shared" si="12"/>
        <v>1087644894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2.76977559E8</v>
      </c>
      <c r="H28" s="62">
        <f>+'JULIO 2024'!H28+'AGOSTO 2024'!G28</f>
        <v>635010207.2</v>
      </c>
      <c r="I28" s="63">
        <f t="shared" si="12"/>
        <v>607495137.8</v>
      </c>
      <c r="J28" s="5"/>
      <c r="K28" s="6"/>
      <c r="L28" s="8">
        <f>+H178+H179+H180</f>
        <v>1707396235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1.7498769E8</v>
      </c>
      <c r="H29" s="62">
        <f>+'JULIO 2024'!H29+'AGOSTO 2024'!G29</f>
        <v>325375110.6</v>
      </c>
      <c r="I29" s="63">
        <f t="shared" si="12"/>
        <v>668629173.4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3.624005E7</v>
      </c>
      <c r="H30" s="62">
        <f>+'JULIO 2024'!H30+'AGOSTO 2024'!G30</f>
        <v>60526079.59</v>
      </c>
      <c r="I30" s="63">
        <f t="shared" si="12"/>
        <v>211271964.4</v>
      </c>
      <c r="J30" s="5"/>
      <c r="K30" s="6"/>
      <c r="L30" s="8">
        <f>+H184</f>
        <v>28167480375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4459714907</v>
      </c>
      <c r="H31" s="64">
        <f t="shared" si="14"/>
        <v>8539853208</v>
      </c>
      <c r="I31" s="64">
        <f t="shared" si="14"/>
        <v>6970755181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1.06044509E9</v>
      </c>
      <c r="H32" s="62">
        <f>+'JULIO 2024'!H32+'AGOSTO 2024'!G32</f>
        <v>2216341844</v>
      </c>
      <c r="I32" s="63">
        <f t="shared" ref="I32:I36" si="16">+F32-H32</f>
        <v>1412809184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1.061056935E9</v>
      </c>
      <c r="H33" s="62">
        <f>+'JULIO 2024'!H33+'AGOSTO 2024'!G33</f>
        <v>1242353230</v>
      </c>
      <c r="I33" s="63">
        <f t="shared" si="16"/>
        <v>2381620693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v>1.109981001E9</v>
      </c>
      <c r="H34" s="62">
        <f>+'JULIO 2024'!H34+'AGOSTO 2024'!G34</f>
        <v>2587643995</v>
      </c>
      <c r="I34" s="63">
        <f t="shared" si="16"/>
        <v>1028564269</v>
      </c>
      <c r="J34" s="5"/>
      <c r="K34" s="6"/>
      <c r="L34" s="8">
        <f>+H188</f>
        <v>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1.054326691E9</v>
      </c>
      <c r="H35" s="62">
        <f>+'JULIO 2024'!H35+'AGOSTO 2024'!G35</f>
        <v>2130591421</v>
      </c>
      <c r="I35" s="63">
        <f t="shared" si="16"/>
        <v>1695289620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1.7390519E8</v>
      </c>
      <c r="H36" s="62">
        <f>+'JULIO 2024'!H36+'AGOSTO 2024'!G36</f>
        <v>362922718.5</v>
      </c>
      <c r="I36" s="63">
        <f t="shared" si="16"/>
        <v>452471414.5</v>
      </c>
      <c r="J36" s="5"/>
      <c r="K36" s="6"/>
      <c r="L36" s="8">
        <f>+H196</f>
        <v>19312572374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5403297906</v>
      </c>
      <c r="H37" s="64">
        <f t="shared" si="18"/>
        <v>12106776839</v>
      </c>
      <c r="I37" s="64">
        <f t="shared" si="18"/>
        <v>14449186356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8.74632523E8</v>
      </c>
      <c r="H38" s="62">
        <f>+'JULIO 2024'!H38+'AGOSTO 2024'!G38</f>
        <v>1985224528</v>
      </c>
      <c r="I38" s="63">
        <f t="shared" ref="I38:I56" si="20">+F38-H38</f>
        <v>1977849812</v>
      </c>
      <c r="J38" s="5"/>
      <c r="K38" s="6"/>
      <c r="L38" s="8">
        <f>+H177+H194</f>
        <v>23800072366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6.31612368E8</v>
      </c>
      <c r="H39" s="62">
        <f>+'JULIO 2024'!H39+'AGOSTO 2024'!G39</f>
        <v>1398634575</v>
      </c>
      <c r="I39" s="63">
        <f t="shared" si="20"/>
        <v>1681743259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4.038178E7</v>
      </c>
      <c r="H40" s="62">
        <f>+'JULIO 2024'!H40+'AGOSTO 2024'!G40</f>
        <v>116639504.7</v>
      </c>
      <c r="I40" s="63">
        <f t="shared" si="20"/>
        <v>-75222659.74</v>
      </c>
      <c r="J40" s="5"/>
      <c r="K40" s="6"/>
      <c r="L40" s="8">
        <f>+H192</f>
        <v>2554138050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9.05742486E8</v>
      </c>
      <c r="H41" s="62">
        <f>+'JULIO 2024'!H41+'AGOSTO 2024'!G41</f>
        <v>2022285341</v>
      </c>
      <c r="I41" s="63">
        <f t="shared" si="20"/>
        <v>2044331111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3.96569729E8</v>
      </c>
      <c r="H42" s="62">
        <f>+'JULIO 2024'!H42+'AGOSTO 2024'!G42</f>
        <v>861074971.2</v>
      </c>
      <c r="I42" s="63">
        <f t="shared" si="20"/>
        <v>723119343.8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5.07878465E8</v>
      </c>
      <c r="H43" s="62">
        <f>+'JULIO 2024'!H43+'AGOSTO 2024'!G43</f>
        <v>1042562149</v>
      </c>
      <c r="I43" s="63">
        <f t="shared" si="20"/>
        <v>901441005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3.25595714E8</v>
      </c>
      <c r="H44" s="62">
        <f>+'JULIO 2024'!H44+'AGOSTO 2024'!G44</f>
        <v>726941672.3</v>
      </c>
      <c r="I44" s="63">
        <f t="shared" si="20"/>
        <v>937497779.7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1.42889363E8</v>
      </c>
      <c r="H45" s="62">
        <f>+'JULIO 2024'!H45+'AGOSTO 2024'!G45</f>
        <v>365873049.5</v>
      </c>
      <c r="I45" s="63">
        <f t="shared" si="20"/>
        <v>584125828.5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4.56624679E8</v>
      </c>
      <c r="H46" s="62">
        <f>+'JULIO 2024'!H46+'AGOSTO 2024'!G46</f>
        <v>961847955.7</v>
      </c>
      <c r="I46" s="63">
        <f t="shared" si="20"/>
        <v>839784794.3</v>
      </c>
      <c r="J46" s="5"/>
      <c r="K46" s="6"/>
      <c r="L46" s="8">
        <f>+H206</f>
        <v>5272386554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2.4332607E8</v>
      </c>
      <c r="H47" s="62">
        <f>+'JULIO 2024'!H47+'AGOSTO 2024'!G47</f>
        <v>572948208.2</v>
      </c>
      <c r="I47" s="63">
        <f t="shared" si="20"/>
        <v>1145850853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5.5136654E7</v>
      </c>
      <c r="H48" s="62">
        <f>+'JULIO 2024'!H48+'AGOSTO 2024'!G48</f>
        <v>161326176</v>
      </c>
      <c r="I48" s="63">
        <f t="shared" si="20"/>
        <v>542760186</v>
      </c>
      <c r="J48" s="5"/>
      <c r="K48" s="6"/>
      <c r="L48" s="55">
        <f>SUM(L18:L47)</f>
        <v>127923694007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2.74906701E8</v>
      </c>
      <c r="H49" s="62">
        <f>+'JULIO 2024'!H49+'AGOSTO 2024'!G49</f>
        <v>583335971.3</v>
      </c>
      <c r="I49" s="63">
        <f t="shared" si="20"/>
        <v>915436100.7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2.0967461E7</v>
      </c>
      <c r="H50" s="62">
        <f>+'JULIO 2024'!H50+'AGOSTO 2024'!G50</f>
        <v>235329694.5</v>
      </c>
      <c r="I50" s="63">
        <f t="shared" si="20"/>
        <v>561944568.5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2.66882112E8</v>
      </c>
      <c r="H51" s="62">
        <f>+'JULIO 2024'!H51+'AGOSTO 2024'!G51</f>
        <v>502305515</v>
      </c>
      <c r="I51" s="63">
        <f t="shared" si="20"/>
        <v>10227940</v>
      </c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6.2902377E7</v>
      </c>
      <c r="H52" s="62">
        <f>+'JULIO 2024'!H52+'AGOSTO 2024'!G52</f>
        <v>176713308.7</v>
      </c>
      <c r="I52" s="63">
        <f t="shared" si="20"/>
        <v>304757512.3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3.6240053E7</v>
      </c>
      <c r="H53" s="62">
        <f>+'JULIO 2024'!H53+'AGOSTO 2024'!G53</f>
        <v>74678302.21</v>
      </c>
      <c r="I53" s="63">
        <f t="shared" si="20"/>
        <v>391261201.8</v>
      </c>
      <c r="J53" s="5"/>
      <c r="K53" s="6"/>
      <c r="L53" s="65">
        <v>8.080164937534682E10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0.0</v>
      </c>
      <c r="H54" s="62">
        <f>+'JULIO 2024'!H54+'AGOSTO 2024'!G54</f>
        <v>11980638.19</v>
      </c>
      <c r="I54" s="63">
        <f t="shared" si="20"/>
        <v>285702933.8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1.11826446E8</v>
      </c>
      <c r="H55" s="62">
        <f>+'JULIO 2024'!H55+'AGOSTO 2024'!G55</f>
        <v>216671980.1</v>
      </c>
      <c r="I55" s="63">
        <f t="shared" si="20"/>
        <v>495180040.9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4.9182925E7</v>
      </c>
      <c r="H56" s="62">
        <f>+'JULIO 2024'!H56+'AGOSTO 2024'!G56</f>
        <v>90403299.33</v>
      </c>
      <c r="I56" s="63">
        <f t="shared" si="20"/>
        <v>181394744.7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5481802152</v>
      </c>
      <c r="H57" s="64">
        <f t="shared" si="24"/>
        <v>12360925836</v>
      </c>
      <c r="I57" s="64">
        <f t="shared" si="24"/>
        <v>9698721142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1.033571035E9</v>
      </c>
      <c r="H58" s="62">
        <f>+'JULIO 2024'!H58+'AGOSTO 2024'!G58</f>
        <v>2254663026</v>
      </c>
      <c r="I58" s="63">
        <f t="shared" ref="I58:I63" si="26">+F58-H58</f>
        <v>1796422109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1.216371475E9</v>
      </c>
      <c r="H59" s="62">
        <f>+'JULIO 2024'!H59+'AGOSTO 2024'!G59</f>
        <v>3126023867</v>
      </c>
      <c r="I59" s="63">
        <f t="shared" si="26"/>
        <v>1616204866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6.93432213E8</v>
      </c>
      <c r="H60" s="62">
        <f>+'JULIO 2024'!H60+'AGOSTO 2024'!G60</f>
        <v>1463305233</v>
      </c>
      <c r="I60" s="63">
        <f t="shared" si="26"/>
        <v>1008762693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3.98640603E8</v>
      </c>
      <c r="H61" s="62">
        <f>+'JULIO 2024'!H61+'AGOSTO 2024'!G61</f>
        <v>1047136673</v>
      </c>
      <c r="I61" s="63">
        <f t="shared" si="26"/>
        <v>1254086768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1.1261949E9</v>
      </c>
      <c r="H62" s="62">
        <f>+'JULIO 2024'!H62+'AGOSTO 2024'!G62</f>
        <v>1875005656</v>
      </c>
      <c r="I62" s="63">
        <f t="shared" si="26"/>
        <v>2119131317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1.013591926E9</v>
      </c>
      <c r="H63" s="62">
        <f>+'JULIO 2024'!H63+'AGOSTO 2024'!G63</f>
        <v>2594791382</v>
      </c>
      <c r="I63" s="63">
        <f t="shared" si="26"/>
        <v>1904113388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135076600</v>
      </c>
      <c r="H64" s="64">
        <f t="shared" si="29"/>
        <v>208330058.7</v>
      </c>
      <c r="I64" s="64">
        <f t="shared" si="29"/>
        <v>612241179.3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470650.0</v>
      </c>
      <c r="H65" s="62">
        <f>+'JULIO 2024'!H65+'AGOSTO 2024'!G65</f>
        <v>470650</v>
      </c>
      <c r="I65" s="63">
        <f t="shared" ref="I65:I67" si="31">+F65-H65</f>
        <v>90128698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5.167742E7</v>
      </c>
      <c r="H66" s="62">
        <f>+'JULIO 2024'!H66+'AGOSTO 2024'!G66</f>
        <v>95564082.43</v>
      </c>
      <c r="I66" s="63">
        <f t="shared" si="31"/>
        <v>269421862.6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8.292853E7</v>
      </c>
      <c r="H67" s="62">
        <f>+'JULIO 2024'!H67+'AGOSTO 2024'!G67</f>
        <v>112295326.2</v>
      </c>
      <c r="I67" s="63">
        <f t="shared" si="31"/>
        <v>252690618.8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400193751</v>
      </c>
      <c r="H68" s="54">
        <f t="shared" si="33"/>
        <v>905355438.5</v>
      </c>
      <c r="I68" s="64">
        <f>SUM(I69)</f>
        <v>1095595878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4.00193751E8</v>
      </c>
      <c r="H69" s="62">
        <f>+'JULIO 2024'!H69+'AGOSTO 2024'!G69</f>
        <v>905355438.5</v>
      </c>
      <c r="I69" s="63">
        <f>+F69-H69</f>
        <v>1095595878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866067643</v>
      </c>
      <c r="H70" s="51">
        <f t="shared" si="35"/>
        <v>906259868</v>
      </c>
      <c r="I70" s="51">
        <f t="shared" si="35"/>
        <v>3381324864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111359390</v>
      </c>
      <c r="H71" s="51">
        <f t="shared" si="36"/>
        <v>113241990</v>
      </c>
      <c r="I71" s="51">
        <f t="shared" si="36"/>
        <v>291513539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59">
        <v>0.0</v>
      </c>
      <c r="H72" s="62">
        <f>+'JULIO 2024'!H72+'AGOSTO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1.1135939E8</v>
      </c>
      <c r="H73" s="62">
        <f>+'JULIO 2024'!H73+'AGOSTO 2024'!G73</f>
        <v>113241990</v>
      </c>
      <c r="I73" s="63">
        <f t="shared" si="38"/>
        <v>159732669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754708253</v>
      </c>
      <c r="H74" s="51">
        <f t="shared" si="40"/>
        <v>793017878</v>
      </c>
      <c r="I74" s="51">
        <f t="shared" si="40"/>
        <v>3089811325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1.24631349E8</v>
      </c>
      <c r="H75" s="62">
        <f>+'JULIO 2024'!H75+'AGOSTO 2024'!G75</f>
        <v>127812349</v>
      </c>
      <c r="I75" s="63">
        <f t="shared" ref="I75:I85" si="42">+F75-H75</f>
        <v>246351192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8.1187125E7</v>
      </c>
      <c r="H76" s="62">
        <f>+'JULIO 2024'!H76+'AGOSTO 2024'!G76</f>
        <v>81187125</v>
      </c>
      <c r="I76" s="63">
        <f t="shared" si="42"/>
        <v>208260143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+'JULIO 2024'!H77+'AGOSTO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4304681821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8.22753E7</v>
      </c>
      <c r="H78" s="62">
        <f>+'JULIO 2024'!H78+'AGOSTO 2024'!G78</f>
        <v>85137300</v>
      </c>
      <c r="I78" s="63">
        <f t="shared" si="42"/>
        <v>232548726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6.189005E7</v>
      </c>
      <c r="H79" s="62">
        <f>+'JULIO 2024'!H79+'AGOSTO 2024'!G79</f>
        <v>62390050</v>
      </c>
      <c r="I79" s="63">
        <f t="shared" si="42"/>
        <v>304713802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1.09220275E8</v>
      </c>
      <c r="H80" s="62">
        <f>+'JULIO 2024'!H80+'AGOSTO 2024'!G80</f>
        <v>112750150</v>
      </c>
      <c r="I80" s="63">
        <f t="shared" si="42"/>
        <v>310831218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6.97736E7</v>
      </c>
      <c r="H81" s="62">
        <f>+'JULIO 2024'!H81+'AGOSTO 2024'!G81</f>
        <v>69773600</v>
      </c>
      <c r="I81" s="63">
        <f t="shared" si="42"/>
        <v>403225594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1.12728329E8</v>
      </c>
      <c r="H82" s="62">
        <f>+'JULIO 2024'!H82+'AGOSTO 2024'!G82</f>
        <v>133032179</v>
      </c>
      <c r="I82" s="63">
        <f t="shared" si="42"/>
        <v>255250741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5.1536175E7</v>
      </c>
      <c r="H83" s="62">
        <f>+'JULIO 2024'!H83+'AGOSTO 2024'!G83</f>
        <v>54360075</v>
      </c>
      <c r="I83" s="63">
        <f t="shared" si="42"/>
        <v>277445330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2.56912E7</v>
      </c>
      <c r="H84" s="62">
        <f>+'JULIO 2024'!H84+'AGOSTO 2024'!G84</f>
        <v>29221200</v>
      </c>
      <c r="I84" s="63">
        <f t="shared" si="42"/>
        <v>267285757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3.577485E7</v>
      </c>
      <c r="H85" s="62">
        <f>+'JULIO 2024'!H85+'AGOSTO 2024'!G85</f>
        <v>37353850</v>
      </c>
      <c r="I85" s="63">
        <f t="shared" si="42"/>
        <v>287391865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30511574</v>
      </c>
      <c r="H86" s="51">
        <f t="shared" si="44"/>
        <v>240181610</v>
      </c>
      <c r="I86" s="51">
        <f t="shared" si="44"/>
        <v>849586400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0</v>
      </c>
      <c r="H87" s="51">
        <f t="shared" si="46"/>
        <v>50244375</v>
      </c>
      <c r="I87" s="51">
        <f t="shared" si="46"/>
        <v>161428648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0.0</v>
      </c>
      <c r="H88" s="62">
        <f>+'JULIO 2024'!H88+'AGOSTO 2024'!G88</f>
        <v>6824828</v>
      </c>
      <c r="I88" s="63">
        <f t="shared" ref="I88:I95" si="49">+F88-H88</f>
        <v>31768141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0.0</v>
      </c>
      <c r="H89" s="62">
        <f>+'JULIO 2024'!H89+'AGOSTO 2024'!G89</f>
        <v>8237821</v>
      </c>
      <c r="I89" s="63">
        <f t="shared" si="49"/>
        <v>20706906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0.0</v>
      </c>
      <c r="H90" s="62">
        <f>+'JULIO 2024'!H90+'AGOSTO 2024'!G90</f>
        <v>10942663</v>
      </c>
      <c r="I90" s="63">
        <f t="shared" si="49"/>
        <v>27650306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+'JULIO 2024'!H91+'AGOSTO 2024'!G91</f>
        <v>8471847</v>
      </c>
      <c r="I91" s="63">
        <f t="shared" si="49"/>
        <v>11059961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0.0</v>
      </c>
      <c r="H92" s="62">
        <f>+'JULIO 2024'!H92+'AGOSTO 2024'!G92</f>
        <v>11060659</v>
      </c>
      <c r="I92" s="63">
        <f t="shared" si="49"/>
        <v>28944248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0.0</v>
      </c>
      <c r="H93" s="62">
        <f>+'JULIO 2024'!H93+'AGOSTO 2024'!G93</f>
        <v>2588586</v>
      </c>
      <c r="I93" s="63">
        <f t="shared" si="49"/>
        <v>25179526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0.0</v>
      </c>
      <c r="H94" s="62">
        <f>+'JULIO 2024'!H94+'AGOSTO 2024'!G94</f>
        <v>1294293</v>
      </c>
      <c r="I94" s="63">
        <f t="shared" si="49"/>
        <v>8706934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+'JULIO 2024'!H95+'AGOSTO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4471194</v>
      </c>
      <c r="H96" s="79">
        <f t="shared" si="51"/>
        <v>37184104</v>
      </c>
      <c r="I96" s="51">
        <f t="shared" si="51"/>
        <v>106598237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0.0</v>
      </c>
      <c r="H97" s="62">
        <f>+'JULIO 2024'!H97+'AGOSTO 2024'!G97</f>
        <v>8942462</v>
      </c>
      <c r="I97" s="63">
        <f t="shared" ref="I97:I101" si="53">+F97-H97</f>
        <v>29650507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+'JULIO 2024'!H98+'AGOSTO 2024'!G98</f>
        <v>6706902</v>
      </c>
      <c r="I98" s="63">
        <f t="shared" si="53"/>
        <v>31886067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4471194.0</v>
      </c>
      <c r="H99" s="62">
        <f>+'JULIO 2024'!H99+'AGOSTO 2024'!G99</f>
        <v>12001663</v>
      </c>
      <c r="I99" s="63">
        <f t="shared" si="53"/>
        <v>26120660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0.0</v>
      </c>
      <c r="H100" s="62">
        <f>+'JULIO 2024'!H100+'AGOSTO 2024'!G100</f>
        <v>8942425</v>
      </c>
      <c r="I100" s="63">
        <f t="shared" si="53"/>
        <v>10824705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0.0</v>
      </c>
      <c r="H101" s="62">
        <f>+'JULIO 2024'!H101+'AGOSTO 2024'!G101</f>
        <v>590652</v>
      </c>
      <c r="I101" s="63">
        <f t="shared" si="53"/>
        <v>8116298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0</v>
      </c>
      <c r="H102" s="51">
        <f t="shared" si="55"/>
        <v>43182480</v>
      </c>
      <c r="I102" s="51">
        <f t="shared" si="55"/>
        <v>478162868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0.0</v>
      </c>
      <c r="H103" s="62">
        <f>+'JULIO 2024'!H103+'AGOSTO 2024'!G103</f>
        <v>8119084</v>
      </c>
      <c r="I103" s="63">
        <f t="shared" ref="I103:I127" si="57">+F103-H103</f>
        <v>31885823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+'JULIO 2024'!H104+'AGOSTO 2024'!G104</f>
        <v>6118476</v>
      </c>
      <c r="I104" s="63">
        <f t="shared" si="57"/>
        <v>32003847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0.0</v>
      </c>
      <c r="H105" s="62">
        <f>+'JULIO 2024'!H105+'AGOSTO 2024'!G105</f>
        <v>9766477</v>
      </c>
      <c r="I105" s="63">
        <f t="shared" si="57"/>
        <v>30238430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0.0</v>
      </c>
      <c r="H106" s="62">
        <f>+'JULIO 2024'!H106+'AGOSTO 2024'!G106</f>
        <v>2353260</v>
      </c>
      <c r="I106" s="63">
        <f t="shared" si="57"/>
        <v>16943225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0.0</v>
      </c>
      <c r="H107" s="62">
        <f>+'JULIO 2024'!H107+'AGOSTO 2024'!G107</f>
        <v>4941883</v>
      </c>
      <c r="I107" s="63">
        <f t="shared" si="57"/>
        <v>14825247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0.0</v>
      </c>
      <c r="H108" s="62">
        <f>+'JULIO 2024'!H108+'AGOSTO 2024'!G108</f>
        <v>1411956</v>
      </c>
      <c r="I108" s="63">
        <f t="shared" si="57"/>
        <v>3412165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+'JULIO 2024'!H109+'AGOSTO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+'JULIO 2024'!H110+'AGOSTO 2024'!G110</f>
        <v>3293901</v>
      </c>
      <c r="I110" s="63">
        <f t="shared" si="57"/>
        <v>6589664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+'JULIO 2024'!H111+'AGOSTO 2024'!G111</f>
        <v>2823912</v>
      </c>
      <c r="I111" s="63">
        <f t="shared" si="57"/>
        <v>14825312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+'JULIO 2024'!H112+'AGOSTO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+'JULIO 2024'!H113+'AGOSTO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0.0</v>
      </c>
      <c r="H114" s="62">
        <f>+'JULIO 2024'!H114+'AGOSTO 2024'!G114</f>
        <v>4353531</v>
      </c>
      <c r="I114" s="63">
        <f t="shared" si="57"/>
        <v>5059388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+'JULIO 2024'!H115+'AGOSTO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+'JULIO 2024'!H116+'AGOSTO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+'JULIO 2024'!H117+'AGOSTO 2024'!G117</f>
        <v>0</v>
      </c>
      <c r="I117" s="63">
        <f t="shared" si="57"/>
        <v>8824612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+'JULIO 2024'!H118+'AGOSTO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+'JULIO 2024'!H119+'AGOSTO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+'JULIO 2024'!H120+'AGOSTO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0</v>
      </c>
      <c r="H121" s="51">
        <f t="shared" si="66"/>
        <v>77893161</v>
      </c>
      <c r="I121" s="82">
        <f t="shared" si="57"/>
        <v>73654839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0.0</v>
      </c>
      <c r="H122" s="62">
        <f>+'JULIO 2024'!H122+'AGOSTO 2024'!G122</f>
        <v>12590352</v>
      </c>
      <c r="I122" s="63">
        <f t="shared" si="57"/>
        <v>27885201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0.0</v>
      </c>
      <c r="H123" s="62">
        <f>+'JULIO 2024'!H123+'AGOSTO 2024'!G123</f>
        <v>16001579</v>
      </c>
      <c r="I123" s="63">
        <f t="shared" si="57"/>
        <v>26591881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+'JULIO 2024'!H124+'AGOSTO 2024'!G124</f>
        <v>5883187</v>
      </c>
      <c r="I124" s="63">
        <f t="shared" si="57"/>
        <v>4706347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+'JULIO 2024'!H125+'AGOSTO 2024'!G125</f>
        <v>3882879</v>
      </c>
      <c r="I125" s="63">
        <f t="shared" si="57"/>
        <v>6471332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0.0</v>
      </c>
      <c r="H126" s="62">
        <f>+'JULIO 2024'!H126+'AGOSTO 2024'!G126</f>
        <v>14119845</v>
      </c>
      <c r="I126" s="63">
        <f t="shared" si="57"/>
        <v>5882608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0.0</v>
      </c>
      <c r="H127" s="62">
        <f>+'JULIO 2024'!H127+'AGOSTO 2024'!G127</f>
        <v>25415319</v>
      </c>
      <c r="I127" s="63">
        <f t="shared" si="57"/>
        <v>2117470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26040380</v>
      </c>
      <c r="H128" s="51">
        <f t="shared" si="72"/>
        <v>26970970</v>
      </c>
      <c r="I128" s="51">
        <f t="shared" si="72"/>
        <v>14681198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+'JULIO 2024'!H129+'AGOSTO 2024'!G129</f>
        <v>0</v>
      </c>
      <c r="I129" s="59">
        <f t="shared" ref="I129:I131" si="74">+F129-H129</f>
        <v>8236304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8942436.0</v>
      </c>
      <c r="H130" s="62">
        <f>+'JULIO 2024'!H130+'AGOSTO 2024'!G130</f>
        <v>9515209</v>
      </c>
      <c r="I130" s="59">
        <f t="shared" si="74"/>
        <v>7192723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1.7097944E7</v>
      </c>
      <c r="H131" s="62">
        <f>+'JULIO 2024'!H131+'AGOSTO 2024'!G131</f>
        <v>17455761</v>
      </c>
      <c r="I131" s="59">
        <f t="shared" si="74"/>
        <v>-747829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0</v>
      </c>
      <c r="H132" s="51">
        <f t="shared" si="78"/>
        <v>4706520</v>
      </c>
      <c r="I132" s="51">
        <f t="shared" si="78"/>
        <v>15060610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0.0</v>
      </c>
      <c r="H133" s="62">
        <f>+'JULIO 2024'!H133+'AGOSTO 2024'!G133</f>
        <v>4706520</v>
      </c>
      <c r="I133" s="63">
        <f>+F133-H133</f>
        <v>15060610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0</v>
      </c>
      <c r="H134" s="51">
        <f t="shared" si="80"/>
        <v>25407225</v>
      </c>
      <c r="I134" s="51">
        <f t="shared" si="80"/>
        <v>66368733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0</v>
      </c>
      <c r="H135" s="51">
        <f t="shared" si="82"/>
        <v>2824050</v>
      </c>
      <c r="I135" s="82">
        <f t="shared" ref="I135:I136" si="83">+F135-H135</f>
        <v>4235639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11295097055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0.0</v>
      </c>
      <c r="H136" s="62">
        <f>+'JULIO 2024'!H136+'AGOSTO 2024'!G136</f>
        <v>2824050</v>
      </c>
      <c r="I136" s="63">
        <f t="shared" si="83"/>
        <v>4235639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0</v>
      </c>
      <c r="H137" s="51">
        <f t="shared" si="85"/>
        <v>22583175</v>
      </c>
      <c r="I137" s="51">
        <f t="shared" si="85"/>
        <v>62133094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0.0</v>
      </c>
      <c r="H138" s="62">
        <f>+'JULIO 2024'!H138+'AGOSTO 2024'!G138</f>
        <v>3765200</v>
      </c>
      <c r="I138" s="63">
        <f t="shared" ref="I138:I148" si="88">+F138-H138</f>
        <v>3294489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0.0</v>
      </c>
      <c r="H139" s="62">
        <f>+'JULIO 2024'!H139+'AGOSTO 2024'!G139</f>
        <v>3294550</v>
      </c>
      <c r="I139" s="63">
        <f t="shared" si="88"/>
        <v>3765139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+'JULIO 2024'!H140+'AGOSTO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0.0</v>
      </c>
      <c r="H141" s="62">
        <f>+'JULIO 2024'!H141+'AGOSTO 2024'!G141</f>
        <v>470650</v>
      </c>
      <c r="I141" s="63">
        <f t="shared" si="88"/>
        <v>11295499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0.0</v>
      </c>
      <c r="H142" s="62">
        <f>+'JULIO 2024'!H142+'AGOSTO 2024'!G142</f>
        <v>3286525</v>
      </c>
      <c r="I142" s="63">
        <f t="shared" si="88"/>
        <v>3773164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+'JULIO 2024'!H143+'AGOSTO 2024'!G143</f>
        <v>0</v>
      </c>
      <c r="I143" s="63">
        <f t="shared" si="88"/>
        <v>7059689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0.0</v>
      </c>
      <c r="H144" s="62">
        <f>+'JULIO 2024'!H144+'AGOSTO 2024'!G144</f>
        <v>1176625</v>
      </c>
      <c r="I144" s="63">
        <f t="shared" si="88"/>
        <v>5883064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0.0</v>
      </c>
      <c r="H145" s="62">
        <f>+'JULIO 2024'!H145+'AGOSTO 2024'!G145</f>
        <v>705975</v>
      </c>
      <c r="I145" s="63">
        <f t="shared" si="88"/>
        <v>6353714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0.0</v>
      </c>
      <c r="H146" s="62">
        <f>+'JULIO 2024'!H146+'AGOSTO 2024'!G146</f>
        <v>941300</v>
      </c>
      <c r="I146" s="63">
        <f t="shared" si="88"/>
        <v>8471619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0.0</v>
      </c>
      <c r="H147" s="62">
        <f>+'JULIO 2024'!H147+'AGOSTO 2024'!G147</f>
        <v>6824425</v>
      </c>
      <c r="I147" s="63">
        <f t="shared" si="88"/>
        <v>235264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0.0</v>
      </c>
      <c r="H148" s="62">
        <f>+'JULIO 2024'!H148+'AGOSTO 2024'!G148</f>
        <v>2117925</v>
      </c>
      <c r="I148" s="63">
        <f t="shared" si="88"/>
        <v>4941764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103943712</v>
      </c>
      <c r="H149" s="51">
        <f t="shared" si="90"/>
        <v>157323013</v>
      </c>
      <c r="I149" s="51">
        <f t="shared" si="90"/>
        <v>-79901752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1.1366304E7</v>
      </c>
      <c r="H150" s="62">
        <f>+'JULIO 2024'!H150+'AGOSTO 2024'!G150</f>
        <v>27181245</v>
      </c>
      <c r="I150" s="63">
        <f t="shared" ref="I150:I153" si="92">+F150-H150</f>
        <v>2469451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8730584.0</v>
      </c>
      <c r="H151" s="62">
        <f>+'JULIO 2024'!H151+'AGOSTO 2024'!G151</f>
        <v>15978688</v>
      </c>
      <c r="I151" s="63">
        <f t="shared" si="92"/>
        <v>-2800601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4.4311832E7</v>
      </c>
      <c r="H152" s="62">
        <f>+'JULIO 2024'!H152+'AGOSTO 2024'!G152</f>
        <v>61449088</v>
      </c>
      <c r="I152" s="63">
        <f t="shared" si="92"/>
        <v>-35092914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3.9534992E7</v>
      </c>
      <c r="H153" s="62">
        <f>+'JULIO 2024'!H153+'AGOSTO 2024'!G153</f>
        <v>52713992</v>
      </c>
      <c r="I153" s="63">
        <f t="shared" si="92"/>
        <v>-44477688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20426489</v>
      </c>
      <c r="H154" s="51">
        <f t="shared" si="95"/>
        <v>43488735</v>
      </c>
      <c r="I154" s="51">
        <f t="shared" si="95"/>
        <v>-35269321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9224866</v>
      </c>
      <c r="H155" s="51">
        <f t="shared" si="97"/>
        <v>17790813</v>
      </c>
      <c r="I155" s="51">
        <f t="shared" si="97"/>
        <v>-13681106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9224866.0</v>
      </c>
      <c r="H156" s="62">
        <f>+'JULIO 2024'!H156+'AGOSTO 2024'!G156</f>
        <v>17790813</v>
      </c>
      <c r="I156" s="63">
        <f>+F156-H156</f>
        <v>-13681106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11201623</v>
      </c>
      <c r="H157" s="51">
        <f t="shared" si="99"/>
        <v>25697922</v>
      </c>
      <c r="I157" s="82">
        <f t="shared" si="99"/>
        <v>-21588215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1.1201623E7</v>
      </c>
      <c r="H158" s="62">
        <f>+'JULIO 2024'!H158+'AGOSTO 2024'!G158</f>
        <v>25697922</v>
      </c>
      <c r="I158" s="63">
        <f>+F158-H158</f>
        <v>-21588215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50013183</v>
      </c>
      <c r="H159" s="51">
        <f t="shared" si="101"/>
        <v>155572072</v>
      </c>
      <c r="I159" s="51">
        <f t="shared" si="101"/>
        <v>134727151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+'JULIO 2024'!H160+'AGOSTO 2024'!G160</f>
        <v>235393</v>
      </c>
      <c r="I160" s="63">
        <f t="shared" ref="I160:I167" si="103">+F160-H160</f>
        <v>15764607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0.0</v>
      </c>
      <c r="H161" s="62">
        <f>+'JULIO 2024'!H161+'AGOSTO 2024'!G161</f>
        <v>33211589</v>
      </c>
      <c r="I161" s="63">
        <f t="shared" si="103"/>
        <v>16788411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0.0</v>
      </c>
      <c r="H162" s="62">
        <f>+'JULIO 2024'!H162+'AGOSTO 2024'!G162</f>
        <v>5495107</v>
      </c>
      <c r="I162" s="63">
        <f t="shared" si="103"/>
        <v>19504893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189300.0</v>
      </c>
      <c r="H163" s="62">
        <f>+'JULIO 2024'!H163+'AGOSTO 2024'!G163</f>
        <v>2083700</v>
      </c>
      <c r="I163" s="63">
        <f t="shared" si="103"/>
        <v>7916300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4.8270638E7</v>
      </c>
      <c r="H164" s="62">
        <f>+'JULIO 2024'!H164+'AGOSTO 2024'!G164</f>
        <v>109474216</v>
      </c>
      <c r="I164" s="63">
        <f t="shared" si="103"/>
        <v>-84474216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0.0</v>
      </c>
      <c r="H165" s="62">
        <f>+'JULIO 2024'!H165+'AGOSTO 2024'!G165</f>
        <v>1177210</v>
      </c>
      <c r="I165" s="63">
        <f t="shared" si="103"/>
        <v>8822790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+'JULIO 2024'!H166+'AGOSTO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1553245.0</v>
      </c>
      <c r="H167" s="62">
        <f>+'JULIO 2024'!H167+'AGOSTO 2024'!G167</f>
        <v>3483038</v>
      </c>
      <c r="I167" s="63">
        <f t="shared" si="103"/>
        <v>816185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220448765</v>
      </c>
      <c r="H168" s="51">
        <f t="shared" si="105"/>
        <v>941951868</v>
      </c>
      <c r="I168" s="82">
        <f t="shared" si="105"/>
        <v>5069808132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+'JULIO 2024'!H169+'AGOSTO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0.0</v>
      </c>
      <c r="H170" s="62">
        <f>+'JULIO 2024'!H170+'AGOSTO 2024'!G170</f>
        <v>44148000</v>
      </c>
      <c r="I170" s="63">
        <f t="shared" si="107"/>
        <v>105852000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148448956</v>
      </c>
      <c r="H171" s="90">
        <f t="shared" si="109"/>
        <v>149227451</v>
      </c>
      <c r="I171" s="82">
        <f t="shared" si="107"/>
        <v>57532549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2.0102578E7</v>
      </c>
      <c r="H172" s="62">
        <f>+'JULIO 2024'!H172+'AGOSTO 2024'!G172</f>
        <v>20245695</v>
      </c>
      <c r="I172" s="63">
        <f t="shared" si="107"/>
        <v>8514305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>
        <v>1.28346378E8</v>
      </c>
      <c r="H173" s="62">
        <f>+'JULIO 2024'!H173+'AGOSTO 2024'!G173</f>
        <v>128981756</v>
      </c>
      <c r="I173" s="59">
        <f>F173-H173</f>
        <v>49018244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71999809</v>
      </c>
      <c r="H174" s="51">
        <f t="shared" si="112"/>
        <v>748576417</v>
      </c>
      <c r="I174" s="82">
        <f t="shared" si="112"/>
        <v>4826423583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7.1999809E7</v>
      </c>
      <c r="H175" s="62">
        <f>+'JULIO 2024'!H175+'AGOSTO 2024'!G175</f>
        <v>748576417</v>
      </c>
      <c r="I175" s="59">
        <f>F175-H175</f>
        <v>4826423583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4574475085</v>
      </c>
      <c r="H176" s="51">
        <f t="shared" si="114"/>
        <v>15203510249</v>
      </c>
      <c r="I176" s="51">
        <f t="shared" si="114"/>
        <v>16436489751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60">
        <v>4.091254417E9</v>
      </c>
      <c r="H177" s="62">
        <f>+'JULIO 2024'!H177+'AGOSTO 2024'!G177</f>
        <v>13496114014</v>
      </c>
      <c r="I177" s="59">
        <f t="shared" ref="I177:I180" si="116">F177-H177</f>
        <v>16503885986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1.83738009E8</v>
      </c>
      <c r="H178" s="62">
        <f>+'JULIO 2024'!H178+'AGOSTO 2024'!G178</f>
        <v>1127837150</v>
      </c>
      <c r="I178" s="59">
        <f t="shared" si="116"/>
        <v>372162850</v>
      </c>
      <c r="J178" s="5"/>
      <c r="K178" s="6">
        <f>+H178+H180</f>
        <v>1707396235</v>
      </c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0.0</v>
      </c>
      <c r="H179" s="62">
        <f>+'JULIO 2024'!H179+'AGOSTO 2024'!G179</f>
        <v>0</v>
      </c>
      <c r="I179" s="59">
        <f t="shared" si="116"/>
        <v>80000000</v>
      </c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f>32202659+100000000+100000000+67280000</f>
        <v>299482659</v>
      </c>
      <c r="H180" s="62">
        <f>+'JULIO 2024'!H180+'AGOSTO 2024'!G180</f>
        <v>579559085</v>
      </c>
      <c r="I180" s="59">
        <f t="shared" si="116"/>
        <v>-519559085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17827652979</v>
      </c>
      <c r="E181" s="78">
        <f t="shared" si="118"/>
        <v>0</v>
      </c>
      <c r="F181" s="91">
        <f t="shared" ref="F181:I181" si="119">+F182+F190</f>
        <v>126334689841</v>
      </c>
      <c r="G181" s="70">
        <f t="shared" si="119"/>
        <v>5614364043</v>
      </c>
      <c r="H181" s="91">
        <f t="shared" si="119"/>
        <v>42896565962</v>
      </c>
      <c r="I181" s="54">
        <f t="shared" si="119"/>
        <v>83438123879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11827652979</v>
      </c>
      <c r="E182" s="78">
        <f>+E184</f>
        <v>0</v>
      </c>
      <c r="F182" s="91">
        <f t="shared" ref="F182:I182" si="121">+F183+F188</f>
        <v>92883247989</v>
      </c>
      <c r="G182" s="70">
        <f t="shared" si="121"/>
        <v>4023925767</v>
      </c>
      <c r="H182" s="91">
        <f t="shared" si="121"/>
        <v>30038469560</v>
      </c>
      <c r="I182" s="54">
        <f t="shared" si="121"/>
        <v>62844778429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11827652979</v>
      </c>
      <c r="E183" s="78">
        <v>0.0</v>
      </c>
      <c r="F183" s="91">
        <f t="shared" ref="F183:I183" si="123">SUM(F184:F187)</f>
        <v>73721797586</v>
      </c>
      <c r="G183" s="70">
        <f t="shared" si="123"/>
        <v>4023925767</v>
      </c>
      <c r="H183" s="91">
        <f t="shared" si="123"/>
        <v>30038469560</v>
      </c>
      <c r="I183" s="54">
        <f t="shared" si="123"/>
        <v>43683328026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f>11323505644+33158150</f>
        <v>11356663794</v>
      </c>
      <c r="E184" s="87">
        <v>0.0</v>
      </c>
      <c r="F184" s="62">
        <f t="shared" ref="F184:F187" si="124">+C184+D184</f>
        <v>69686754477</v>
      </c>
      <c r="G184" s="60">
        <v>4.023925767E9</v>
      </c>
      <c r="H184" s="62">
        <f>+'JULIO 2024'!H184+'AGOSTO 2024'!G184</f>
        <v>28167480375</v>
      </c>
      <c r="I184" s="59">
        <f t="shared" ref="I184:I187" si="125">F184-H184</f>
        <v>41519274102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0.0</v>
      </c>
      <c r="H185" s="62">
        <f>+'JULIO 2024'!H185+'AGOSTO 2024'!G185</f>
        <v>0</v>
      </c>
      <c r="I185" s="59">
        <f t="shared" si="125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0.0</v>
      </c>
      <c r="H186" s="62">
        <f>+'JULIO 2024'!H186+'AGOSTO 2024'!G186</f>
        <v>0</v>
      </c>
      <c r="I186" s="59">
        <f t="shared" si="125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+'JULIO 2024'!H187+'AGOSTO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0</v>
      </c>
      <c r="H188" s="91">
        <f t="shared" si="127"/>
        <v>0</v>
      </c>
      <c r="I188" s="54">
        <f>SUM(I189)</f>
        <v>19161450403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+'JULIO 2024'!H189+'AGOSTO 2024'!G189</f>
        <v>0</v>
      </c>
      <c r="I189" s="59">
        <f>+F189-H189</f>
        <v>19161450403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6000000000</v>
      </c>
      <c r="E190" s="78">
        <v>0.0</v>
      </c>
      <c r="F190" s="91">
        <f t="shared" ref="F190:I190" si="129">+F194+F191</f>
        <v>33451441852</v>
      </c>
      <c r="G190" s="70">
        <f t="shared" si="129"/>
        <v>1590438276</v>
      </c>
      <c r="H190" s="91">
        <f t="shared" si="129"/>
        <v>12858096402</v>
      </c>
      <c r="I190" s="54">
        <f t="shared" si="129"/>
        <v>20593345450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0</v>
      </c>
      <c r="E191" s="78">
        <v>0.0</v>
      </c>
      <c r="F191" s="91">
        <f t="shared" ref="F191:I191" si="131">SUM(F192:F193)</f>
        <v>9000000000</v>
      </c>
      <c r="G191" s="70">
        <f t="shared" si="131"/>
        <v>0</v>
      </c>
      <c r="H191" s="91">
        <f t="shared" si="131"/>
        <v>2554138050</v>
      </c>
      <c r="I191" s="54">
        <f t="shared" si="131"/>
        <v>6445861950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0.0</v>
      </c>
      <c r="H192" s="62">
        <f>+'JULIO 2024'!H192+'AGOSTO 2024'!G192</f>
        <v>2554138050</v>
      </c>
      <c r="I192" s="63">
        <f t="shared" ref="I192:I193" si="133">+F192-H192</f>
        <v>445861950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f t="shared" si="132"/>
        <v>6000000000</v>
      </c>
      <c r="G193" s="60">
        <v>0.0</v>
      </c>
      <c r="H193" s="62">
        <f>+'JULIO 2024'!H193+'AGOSTO 2024'!G193</f>
        <v>0</v>
      </c>
      <c r="I193" s="63">
        <f t="shared" si="133"/>
        <v>6000000000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6000000000</v>
      </c>
      <c r="E194" s="78" t="str">
        <f t="shared" si="134"/>
        <v/>
      </c>
      <c r="F194" s="91">
        <f t="shared" si="134"/>
        <v>24451441852</v>
      </c>
      <c r="G194" s="70">
        <f t="shared" si="134"/>
        <v>1590438276</v>
      </c>
      <c r="H194" s="91">
        <f t="shared" si="134"/>
        <v>10303958352</v>
      </c>
      <c r="I194" s="54">
        <f t="shared" si="134"/>
        <v>14147483500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f>3000000000+3000000000</f>
        <v>6000000000</v>
      </c>
      <c r="E195" s="86"/>
      <c r="F195" s="62">
        <f>+C195+D195</f>
        <v>24451441852</v>
      </c>
      <c r="G195" s="60">
        <v>1.590438276E9</v>
      </c>
      <c r="H195" s="62">
        <f>+'JULIO 2024'!H195+'AGOSTO 2024'!G195</f>
        <v>10303958352</v>
      </c>
      <c r="I195" s="63">
        <f>+F195-H195</f>
        <v>14147483500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31699103</v>
      </c>
      <c r="E196" s="78"/>
      <c r="F196" s="91">
        <f t="shared" ref="F196:I196" si="136">F197</f>
        <v>50974087538</v>
      </c>
      <c r="G196" s="70">
        <f t="shared" si="136"/>
        <v>11998200</v>
      </c>
      <c r="H196" s="91">
        <f t="shared" si="136"/>
        <v>19312572374</v>
      </c>
      <c r="I196" s="54">
        <f t="shared" si="136"/>
        <v>31661515164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31699103</v>
      </c>
      <c r="E197" s="78">
        <f t="shared" si="137"/>
        <v>0</v>
      </c>
      <c r="F197" s="78">
        <f t="shared" si="137"/>
        <v>50974087538</v>
      </c>
      <c r="G197" s="78">
        <f t="shared" si="137"/>
        <v>11998200</v>
      </c>
      <c r="H197" s="78">
        <f t="shared" si="137"/>
        <v>19312572374</v>
      </c>
      <c r="I197" s="78">
        <f t="shared" si="137"/>
        <v>31661515164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9471200.0</v>
      </c>
      <c r="H198" s="62">
        <f>+'JULIO 2024'!H198+'AGOSTO 2024'!G198</f>
        <v>56841334</v>
      </c>
      <c r="I198" s="63">
        <f t="shared" ref="I198:I206" si="139">+F198-H198</f>
        <v>243158666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+'JULIO 2024'!H199+'AGOSTO 2024'!G199</f>
        <v>4311658621</v>
      </c>
      <c r="I199" s="63">
        <f t="shared" si="139"/>
        <v>10171004324</v>
      </c>
      <c r="J199" s="5"/>
      <c r="K199" s="6"/>
      <c r="L199" s="8">
        <f>+G199+G203</f>
        <v>0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2527000.0</v>
      </c>
      <c r="H200" s="62">
        <f>+'JULIO 2024'!H200+'AGOSTO 2024'!G200</f>
        <v>31819430</v>
      </c>
      <c r="I200" s="63">
        <f t="shared" si="139"/>
        <v>68180570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+'JULIO 2024'!H201+'AGOSTO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0.0</v>
      </c>
      <c r="H202" s="62">
        <f>+'JULIO 2024'!H202+'AGOSTO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0.0</v>
      </c>
      <c r="H203" s="62">
        <f>+'JULIO 2024'!H203+'AGOSTO 2024'!G203</f>
        <v>7051254940</v>
      </c>
      <c r="I203" s="63">
        <f t="shared" si="139"/>
        <v>4008470550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22.5" customHeight="1">
      <c r="A204" s="56">
        <v>2107.0</v>
      </c>
      <c r="B204" s="94" t="s">
        <v>195</v>
      </c>
      <c r="C204" s="58"/>
      <c r="D204" s="60">
        <v>1.5986103E7</v>
      </c>
      <c r="E204" s="86"/>
      <c r="F204" s="62">
        <f t="shared" si="138"/>
        <v>15986103</v>
      </c>
      <c r="G204" s="60">
        <v>0.0</v>
      </c>
      <c r="H204" s="62">
        <f>+'JULIO 2024'!H204+'AGOSTO 2024'!G204</f>
        <v>15986103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>
        <v>2108.0</v>
      </c>
      <c r="B205" s="94" t="s">
        <v>196</v>
      </c>
      <c r="C205" s="58"/>
      <c r="D205" s="60">
        <v>1.5713E7</v>
      </c>
      <c r="E205" s="86"/>
      <c r="F205" s="62">
        <f t="shared" si="138"/>
        <v>15713000</v>
      </c>
      <c r="G205" s="60">
        <v>0.0</v>
      </c>
      <c r="H205" s="62">
        <f>+'JULIO 2024'!H205+'AGOSTO 2024'!G205</f>
        <v>15713000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7363135917</v>
      </c>
      <c r="E206" s="78"/>
      <c r="F206" s="91">
        <f t="shared" si="138"/>
        <v>7363135917</v>
      </c>
      <c r="G206" s="54">
        <f t="shared" ref="G206:H206" si="140">+G207</f>
        <v>85400000</v>
      </c>
      <c r="H206" s="54">
        <f t="shared" si="140"/>
        <v>5272386554</v>
      </c>
      <c r="I206" s="82">
        <f t="shared" si="139"/>
        <v>2090749363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7363135917</v>
      </c>
      <c r="E207" s="70"/>
      <c r="F207" s="91">
        <f t="shared" si="138"/>
        <v>7363135917</v>
      </c>
      <c r="G207" s="70">
        <f t="shared" ref="G207:I207" si="142">+G208</f>
        <v>85400000</v>
      </c>
      <c r="H207" s="70">
        <f t="shared" si="142"/>
        <v>5272386554</v>
      </c>
      <c r="I207" s="82">
        <f t="shared" si="142"/>
        <v>2090749363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7363135917</v>
      </c>
      <c r="E208" s="70">
        <f t="shared" si="143"/>
        <v>0</v>
      </c>
      <c r="F208" s="70">
        <f t="shared" si="143"/>
        <v>7363135917</v>
      </c>
      <c r="G208" s="70">
        <f t="shared" si="143"/>
        <v>85400000</v>
      </c>
      <c r="H208" s="70">
        <f t="shared" si="143"/>
        <v>5272386554</v>
      </c>
      <c r="I208" s="70">
        <f t="shared" si="143"/>
        <v>2090749363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716168479+11523201+45800000+39717402</f>
        <v>813209082</v>
      </c>
      <c r="E209" s="63"/>
      <c r="F209" s="63">
        <f t="shared" ref="F209:F228" si="144">+C209+D209</f>
        <v>813209082</v>
      </c>
      <c r="G209" s="60">
        <v>0.0</v>
      </c>
      <c r="H209" s="62">
        <f>+'JULIO 2024'!H209+'AGOSTO 2024'!G209</f>
        <v>901743983.1</v>
      </c>
      <c r="I209" s="63">
        <f t="shared" ref="I209:I227" si="145">+F209-H209</f>
        <v>-88534901.06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+'JULIO 2024'!H210+'AGOSTO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</f>
        <v>19680000</v>
      </c>
      <c r="E211" s="63"/>
      <c r="F211" s="62">
        <f t="shared" si="144"/>
        <v>19680000</v>
      </c>
      <c r="G211" s="60">
        <v>1.04E7</v>
      </c>
      <c r="H211" s="62">
        <f>+'JULIO 2024'!H211+'AGOSTO 2024'!G211</f>
        <v>20800000</v>
      </c>
      <c r="I211" s="63">
        <f t="shared" si="145"/>
        <v>-1120000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0.0</v>
      </c>
      <c r="H212" s="62">
        <f>+'JULIO 2024'!H212+'AGOSTO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2.5" customHeight="1">
      <c r="A213" s="100">
        <v>3.1111030146E10</v>
      </c>
      <c r="B213" s="101" t="s">
        <v>179</v>
      </c>
      <c r="C213" s="58"/>
      <c r="D213" s="60">
        <f>300000000+38508272</f>
        <v>338508272</v>
      </c>
      <c r="E213" s="63"/>
      <c r="F213" s="62">
        <f t="shared" si="144"/>
        <v>338508272</v>
      </c>
      <c r="G213" s="60">
        <v>0.0</v>
      </c>
      <c r="H213" s="62">
        <f>+'JULIO 2024'!H213+'AGOSTO 2024'!G213</f>
        <v>0</v>
      </c>
      <c r="I213" s="63">
        <f t="shared" si="145"/>
        <v>338508272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4"/>
        <v>2247757785</v>
      </c>
      <c r="G214" s="60">
        <v>0.0</v>
      </c>
      <c r="H214" s="62">
        <f>+'JULIO 2024'!H214+'AGOSTO 2024'!G214</f>
        <v>199494921</v>
      </c>
      <c r="I214" s="63">
        <f t="shared" si="145"/>
        <v>2048262864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+'JULIO 2024'!H215+'AGOSTO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+'JULIO 2024'!H216+'AGOSTO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0.0</v>
      </c>
      <c r="H217" s="62">
        <f>+'JULIO 2024'!H217+'AGOSTO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v>0.0</v>
      </c>
      <c r="H218" s="62">
        <f>+'JULIO 2024'!H218+'AGOSTO 2024'!G218</f>
        <v>2063112696</v>
      </c>
      <c r="I218" s="63">
        <f t="shared" si="145"/>
        <v>-2063112696</v>
      </c>
      <c r="J218" s="6"/>
      <c r="K218" s="8"/>
      <c r="L218" s="22">
        <f>+D230+D223+D222+D219+D217+D216+D215+D214+D213+D212+D211+D210+D209+D205+D204+D195+D192+D187+D184</f>
        <v>25286289629</v>
      </c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+'JULIO 2024'!H219+'AGOSTO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33.75" customHeight="1">
      <c r="A220" s="100">
        <v>3.1111030157E10</v>
      </c>
      <c r="B220" s="101" t="s">
        <v>197</v>
      </c>
      <c r="C220" s="58"/>
      <c r="D220" s="60">
        <v>0.0</v>
      </c>
      <c r="E220" s="63"/>
      <c r="F220" s="62">
        <f t="shared" si="144"/>
        <v>0</v>
      </c>
      <c r="G220" s="60">
        <v>0.0</v>
      </c>
      <c r="H220" s="62">
        <f>+'JULIO 2024'!H220+'AGOSTO 2024'!G220</f>
        <v>21067272</v>
      </c>
      <c r="I220" s="63">
        <f t="shared" si="145"/>
        <v>-21067272</v>
      </c>
      <c r="J220" s="6"/>
      <c r="K220" s="8"/>
      <c r="L220" s="22">
        <f>+G32+G38+G73+G82+G84+G130+G131+G150+G152+G153+G156+G158+G160+G161+G162+G163+G164+G165+G167+G170+G172+G175+G177+G180+G184+G189+G192+G195+G198+G200+G204+G205+G214+G220+G221+G222+G224+G231</f>
        <v>12485751418</v>
      </c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2.5" customHeight="1">
      <c r="A221" s="100">
        <v>3.1111030158E10</v>
      </c>
      <c r="B221" s="101" t="s">
        <v>198</v>
      </c>
      <c r="C221" s="58"/>
      <c r="D221" s="60">
        <v>0.0</v>
      </c>
      <c r="E221" s="63"/>
      <c r="F221" s="62">
        <f t="shared" si="144"/>
        <v>0</v>
      </c>
      <c r="G221" s="60">
        <v>0.0</v>
      </c>
      <c r="H221" s="62">
        <f>+'JULIO 2024'!H221+'AGOSTO 2024'!G221</f>
        <v>54126000</v>
      </c>
      <c r="I221" s="63">
        <f t="shared" si="145"/>
        <v>-54126000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2.5" customHeight="1">
      <c r="A222" s="100">
        <v>3.1111030159E10</v>
      </c>
      <c r="B222" s="101" t="s">
        <v>199</v>
      </c>
      <c r="C222" s="58"/>
      <c r="D222" s="60">
        <v>1.638E8</v>
      </c>
      <c r="E222" s="63"/>
      <c r="F222" s="62">
        <f t="shared" si="144"/>
        <v>163800000</v>
      </c>
      <c r="G222" s="60">
        <v>0.0</v>
      </c>
      <c r="H222" s="62">
        <f>+'JULIO 2024'!H222+'AGOSTO 2024'!G222</f>
        <v>163800000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>
        <v>3.111103016E10</v>
      </c>
      <c r="B223" s="101" t="s">
        <v>200</v>
      </c>
      <c r="C223" s="58"/>
      <c r="D223" s="60">
        <v>1.5E8</v>
      </c>
      <c r="E223" s="63"/>
      <c r="F223" s="62">
        <f t="shared" si="144"/>
        <v>150000000</v>
      </c>
      <c r="G223" s="60">
        <v>0.0</v>
      </c>
      <c r="H223" s="62">
        <f>+'JULIO 2024'!H223+'AGOSTO 2024'!G223</f>
        <v>0</v>
      </c>
      <c r="I223" s="63">
        <f t="shared" si="145"/>
        <v>150000000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>
        <v>3.1111030161E10</v>
      </c>
      <c r="B224" s="101" t="s">
        <v>201</v>
      </c>
      <c r="C224" s="58"/>
      <c r="D224" s="60">
        <v>2.1067272E7</v>
      </c>
      <c r="E224" s="63"/>
      <c r="F224" s="62">
        <f t="shared" si="144"/>
        <v>21067272</v>
      </c>
      <c r="G224" s="60">
        <v>0.0</v>
      </c>
      <c r="H224" s="62">
        <f>+'JULIO 2024'!H224+'AGOSTO 2024'!G224</f>
        <v>21067272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2.5" customHeight="1">
      <c r="A225" s="100">
        <v>3.1111030162E10</v>
      </c>
      <c r="B225" s="101" t="s">
        <v>204</v>
      </c>
      <c r="C225" s="58"/>
      <c r="D225" s="60">
        <v>0.0</v>
      </c>
      <c r="E225" s="63"/>
      <c r="F225" s="62">
        <f t="shared" si="144"/>
        <v>0</v>
      </c>
      <c r="G225" s="60">
        <v>7.5E7</v>
      </c>
      <c r="H225" s="62">
        <f>+'JULIO 2024'!H225+'AGOSTO 2024'!G225</f>
        <v>75000000</v>
      </c>
      <c r="I225" s="63">
        <f t="shared" si="145"/>
        <v>-75000000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f t="shared" si="144"/>
        <v>0</v>
      </c>
      <c r="G226" s="60">
        <v>0.0</v>
      </c>
      <c r="H226" s="62">
        <f>+'JULIO 2024'!H226+'AGOSTO 2024'!G226</f>
        <v>0</v>
      </c>
      <c r="I226" s="63">
        <f t="shared" si="145"/>
        <v>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4"/>
        <v>0</v>
      </c>
      <c r="G227" s="60">
        <v>0.0</v>
      </c>
      <c r="H227" s="62">
        <f>+'JULIO 2024'!H227+'AGOSTO 2024'!G227</f>
        <v>0</v>
      </c>
      <c r="I227" s="63">
        <f t="shared" si="145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 t="shared" ref="D228:D229" si="147">+D229</f>
        <v>84868902</v>
      </c>
      <c r="E228" s="78"/>
      <c r="F228" s="91">
        <f t="shared" si="144"/>
        <v>84868902</v>
      </c>
      <c r="G228" s="64">
        <f t="shared" ref="G228:I228" si="146">+G229</f>
        <v>0</v>
      </c>
      <c r="H228" s="64">
        <f t="shared" si="146"/>
        <v>509217027</v>
      </c>
      <c r="I228" s="64">
        <f t="shared" si="146"/>
        <v>-424348125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 t="shared" si="147"/>
        <v>84868902</v>
      </c>
      <c r="E229" s="70" t="str">
        <f t="shared" ref="E229:F229" si="148">+E230</f>
        <v/>
      </c>
      <c r="F229" s="70">
        <f t="shared" si="148"/>
        <v>84868902</v>
      </c>
      <c r="G229" s="70">
        <f t="shared" ref="G229:I229" si="149">+G230+G231</f>
        <v>0</v>
      </c>
      <c r="H229" s="70">
        <f t="shared" si="149"/>
        <v>509217027</v>
      </c>
      <c r="I229" s="70">
        <f t="shared" si="149"/>
        <v>-424348125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50">+C230+D230</f>
        <v>84868902</v>
      </c>
      <c r="G230" s="60">
        <v>0.0</v>
      </c>
      <c r="H230" s="62">
        <f>+'JULIO 2024'!H230+'AGOSTO 2024'!G230</f>
        <v>0</v>
      </c>
      <c r="I230" s="63">
        <f t="shared" ref="I230:I233" si="151">+F230-H230</f>
        <v>84868902</v>
      </c>
      <c r="J230" s="6"/>
      <c r="K230" s="5"/>
      <c r="L230" s="65"/>
      <c r="M230" s="6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>
        <v>4.11010143E8</v>
      </c>
      <c r="B231" s="101" t="s">
        <v>203</v>
      </c>
      <c r="C231" s="58"/>
      <c r="D231" s="60"/>
      <c r="E231" s="63"/>
      <c r="F231" s="63">
        <f t="shared" si="150"/>
        <v>0</v>
      </c>
      <c r="G231" s="60">
        <v>0.0</v>
      </c>
      <c r="H231" s="62">
        <f>+'JULIO 2024'!H231+'AGOSTO 2024'!G231</f>
        <v>509217027</v>
      </c>
      <c r="I231" s="63">
        <f t="shared" si="151"/>
        <v>-509217027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3"/>
      <c r="F232" s="63">
        <f t="shared" si="150"/>
        <v>0</v>
      </c>
      <c r="G232" s="60"/>
      <c r="H232" s="62">
        <f>+'JULIO 2024'!H232+'AGOSTO 2024'!G232</f>
        <v>0</v>
      </c>
      <c r="I232" s="63">
        <f t="shared" si="151"/>
        <v>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+D206+D228+D195+D187+D184+D192+D197</f>
        <v>25307356901</v>
      </c>
      <c r="E233" s="104">
        <f>+E151+E168+E177+E182+E191</f>
        <v>0</v>
      </c>
      <c r="F233" s="104">
        <f>+C233+D233-E233</f>
        <v>313748332747</v>
      </c>
      <c r="G233" s="104">
        <f t="shared" ref="G233:H233" si="152">+G17+G181+G196+G206+G228</f>
        <v>31344556062</v>
      </c>
      <c r="H233" s="104">
        <f t="shared" si="152"/>
        <v>128477059034</v>
      </c>
      <c r="I233" s="82">
        <f t="shared" si="151"/>
        <v>185271273713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55">
        <v>4.11095274E8</v>
      </c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105"/>
      <c r="E236" s="10"/>
      <c r="F236" s="105"/>
      <c r="G236" s="8">
        <f>+'JUNIO 2024'!H233+'JULIO 2024'!G233</f>
        <v>97132502972</v>
      </c>
      <c r="H236" s="8"/>
      <c r="I236" s="106"/>
      <c r="J236" s="5"/>
      <c r="K236" s="8"/>
      <c r="L236" s="55">
        <v>8.5788895E7</v>
      </c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105"/>
      <c r="E237" s="10"/>
      <c r="F237" s="105"/>
      <c r="G237" s="8"/>
      <c r="H237" s="8">
        <f>+H233-G236</f>
        <v>31344556062</v>
      </c>
      <c r="I237" s="10"/>
      <c r="J237" s="5"/>
      <c r="K237" s="6"/>
      <c r="L237" s="55">
        <v>1.2332858E7</v>
      </c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105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5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4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2" width="13.38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194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255326240390</v>
      </c>
      <c r="G17" s="51">
        <f t="shared" ref="G17:H17" si="2">+G18</f>
        <v>5562283442</v>
      </c>
      <c r="H17" s="51">
        <f t="shared" si="2"/>
        <v>66048600559</v>
      </c>
      <c r="I17" s="51">
        <f>+F17+G17-H17</f>
        <v>194839923273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5562283442</v>
      </c>
      <c r="H18" s="51">
        <f t="shared" si="4"/>
        <v>66048600559</v>
      </c>
      <c r="I18" s="51">
        <f t="shared" si="4"/>
        <v>62942949990</v>
      </c>
      <c r="J18" s="18"/>
      <c r="K18" s="53"/>
      <c r="L18" s="8">
        <f>+H170</f>
        <v>44148000</v>
      </c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2828506894</v>
      </c>
      <c r="H19" s="51">
        <f t="shared" si="6"/>
        <v>47169361895</v>
      </c>
      <c r="I19" s="51">
        <f t="shared" si="6"/>
        <v>44170428654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2733171599</v>
      </c>
      <c r="H20" s="51">
        <f t="shared" si="8"/>
        <v>45545794077</v>
      </c>
      <c r="I20" s="51">
        <f t="shared" si="8"/>
        <v>39948927874</v>
      </c>
      <c r="J20" s="18"/>
      <c r="K20" s="53"/>
      <c r="L20" s="8">
        <f>+H20+H86</f>
        <v>45785975687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602197067</v>
      </c>
      <c r="H21" s="51">
        <f t="shared" si="10"/>
        <v>9293578163</v>
      </c>
      <c r="I21" s="51">
        <f t="shared" si="10"/>
        <v>9253402672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1.0151041769224788E8</v>
      </c>
      <c r="H22" s="62">
        <f>+'AGOSTO 2024'!H22+'SEPTIEMBRE 2024'!G22</f>
        <v>1552157343</v>
      </c>
      <c r="I22" s="63">
        <f t="shared" ref="I22:I30" si="12">+F22-H22</f>
        <v>1642116815</v>
      </c>
      <c r="J22" s="5"/>
      <c r="K22" s="53"/>
      <c r="L22" s="8">
        <f>+H70+H134</f>
        <v>1000009788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5.884661895202775E7</v>
      </c>
      <c r="H23" s="62">
        <f>+'AGOSTO 2024'!H23+'SEPTIEMBRE 2024'!G23</f>
        <v>1010695578</v>
      </c>
      <c r="I23" s="63">
        <f t="shared" si="12"/>
        <v>1005787055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1.1524129544772102E8</v>
      </c>
      <c r="H24" s="62">
        <f>+'AGOSTO 2024'!H24+'SEPTIEMBRE 2024'!G24</f>
        <v>1878346362</v>
      </c>
      <c r="I24" s="63">
        <f t="shared" si="12"/>
        <v>1608434262</v>
      </c>
      <c r="J24" s="5"/>
      <c r="K24" s="6"/>
      <c r="L24" s="8">
        <f>+H174</f>
        <v>763287763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6.162548706920684E7</v>
      </c>
      <c r="H25" s="62">
        <f>+'AGOSTO 2024'!H25+'SEPTIEMBRE 2024'!G25</f>
        <v>939596537.1</v>
      </c>
      <c r="I25" s="63">
        <f t="shared" si="12"/>
        <v>869801871.9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1.1229896450011963E8</v>
      </c>
      <c r="H26" s="62">
        <f>+'AGOSTO 2024'!H26+'SEPTIEMBRE 2024'!G26</f>
        <v>1942375117</v>
      </c>
      <c r="I26" s="63">
        <f t="shared" si="12"/>
        <v>1704895781</v>
      </c>
      <c r="J26" s="5"/>
      <c r="K26" s="6"/>
      <c r="L26" s="8">
        <f>+H149+H154+H159+H171</f>
        <v>532603871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4.936577478753439E7</v>
      </c>
      <c r="H27" s="62">
        <f>+'AGOSTO 2024'!H27+'SEPTIEMBRE 2024'!G27</f>
        <v>846187320.9</v>
      </c>
      <c r="I27" s="63">
        <f t="shared" si="12"/>
        <v>1038279119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3.9394542131774135E7</v>
      </c>
      <c r="H28" s="62">
        <f>+'AGOSTO 2024'!H28+'SEPTIEMBRE 2024'!G28</f>
        <v>674404749.3</v>
      </c>
      <c r="I28" s="63">
        <f t="shared" si="12"/>
        <v>568100595.7</v>
      </c>
      <c r="J28" s="5"/>
      <c r="K28" s="6"/>
      <c r="L28" s="8">
        <f>+H178+H179+H180</f>
        <v>1735154420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3.955800460844599E7</v>
      </c>
      <c r="H29" s="62">
        <f>+'AGOSTO 2024'!H29+'SEPTIEMBRE 2024'!G29</f>
        <v>364933115.3</v>
      </c>
      <c r="I29" s="63">
        <f t="shared" si="12"/>
        <v>629071168.7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2.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2.435596186027037E7</v>
      </c>
      <c r="H30" s="62">
        <f>+'AGOSTO 2024'!H30+'SEPTIEMBRE 2024'!G30</f>
        <v>84882041.45</v>
      </c>
      <c r="I30" s="63">
        <f t="shared" si="12"/>
        <v>186916002.5</v>
      </c>
      <c r="J30" s="5"/>
      <c r="K30" s="6"/>
      <c r="L30" s="8">
        <f>+H184</f>
        <v>35922553326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501830888.7</v>
      </c>
      <c r="H31" s="64">
        <f t="shared" si="14"/>
        <v>9041684097</v>
      </c>
      <c r="I31" s="64">
        <f t="shared" si="14"/>
        <v>6468924292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1.22924048325458E8</v>
      </c>
      <c r="H32" s="62">
        <f>+'AGOSTO 2024'!H32+'SEPTIEMBRE 2024'!G32</f>
        <v>2339265892</v>
      </c>
      <c r="I32" s="63">
        <f t="shared" ref="I32:I36" si="16">+F32-H32</f>
        <v>1289885136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1.06577764791961E8</v>
      </c>
      <c r="H33" s="62">
        <f>+'AGOSTO 2024'!H33+'SEPTIEMBRE 2024'!G33</f>
        <v>1348930995</v>
      </c>
      <c r="I33" s="63">
        <f t="shared" si="16"/>
        <v>2275042928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v>1.186740149650676E8</v>
      </c>
      <c r="H34" s="62">
        <f>+'AGOSTO 2024'!H34+'SEPTIEMBRE 2024'!G34</f>
        <v>2706318010</v>
      </c>
      <c r="I34" s="63">
        <f t="shared" si="16"/>
        <v>909890254</v>
      </c>
      <c r="J34" s="5"/>
      <c r="K34" s="6"/>
      <c r="L34" s="8">
        <f>+H188</f>
        <v>600000000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1.3289528113332935E8</v>
      </c>
      <c r="H35" s="62">
        <f>+'AGOSTO 2024'!H35+'SEPTIEMBRE 2024'!G35</f>
        <v>2263486702</v>
      </c>
      <c r="I35" s="63">
        <f t="shared" si="16"/>
        <v>1562394339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2.0759779463632014E7</v>
      </c>
      <c r="H36" s="62">
        <f>+'AGOSTO 2024'!H36+'SEPTIEMBRE 2024'!G36</f>
        <v>383682497.9</v>
      </c>
      <c r="I36" s="63">
        <f t="shared" si="16"/>
        <v>431711635.1</v>
      </c>
      <c r="J36" s="5"/>
      <c r="K36" s="6"/>
      <c r="L36" s="8">
        <f>+H196</f>
        <v>19346526942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829737327</v>
      </c>
      <c r="H37" s="64">
        <f t="shared" si="18"/>
        <v>12936514166</v>
      </c>
      <c r="I37" s="64">
        <f t="shared" si="18"/>
        <v>13619449029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1.2668369357728197E8</v>
      </c>
      <c r="H38" s="62">
        <f>+'AGOSTO 2024'!H38+'SEPTIEMBRE 2024'!G38</f>
        <v>2111908222</v>
      </c>
      <c r="I38" s="63">
        <f t="shared" ref="I38:I56" si="20">+F38-H38</f>
        <v>1851166118</v>
      </c>
      <c r="J38" s="5"/>
      <c r="K38" s="6"/>
      <c r="L38" s="8">
        <f>+H177+H194</f>
        <v>28061167345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9.366420183197752E7</v>
      </c>
      <c r="H39" s="62">
        <f>+'AGOSTO 2024'!H39+'SEPTIEMBRE 2024'!G39</f>
        <v>1492298777</v>
      </c>
      <c r="I39" s="63">
        <f t="shared" si="20"/>
        <v>1588079057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1471165.4738006939</v>
      </c>
      <c r="H40" s="62">
        <f>+'AGOSTO 2024'!H40+'SEPTIEMBRE 2024'!G40</f>
        <v>118110670.2</v>
      </c>
      <c r="I40" s="63">
        <f t="shared" si="20"/>
        <v>-76693825.21</v>
      </c>
      <c r="J40" s="5"/>
      <c r="K40" s="6"/>
      <c r="L40" s="8">
        <f>+H192</f>
        <v>2554138050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1.3109718999868406E8</v>
      </c>
      <c r="H41" s="62">
        <f>+'AGOSTO 2024'!H41+'SEPTIEMBRE 2024'!G41</f>
        <v>2153382531</v>
      </c>
      <c r="I41" s="63">
        <f t="shared" si="20"/>
        <v>1913233921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5.4269659700203374E7</v>
      </c>
      <c r="H42" s="62">
        <f>+'AGOSTO 2024'!H42+'SEPTIEMBRE 2024'!G42</f>
        <v>915344630.9</v>
      </c>
      <c r="I42" s="63">
        <f t="shared" si="20"/>
        <v>668849684.1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6.734668613398732E7</v>
      </c>
      <c r="H43" s="62">
        <f>+'AGOSTO 2024'!H43+'SEPTIEMBRE 2024'!G43</f>
        <v>1109908835</v>
      </c>
      <c r="I43" s="63">
        <f t="shared" si="20"/>
        <v>834094318.9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4.936577478753439E7</v>
      </c>
      <c r="H44" s="62">
        <f>+'AGOSTO 2024'!H44+'SEPTIEMBRE 2024'!G44</f>
        <v>776307447.1</v>
      </c>
      <c r="I44" s="63">
        <f t="shared" si="20"/>
        <v>888132004.9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1.863476266814212E7</v>
      </c>
      <c r="H45" s="62">
        <f>+'AGOSTO 2024'!H45+'SEPTIEMBRE 2024'!G45</f>
        <v>384507812.1</v>
      </c>
      <c r="I45" s="63">
        <f t="shared" si="20"/>
        <v>565491065.9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6.4077429525541335E7</v>
      </c>
      <c r="H46" s="62">
        <f>+'AGOSTO 2024'!H46+'SEPTIEMBRE 2024'!G46</f>
        <v>1025925385</v>
      </c>
      <c r="I46" s="63">
        <f t="shared" si="20"/>
        <v>775707364.8</v>
      </c>
      <c r="J46" s="5"/>
      <c r="K46" s="6"/>
      <c r="L46" s="8">
        <f>+H206+H229</f>
        <v>5781603581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4.462535270528772E7</v>
      </c>
      <c r="H47" s="62">
        <f>+'AGOSTO 2024'!H47+'SEPTIEMBRE 2024'!G47</f>
        <v>617573560.9</v>
      </c>
      <c r="I47" s="63">
        <f t="shared" si="20"/>
        <v>1101225500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1.1115472468716353E7</v>
      </c>
      <c r="H48" s="62">
        <f>+'AGOSTO 2024'!H48+'SEPTIEMBRE 2024'!G48</f>
        <v>172441648.5</v>
      </c>
      <c r="I48" s="63">
        <f t="shared" si="20"/>
        <v>531644713.5</v>
      </c>
      <c r="J48" s="5"/>
      <c r="K48" s="6"/>
      <c r="L48" s="55">
        <f>SUM(L18:L47)</f>
        <v>143998157958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2.2557870598277308E7</v>
      </c>
      <c r="H49" s="62">
        <f>+'AGOSTO 2024'!H49+'SEPTIEMBRE 2024'!G49</f>
        <v>605893841.9</v>
      </c>
      <c r="I49" s="63">
        <f t="shared" si="20"/>
        <v>892878230.1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3.4490657219105154E7</v>
      </c>
      <c r="H50" s="62">
        <f>+'AGOSTO 2024'!H50+'SEPTIEMBRE 2024'!G50</f>
        <v>269820351.7</v>
      </c>
      <c r="I50" s="63">
        <f t="shared" si="20"/>
        <v>527453911.3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1.994246509971288E7</v>
      </c>
      <c r="H51" s="62">
        <f>+'AGOSTO 2024'!H51+'SEPTIEMBRE 2024'!G51</f>
        <v>522247980.1</v>
      </c>
      <c r="I51" s="63">
        <f t="shared" si="20"/>
        <v>-9714525.1</v>
      </c>
      <c r="J51" s="5"/>
      <c r="K51" s="6"/>
      <c r="L51" s="65">
        <v>1.6507712452809644E11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1.5202043229273835E7</v>
      </c>
      <c r="H52" s="62">
        <f>+'AGOSTO 2024'!H52+'SEPTIEMBRE 2024'!G52</f>
        <v>191915351.9</v>
      </c>
      <c r="I52" s="63">
        <f t="shared" si="20"/>
        <v>289555469.1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2.37021104112334E7</v>
      </c>
      <c r="H53" s="62">
        <f>+'AGOSTO 2024'!H53+'SEPTIEMBRE 2024'!G53</f>
        <v>98380412.62</v>
      </c>
      <c r="I53" s="63">
        <f t="shared" si="20"/>
        <v>367559091.4</v>
      </c>
      <c r="J53" s="5"/>
      <c r="K53" s="6"/>
      <c r="L53" s="65">
        <f>+H233-L48</f>
        <v>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1.912515115940902E7</v>
      </c>
      <c r="H54" s="62">
        <f>+'AGOSTO 2024'!H54+'SEPTIEMBRE 2024'!G54</f>
        <v>31105789.35</v>
      </c>
      <c r="I54" s="63">
        <f t="shared" si="20"/>
        <v>266577782.6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2.0432853802787416E7</v>
      </c>
      <c r="H55" s="62">
        <f>+'AGOSTO 2024'!H55+'SEPTIEMBRE 2024'!G55</f>
        <v>237104833.9</v>
      </c>
      <c r="I55" s="63">
        <f t="shared" si="20"/>
        <v>474747187.1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1.193278662082785E7</v>
      </c>
      <c r="H56" s="62">
        <f>+'AGOSTO 2024'!H56+'SEPTIEMBRE 2024'!G56</f>
        <v>102336085.9</v>
      </c>
      <c r="I56" s="63">
        <f t="shared" si="20"/>
        <v>169461958.1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714986421.8</v>
      </c>
      <c r="H57" s="64">
        <f t="shared" si="24"/>
        <v>13075912258</v>
      </c>
      <c r="I57" s="64">
        <f t="shared" si="24"/>
        <v>8983734720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1.3502029792881924E8</v>
      </c>
      <c r="H58" s="62">
        <f>+'AGOSTO 2024'!H58+'SEPTIEMBRE 2024'!G58</f>
        <v>2389683323</v>
      </c>
      <c r="I58" s="63">
        <f t="shared" ref="I58:I63" si="26">+F58-H58</f>
        <v>1661401812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1.5316467210569447E8</v>
      </c>
      <c r="H59" s="62">
        <f>+'AGOSTO 2024'!H59+'SEPTIEMBRE 2024'!G59</f>
        <v>3279188539</v>
      </c>
      <c r="I59" s="63">
        <f t="shared" si="26"/>
        <v>1463040194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8.058717539819355E7</v>
      </c>
      <c r="H60" s="62">
        <f>+'AGOSTO 2024'!H60+'SEPTIEMBRE 2024'!G60</f>
        <v>1543892408</v>
      </c>
      <c r="I60" s="63">
        <f t="shared" si="26"/>
        <v>928175517.7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7.14332568945448E7</v>
      </c>
      <c r="H61" s="62">
        <f>+'AGOSTO 2024'!H61+'SEPTIEMBRE 2024'!G61</f>
        <v>1118569930</v>
      </c>
      <c r="I61" s="63">
        <f t="shared" si="26"/>
        <v>1182653511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1.3077026391266897E8</v>
      </c>
      <c r="H62" s="62">
        <f>+'AGOSTO 2024'!H62+'SEPTIEMBRE 2024'!G62</f>
        <v>2005775920</v>
      </c>
      <c r="I62" s="63">
        <f t="shared" si="26"/>
        <v>1988361053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1.44010755602046E8</v>
      </c>
      <c r="H63" s="62">
        <f>+'AGOSTO 2024'!H63+'SEPTIEMBRE 2024'!G63</f>
        <v>2738802138</v>
      </c>
      <c r="I63" s="63">
        <f t="shared" si="26"/>
        <v>1760102632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20505928.14</v>
      </c>
      <c r="H64" s="64">
        <f t="shared" si="29"/>
        <v>228835986.8</v>
      </c>
      <c r="I64" s="64">
        <f t="shared" si="29"/>
        <v>591735251.2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+'AGOSTO 2024'!H65+'SEPTIEMBRE 2024'!G65</f>
        <v>470650</v>
      </c>
      <c r="I65" s="63">
        <f t="shared" ref="I65:I67" si="31">+F65-H65</f>
        <v>90128698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1.0298158316604856E7</v>
      </c>
      <c r="H66" s="62">
        <f>+'AGOSTO 2024'!H66+'SEPTIEMBRE 2024'!G66</f>
        <v>105862240.7</v>
      </c>
      <c r="I66" s="63">
        <f t="shared" si="31"/>
        <v>259123704.3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1.020776982533796E7</v>
      </c>
      <c r="H67" s="62">
        <f>+'AGOSTO 2024'!H67+'SEPTIEMBRE 2024'!G67</f>
        <v>122503096.1</v>
      </c>
      <c r="I67" s="63">
        <f t="shared" si="31"/>
        <v>242482848.9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63913966.7</v>
      </c>
      <c r="H68" s="54">
        <f t="shared" si="33"/>
        <v>969269405.2</v>
      </c>
      <c r="I68" s="64">
        <f>SUM(I69)</f>
        <v>1031681911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6.391396669511904E7</v>
      </c>
      <c r="H69" s="62">
        <f>+'AGOSTO 2024'!H69+'SEPTIEMBRE 2024'!G69</f>
        <v>969269405.2</v>
      </c>
      <c r="I69" s="63">
        <f>+F69-H69</f>
        <v>1031681911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68107369</v>
      </c>
      <c r="H70" s="51">
        <f t="shared" si="35"/>
        <v>974367237</v>
      </c>
      <c r="I70" s="51">
        <f t="shared" si="35"/>
        <v>3313217495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25662369</v>
      </c>
      <c r="H71" s="51">
        <f t="shared" si="36"/>
        <v>138904359</v>
      </c>
      <c r="I71" s="51">
        <f t="shared" si="36"/>
        <v>265851170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60">
        <v>0.0</v>
      </c>
      <c r="H72" s="62">
        <f>+'AGOSTO 2024'!H72+'SEPTIEMBRE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2.5662369E7</v>
      </c>
      <c r="H73" s="62">
        <f>+'AGOSTO 2024'!H73+'SEPTIEMBRE 2024'!G73</f>
        <v>138904359</v>
      </c>
      <c r="I73" s="63">
        <f t="shared" si="38"/>
        <v>134070300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42445000</v>
      </c>
      <c r="H74" s="51">
        <f t="shared" si="40"/>
        <v>835462878</v>
      </c>
      <c r="I74" s="51">
        <f t="shared" si="40"/>
        <v>3047366325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+'AGOSTO 2024'!H75+'SEPTIEMBRE 2024'!G75</f>
        <v>127812349</v>
      </c>
      <c r="I75" s="63">
        <f t="shared" ref="I75:I85" si="42">+F75-H75</f>
        <v>246351192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1.02717E7</v>
      </c>
      <c r="H76" s="62">
        <f>+'AGOSTO 2024'!H76+'SEPTIEMBRE 2024'!G76</f>
        <v>91458825</v>
      </c>
      <c r="I76" s="63">
        <f t="shared" si="42"/>
        <v>197988443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+'AGOSTO 2024'!H77+'SEPTIEMBRE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7764856650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702000.0</v>
      </c>
      <c r="H78" s="62">
        <f>+'AGOSTO 2024'!H78+'SEPTIEMBRE 2024'!G78</f>
        <v>85839300</v>
      </c>
      <c r="I78" s="63">
        <f t="shared" si="42"/>
        <v>231846726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1.41195E7</v>
      </c>
      <c r="H79" s="62">
        <f>+'AGOSTO 2024'!H79+'SEPTIEMBRE 2024'!G79</f>
        <v>76509550</v>
      </c>
      <c r="I79" s="63">
        <f t="shared" si="42"/>
        <v>290594302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+'AGOSTO 2024'!H80+'SEPTIEMBRE 2024'!G80</f>
        <v>112750150</v>
      </c>
      <c r="I80" s="63">
        <f t="shared" si="42"/>
        <v>310831218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1500000.0</v>
      </c>
      <c r="H81" s="62">
        <f>+'AGOSTO 2024'!H81+'SEPTIEMBRE 2024'!G81</f>
        <v>71273600</v>
      </c>
      <c r="I81" s="63">
        <f t="shared" si="42"/>
        <v>401725594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8792050.0</v>
      </c>
      <c r="H82" s="62">
        <f>+'AGOSTO 2024'!H82+'SEPTIEMBRE 2024'!G82</f>
        <v>141824229</v>
      </c>
      <c r="I82" s="63">
        <f t="shared" si="42"/>
        <v>246458691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22.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+'AGOSTO 2024'!H83+'SEPTIEMBRE 2024'!G83</f>
        <v>54360075</v>
      </c>
      <c r="I83" s="63">
        <f t="shared" si="42"/>
        <v>277445330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7059750.0</v>
      </c>
      <c r="H84" s="62">
        <f>+'AGOSTO 2024'!H84+'SEPTIEMBRE 2024'!G84</f>
        <v>36280950</v>
      </c>
      <c r="I84" s="63">
        <f t="shared" si="42"/>
        <v>260226007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+'AGOSTO 2024'!H85+'SEPTIEMBRE 2024'!G85</f>
        <v>37353850</v>
      </c>
      <c r="I85" s="63">
        <f t="shared" si="42"/>
        <v>287391865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0</v>
      </c>
      <c r="H86" s="51">
        <f t="shared" si="44"/>
        <v>240181610</v>
      </c>
      <c r="I86" s="51">
        <f t="shared" si="44"/>
        <v>849586400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0</v>
      </c>
      <c r="H87" s="51">
        <f t="shared" si="46"/>
        <v>50244375</v>
      </c>
      <c r="I87" s="51">
        <f t="shared" si="46"/>
        <v>161428648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0.0</v>
      </c>
      <c r="H88" s="62">
        <f>+'AGOSTO 2024'!H88+'SEPTIEMBRE 2024'!G88</f>
        <v>6824828</v>
      </c>
      <c r="I88" s="63">
        <f t="shared" ref="I88:I95" si="49">+F88-H88</f>
        <v>31768141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0.0</v>
      </c>
      <c r="H89" s="62">
        <f>+'AGOSTO 2024'!H89+'SEPTIEMBRE 2024'!G89</f>
        <v>8237821</v>
      </c>
      <c r="I89" s="63">
        <f t="shared" si="49"/>
        <v>20706906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0.0</v>
      </c>
      <c r="H90" s="62">
        <f>+'AGOSTO 2024'!H90+'SEPTIEMBRE 2024'!G90</f>
        <v>10942663</v>
      </c>
      <c r="I90" s="63">
        <f t="shared" si="49"/>
        <v>27650306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+'AGOSTO 2024'!H91+'SEPTIEMBRE 2024'!G91</f>
        <v>8471847</v>
      </c>
      <c r="I91" s="63">
        <f t="shared" si="49"/>
        <v>11059961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0.0</v>
      </c>
      <c r="H92" s="62">
        <f>+'AGOSTO 2024'!H92+'SEPTIEMBRE 2024'!G92</f>
        <v>11060659</v>
      </c>
      <c r="I92" s="63">
        <f t="shared" si="49"/>
        <v>28944248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0.0</v>
      </c>
      <c r="H93" s="62">
        <f>+'AGOSTO 2024'!H93+'SEPTIEMBRE 2024'!G93</f>
        <v>2588586</v>
      </c>
      <c r="I93" s="63">
        <f t="shared" si="49"/>
        <v>25179526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0.0</v>
      </c>
      <c r="H94" s="62">
        <f>+'AGOSTO 2024'!H94+'SEPTIEMBRE 2024'!G94</f>
        <v>1294293</v>
      </c>
      <c r="I94" s="63">
        <f t="shared" si="49"/>
        <v>8706934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22.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+'AGOSTO 2024'!H95+'SEPTIEMBRE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0</v>
      </c>
      <c r="H96" s="79">
        <f t="shared" si="51"/>
        <v>37184104</v>
      </c>
      <c r="I96" s="51">
        <f t="shared" si="51"/>
        <v>106598237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0.0</v>
      </c>
      <c r="H97" s="62">
        <f>+'AGOSTO 2024'!H97+'SEPTIEMBRE 2024'!G97</f>
        <v>8942462</v>
      </c>
      <c r="I97" s="63">
        <f t="shared" ref="I97:I101" si="53">+F97-H97</f>
        <v>29650507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+'AGOSTO 2024'!H98+'SEPTIEMBRE 2024'!G98</f>
        <v>6706902</v>
      </c>
      <c r="I98" s="63">
        <f t="shared" si="53"/>
        <v>31886067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22.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0.0</v>
      </c>
      <c r="H99" s="62">
        <f>+'AGOSTO 2024'!H99+'SEPTIEMBRE 2024'!G99</f>
        <v>12001663</v>
      </c>
      <c r="I99" s="63">
        <f t="shared" si="53"/>
        <v>26120660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0.0</v>
      </c>
      <c r="H100" s="62">
        <f>+'AGOSTO 2024'!H100+'SEPTIEMBRE 2024'!G100</f>
        <v>8942425</v>
      </c>
      <c r="I100" s="63">
        <f t="shared" si="53"/>
        <v>10824705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0.0</v>
      </c>
      <c r="H101" s="62">
        <f>+'AGOSTO 2024'!H101+'SEPTIEMBRE 2024'!G101</f>
        <v>590652</v>
      </c>
      <c r="I101" s="63">
        <f t="shared" si="53"/>
        <v>8116298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0</v>
      </c>
      <c r="H102" s="51">
        <f t="shared" si="55"/>
        <v>43182480</v>
      </c>
      <c r="I102" s="51">
        <f t="shared" si="55"/>
        <v>478162868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0.0</v>
      </c>
      <c r="H103" s="62">
        <f>+'AGOSTO 2024'!H103+'SEPTIEMBRE 2024'!G103</f>
        <v>8119084</v>
      </c>
      <c r="I103" s="63">
        <f t="shared" ref="I103:I127" si="57">+F103-H103</f>
        <v>31885823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+'AGOSTO 2024'!H104+'SEPTIEMBRE 2024'!G104</f>
        <v>6118476</v>
      </c>
      <c r="I104" s="63">
        <f t="shared" si="57"/>
        <v>32003847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0.0</v>
      </c>
      <c r="H105" s="62">
        <f>+'AGOSTO 2024'!H105+'SEPTIEMBRE 2024'!G105</f>
        <v>9766477</v>
      </c>
      <c r="I105" s="63">
        <f t="shared" si="57"/>
        <v>30238430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0.0</v>
      </c>
      <c r="H106" s="62">
        <f>+'AGOSTO 2024'!H106+'SEPTIEMBRE 2024'!G106</f>
        <v>2353260</v>
      </c>
      <c r="I106" s="63">
        <f t="shared" si="57"/>
        <v>16943225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0.0</v>
      </c>
      <c r="H107" s="62">
        <f>+'AGOSTO 2024'!H107+'SEPTIEMBRE 2024'!G107</f>
        <v>4941883</v>
      </c>
      <c r="I107" s="63">
        <f t="shared" si="57"/>
        <v>14825247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0.0</v>
      </c>
      <c r="H108" s="62">
        <f>+'AGOSTO 2024'!H108+'SEPTIEMBRE 2024'!G108</f>
        <v>1411956</v>
      </c>
      <c r="I108" s="63">
        <f t="shared" si="57"/>
        <v>3412165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+'AGOSTO 2024'!H109+'SEPTIEMBRE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+'AGOSTO 2024'!H110+'SEPTIEMBRE 2024'!G110</f>
        <v>3293901</v>
      </c>
      <c r="I110" s="63">
        <f t="shared" si="57"/>
        <v>6589664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+'AGOSTO 2024'!H111+'SEPTIEMBRE 2024'!G111</f>
        <v>2823912</v>
      </c>
      <c r="I111" s="63">
        <f t="shared" si="57"/>
        <v>14825312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+'AGOSTO 2024'!H112+'SEPTIEMBRE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+'AGOSTO 2024'!H113+'SEPTIEMBRE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0.0</v>
      </c>
      <c r="H114" s="62">
        <f>+'AGOSTO 2024'!H114+'SEPTIEMBRE 2024'!G114</f>
        <v>4353531</v>
      </c>
      <c r="I114" s="63">
        <f t="shared" si="57"/>
        <v>5059388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+'AGOSTO 2024'!H115+'SEPTIEMBRE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+'AGOSTO 2024'!H116+'SEPTIEMBRE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+'AGOSTO 2024'!H117+'SEPTIEMBRE 2024'!G117</f>
        <v>0</v>
      </c>
      <c r="I117" s="63">
        <f t="shared" si="57"/>
        <v>8824612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+'AGOSTO 2024'!H118+'SEPTIEMBRE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+'AGOSTO 2024'!H119+'SEPTIEMBRE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+'AGOSTO 2024'!H120+'SEPTIEMBRE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0</v>
      </c>
      <c r="H121" s="51">
        <f t="shared" si="66"/>
        <v>77893161</v>
      </c>
      <c r="I121" s="82">
        <f t="shared" si="57"/>
        <v>73654839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0.0</v>
      </c>
      <c r="H122" s="62">
        <f>+'AGOSTO 2024'!H122+'SEPTIEMBRE 2024'!G122</f>
        <v>12590352</v>
      </c>
      <c r="I122" s="63">
        <f t="shared" si="57"/>
        <v>27885201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0.0</v>
      </c>
      <c r="H123" s="62">
        <f>+'AGOSTO 2024'!H123+'SEPTIEMBRE 2024'!G123</f>
        <v>16001579</v>
      </c>
      <c r="I123" s="63">
        <f t="shared" si="57"/>
        <v>26591881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+'AGOSTO 2024'!H124+'SEPTIEMBRE 2024'!G124</f>
        <v>5883187</v>
      </c>
      <c r="I124" s="63">
        <f t="shared" si="57"/>
        <v>4706347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+'AGOSTO 2024'!H125+'SEPTIEMBRE 2024'!G125</f>
        <v>3882879</v>
      </c>
      <c r="I125" s="63">
        <f t="shared" si="57"/>
        <v>6471332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0.0</v>
      </c>
      <c r="H126" s="62">
        <f>+'AGOSTO 2024'!H126+'SEPTIEMBRE 2024'!G126</f>
        <v>14119845</v>
      </c>
      <c r="I126" s="63">
        <f t="shared" si="57"/>
        <v>5882608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0.0</v>
      </c>
      <c r="H127" s="62">
        <f>+'AGOSTO 2024'!H127+'SEPTIEMBRE 2024'!G127</f>
        <v>25415319</v>
      </c>
      <c r="I127" s="63">
        <f t="shared" si="57"/>
        <v>2117470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0</v>
      </c>
      <c r="H128" s="51">
        <f t="shared" si="72"/>
        <v>26970970</v>
      </c>
      <c r="I128" s="51">
        <f t="shared" si="72"/>
        <v>14681198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+'AGOSTO 2024'!H129+'SEPTIEMBRE 2024'!G129</f>
        <v>0</v>
      </c>
      <c r="I129" s="59">
        <f t="shared" ref="I129:I131" si="74">+F129-H129</f>
        <v>8236304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0.0</v>
      </c>
      <c r="H130" s="62">
        <f>+'AGOSTO 2024'!H130+'SEPTIEMBRE 2024'!G130</f>
        <v>9515209</v>
      </c>
      <c r="I130" s="59">
        <f t="shared" si="74"/>
        <v>7192723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0.0</v>
      </c>
      <c r="H131" s="62">
        <f>+'AGOSTO 2024'!H131+'SEPTIEMBRE 2024'!G131</f>
        <v>17455761</v>
      </c>
      <c r="I131" s="59">
        <f t="shared" si="74"/>
        <v>-747829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0</v>
      </c>
      <c r="H132" s="51">
        <f t="shared" si="78"/>
        <v>4706520</v>
      </c>
      <c r="I132" s="51">
        <f t="shared" si="78"/>
        <v>15060610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0.0</v>
      </c>
      <c r="H133" s="62">
        <f>+'AGOSTO 2024'!H133+'SEPTIEMBRE 2024'!G133</f>
        <v>4706520</v>
      </c>
      <c r="I133" s="63">
        <f>+F133-H133</f>
        <v>15060610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235326</v>
      </c>
      <c r="H134" s="51">
        <f t="shared" si="80"/>
        <v>25642551</v>
      </c>
      <c r="I134" s="51">
        <f t="shared" si="80"/>
        <v>66133407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0</v>
      </c>
      <c r="H135" s="51">
        <f t="shared" si="82"/>
        <v>2824050</v>
      </c>
      <c r="I135" s="82">
        <f t="shared" ref="I135:I136" si="83">+F135-H135</f>
        <v>4235639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12186632184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0.0</v>
      </c>
      <c r="H136" s="62">
        <f>+'AGOSTO 2024'!H136+'SEPTIEMBRE 2024'!G136</f>
        <v>2824050</v>
      </c>
      <c r="I136" s="63">
        <f t="shared" si="83"/>
        <v>4235639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235326</v>
      </c>
      <c r="H137" s="51">
        <f t="shared" si="85"/>
        <v>22818501</v>
      </c>
      <c r="I137" s="51">
        <f t="shared" si="85"/>
        <v>61897768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0.0</v>
      </c>
      <c r="H138" s="62">
        <f>+'AGOSTO 2024'!H138+'SEPTIEMBRE 2024'!G138</f>
        <v>3765200</v>
      </c>
      <c r="I138" s="63">
        <f t="shared" ref="I138:I148" si="88">+F138-H138</f>
        <v>3294489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0.0</v>
      </c>
      <c r="H139" s="62">
        <f>+'AGOSTO 2024'!H139+'SEPTIEMBRE 2024'!G139</f>
        <v>3294550</v>
      </c>
      <c r="I139" s="63">
        <f t="shared" si="88"/>
        <v>3765139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+'AGOSTO 2024'!H140+'SEPTIEMBRE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0.0</v>
      </c>
      <c r="H141" s="62">
        <f>+'AGOSTO 2024'!H141+'SEPTIEMBRE 2024'!G141</f>
        <v>470650</v>
      </c>
      <c r="I141" s="63">
        <f t="shared" si="88"/>
        <v>11295499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0.0</v>
      </c>
      <c r="H142" s="62">
        <f>+'AGOSTO 2024'!H142+'SEPTIEMBRE 2024'!G142</f>
        <v>3286525</v>
      </c>
      <c r="I142" s="63">
        <f t="shared" si="88"/>
        <v>3773164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+'AGOSTO 2024'!H143+'SEPTIEMBRE 2024'!G143</f>
        <v>0</v>
      </c>
      <c r="I143" s="63">
        <f t="shared" si="88"/>
        <v>7059689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0.0</v>
      </c>
      <c r="H144" s="62">
        <f>+'AGOSTO 2024'!H144+'SEPTIEMBRE 2024'!G144</f>
        <v>1176625</v>
      </c>
      <c r="I144" s="63">
        <f t="shared" si="88"/>
        <v>5883064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0.0</v>
      </c>
      <c r="H145" s="62">
        <f>+'AGOSTO 2024'!H145+'SEPTIEMBRE 2024'!G145</f>
        <v>705975</v>
      </c>
      <c r="I145" s="63">
        <f t="shared" si="88"/>
        <v>6353714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22.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0.0</v>
      </c>
      <c r="H146" s="62">
        <f>+'AGOSTO 2024'!H146+'SEPTIEMBRE 2024'!G146</f>
        <v>941300</v>
      </c>
      <c r="I146" s="63">
        <f t="shared" si="88"/>
        <v>8471619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235326.0</v>
      </c>
      <c r="H147" s="62">
        <f>+'AGOSTO 2024'!H147+'SEPTIEMBRE 2024'!G147</f>
        <v>7059751</v>
      </c>
      <c r="I147" s="63">
        <f t="shared" si="88"/>
        <v>-62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0.0</v>
      </c>
      <c r="H148" s="62">
        <f>+'AGOSTO 2024'!H148+'SEPTIEMBRE 2024'!G148</f>
        <v>2117925</v>
      </c>
      <c r="I148" s="63">
        <f t="shared" si="88"/>
        <v>4941764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0</v>
      </c>
      <c r="H149" s="51">
        <f t="shared" si="90"/>
        <v>157323013</v>
      </c>
      <c r="I149" s="51">
        <f t="shared" si="90"/>
        <v>-79901752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0.0</v>
      </c>
      <c r="H150" s="62">
        <f>+'AGOSTO 2024'!H150+'SEPTIEMBRE 2024'!G150</f>
        <v>27181245</v>
      </c>
      <c r="I150" s="63">
        <f t="shared" ref="I150:I153" si="92">+F150-H150</f>
        <v>2469451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0.0</v>
      </c>
      <c r="H151" s="62">
        <f>+'AGOSTO 2024'!H151+'SEPTIEMBRE 2024'!G151</f>
        <v>15978688</v>
      </c>
      <c r="I151" s="63">
        <f t="shared" si="92"/>
        <v>-2800601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22.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0.0</v>
      </c>
      <c r="H152" s="62">
        <f>+'AGOSTO 2024'!H152+'SEPTIEMBRE 2024'!G152</f>
        <v>61449088</v>
      </c>
      <c r="I152" s="63">
        <f t="shared" si="92"/>
        <v>-35092914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0.0</v>
      </c>
      <c r="H153" s="62">
        <f>+'AGOSTO 2024'!H153+'SEPTIEMBRE 2024'!G153</f>
        <v>52713992</v>
      </c>
      <c r="I153" s="63">
        <f t="shared" si="92"/>
        <v>-44477688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0</v>
      </c>
      <c r="H154" s="51">
        <f t="shared" si="95"/>
        <v>43488735</v>
      </c>
      <c r="I154" s="51">
        <f t="shared" si="95"/>
        <v>-35269321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0</v>
      </c>
      <c r="H155" s="51">
        <f t="shared" si="97"/>
        <v>17790813</v>
      </c>
      <c r="I155" s="51">
        <f t="shared" si="97"/>
        <v>-13681106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0.0</v>
      </c>
      <c r="H156" s="62">
        <f>+'AGOSTO 2024'!H156+'SEPTIEMBRE 2024'!G156</f>
        <v>17790813</v>
      </c>
      <c r="I156" s="63">
        <f>+F156-H156</f>
        <v>-13681106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0</v>
      </c>
      <c r="H157" s="51">
        <f t="shared" si="99"/>
        <v>25697922</v>
      </c>
      <c r="I157" s="82">
        <f t="shared" si="99"/>
        <v>-21588215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0.0</v>
      </c>
      <c r="H158" s="62">
        <f>+'AGOSTO 2024'!H158+'SEPTIEMBRE 2024'!G158</f>
        <v>25697922</v>
      </c>
      <c r="I158" s="63">
        <f>+F158-H158</f>
        <v>-21588215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26992600</v>
      </c>
      <c r="H159" s="51">
        <f t="shared" si="101"/>
        <v>182564672</v>
      </c>
      <c r="I159" s="51">
        <f t="shared" si="101"/>
        <v>107734551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+'AGOSTO 2024'!H160+'SEPTIEMBRE 2024'!G160</f>
        <v>235393</v>
      </c>
      <c r="I160" s="63">
        <f t="shared" ref="I160:I167" si="103">+F160-H160</f>
        <v>15764607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0.0</v>
      </c>
      <c r="H161" s="62">
        <f>+'AGOSTO 2024'!H161+'SEPTIEMBRE 2024'!G161</f>
        <v>33211589</v>
      </c>
      <c r="I161" s="63">
        <f t="shared" si="103"/>
        <v>16788411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588989.0</v>
      </c>
      <c r="H162" s="62">
        <f>+'AGOSTO 2024'!H162+'SEPTIEMBRE 2024'!G162</f>
        <v>6084096</v>
      </c>
      <c r="I162" s="63">
        <f t="shared" si="103"/>
        <v>18915904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419040.0</v>
      </c>
      <c r="H163" s="62">
        <f>+'AGOSTO 2024'!H163+'SEPTIEMBRE 2024'!G163</f>
        <v>2502740</v>
      </c>
      <c r="I163" s="63">
        <f t="shared" si="103"/>
        <v>7497260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2.4760622E7</v>
      </c>
      <c r="H164" s="62">
        <f>+'AGOSTO 2024'!H164+'SEPTIEMBRE 2024'!G164</f>
        <v>134234838</v>
      </c>
      <c r="I164" s="63">
        <f t="shared" si="103"/>
        <v>-109234838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470825.0</v>
      </c>
      <c r="H165" s="62">
        <f>+'AGOSTO 2024'!H165+'SEPTIEMBRE 2024'!G165</f>
        <v>1648035</v>
      </c>
      <c r="I165" s="63">
        <f t="shared" si="103"/>
        <v>8351965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+'AGOSTO 2024'!H166+'SEPTIEMBRE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753124.0</v>
      </c>
      <c r="H167" s="62">
        <f>+'AGOSTO 2024'!H167+'SEPTIEMBRE 2024'!G167</f>
        <v>4236162</v>
      </c>
      <c r="I167" s="63">
        <f t="shared" si="103"/>
        <v>63061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14711346</v>
      </c>
      <c r="H168" s="51">
        <f t="shared" si="105"/>
        <v>956663214</v>
      </c>
      <c r="I168" s="82">
        <f t="shared" si="105"/>
        <v>5055096786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22.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+'AGOSTO 2024'!H169+'SEPTIEMBRE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0.0</v>
      </c>
      <c r="H170" s="62">
        <f>+'AGOSTO 2024'!H170+'SEPTIEMBRE 2024'!G170</f>
        <v>44148000</v>
      </c>
      <c r="I170" s="63">
        <f t="shared" si="107"/>
        <v>105852000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0</v>
      </c>
      <c r="H171" s="90">
        <f t="shared" si="109"/>
        <v>149227451</v>
      </c>
      <c r="I171" s="82">
        <f t="shared" si="107"/>
        <v>57532549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0.0</v>
      </c>
      <c r="H172" s="62">
        <f>+'AGOSTO 2024'!H172+'SEPTIEMBRE 2024'!G172</f>
        <v>20245695</v>
      </c>
      <c r="I172" s="63">
        <f t="shared" si="107"/>
        <v>8514305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>
        <v>0.0</v>
      </c>
      <c r="H173" s="62">
        <f>+'AGOSTO 2024'!H173+'SEPTIEMBRE 2024'!G173</f>
        <v>128981756</v>
      </c>
      <c r="I173" s="59">
        <f>F173-H173</f>
        <v>49018244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14711346</v>
      </c>
      <c r="H174" s="51">
        <f t="shared" si="112"/>
        <v>763287763</v>
      </c>
      <c r="I174" s="82">
        <f t="shared" si="112"/>
        <v>4811712237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22.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1.4711346E7</v>
      </c>
      <c r="H175" s="62">
        <f>+'AGOSTO 2024'!H175+'SEPTIEMBRE 2024'!G175</f>
        <v>763287763</v>
      </c>
      <c r="I175" s="59">
        <f>F175-H175</f>
        <v>4811712237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2719065201</v>
      </c>
      <c r="H176" s="51">
        <f t="shared" si="114"/>
        <v>17922575450</v>
      </c>
      <c r="I176" s="51">
        <f t="shared" si="114"/>
        <v>13717424550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60">
        <v>2.69130701633E9</v>
      </c>
      <c r="H177" s="62">
        <f>+'AGOSTO 2024'!H177+'SEPTIEMBRE 2024'!G177</f>
        <v>16187421030</v>
      </c>
      <c r="I177" s="59">
        <f t="shared" ref="I177:I180" si="116">F177-H177</f>
        <v>13812578970</v>
      </c>
      <c r="J177" s="5"/>
      <c r="K177" s="6"/>
      <c r="L177" s="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0.0</v>
      </c>
      <c r="H178" s="62">
        <f>+'AGOSTO 2024'!H178+'SEPTIEMBRE 2024'!G178</f>
        <v>1127837150</v>
      </c>
      <c r="I178" s="59">
        <f t="shared" si="116"/>
        <v>372162850</v>
      </c>
      <c r="J178" s="5"/>
      <c r="K178" s="6">
        <f>+H178+H180</f>
        <v>1735154420</v>
      </c>
      <c r="L178" s="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0.0</v>
      </c>
      <c r="H179" s="62">
        <f>+'AGOSTO 2024'!H179+'SEPTIEMBRE 2024'!G179</f>
        <v>0</v>
      </c>
      <c r="I179" s="59">
        <f t="shared" si="116"/>
        <v>80000000</v>
      </c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v>2.7758185E7</v>
      </c>
      <c r="H180" s="62">
        <f>+'AGOSTO 2024'!H180+'SEPTIEMBRE 2024'!G180</f>
        <v>607317270</v>
      </c>
      <c r="I180" s="59">
        <f t="shared" si="116"/>
        <v>-547317270</v>
      </c>
      <c r="J180" s="18"/>
      <c r="K180" s="53"/>
      <c r="L180" s="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17827652979</v>
      </c>
      <c r="E181" s="78">
        <f t="shared" si="118"/>
        <v>0</v>
      </c>
      <c r="F181" s="91">
        <f t="shared" ref="F181:I181" si="119">+F182+F190</f>
        <v>126334689841</v>
      </c>
      <c r="G181" s="70">
        <f t="shared" si="119"/>
        <v>9924860914</v>
      </c>
      <c r="H181" s="91">
        <f t="shared" si="119"/>
        <v>52821426876</v>
      </c>
      <c r="I181" s="54">
        <f t="shared" si="119"/>
        <v>73513262965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11827652979</v>
      </c>
      <c r="E182" s="78">
        <f>+E184</f>
        <v>0</v>
      </c>
      <c r="F182" s="91">
        <f t="shared" ref="F182:I182" si="121">+F183+F188</f>
        <v>92883247989</v>
      </c>
      <c r="G182" s="70">
        <f t="shared" si="121"/>
        <v>8355072951</v>
      </c>
      <c r="H182" s="91">
        <f t="shared" si="121"/>
        <v>38393542511</v>
      </c>
      <c r="I182" s="54">
        <f t="shared" si="121"/>
        <v>54489705478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11827652979</v>
      </c>
      <c r="E183" s="78">
        <v>0.0</v>
      </c>
      <c r="F183" s="91">
        <f t="shared" ref="F183:I183" si="123">SUM(F184:F187)</f>
        <v>73721797586</v>
      </c>
      <c r="G183" s="70">
        <f t="shared" si="123"/>
        <v>7755072951</v>
      </c>
      <c r="H183" s="91">
        <f t="shared" si="123"/>
        <v>37793542511</v>
      </c>
      <c r="I183" s="54">
        <f t="shared" si="123"/>
        <v>35928255075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f>11323505644+33158150</f>
        <v>11356663794</v>
      </c>
      <c r="E184" s="87">
        <v>0.0</v>
      </c>
      <c r="F184" s="62">
        <f t="shared" ref="F184:F187" si="124">+C184+D184</f>
        <v>69686754477</v>
      </c>
      <c r="G184" s="60">
        <f>4023925767+1865573592+1865573592</f>
        <v>7755072951</v>
      </c>
      <c r="H184" s="62">
        <f>+'AGOSTO 2024'!H184+'SEPTIEMBRE 2024'!G184</f>
        <v>35922553326</v>
      </c>
      <c r="I184" s="59">
        <f t="shared" ref="I184:I187" si="125">F184-H184</f>
        <v>33764201151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0.0</v>
      </c>
      <c r="H185" s="62">
        <f>+'AGOSTO 2024'!H185+'SEPTIEMBRE 2024'!G185</f>
        <v>0</v>
      </c>
      <c r="I185" s="59">
        <f t="shared" si="125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0.0</v>
      </c>
      <c r="H186" s="62">
        <f>+'AGOSTO 2024'!H186+'SEPTIEMBRE 2024'!G186</f>
        <v>0</v>
      </c>
      <c r="I186" s="59">
        <f t="shared" si="125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+'AGOSTO 2024'!H187+'SEPTIEMBRE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600000000</v>
      </c>
      <c r="H188" s="91">
        <f t="shared" si="127"/>
        <v>600000000</v>
      </c>
      <c r="I188" s="54">
        <f>SUM(I189)</f>
        <v>18561450403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6.0E8</v>
      </c>
      <c r="H189" s="62">
        <f>+'AGOSTO 2024'!H189+'SEPTIEMBRE 2024'!G189</f>
        <v>600000000</v>
      </c>
      <c r="I189" s="59">
        <f>+F189-H189</f>
        <v>18561450403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6000000000</v>
      </c>
      <c r="E190" s="78">
        <v>0.0</v>
      </c>
      <c r="F190" s="91">
        <f t="shared" ref="F190:I190" si="129">+F194+F191</f>
        <v>33451441852</v>
      </c>
      <c r="G190" s="70">
        <f t="shared" si="129"/>
        <v>1569787963</v>
      </c>
      <c r="H190" s="91">
        <f t="shared" si="129"/>
        <v>14427884365</v>
      </c>
      <c r="I190" s="54">
        <f t="shared" si="129"/>
        <v>19023557487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0</v>
      </c>
      <c r="E191" s="78">
        <v>0.0</v>
      </c>
      <c r="F191" s="91">
        <f t="shared" ref="F191:I191" si="131">SUM(F192:F193)</f>
        <v>9000000000</v>
      </c>
      <c r="G191" s="70">
        <f t="shared" si="131"/>
        <v>0</v>
      </c>
      <c r="H191" s="91">
        <f t="shared" si="131"/>
        <v>2554138050</v>
      </c>
      <c r="I191" s="54">
        <f t="shared" si="131"/>
        <v>6445861950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22.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0.0</v>
      </c>
      <c r="H192" s="62">
        <f>+'AGOSTO 2024'!H192+'SEPTIEMBRE 2024'!G192</f>
        <v>2554138050</v>
      </c>
      <c r="I192" s="63">
        <f t="shared" ref="I192:I193" si="133">+F192-H192</f>
        <v>445861950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0.0</v>
      </c>
      <c r="E193" s="60">
        <v>0.0</v>
      </c>
      <c r="F193" s="62">
        <f t="shared" si="132"/>
        <v>6000000000</v>
      </c>
      <c r="G193" s="60">
        <v>0.0</v>
      </c>
      <c r="H193" s="62">
        <f>+'AGOSTO 2024'!H193+'SEPTIEMBRE 2024'!G193</f>
        <v>0</v>
      </c>
      <c r="I193" s="63">
        <f t="shared" si="133"/>
        <v>6000000000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6000000000</v>
      </c>
      <c r="E194" s="78" t="str">
        <f t="shared" si="134"/>
        <v/>
      </c>
      <c r="F194" s="91">
        <f t="shared" si="134"/>
        <v>24451441852</v>
      </c>
      <c r="G194" s="70">
        <f t="shared" si="134"/>
        <v>1569787963</v>
      </c>
      <c r="H194" s="91">
        <f t="shared" si="134"/>
        <v>11873746315</v>
      </c>
      <c r="I194" s="54">
        <f t="shared" si="134"/>
        <v>12577695537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f>3000000000+3000000000</f>
        <v>6000000000</v>
      </c>
      <c r="E195" s="86"/>
      <c r="F195" s="62">
        <f>+C195+D195</f>
        <v>24451441852</v>
      </c>
      <c r="G195" s="60">
        <v>1.569787963E9</v>
      </c>
      <c r="H195" s="62">
        <f>+'AGOSTO 2024'!H195+'SEPTIEMBRE 2024'!G195</f>
        <v>11873746315</v>
      </c>
      <c r="I195" s="63">
        <f>+F195-H195</f>
        <v>12577695537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31699103</v>
      </c>
      <c r="E196" s="78"/>
      <c r="F196" s="91">
        <f t="shared" ref="F196:I196" si="136">F197</f>
        <v>50974087538</v>
      </c>
      <c r="G196" s="70">
        <f t="shared" si="136"/>
        <v>33954568</v>
      </c>
      <c r="H196" s="91">
        <f t="shared" si="136"/>
        <v>19346526942</v>
      </c>
      <c r="I196" s="54">
        <f t="shared" si="136"/>
        <v>31627560596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31699103</v>
      </c>
      <c r="E197" s="78">
        <f t="shared" si="137"/>
        <v>0</v>
      </c>
      <c r="F197" s="78">
        <f t="shared" si="137"/>
        <v>50974087538</v>
      </c>
      <c r="G197" s="78">
        <f t="shared" si="137"/>
        <v>33954568</v>
      </c>
      <c r="H197" s="78">
        <f t="shared" si="137"/>
        <v>19346526942</v>
      </c>
      <c r="I197" s="78">
        <f t="shared" si="137"/>
        <v>31627560596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1.728559E7</v>
      </c>
      <c r="H198" s="62">
        <f>+'AGOSTO 2024'!H198+'SEPTIEMBRE 2024'!G198</f>
        <v>74126924</v>
      </c>
      <c r="I198" s="63">
        <f t="shared" ref="I198:I206" si="139">+F198-H198</f>
        <v>225873076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+'AGOSTO 2024'!H199+'SEPTIEMBRE 2024'!G199</f>
        <v>4311658621</v>
      </c>
      <c r="I199" s="63">
        <f t="shared" si="139"/>
        <v>10171004324</v>
      </c>
      <c r="J199" s="5"/>
      <c r="K199" s="6"/>
      <c r="L199" s="8">
        <f>+G199+G203</f>
        <v>0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1.6668978E7</v>
      </c>
      <c r="H200" s="62">
        <f>+'AGOSTO 2024'!H200+'SEPTIEMBRE 2024'!G200</f>
        <v>48488408</v>
      </c>
      <c r="I200" s="63">
        <f t="shared" si="139"/>
        <v>51511592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+'AGOSTO 2024'!H201+'SEPTIEMBRE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22.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0.0</v>
      </c>
      <c r="H202" s="62">
        <f>+'AGOSTO 2024'!H202+'SEPTIEMBRE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0.0</v>
      </c>
      <c r="H203" s="62">
        <f>+'AGOSTO 2024'!H203+'SEPTIEMBRE 2024'!G203</f>
        <v>7051254940</v>
      </c>
      <c r="I203" s="63">
        <f t="shared" si="139"/>
        <v>4008470550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22.5" customHeight="1">
      <c r="A204" s="56">
        <v>2107.0</v>
      </c>
      <c r="B204" s="94" t="s">
        <v>195</v>
      </c>
      <c r="C204" s="58"/>
      <c r="D204" s="60">
        <v>1.5986103E7</v>
      </c>
      <c r="E204" s="86"/>
      <c r="F204" s="62">
        <f t="shared" si="138"/>
        <v>15986103</v>
      </c>
      <c r="G204" s="60">
        <v>0.0</v>
      </c>
      <c r="H204" s="62">
        <f>+'AGOSTO 2024'!H204+'SEPTIEMBRE 2024'!G204</f>
        <v>15986103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>
        <v>2108.0</v>
      </c>
      <c r="B205" s="94" t="s">
        <v>196</v>
      </c>
      <c r="C205" s="58"/>
      <c r="D205" s="60">
        <v>1.5713E7</v>
      </c>
      <c r="E205" s="86"/>
      <c r="F205" s="62">
        <f t="shared" si="138"/>
        <v>15713000</v>
      </c>
      <c r="G205" s="60">
        <v>0.0</v>
      </c>
      <c r="H205" s="62">
        <f>+'AGOSTO 2024'!H205+'SEPTIEMBRE 2024'!G205</f>
        <v>15713000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7381325917</v>
      </c>
      <c r="E206" s="78"/>
      <c r="F206" s="91">
        <f t="shared" si="138"/>
        <v>7381325917</v>
      </c>
      <c r="G206" s="54">
        <f t="shared" ref="G206:H206" si="140">+G207</f>
        <v>0</v>
      </c>
      <c r="H206" s="54">
        <f t="shared" si="140"/>
        <v>5272386554</v>
      </c>
      <c r="I206" s="82">
        <f t="shared" si="139"/>
        <v>2108939363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7381325917</v>
      </c>
      <c r="E207" s="70"/>
      <c r="F207" s="91">
        <f t="shared" si="138"/>
        <v>7381325917</v>
      </c>
      <c r="G207" s="70">
        <f t="shared" ref="G207:I207" si="142">+G208</f>
        <v>0</v>
      </c>
      <c r="H207" s="70">
        <f t="shared" si="142"/>
        <v>5272386554</v>
      </c>
      <c r="I207" s="82">
        <f t="shared" si="142"/>
        <v>2108939363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7381325917</v>
      </c>
      <c r="E208" s="70">
        <f t="shared" si="143"/>
        <v>0</v>
      </c>
      <c r="F208" s="70">
        <f t="shared" si="143"/>
        <v>7381325917</v>
      </c>
      <c r="G208" s="70">
        <f t="shared" si="143"/>
        <v>0</v>
      </c>
      <c r="H208" s="70">
        <f t="shared" si="143"/>
        <v>5272386554</v>
      </c>
      <c r="I208" s="70">
        <f t="shared" si="143"/>
        <v>2108939363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716168479+11523201+45800000+39717402</f>
        <v>813209082</v>
      </c>
      <c r="E209" s="63"/>
      <c r="F209" s="63">
        <f t="shared" ref="F209:F228" si="144">+C209+D209</f>
        <v>813209082</v>
      </c>
      <c r="G209" s="60">
        <v>0.0</v>
      </c>
      <c r="H209" s="62">
        <f>+'AGOSTO 2024'!H209+'SEPTIEMBRE 2024'!G209</f>
        <v>901743983.1</v>
      </c>
      <c r="I209" s="63">
        <f t="shared" ref="I209:I227" si="145">+F209-H209</f>
        <v>-88534901.06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+'AGOSTO 2024'!H210+'SEPTIEMBRE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</f>
        <v>19680000</v>
      </c>
      <c r="E211" s="63"/>
      <c r="F211" s="62">
        <f t="shared" si="144"/>
        <v>19680000</v>
      </c>
      <c r="G211" s="60">
        <v>0.0</v>
      </c>
      <c r="H211" s="62">
        <f>+'AGOSTO 2024'!H211+'SEPTIEMBRE 2024'!G211</f>
        <v>20800000</v>
      </c>
      <c r="I211" s="63">
        <f t="shared" si="145"/>
        <v>-1120000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0.0</v>
      </c>
      <c r="H212" s="62">
        <f>+'AGOSTO 2024'!H212+'SEPTIEMBRE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1.25" customHeight="1">
      <c r="A213" s="100">
        <v>3.1111030146E10</v>
      </c>
      <c r="B213" s="101" t="s">
        <v>206</v>
      </c>
      <c r="C213" s="58"/>
      <c r="D213" s="60">
        <f>300000000+38508272+18190000</f>
        <v>356698272</v>
      </c>
      <c r="E213" s="63"/>
      <c r="F213" s="62">
        <f t="shared" si="144"/>
        <v>356698272</v>
      </c>
      <c r="G213" s="60">
        <v>0.0</v>
      </c>
      <c r="H213" s="62">
        <f>+'AGOSTO 2024'!H213+'SEPTIEMBRE 2024'!G213</f>
        <v>0</v>
      </c>
      <c r="I213" s="63">
        <f t="shared" si="145"/>
        <v>356698272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4"/>
        <v>2247757785</v>
      </c>
      <c r="G214" s="60">
        <v>0.0</v>
      </c>
      <c r="H214" s="62">
        <f>+'AGOSTO 2024'!H214+'SEPTIEMBRE 2024'!G214</f>
        <v>199494921</v>
      </c>
      <c r="I214" s="63">
        <f t="shared" si="145"/>
        <v>2048262864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+'AGOSTO 2024'!H215+'SEPTIEMBRE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+'AGOSTO 2024'!H216+'SEPTIEMBRE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0.0</v>
      </c>
      <c r="H217" s="62">
        <f>+'AGOSTO 2024'!H217+'SEPTIEMBRE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v>0.0</v>
      </c>
      <c r="H218" s="62">
        <f>+'AGOSTO 2024'!H218+'SEPTIEMBRE 2024'!G218</f>
        <v>2063112696</v>
      </c>
      <c r="I218" s="63">
        <f t="shared" si="145"/>
        <v>-2063112696</v>
      </c>
      <c r="J218" s="6"/>
      <c r="K218" s="8"/>
      <c r="L218" s="22">
        <f>+D230+D223+D222+D219+D217+D216+D215+D214+D213+D212+D211+D210+D209+D205+D204+D195+D192+D187+D184</f>
        <v>25304479629</v>
      </c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+'AGOSTO 2024'!H219+'SEPTIEMBRE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33.75" customHeight="1">
      <c r="A220" s="100">
        <v>3.1111030157E10</v>
      </c>
      <c r="B220" s="101" t="s">
        <v>197</v>
      </c>
      <c r="C220" s="58"/>
      <c r="D220" s="60">
        <v>0.0</v>
      </c>
      <c r="E220" s="63"/>
      <c r="F220" s="62">
        <f t="shared" si="144"/>
        <v>0</v>
      </c>
      <c r="G220" s="60">
        <v>0.0</v>
      </c>
      <c r="H220" s="62">
        <f>+'AGOSTO 2024'!H220+'SEPTIEMBRE 2024'!G220</f>
        <v>21067272</v>
      </c>
      <c r="I220" s="63">
        <f t="shared" si="145"/>
        <v>-21067272</v>
      </c>
      <c r="J220" s="6"/>
      <c r="K220" s="8"/>
      <c r="L220" s="22">
        <f>+G32+G38+G73+G82+G84+G130+G131+G150+G152+G153+G156+G158+G160+G161+G162+G163+G164+G165+G167+G170+G172+G175+G177+G180+G184+G189+G192+G195+G198+G200+G204+G205+G214+G220+G221+G222+G224+G231</f>
        <v>13010706540</v>
      </c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2.5" customHeight="1">
      <c r="A221" s="100">
        <v>3.1111030158E10</v>
      </c>
      <c r="B221" s="101" t="s">
        <v>198</v>
      </c>
      <c r="C221" s="58"/>
      <c r="D221" s="60">
        <v>0.0</v>
      </c>
      <c r="E221" s="63"/>
      <c r="F221" s="62">
        <f t="shared" si="144"/>
        <v>0</v>
      </c>
      <c r="G221" s="60">
        <v>0.0</v>
      </c>
      <c r="H221" s="62">
        <f>+'AGOSTO 2024'!H221+'SEPTIEMBRE 2024'!G221</f>
        <v>54126000</v>
      </c>
      <c r="I221" s="63">
        <f t="shared" si="145"/>
        <v>-54126000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2.5" customHeight="1">
      <c r="A222" s="100">
        <v>3.1111030159E10</v>
      </c>
      <c r="B222" s="101" t="s">
        <v>199</v>
      </c>
      <c r="C222" s="58"/>
      <c r="D222" s="60">
        <v>1.638E8</v>
      </c>
      <c r="E222" s="63"/>
      <c r="F222" s="62">
        <f t="shared" si="144"/>
        <v>163800000</v>
      </c>
      <c r="G222" s="60">
        <v>0.0</v>
      </c>
      <c r="H222" s="62">
        <f>+'AGOSTO 2024'!H222+'SEPTIEMBRE 2024'!G222</f>
        <v>163800000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>
        <v>3.111103016E10</v>
      </c>
      <c r="B223" s="101" t="s">
        <v>200</v>
      </c>
      <c r="C223" s="58"/>
      <c r="D223" s="60">
        <v>1.5E8</v>
      </c>
      <c r="E223" s="63"/>
      <c r="F223" s="62">
        <f t="shared" si="144"/>
        <v>150000000</v>
      </c>
      <c r="G223" s="60">
        <v>0.0</v>
      </c>
      <c r="H223" s="62">
        <f>+'AGOSTO 2024'!H223+'SEPTIEMBRE 2024'!G223</f>
        <v>0</v>
      </c>
      <c r="I223" s="63">
        <f t="shared" si="145"/>
        <v>150000000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>
        <v>3.1111030161E10</v>
      </c>
      <c r="B224" s="101" t="s">
        <v>201</v>
      </c>
      <c r="C224" s="58"/>
      <c r="D224" s="60">
        <v>2.1067272E7</v>
      </c>
      <c r="E224" s="63"/>
      <c r="F224" s="62">
        <f t="shared" si="144"/>
        <v>21067272</v>
      </c>
      <c r="G224" s="60">
        <v>0.0</v>
      </c>
      <c r="H224" s="62">
        <f>+'AGOSTO 2024'!H224+'SEPTIEMBRE 2024'!G224</f>
        <v>21067272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2.5" customHeight="1">
      <c r="A225" s="100">
        <v>3.1111030162E10</v>
      </c>
      <c r="B225" s="101" t="s">
        <v>204</v>
      </c>
      <c r="C225" s="58"/>
      <c r="D225" s="60">
        <v>0.0</v>
      </c>
      <c r="E225" s="63"/>
      <c r="F225" s="62">
        <f t="shared" si="144"/>
        <v>0</v>
      </c>
      <c r="G225" s="60">
        <v>0.0</v>
      </c>
      <c r="H225" s="62">
        <f>+'AGOSTO 2024'!H225+'SEPTIEMBRE 2024'!G225</f>
        <v>75000000</v>
      </c>
      <c r="I225" s="63">
        <f t="shared" si="145"/>
        <v>-75000000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/>
      <c r="B226" s="101"/>
      <c r="C226" s="58"/>
      <c r="D226" s="60">
        <v>0.0</v>
      </c>
      <c r="E226" s="63"/>
      <c r="F226" s="62">
        <f t="shared" si="144"/>
        <v>0</v>
      </c>
      <c r="G226" s="60">
        <v>0.0</v>
      </c>
      <c r="H226" s="62">
        <f>+'AGOSTO 2024'!H226+'SEPTIEMBRE 2024'!G226</f>
        <v>0</v>
      </c>
      <c r="I226" s="63">
        <f t="shared" si="145"/>
        <v>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4"/>
        <v>0</v>
      </c>
      <c r="G227" s="60">
        <v>0.0</v>
      </c>
      <c r="H227" s="62">
        <f>+'AGOSTO 2024'!H227+'SEPTIEMBRE 2024'!G227</f>
        <v>0</v>
      </c>
      <c r="I227" s="63">
        <f t="shared" si="145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>+D229</f>
        <v>84868902</v>
      </c>
      <c r="E228" s="78"/>
      <c r="F228" s="91">
        <f t="shared" si="144"/>
        <v>84868902</v>
      </c>
      <c r="G228" s="64">
        <f t="shared" ref="G228:I228" si="146">+G229</f>
        <v>0</v>
      </c>
      <c r="H228" s="64">
        <f t="shared" si="146"/>
        <v>509217027</v>
      </c>
      <c r="I228" s="64">
        <f t="shared" si="146"/>
        <v>-424348125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>+D230+D231+D232</f>
        <v>84868902</v>
      </c>
      <c r="E229" s="70" t="str">
        <f t="shared" ref="E229:F229" si="147">+E230</f>
        <v/>
      </c>
      <c r="F229" s="70">
        <f t="shared" si="147"/>
        <v>84868902</v>
      </c>
      <c r="G229" s="70">
        <f t="shared" ref="G229:I229" si="148">+G230+G231</f>
        <v>0</v>
      </c>
      <c r="H229" s="70">
        <f t="shared" si="148"/>
        <v>509217027</v>
      </c>
      <c r="I229" s="70">
        <f t="shared" si="148"/>
        <v>-424348125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9">+C230+D230</f>
        <v>84868902</v>
      </c>
      <c r="G230" s="60">
        <v>0.0</v>
      </c>
      <c r="H230" s="62">
        <f>+'AGOSTO 2024'!H230+'SEPTIEMBRE 2024'!G230</f>
        <v>0</v>
      </c>
      <c r="I230" s="63">
        <f t="shared" ref="I230:I233" si="150">+F230-H230</f>
        <v>84868902</v>
      </c>
      <c r="J230" s="6"/>
      <c r="K230" s="5"/>
      <c r="L230" s="65"/>
      <c r="M230" s="6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>
        <v>4.11010143E8</v>
      </c>
      <c r="B231" s="101" t="s">
        <v>203</v>
      </c>
      <c r="C231" s="58"/>
      <c r="D231" s="60"/>
      <c r="E231" s="63"/>
      <c r="F231" s="63">
        <f t="shared" si="149"/>
        <v>0</v>
      </c>
      <c r="G231" s="60">
        <v>0.0</v>
      </c>
      <c r="H231" s="62">
        <f>+'AGOSTO 2024'!H231+'SEPTIEMBRE 2024'!G231</f>
        <v>509217027</v>
      </c>
      <c r="I231" s="63">
        <f t="shared" si="150"/>
        <v>-509217027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/>
      <c r="B232" s="101"/>
      <c r="C232" s="58"/>
      <c r="D232" s="60"/>
      <c r="E232" s="63"/>
      <c r="F232" s="63">
        <f t="shared" si="149"/>
        <v>0</v>
      </c>
      <c r="G232" s="60"/>
      <c r="H232" s="62">
        <f>+'AGOSTO 2024'!H232+'SEPTIEMBRE 2024'!G232</f>
        <v>0</v>
      </c>
      <c r="I232" s="63">
        <f t="shared" si="150"/>
        <v>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+D206+D228+D195+D187+D184+D192+D197</f>
        <v>25325546901</v>
      </c>
      <c r="E233" s="104">
        <f>+E151+E168+E177+E182+E191</f>
        <v>0</v>
      </c>
      <c r="F233" s="104">
        <f>+C233+D233-E233</f>
        <v>313766522747</v>
      </c>
      <c r="G233" s="104">
        <f t="shared" ref="G233:H233" si="151">+G17+G181+G196+G206+G228</f>
        <v>15521098924</v>
      </c>
      <c r="H233" s="104">
        <f t="shared" si="151"/>
        <v>143998157958</v>
      </c>
      <c r="I233" s="82">
        <f t="shared" si="150"/>
        <v>169768364789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55">
        <v>4.11095274E8</v>
      </c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105"/>
      <c r="E236" s="10"/>
      <c r="F236" s="105"/>
      <c r="G236" s="8">
        <f>+'AGOSTO 2024'!H233+'SEPTIEMBRE 2024'!G233</f>
        <v>143998157958</v>
      </c>
      <c r="H236" s="8"/>
      <c r="I236" s="106"/>
      <c r="J236" s="5"/>
      <c r="K236" s="8"/>
      <c r="L236" s="55">
        <v>8.5788895E7</v>
      </c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105"/>
      <c r="E237" s="10"/>
      <c r="F237" s="105"/>
      <c r="G237" s="8"/>
      <c r="H237" s="8">
        <f>+H233-G236</f>
        <v>0</v>
      </c>
      <c r="I237" s="10"/>
      <c r="J237" s="5"/>
      <c r="K237" s="6"/>
      <c r="L237" s="55">
        <v>1.2332858E7</v>
      </c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105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6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5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9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2" width="13.38"/>
    <col customWidth="1" min="13" max="13" width="15.25"/>
    <col customWidth="1" min="14" max="19" width="11.38"/>
    <col customWidth="1" min="20" max="28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ht="11.25" customHeight="1">
      <c r="A11" s="21"/>
      <c r="B11" s="18"/>
      <c r="C11" s="22"/>
      <c r="D11" s="18"/>
      <c r="E11" s="18" t="s">
        <v>202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259161407454</v>
      </c>
      <c r="G17" s="51">
        <f t="shared" ref="G17:H17" si="2">+G18</f>
        <v>33907447512</v>
      </c>
      <c r="H17" s="51">
        <f t="shared" si="2"/>
        <v>99956048072</v>
      </c>
      <c r="I17" s="51">
        <f>+F17+G17-H17</f>
        <v>193112806895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33907447512</v>
      </c>
      <c r="H18" s="51">
        <f t="shared" si="4"/>
        <v>99956048072</v>
      </c>
      <c r="I18" s="51">
        <f t="shared" si="4"/>
        <v>29035502477</v>
      </c>
      <c r="J18" s="18"/>
      <c r="K18" s="53"/>
      <c r="L18" s="8">
        <f>+H170</f>
        <v>44148000</v>
      </c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25593650021</v>
      </c>
      <c r="H19" s="51">
        <f t="shared" si="6"/>
        <v>72763011916</v>
      </c>
      <c r="I19" s="51">
        <f t="shared" si="6"/>
        <v>18576778633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24709914477</v>
      </c>
      <c r="H20" s="51">
        <f t="shared" si="8"/>
        <v>70255708554</v>
      </c>
      <c r="I20" s="51">
        <f t="shared" si="8"/>
        <v>15239013397</v>
      </c>
      <c r="J20" s="18"/>
      <c r="K20" s="53"/>
      <c r="L20" s="8">
        <f>+H20+H86</f>
        <v>71053800291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5308110603</v>
      </c>
      <c r="H21" s="51">
        <f t="shared" si="10"/>
        <v>14601688766</v>
      </c>
      <c r="I21" s="51">
        <f t="shared" si="10"/>
        <v>3945292069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8.66039089E8</v>
      </c>
      <c r="H22" s="62">
        <f>+'SEPTIEMBRE 2024'!H22+'OCTUBRE 2024'!G22</f>
        <v>2418196432</v>
      </c>
      <c r="I22" s="63">
        <f t="shared" ref="I22:I30" si="12">+F22-H22</f>
        <v>776077726.2</v>
      </c>
      <c r="J22" s="5"/>
      <c r="K22" s="53"/>
      <c r="L22" s="8">
        <f>+H70+H134</f>
        <v>1040269788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f>28267469+548394950</f>
        <v>576662419</v>
      </c>
      <c r="H23" s="62">
        <f>+'SEPTIEMBRE 2024'!H23+'OCTUBRE 2024'!G23</f>
        <v>1587357997</v>
      </c>
      <c r="I23" s="63">
        <f t="shared" si="12"/>
        <v>429124636.2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1.013093768E9</v>
      </c>
      <c r="H24" s="62">
        <f>+'SEPTIEMBRE 2024'!H24+'OCTUBRE 2024'!G24</f>
        <v>2891440130</v>
      </c>
      <c r="I24" s="63">
        <f t="shared" si="12"/>
        <v>595340493.9</v>
      </c>
      <c r="J24" s="5"/>
      <c r="K24" s="6"/>
      <c r="L24" s="8">
        <f>+H174</f>
        <v>814111060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5.78255216E8</v>
      </c>
      <c r="H25" s="62">
        <f>+'SEPTIEMBRE 2024'!H25+'OCTUBRE 2024'!G25</f>
        <v>1517851753</v>
      </c>
      <c r="I25" s="63">
        <f t="shared" si="12"/>
        <v>291546655.9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f>80757669+949739089</f>
        <v>1030496758</v>
      </c>
      <c r="H26" s="62">
        <f>+'SEPTIEMBRE 2024'!H26+'OCTUBRE 2024'!G26</f>
        <v>2972871875</v>
      </c>
      <c r="I26" s="63">
        <f t="shared" si="12"/>
        <v>674399023.1</v>
      </c>
      <c r="J26" s="5"/>
      <c r="K26" s="6"/>
      <c r="L26" s="8">
        <f>+H149+H154+H159+H171</f>
        <v>818169288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3.7850890816537964E8</v>
      </c>
      <c r="H27" s="62">
        <f>+'SEPTIEMBRE 2024'!H27+'OCTUBRE 2024'!G27</f>
        <v>1224696229</v>
      </c>
      <c r="I27" s="63">
        <f t="shared" si="12"/>
        <v>659770211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2.893766687478591E8</v>
      </c>
      <c r="H28" s="62">
        <f>+'SEPTIEMBRE 2024'!H28+'OCTUBRE 2024'!G28</f>
        <v>963781418.1</v>
      </c>
      <c r="I28" s="63">
        <f t="shared" si="12"/>
        <v>278723926.9</v>
      </c>
      <c r="J28" s="5"/>
      <c r="K28" s="6"/>
      <c r="L28" s="8">
        <f>+H178+H179+H180</f>
        <v>3072253180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f>352058162+36288748</f>
        <v>388346910</v>
      </c>
      <c r="H29" s="62">
        <f>+'SEPTIEMBRE 2024'!H29+'OCTUBRE 2024'!G29</f>
        <v>753280025.3</v>
      </c>
      <c r="I29" s="63">
        <f t="shared" si="12"/>
        <v>240724258.7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ht="11.2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f>170821120+16509746</f>
        <v>187330866</v>
      </c>
      <c r="H30" s="62">
        <f>+'SEPTIEMBRE 2024'!H30+'OCTUBRE 2024'!G30</f>
        <v>272212907.5</v>
      </c>
      <c r="I30" s="63">
        <f t="shared" si="12"/>
        <v>-414863.4544</v>
      </c>
      <c r="J30" s="5"/>
      <c r="K30" s="6"/>
      <c r="L30" s="8">
        <f>+H184</f>
        <v>41812052685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5009273635</v>
      </c>
      <c r="H31" s="64">
        <f t="shared" si="14"/>
        <v>14050957731</v>
      </c>
      <c r="I31" s="64">
        <f t="shared" si="14"/>
        <v>1459650658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f>1174114851+4656757</f>
        <v>1178771608</v>
      </c>
      <c r="H32" s="62">
        <f>+'SEPTIEMBRE 2024'!H32+'OCTUBRE 2024'!G32</f>
        <v>3518037500</v>
      </c>
      <c r="I32" s="63">
        <f t="shared" ref="I32:I36" si="16">+F32-H32</f>
        <v>111113528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f>1063534881+8986589</f>
        <v>1072521470</v>
      </c>
      <c r="H33" s="62">
        <f>+'SEPTIEMBRE 2024'!H33+'OCTUBRE 2024'!G33</f>
        <v>2421452465</v>
      </c>
      <c r="I33" s="63">
        <f t="shared" si="16"/>
        <v>1202521458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1.2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f>22793398+6903404+2410110+1255930186</f>
        <v>1288037098</v>
      </c>
      <c r="H34" s="62">
        <f>+'SEPTIEMBRE 2024'!H34+'OCTUBRE 2024'!G34</f>
        <v>3994355108</v>
      </c>
      <c r="I34" s="63">
        <f t="shared" si="16"/>
        <v>-378146844</v>
      </c>
      <c r="J34" s="5"/>
      <c r="K34" s="6"/>
      <c r="L34" s="8">
        <f>+H188</f>
        <v>600000000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1.2783625593467839E9</v>
      </c>
      <c r="H35" s="62">
        <f>+'SEPTIEMBRE 2024'!H35+'OCTUBRE 2024'!G35</f>
        <v>3541849261</v>
      </c>
      <c r="I35" s="63">
        <f t="shared" si="16"/>
        <v>284031779.5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1.9158089931795675E8</v>
      </c>
      <c r="H36" s="62">
        <f>+'SEPTIEMBRE 2024'!H36+'OCTUBRE 2024'!G36</f>
        <v>575263397.3</v>
      </c>
      <c r="I36" s="63">
        <f t="shared" si="16"/>
        <v>240130735.7</v>
      </c>
      <c r="J36" s="5"/>
      <c r="K36" s="6"/>
      <c r="L36" s="8">
        <f>+H196</f>
        <v>19374521681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7445930930</v>
      </c>
      <c r="H37" s="64">
        <f t="shared" si="18"/>
        <v>20382445097</v>
      </c>
      <c r="I37" s="64">
        <f t="shared" si="18"/>
        <v>6173518098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1.0849485122722745E9</v>
      </c>
      <c r="H38" s="62">
        <f>+'SEPTIEMBRE 2024'!H38+'OCTUBRE 2024'!G38</f>
        <v>3196856734</v>
      </c>
      <c r="I38" s="63">
        <f t="shared" ref="I38:I56" si="20">+F38-H38</f>
        <v>766217606.2</v>
      </c>
      <c r="J38" s="5"/>
      <c r="K38" s="6"/>
      <c r="L38" s="8">
        <f>+H177+H194</f>
        <v>39136873226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8.498601348456346E8</v>
      </c>
      <c r="H39" s="62">
        <f>+'SEPTIEMBRE 2024'!H39+'OCTUBRE 2024'!G39</f>
        <v>2342158912</v>
      </c>
      <c r="I39" s="63">
        <f t="shared" si="20"/>
        <v>738218922.4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2.0219824970007066E7</v>
      </c>
      <c r="H40" s="62">
        <f>+'SEPTIEMBRE 2024'!H40+'OCTUBRE 2024'!G40</f>
        <v>138330495.2</v>
      </c>
      <c r="I40" s="63">
        <f t="shared" si="20"/>
        <v>-96913650.18</v>
      </c>
      <c r="J40" s="5"/>
      <c r="K40" s="6"/>
      <c r="L40" s="8">
        <f>+H192</f>
        <v>2554138050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1.1456079871822956E9</v>
      </c>
      <c r="H41" s="62">
        <f>+'SEPTIEMBRE 2024'!H41+'OCTUBRE 2024'!G41</f>
        <v>3298990518</v>
      </c>
      <c r="I41" s="63">
        <f t="shared" si="20"/>
        <v>767625934.2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4.91738381278352E8</v>
      </c>
      <c r="H42" s="62">
        <f>+'SEPTIEMBRE 2024'!H42+'OCTUBRE 2024'!G42</f>
        <v>1407083012</v>
      </c>
      <c r="I42" s="63">
        <f t="shared" si="20"/>
        <v>177111302.9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5.923091520277659E8</v>
      </c>
      <c r="H43" s="62">
        <f>+'SEPTIEMBRE 2024'!H43+'OCTUBRE 2024'!G43</f>
        <v>1702217987</v>
      </c>
      <c r="I43" s="63">
        <f t="shared" si="20"/>
        <v>241785166.8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4.118398583808576E8</v>
      </c>
      <c r="H44" s="62">
        <f>+'SEPTIEMBRE 2024'!H44+'OCTUBRE 2024'!G44</f>
        <v>1188147305</v>
      </c>
      <c r="I44" s="63">
        <f t="shared" si="20"/>
        <v>476292146.5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1.4779219475311938E8</v>
      </c>
      <c r="H45" s="62">
        <f>+'SEPTIEMBRE 2024'!H45+'OCTUBRE 2024'!G45</f>
        <v>532300006.9</v>
      </c>
      <c r="I45" s="63">
        <f t="shared" si="20"/>
        <v>417698871.1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5.932062501962545E8</v>
      </c>
      <c r="H46" s="62">
        <f>+'SEPTIEMBRE 2024'!H46+'OCTUBRE 2024'!G46</f>
        <v>1619131635</v>
      </c>
      <c r="I46" s="63">
        <f t="shared" si="20"/>
        <v>182501114.6</v>
      </c>
      <c r="J46" s="5"/>
      <c r="K46" s="6"/>
      <c r="L46" s="8">
        <f>+H206+H229</f>
        <v>5781603581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3.5293664219845915E8</v>
      </c>
      <c r="H47" s="62">
        <f>+'SEPTIEMBRE 2024'!H47+'OCTUBRE 2024'!G47</f>
        <v>970510203.1</v>
      </c>
      <c r="I47" s="63">
        <f t="shared" si="20"/>
        <v>748288857.9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7.361100412273759E7</v>
      </c>
      <c r="H48" s="62">
        <f>+'SEPTIEMBRE 2024'!H48+'OCTUBRE 2024'!G48</f>
        <v>246052652.6</v>
      </c>
      <c r="I48" s="63">
        <f t="shared" si="20"/>
        <v>458033709.4</v>
      </c>
      <c r="J48" s="5"/>
      <c r="K48" s="6"/>
      <c r="L48" s="55">
        <f>SUM(L18:L47)</f>
        <v>187972930015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12.0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2.7462318160282964E8</v>
      </c>
      <c r="H49" s="62">
        <f>+'SEPTIEMBRE 2024'!H49+'OCTUBRE 2024'!G49</f>
        <v>880517023.5</v>
      </c>
      <c r="I49" s="63">
        <f t="shared" si="20"/>
        <v>618255048.5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1.834193581898451E7</v>
      </c>
      <c r="H50" s="62">
        <f>+'SEPTIEMBRE 2024'!H50+'OCTUBRE 2024'!G50</f>
        <v>288162287.5</v>
      </c>
      <c r="I50" s="63">
        <f t="shared" si="20"/>
        <v>509111975.5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f>357384237+99510196</f>
        <v>456894433</v>
      </c>
      <c r="H51" s="62">
        <f>+'SEPTIEMBRE 2024'!H51+'OCTUBRE 2024'!G51</f>
        <v>979142413.1</v>
      </c>
      <c r="I51" s="63">
        <f t="shared" si="20"/>
        <v>-466608958.1</v>
      </c>
      <c r="J51" s="5"/>
      <c r="K51" s="6"/>
      <c r="L51" s="65">
        <v>1.6507712452809644E11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9.644623437950145E7</v>
      </c>
      <c r="H52" s="62">
        <f>+'SEPTIEMBRE 2024'!H52+'OCTUBRE 2024'!G52</f>
        <v>288361586.3</v>
      </c>
      <c r="I52" s="63">
        <f t="shared" si="20"/>
        <v>193109234.7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f>65365798+264564417</f>
        <v>329930215</v>
      </c>
      <c r="H53" s="62">
        <f>+'SEPTIEMBRE 2024'!H53+'OCTUBRE 2024'!G53</f>
        <v>428310627.6</v>
      </c>
      <c r="I53" s="63">
        <f t="shared" si="20"/>
        <v>37628876.38</v>
      </c>
      <c r="J53" s="5"/>
      <c r="K53" s="6"/>
      <c r="L53" s="65">
        <f>+H233-L48</f>
        <v>-0.00003051757813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1.9202945540220112E8</v>
      </c>
      <c r="H54" s="62">
        <f>+'SEPTIEMBRE 2024'!H54+'OCTUBRE 2024'!G54</f>
        <v>223135244.8</v>
      </c>
      <c r="I54" s="63">
        <f t="shared" si="20"/>
        <v>74548327.25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f>99593861+179153857</f>
        <v>278747718</v>
      </c>
      <c r="H55" s="62">
        <f>+'SEPTIEMBRE 2024'!H55+'OCTUBRE 2024'!G55</f>
        <v>515852551.9</v>
      </c>
      <c r="I55" s="63">
        <f t="shared" si="20"/>
        <v>195999469.1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3.484781489396897E7</v>
      </c>
      <c r="H56" s="62">
        <f>+'SEPTIEMBRE 2024'!H56+'OCTUBRE 2024'!G56</f>
        <v>137183900.8</v>
      </c>
      <c r="I56" s="63">
        <f t="shared" si="20"/>
        <v>134614143.2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6149730353</v>
      </c>
      <c r="H57" s="64">
        <f t="shared" si="24"/>
        <v>19225642612</v>
      </c>
      <c r="I57" s="64">
        <f t="shared" si="24"/>
        <v>2834004366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f>50733941+1199527520</f>
        <v>1250261461</v>
      </c>
      <c r="H58" s="62">
        <f>+'SEPTIEMBRE 2024'!H58+'OCTUBRE 2024'!G58</f>
        <v>3639944784</v>
      </c>
      <c r="I58" s="63">
        <f t="shared" ref="I58:I63" si="26">+F58-H58</f>
        <v>411140350.5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1.3444620068654315E9</v>
      </c>
      <c r="H59" s="62">
        <f>+'SEPTIEMBRE 2024'!H59+'OCTUBRE 2024'!G59</f>
        <v>4623650546</v>
      </c>
      <c r="I59" s="63">
        <f t="shared" si="26"/>
        <v>118578187.4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7.680380235924273E8</v>
      </c>
      <c r="H60" s="62">
        <f>+'SEPTIEMBRE 2024'!H60+'OCTUBRE 2024'!G60</f>
        <v>2311930432</v>
      </c>
      <c r="I60" s="63">
        <f t="shared" si="26"/>
        <v>160137494.1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4.964028721418892E8</v>
      </c>
      <c r="H61" s="62">
        <f>+'SEPTIEMBRE 2024'!H61+'OCTUBRE 2024'!G61</f>
        <v>1614972802</v>
      </c>
      <c r="I61" s="63">
        <f t="shared" si="26"/>
        <v>686250638.9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1.2091222614282053E9</v>
      </c>
      <c r="H62" s="62">
        <f>+'SEPTIEMBRE 2024'!H62+'OCTUBRE 2024'!G62</f>
        <v>3214898181</v>
      </c>
      <c r="I62" s="63">
        <f t="shared" si="26"/>
        <v>779238791.7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1.0814437284123645E9</v>
      </c>
      <c r="H63" s="62">
        <f>+'SEPTIEMBRE 2024'!H63+'OCTUBRE 2024'!G63</f>
        <v>3820245866</v>
      </c>
      <c r="I63" s="63">
        <f t="shared" si="26"/>
        <v>678658903.8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249656211.1</v>
      </c>
      <c r="H64" s="64">
        <f t="shared" si="29"/>
        <v>478492197.9</v>
      </c>
      <c r="I64" s="64">
        <f t="shared" si="29"/>
        <v>342079040.1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+'SEPTIEMBRE 2024'!H65+'OCTUBRE 2024'!G65</f>
        <v>470650</v>
      </c>
      <c r="I65" s="63">
        <f t="shared" ref="I65:I67" si="31">+F65-H65</f>
        <v>90128698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1.2695648407077785E8</v>
      </c>
      <c r="H66" s="62">
        <f>+'SEPTIEMBRE 2024'!H66+'OCTUBRE 2024'!G66</f>
        <v>232818724.8</v>
      </c>
      <c r="I66" s="63">
        <f t="shared" si="31"/>
        <v>132167220.2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f>122299727+400000</f>
        <v>122699727</v>
      </c>
      <c r="H67" s="62">
        <f>+'SEPTIEMBRE 2024'!H67+'OCTUBRE 2024'!G67</f>
        <v>245202823.1</v>
      </c>
      <c r="I67" s="63">
        <f t="shared" si="31"/>
        <v>119783121.9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547212744.8</v>
      </c>
      <c r="H68" s="54">
        <f t="shared" si="33"/>
        <v>1516482150</v>
      </c>
      <c r="I68" s="64">
        <f>SUM(I69)</f>
        <v>484469166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5.4721274481955E8</v>
      </c>
      <c r="H69" s="62">
        <f>+'SEPTIEMBRE 2024'!H69+'OCTUBRE 2024'!G69</f>
        <v>1516482150</v>
      </c>
      <c r="I69" s="63">
        <f>+F69-H69</f>
        <v>484469166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0</v>
      </c>
      <c r="H70" s="51">
        <f t="shared" si="35"/>
        <v>974367237</v>
      </c>
      <c r="I70" s="51">
        <f t="shared" si="35"/>
        <v>3313217495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0</v>
      </c>
      <c r="H71" s="51">
        <f t="shared" si="36"/>
        <v>138904359</v>
      </c>
      <c r="I71" s="51">
        <f t="shared" si="36"/>
        <v>265851170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60">
        <v>0.0</v>
      </c>
      <c r="H72" s="62">
        <f>+'AGOSTO 2024'!H72+'SEPTIEMBRE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  <c r="AA72" s="18"/>
      <c r="AB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0.0</v>
      </c>
      <c r="H73" s="62">
        <f>+'AGOSTO 2024'!H73+'SEPTIEMBRE 2024'!G73</f>
        <v>138904359</v>
      </c>
      <c r="I73" s="63">
        <f t="shared" si="38"/>
        <v>134070300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0</v>
      </c>
      <c r="H74" s="51">
        <f t="shared" si="40"/>
        <v>835462878</v>
      </c>
      <c r="I74" s="51">
        <f t="shared" si="40"/>
        <v>3047366325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+'SEPTIEMBRE 2024'!H75+'OCTUBRE 2024'!G75</f>
        <v>127812349</v>
      </c>
      <c r="I75" s="63">
        <f t="shared" ref="I75:I85" si="42">+F75-H75</f>
        <v>246351192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+'SEPTIEMBRE 2024'!H76+'OCTUBRE 2024'!G76</f>
        <v>91458825</v>
      </c>
      <c r="I76" s="63">
        <f t="shared" si="42"/>
        <v>197988443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+'SEPTIEMBRE 2024'!H77+'OCTUBRE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7372191756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0.0</v>
      </c>
      <c r="H78" s="62">
        <f>+'SEPTIEMBRE 2024'!H78+'OCTUBRE 2024'!G78</f>
        <v>85839300</v>
      </c>
      <c r="I78" s="63">
        <f t="shared" si="42"/>
        <v>231846726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+'SEPTIEMBRE 2024'!H79+'OCTUBRE 2024'!G79</f>
        <v>76509550</v>
      </c>
      <c r="I79" s="63">
        <f t="shared" si="42"/>
        <v>290594302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+'SEPTIEMBRE 2024'!H80+'OCTUBRE 2024'!G80</f>
        <v>112750150</v>
      </c>
      <c r="I80" s="63">
        <f t="shared" si="42"/>
        <v>310831218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  <c r="AA80" s="5"/>
      <c r="AB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0.0</v>
      </c>
      <c r="H81" s="62">
        <f>+'SEPTIEMBRE 2024'!H81+'OCTUBRE 2024'!G81</f>
        <v>71273600</v>
      </c>
      <c r="I81" s="63">
        <f t="shared" si="42"/>
        <v>401725594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  <c r="AA81" s="5"/>
      <c r="AB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0.0</v>
      </c>
      <c r="H82" s="62">
        <f>+'SEPTIEMBRE 2024'!H82+'OCTUBRE 2024'!G82</f>
        <v>141824229</v>
      </c>
      <c r="I82" s="63">
        <f t="shared" si="42"/>
        <v>246458691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ht="11.2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+'SEPTIEMBRE 2024'!H83+'OCTUBRE 2024'!G83</f>
        <v>54360075</v>
      </c>
      <c r="I83" s="63">
        <f t="shared" si="42"/>
        <v>277445330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0.0</v>
      </c>
      <c r="H84" s="62">
        <f>+'SEPTIEMBRE 2024'!H84+'OCTUBRE 2024'!G84</f>
        <v>36280950</v>
      </c>
      <c r="I84" s="63">
        <f t="shared" si="42"/>
        <v>260226007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+'SEPTIEMBRE 2024'!H85+'OCTUBRE 2024'!G85</f>
        <v>37353850</v>
      </c>
      <c r="I85" s="63">
        <f t="shared" si="42"/>
        <v>287391865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557910127</v>
      </c>
      <c r="H86" s="51">
        <f t="shared" si="44"/>
        <v>798091737</v>
      </c>
      <c r="I86" s="51">
        <f t="shared" si="44"/>
        <v>291676273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133548847</v>
      </c>
      <c r="H87" s="51">
        <f t="shared" si="46"/>
        <v>183793222</v>
      </c>
      <c r="I87" s="51">
        <f t="shared" si="46"/>
        <v>27879801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1.2825311E7</v>
      </c>
      <c r="H88" s="62">
        <f>+'SEPTIEMBRE 2024'!H88+'OCTUBRE 2024'!G88</f>
        <v>19650139</v>
      </c>
      <c r="I88" s="63">
        <f t="shared" ref="I88:I95" si="49">+F88-H88</f>
        <v>18942830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1.7414305E7</v>
      </c>
      <c r="H89" s="62">
        <f>+'SEPTIEMBRE 2024'!H89+'OCTUBRE 2024'!G89</f>
        <v>25652126</v>
      </c>
      <c r="I89" s="63">
        <f t="shared" si="49"/>
        <v>3292601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3.1063002E7</v>
      </c>
      <c r="H90" s="62">
        <f>+'SEPTIEMBRE 2024'!H90+'OCTUBRE 2024'!G90</f>
        <v>42005665</v>
      </c>
      <c r="I90" s="63">
        <f t="shared" si="49"/>
        <v>-3412696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1.4002241E7</v>
      </c>
      <c r="H91" s="62">
        <f>+'SEPTIEMBRE 2024'!H91+'OCTUBRE 2024'!G91</f>
        <v>22474088</v>
      </c>
      <c r="I91" s="63">
        <f t="shared" si="49"/>
        <v>-2942280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4.6477714E7</v>
      </c>
      <c r="H92" s="62">
        <f>+'SEPTIEMBRE 2024'!H92+'OCTUBRE 2024'!G92</f>
        <v>57538373</v>
      </c>
      <c r="I92" s="63">
        <f t="shared" si="49"/>
        <v>-17533466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1.1648611E7</v>
      </c>
      <c r="H93" s="62">
        <f>+'SEPTIEMBRE 2024'!H93+'OCTUBRE 2024'!G93</f>
        <v>14237197</v>
      </c>
      <c r="I93" s="63">
        <f t="shared" si="49"/>
        <v>13530915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117663.0</v>
      </c>
      <c r="H94" s="62">
        <f>+'SEPTIEMBRE 2024'!H94+'OCTUBRE 2024'!G94</f>
        <v>1411956</v>
      </c>
      <c r="I94" s="63">
        <f t="shared" si="49"/>
        <v>8589271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  <c r="AA94" s="18"/>
      <c r="AB94" s="18"/>
    </row>
    <row r="95" ht="11.2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+'SEPTIEMBRE 2024'!H95+'OCTUBRE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100601994</v>
      </c>
      <c r="H96" s="79">
        <f t="shared" si="51"/>
        <v>137786098</v>
      </c>
      <c r="I96" s="51">
        <f t="shared" si="51"/>
        <v>5996243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2.5297645E7</v>
      </c>
      <c r="H97" s="62">
        <f>+'SEPTIEMBRE 2024'!H97+'OCTUBRE 2024'!G97</f>
        <v>34240107</v>
      </c>
      <c r="I97" s="63">
        <f t="shared" ref="I97:I101" si="53">+F97-H97</f>
        <v>4352862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1.7179246E7</v>
      </c>
      <c r="H98" s="62">
        <f>+'SEPTIEMBRE 2024'!H98+'OCTUBRE 2024'!G98</f>
        <v>23886148</v>
      </c>
      <c r="I98" s="63">
        <f t="shared" si="53"/>
        <v>14706821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  <c r="AA98" s="5"/>
      <c r="AB98" s="5"/>
    </row>
    <row r="99" ht="11.2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2.5767734E7</v>
      </c>
      <c r="H99" s="62">
        <f>+'SEPTIEMBRE 2024'!H99+'OCTUBRE 2024'!G99</f>
        <v>37769397</v>
      </c>
      <c r="I99" s="63">
        <f t="shared" si="53"/>
        <v>352926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  <c r="AA99" s="5"/>
      <c r="AB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2.9533457E7</v>
      </c>
      <c r="H100" s="62">
        <f>+'SEPTIEMBRE 2024'!H100+'OCTUBRE 2024'!G100</f>
        <v>38475882</v>
      </c>
      <c r="I100" s="63">
        <f t="shared" si="53"/>
        <v>-18708752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2823912.0</v>
      </c>
      <c r="H101" s="62">
        <f>+'SEPTIEMBRE 2024'!H101+'OCTUBRE 2024'!G101</f>
        <v>3414564</v>
      </c>
      <c r="I101" s="63">
        <f t="shared" si="53"/>
        <v>5292386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100957103</v>
      </c>
      <c r="H102" s="51">
        <f t="shared" si="55"/>
        <v>144139583</v>
      </c>
      <c r="I102" s="51">
        <f t="shared" si="55"/>
        <v>377205765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1.7414836E7</v>
      </c>
      <c r="H103" s="62">
        <f>+'SEPTIEMBRE 2024'!H103+'OCTUBRE 2024'!G103</f>
        <v>25533920</v>
      </c>
      <c r="I103" s="63">
        <f t="shared" ref="I103:I127" si="57">+F103-H103</f>
        <v>14470987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1.5649486E7</v>
      </c>
      <c r="H104" s="62">
        <f>+'SEPTIEMBRE 2024'!H104+'OCTUBRE 2024'!G104</f>
        <v>21767962</v>
      </c>
      <c r="I104" s="63">
        <f t="shared" si="57"/>
        <v>16354361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2.1062088E7</v>
      </c>
      <c r="H105" s="62">
        <f>+'SEPTIEMBRE 2024'!H105+'OCTUBRE 2024'!G105</f>
        <v>30828565</v>
      </c>
      <c r="I105" s="63">
        <f t="shared" si="57"/>
        <v>9176342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5530198.0</v>
      </c>
      <c r="H106" s="62">
        <f>+'SEPTIEMBRE 2024'!H106+'OCTUBRE 2024'!G106</f>
        <v>7883458</v>
      </c>
      <c r="I106" s="63">
        <f t="shared" si="57"/>
        <v>11413027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  <c r="AA106" s="5"/>
      <c r="AB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1.2943341E7</v>
      </c>
      <c r="H107" s="62">
        <f>+'SEPTIEMBRE 2024'!H107+'OCTUBRE 2024'!G107</f>
        <v>17885224</v>
      </c>
      <c r="I107" s="63">
        <f t="shared" si="57"/>
        <v>1881906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8589733.0</v>
      </c>
      <c r="H108" s="62">
        <f>+'SEPTIEMBRE 2024'!H108+'OCTUBRE 2024'!G108</f>
        <v>10001689</v>
      </c>
      <c r="I108" s="63">
        <f t="shared" si="57"/>
        <v>-5177568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+'SEPTIEMBRE 2024'!H109+'OCTUBRE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8354110.0</v>
      </c>
      <c r="H110" s="62">
        <f>+'SEPTIEMBRE 2024'!H110+'OCTUBRE 2024'!G110</f>
        <v>11648011</v>
      </c>
      <c r="I110" s="63">
        <f t="shared" si="57"/>
        <v>-1764446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5294835.0</v>
      </c>
      <c r="H111" s="62">
        <f>+'SEPTIEMBRE 2024'!H111+'OCTUBRE 2024'!G111</f>
        <v>8118747</v>
      </c>
      <c r="I111" s="63">
        <f t="shared" si="57"/>
        <v>9530477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  <c r="AA111" s="18"/>
      <c r="AB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+'SEPTIEMBRE 2024'!H112+'OCTUBRE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+'SEPTIEMBRE 2024'!H113+'OCTUBRE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5883150.0</v>
      </c>
      <c r="H114" s="62">
        <f>+'SEPTIEMBRE 2024'!H114+'OCTUBRE 2024'!G114</f>
        <v>10236681</v>
      </c>
      <c r="I114" s="63">
        <f t="shared" si="57"/>
        <v>-823762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+'SEPTIEMBRE 2024'!H115+'OCTUBRE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  <c r="AA115" s="5"/>
      <c r="AB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+'SEPTIEMBRE 2024'!H116+'OCTUBRE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235326.0</v>
      </c>
      <c r="H117" s="62">
        <f>+'SEPTIEMBRE 2024'!H117+'OCTUBRE 2024'!G117</f>
        <v>235326</v>
      </c>
      <c r="I117" s="63">
        <f t="shared" si="57"/>
        <v>8589286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+'SEPTIEMBRE 2024'!H118+'OCTUBRE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+'SEPTIEMBRE 2024'!H119+'OCTUBRE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+'SEPTIEMBRE 2024'!H120+'OCTUBRE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205151854</v>
      </c>
      <c r="H121" s="51">
        <f t="shared" si="66"/>
        <v>283045015</v>
      </c>
      <c r="I121" s="82">
        <f t="shared" si="57"/>
        <v>-131497015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3.7181067E7</v>
      </c>
      <c r="H122" s="62">
        <f>+'SEPTIEMBRE 2024'!H122+'OCTUBRE 2024'!G122</f>
        <v>49771419</v>
      </c>
      <c r="I122" s="63">
        <f t="shared" si="57"/>
        <v>-9295866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4.2715007E7</v>
      </c>
      <c r="H123" s="62">
        <f>+'SEPTIEMBRE 2024'!H123+'OCTUBRE 2024'!G123</f>
        <v>58716586</v>
      </c>
      <c r="I123" s="63">
        <f t="shared" si="57"/>
        <v>-16123126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  <c r="AA123" s="18"/>
      <c r="AB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1.0354325E7</v>
      </c>
      <c r="H124" s="62">
        <f>+'SEPTIEMBRE 2024'!H124+'OCTUBRE 2024'!G124</f>
        <v>16237512</v>
      </c>
      <c r="I124" s="63">
        <f t="shared" si="57"/>
        <v>-5647978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  <c r="AA124" s="18"/>
      <c r="AB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7648506.0</v>
      </c>
      <c r="H125" s="62">
        <f>+'SEPTIEMBRE 2024'!H125+'OCTUBRE 2024'!G125</f>
        <v>11531385</v>
      </c>
      <c r="I125" s="63">
        <f t="shared" si="57"/>
        <v>-1177174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3.1887458E7</v>
      </c>
      <c r="H126" s="62">
        <f>+'SEPTIEMBRE 2024'!H126+'OCTUBRE 2024'!G126</f>
        <v>46007303</v>
      </c>
      <c r="I126" s="63">
        <f t="shared" si="57"/>
        <v>-26004850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7.5365491E7</v>
      </c>
      <c r="H127" s="62">
        <f>+'SEPTIEMBRE 2024'!H127+'OCTUBRE 2024'!G127</f>
        <v>100780810</v>
      </c>
      <c r="I127" s="63">
        <f t="shared" si="57"/>
        <v>-73248021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7884132</v>
      </c>
      <c r="H128" s="51">
        <f t="shared" si="72"/>
        <v>34855102</v>
      </c>
      <c r="I128" s="51">
        <f t="shared" si="72"/>
        <v>6797066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7766469.0</v>
      </c>
      <c r="H129" s="62">
        <f>+'SEPTIEMBRE 2024'!H129+'OCTUBRE 2024'!G129</f>
        <v>7766469</v>
      </c>
      <c r="I129" s="59">
        <f t="shared" ref="I129:I131" si="74">+F129-H129</f>
        <v>469835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  <c r="AA129" s="18"/>
      <c r="AB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117663.0</v>
      </c>
      <c r="H130" s="62">
        <f>+'SEPTIEMBRE 2024'!H130+'OCTUBRE 2024'!G130</f>
        <v>9632872</v>
      </c>
      <c r="I130" s="59">
        <f t="shared" si="74"/>
        <v>7075060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0.0</v>
      </c>
      <c r="H131" s="62">
        <f>+'SEPTIEMBRE 2024'!H131+'OCTUBRE 2024'!G131</f>
        <v>17455761</v>
      </c>
      <c r="I131" s="59">
        <f t="shared" si="74"/>
        <v>-747829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9766197</v>
      </c>
      <c r="H132" s="51">
        <f t="shared" si="78"/>
        <v>14472717</v>
      </c>
      <c r="I132" s="51">
        <f t="shared" si="78"/>
        <v>5294413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9766197.0</v>
      </c>
      <c r="H133" s="62">
        <f>+'SEPTIEMBRE 2024'!H133+'OCTUBRE 2024'!G133</f>
        <v>14472717</v>
      </c>
      <c r="I133" s="63">
        <f>+F133-H133</f>
        <v>5294413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40260000</v>
      </c>
      <c r="H134" s="51">
        <f t="shared" si="80"/>
        <v>65902551</v>
      </c>
      <c r="I134" s="51">
        <f t="shared" si="80"/>
        <v>25873407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9883650</v>
      </c>
      <c r="H135" s="51">
        <f t="shared" si="82"/>
        <v>12707700</v>
      </c>
      <c r="I135" s="82">
        <f t="shared" ref="I135:I136" si="83">+F135-H135</f>
        <v>-5648011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17353527219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9883650.0</v>
      </c>
      <c r="H136" s="62">
        <f>+'SEPTIEMBRE 2024'!H136+'OCTUBRE 2024'!G136</f>
        <v>12707700</v>
      </c>
      <c r="I136" s="63">
        <f t="shared" si="83"/>
        <v>-5648011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  <c r="AA136" s="5"/>
      <c r="AB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30376350</v>
      </c>
      <c r="H137" s="51">
        <f t="shared" si="85"/>
        <v>53194851</v>
      </c>
      <c r="I137" s="51">
        <f t="shared" si="85"/>
        <v>31521418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235325.0</v>
      </c>
      <c r="H138" s="62">
        <f>+'SEPTIEMBRE 2024'!H138+'OCTUBRE 2024'!G138</f>
        <v>4000525</v>
      </c>
      <c r="I138" s="63">
        <f t="shared" ref="I138:I148" si="88">+F138-H138</f>
        <v>3059164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235325.0</v>
      </c>
      <c r="H139" s="62">
        <f>+'SEPTIEMBRE 2024'!H139+'OCTUBRE 2024'!G139</f>
        <v>3529875</v>
      </c>
      <c r="I139" s="63">
        <f t="shared" si="88"/>
        <v>3529814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+'SEPTIEMBRE 2024'!H140+'OCTUBRE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7531825.0</v>
      </c>
      <c r="H141" s="62">
        <f>+'SEPTIEMBRE 2024'!H141+'OCTUBRE 2024'!G141</f>
        <v>8002475</v>
      </c>
      <c r="I141" s="63">
        <f t="shared" si="88"/>
        <v>3763674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941300.0</v>
      </c>
      <c r="H142" s="62">
        <f>+'SEPTIEMBRE 2024'!H142+'OCTUBRE 2024'!G142</f>
        <v>4227825</v>
      </c>
      <c r="I142" s="63">
        <f t="shared" si="88"/>
        <v>2831864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8236375.0</v>
      </c>
      <c r="H143" s="62">
        <f>+'SEPTIEMBRE 2024'!H143+'OCTUBRE 2024'!G143</f>
        <v>8236375</v>
      </c>
      <c r="I143" s="63">
        <f t="shared" si="88"/>
        <v>-1176686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235325.0</v>
      </c>
      <c r="H144" s="62">
        <f>+'SEPTIEMBRE 2024'!H144+'OCTUBRE 2024'!G144</f>
        <v>1411950</v>
      </c>
      <c r="I144" s="63">
        <f t="shared" si="88"/>
        <v>5647739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5647800.0</v>
      </c>
      <c r="H145" s="62">
        <f>+'SEPTIEMBRE 2024'!H145+'OCTUBRE 2024'!G145</f>
        <v>6353775</v>
      </c>
      <c r="I145" s="63">
        <f t="shared" si="88"/>
        <v>705914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ht="11.2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4706500.0</v>
      </c>
      <c r="H146" s="62">
        <f>+'SEPTIEMBRE 2024'!H146+'OCTUBRE 2024'!G146</f>
        <v>5647800</v>
      </c>
      <c r="I146" s="63">
        <f t="shared" si="88"/>
        <v>3765119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2135925.0</v>
      </c>
      <c r="H147" s="62">
        <f>+'SEPTIEMBRE 2024'!H147+'OCTUBRE 2024'!G147</f>
        <v>9195676</v>
      </c>
      <c r="I147" s="63">
        <f t="shared" si="88"/>
        <v>-2135987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470650.0</v>
      </c>
      <c r="H148" s="62">
        <f>+'SEPTIEMBRE 2024'!H148+'OCTUBRE 2024'!G148</f>
        <v>2588575</v>
      </c>
      <c r="I148" s="63">
        <f t="shared" si="88"/>
        <v>4471114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179344767</v>
      </c>
      <c r="H149" s="51">
        <f t="shared" si="90"/>
        <v>336667780</v>
      </c>
      <c r="I149" s="51">
        <f t="shared" si="90"/>
        <v>-259246519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4.1018232E7</v>
      </c>
      <c r="H150" s="62">
        <f>+'SEPTIEMBRE 2024'!H150+'OCTUBRE 2024'!G150</f>
        <v>68199477</v>
      </c>
      <c r="I150" s="63">
        <f t="shared" ref="I150:I153" si="92">+F150-H150</f>
        <v>-38548781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2.8333216E7</v>
      </c>
      <c r="H151" s="62">
        <f>+'SEPTIEMBRE 2024'!H151+'OCTUBRE 2024'!G151</f>
        <v>44311904</v>
      </c>
      <c r="I151" s="63">
        <f t="shared" si="92"/>
        <v>-31133817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ht="11.2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5.6503408E7</v>
      </c>
      <c r="H152" s="62">
        <f>+'SEPTIEMBRE 2024'!H152+'OCTUBRE 2024'!G152</f>
        <v>117952496</v>
      </c>
      <c r="I152" s="63">
        <f t="shared" si="92"/>
        <v>-91596322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5.3489911E7</v>
      </c>
      <c r="H153" s="62">
        <f>+'SEPTIEMBRE 2024'!H153+'OCTUBRE 2024'!G153</f>
        <v>106203903</v>
      </c>
      <c r="I153" s="63">
        <f t="shared" si="92"/>
        <v>-97967599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87636208</v>
      </c>
      <c r="H154" s="51">
        <f t="shared" si="95"/>
        <v>131124943</v>
      </c>
      <c r="I154" s="51">
        <f t="shared" si="95"/>
        <v>-122905529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40852978</v>
      </c>
      <c r="H155" s="51">
        <f t="shared" si="97"/>
        <v>58643791</v>
      </c>
      <c r="I155" s="51">
        <f t="shared" si="97"/>
        <v>-54534084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4.0852978E7</v>
      </c>
      <c r="H156" s="62">
        <f>+'SEPTIEMBRE 2024'!H156+'OCTUBRE 2024'!G156</f>
        <v>58643791</v>
      </c>
      <c r="I156" s="63">
        <f>+F156-H156</f>
        <v>-54534084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46783230</v>
      </c>
      <c r="H157" s="51">
        <f t="shared" si="99"/>
        <v>72481152</v>
      </c>
      <c r="I157" s="82">
        <f t="shared" si="99"/>
        <v>-68371445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4.678323E7</v>
      </c>
      <c r="H158" s="62">
        <f>+'SEPTIEMBRE 2024'!H158+'OCTUBRE 2024'!G158</f>
        <v>72481152</v>
      </c>
      <c r="I158" s="63">
        <f>+F158-H158</f>
        <v>-68371445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18584442</v>
      </c>
      <c r="H159" s="51">
        <f t="shared" si="101"/>
        <v>201149114</v>
      </c>
      <c r="I159" s="51">
        <f t="shared" si="101"/>
        <v>89150109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+'SEPTIEMBRE 2024'!H160+'OCTUBRE 2024'!G160</f>
        <v>235393</v>
      </c>
      <c r="I160" s="63">
        <f t="shared" ref="I160:I167" si="103">+F160-H160</f>
        <v>15764607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0.0</v>
      </c>
      <c r="H161" s="62">
        <f>+'SEPTIEMBRE 2024'!H161+'OCTUBRE 2024'!G161</f>
        <v>33211589</v>
      </c>
      <c r="I161" s="63">
        <f t="shared" si="103"/>
        <v>16788411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940678.0</v>
      </c>
      <c r="H162" s="62">
        <f>+'SEPTIEMBRE 2024'!H162+'OCTUBRE 2024'!G162</f>
        <v>7024774</v>
      </c>
      <c r="I162" s="63">
        <f t="shared" si="103"/>
        <v>17975226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419000.0</v>
      </c>
      <c r="H163" s="62">
        <f>+'SEPTIEMBRE 2024'!H163+'OCTUBRE 2024'!G163</f>
        <v>2921740</v>
      </c>
      <c r="I163" s="63">
        <f t="shared" si="103"/>
        <v>7078260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1.677757E7</v>
      </c>
      <c r="H164" s="62">
        <f>+'SEPTIEMBRE 2024'!H164+'OCTUBRE 2024'!G164</f>
        <v>151012408</v>
      </c>
      <c r="I164" s="63">
        <f t="shared" si="103"/>
        <v>-126012408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0.0</v>
      </c>
      <c r="H165" s="62">
        <f>+'SEPTIEMBRE 2024'!H165+'OCTUBRE 2024'!G165</f>
        <v>1648035</v>
      </c>
      <c r="I165" s="63">
        <f t="shared" si="103"/>
        <v>8351965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+'SEPTIEMBRE 2024'!H166+'OCTUBRE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  <c r="AA166" s="5"/>
      <c r="AB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447194.0</v>
      </c>
      <c r="H167" s="62">
        <f>+'SEPTIEMBRE 2024'!H167+'OCTUBRE 2024'!G167</f>
        <v>4683356</v>
      </c>
      <c r="I167" s="63">
        <f t="shared" si="103"/>
        <v>-384133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50823297</v>
      </c>
      <c r="H168" s="51">
        <f t="shared" si="105"/>
        <v>1007486511</v>
      </c>
      <c r="I168" s="82">
        <f t="shared" si="105"/>
        <v>5004273489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</row>
    <row r="169" ht="11.2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+'SEPTIEMBRE 2024'!H169+'OCTUBRE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0.0</v>
      </c>
      <c r="H170" s="62">
        <f>+'SEPTIEMBRE 2024'!H170+'OCTUBRE 2024'!G170</f>
        <v>44148000</v>
      </c>
      <c r="I170" s="63">
        <f t="shared" si="107"/>
        <v>105852000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0</v>
      </c>
      <c r="H171" s="90">
        <f t="shared" si="109"/>
        <v>149227451</v>
      </c>
      <c r="I171" s="82">
        <f t="shared" si="107"/>
        <v>57532549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0.0</v>
      </c>
      <c r="H172" s="62">
        <f>+'SEPTIEMBRE 2024'!H172+'OCTUBRE 2024'!G172</f>
        <v>20245695</v>
      </c>
      <c r="I172" s="63">
        <f t="shared" si="107"/>
        <v>8514305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>
        <v>0.0</v>
      </c>
      <c r="H173" s="62">
        <f>+'SEPTIEMBRE 2024'!H173+'OCTUBRE 2024'!G173</f>
        <v>128981756</v>
      </c>
      <c r="I173" s="59">
        <f>F173-H173</f>
        <v>49018244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50823297</v>
      </c>
      <c r="H174" s="51">
        <f t="shared" si="112"/>
        <v>814111060</v>
      </c>
      <c r="I174" s="82">
        <f t="shared" si="112"/>
        <v>4760888940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</row>
    <row r="175" ht="11.2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5.0823297E7</v>
      </c>
      <c r="H175" s="62">
        <f>+'SEPTIEMBRE 2024'!H175+'OCTUBRE 2024'!G175</f>
        <v>814111060</v>
      </c>
      <c r="I175" s="59">
        <f>F175-H175</f>
        <v>4760888940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  <c r="AA175" s="5"/>
      <c r="AB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8262974194</v>
      </c>
      <c r="H176" s="51">
        <f t="shared" si="114"/>
        <v>26185549644</v>
      </c>
      <c r="I176" s="51">
        <f t="shared" si="114"/>
        <v>5454450356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60">
        <f>3775875434.15+800000000+1550000000+800000000</f>
        <v>6925875434</v>
      </c>
      <c r="H177" s="62">
        <f>+'SEPTIEMBRE 2024'!H177+'OCTUBRE 2024'!G177</f>
        <v>23113296464</v>
      </c>
      <c r="I177" s="59">
        <f t="shared" ref="I177:I180" si="116">F177-H177</f>
        <v>6886703536</v>
      </c>
      <c r="J177" s="5"/>
      <c r="K177" s="6"/>
      <c r="L177" s="6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1.322338531E9</v>
      </c>
      <c r="H178" s="62">
        <f>+'SEPTIEMBRE 2024'!H178+'OCTUBRE 2024'!G178</f>
        <v>2450175681</v>
      </c>
      <c r="I178" s="59">
        <f t="shared" si="116"/>
        <v>-950175681</v>
      </c>
      <c r="J178" s="5"/>
      <c r="K178" s="6">
        <f>+H178+H180</f>
        <v>3072253180</v>
      </c>
      <c r="L178" s="6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  <c r="AA178" s="5"/>
      <c r="AB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0.0</v>
      </c>
      <c r="H179" s="62">
        <f>+'SEPTIEMBRE 2024'!H179+'OCTUBRE 2024'!G179</f>
        <v>0</v>
      </c>
      <c r="I179" s="59">
        <f t="shared" si="116"/>
        <v>80000000</v>
      </c>
      <c r="J179" s="5"/>
      <c r="K179" s="6"/>
      <c r="L179" s="6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v>1.4760229E7</v>
      </c>
      <c r="H180" s="62">
        <f>+'SEPTIEMBRE 2024'!H180+'OCTUBRE 2024'!G180</f>
        <v>622077499</v>
      </c>
      <c r="I180" s="59">
        <f t="shared" si="116"/>
        <v>-562077499</v>
      </c>
      <c r="J180" s="18"/>
      <c r="K180" s="53"/>
      <c r="L180" s="6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  <c r="AA180" s="18"/>
      <c r="AB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21662820043</v>
      </c>
      <c r="E181" s="78">
        <f t="shared" si="118"/>
        <v>0</v>
      </c>
      <c r="F181" s="91">
        <f t="shared" ref="F181:I181" si="119">+F182+F190</f>
        <v>130169856905</v>
      </c>
      <c r="G181" s="70">
        <f t="shared" si="119"/>
        <v>10039329806</v>
      </c>
      <c r="H181" s="91">
        <f t="shared" si="119"/>
        <v>62860756682</v>
      </c>
      <c r="I181" s="54">
        <f t="shared" si="119"/>
        <v>67309100223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11827652979</v>
      </c>
      <c r="E182" s="78">
        <f>+E184</f>
        <v>0</v>
      </c>
      <c r="F182" s="91">
        <f t="shared" ref="F182:I182" si="121">+F183+F188</f>
        <v>92883247989</v>
      </c>
      <c r="G182" s="70">
        <f t="shared" si="121"/>
        <v>5889499359</v>
      </c>
      <c r="H182" s="91">
        <f t="shared" si="121"/>
        <v>44283041870</v>
      </c>
      <c r="I182" s="54">
        <f t="shared" si="121"/>
        <v>48600206119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11827652979</v>
      </c>
      <c r="E183" s="78">
        <v>0.0</v>
      </c>
      <c r="F183" s="91">
        <f t="shared" ref="F183:I183" si="123">SUM(F184:F187)</f>
        <v>73721797586</v>
      </c>
      <c r="G183" s="70">
        <f t="shared" si="123"/>
        <v>5889499359</v>
      </c>
      <c r="H183" s="91">
        <f t="shared" si="123"/>
        <v>43683041870</v>
      </c>
      <c r="I183" s="54">
        <f t="shared" si="123"/>
        <v>30038755716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f>11323505644+33158150</f>
        <v>11356663794</v>
      </c>
      <c r="E184" s="87">
        <v>0.0</v>
      </c>
      <c r="F184" s="62">
        <f t="shared" ref="F184:F187" si="124">+C184+D184</f>
        <v>69686754477</v>
      </c>
      <c r="G184" s="60">
        <f>4023925767+1865573592</f>
        <v>5889499359</v>
      </c>
      <c r="H184" s="62">
        <f>+'SEPTIEMBRE 2024'!H184+'OCTUBRE 2024'!G184</f>
        <v>41812052685</v>
      </c>
      <c r="I184" s="59">
        <f t="shared" ref="I184:I187" si="125">F184-H184</f>
        <v>27874701792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0.0</v>
      </c>
      <c r="H185" s="62">
        <f>+'SEPTIEMBRE 2024'!H185+'OCTUBRE 2024'!G185</f>
        <v>0</v>
      </c>
      <c r="I185" s="59">
        <f t="shared" si="125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0.0</v>
      </c>
      <c r="H186" s="62">
        <f>+'SEPTIEMBRE 2024'!H186+'OCTUBRE 2024'!G186</f>
        <v>0</v>
      </c>
      <c r="I186" s="59">
        <f t="shared" si="125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+'SEPTIEMBRE 2024'!H187+'OCTUBRE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0</v>
      </c>
      <c r="H188" s="91">
        <f t="shared" si="127"/>
        <v>600000000</v>
      </c>
      <c r="I188" s="54">
        <f>SUM(I189)</f>
        <v>18561450403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+'SEPTIEMBRE 2024'!H189+'OCTUBRE 2024'!G189</f>
        <v>600000000</v>
      </c>
      <c r="I189" s="59">
        <f>+F189-H189</f>
        <v>18561450403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  <c r="AA189" s="18"/>
      <c r="AB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9835167064</v>
      </c>
      <c r="E190" s="78">
        <v>0.0</v>
      </c>
      <c r="F190" s="91">
        <f t="shared" ref="F190:I190" si="129">+F194+F191</f>
        <v>37286608916</v>
      </c>
      <c r="G190" s="70">
        <f t="shared" si="129"/>
        <v>4149830447</v>
      </c>
      <c r="H190" s="91">
        <f t="shared" si="129"/>
        <v>18577714812</v>
      </c>
      <c r="I190" s="54">
        <f t="shared" si="129"/>
        <v>18708894104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235167064</v>
      </c>
      <c r="E191" s="78">
        <v>0.0</v>
      </c>
      <c r="F191" s="91">
        <f t="shared" ref="F191:I191" si="131">SUM(F192:F193)</f>
        <v>9235167064</v>
      </c>
      <c r="G191" s="70">
        <f t="shared" si="131"/>
        <v>0</v>
      </c>
      <c r="H191" s="91">
        <f t="shared" si="131"/>
        <v>2554138050</v>
      </c>
      <c r="I191" s="54">
        <f t="shared" si="131"/>
        <v>6681029014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</row>
    <row r="192" ht="11.2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0.0</v>
      </c>
      <c r="H192" s="62">
        <f>+'SEPTIEMBRE 2024'!H192+'OCTUBRE 2024'!G192</f>
        <v>2554138050</v>
      </c>
      <c r="I192" s="63">
        <f t="shared" ref="I192:I193" si="133">+F192-H192</f>
        <v>445861950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2.35167064E8</v>
      </c>
      <c r="E193" s="60">
        <v>0.0</v>
      </c>
      <c r="F193" s="62">
        <f t="shared" si="132"/>
        <v>6235167064</v>
      </c>
      <c r="G193" s="60">
        <v>0.0</v>
      </c>
      <c r="H193" s="62">
        <f>+'SEPTIEMBRE 2024'!H193+'OCTUBRE 2024'!G193</f>
        <v>0</v>
      </c>
      <c r="I193" s="63">
        <f t="shared" si="133"/>
        <v>6235167064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9600000000</v>
      </c>
      <c r="E194" s="78" t="str">
        <f t="shared" si="134"/>
        <v/>
      </c>
      <c r="F194" s="91">
        <f t="shared" si="134"/>
        <v>28051441852</v>
      </c>
      <c r="G194" s="70">
        <f t="shared" si="134"/>
        <v>4149830447</v>
      </c>
      <c r="H194" s="91">
        <f t="shared" si="134"/>
        <v>16023576762</v>
      </c>
      <c r="I194" s="54">
        <f t="shared" si="134"/>
        <v>12027865090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f>3000000000+3000000000+3600000000</f>
        <v>9600000000</v>
      </c>
      <c r="E195" s="86"/>
      <c r="F195" s="62">
        <f>+C195+D195</f>
        <v>28051441852</v>
      </c>
      <c r="G195" s="60">
        <f>2583058524.57+1566771922</f>
        <v>4149830447</v>
      </c>
      <c r="H195" s="62">
        <f>+'SEPTIEMBRE 2024'!H195+'OCTUBRE 2024'!G195</f>
        <v>16023576762</v>
      </c>
      <c r="I195" s="63">
        <f>+F195-H195</f>
        <v>12027865090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  <c r="AA195" s="5"/>
      <c r="AB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31699103</v>
      </c>
      <c r="E196" s="78"/>
      <c r="F196" s="91">
        <f t="shared" ref="F196:I196" si="136">F197</f>
        <v>50974087538</v>
      </c>
      <c r="G196" s="70">
        <f t="shared" si="136"/>
        <v>27994739</v>
      </c>
      <c r="H196" s="91">
        <f t="shared" si="136"/>
        <v>19374521681</v>
      </c>
      <c r="I196" s="54">
        <f t="shared" si="136"/>
        <v>31599565857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31699103</v>
      </c>
      <c r="E197" s="78">
        <f t="shared" si="137"/>
        <v>0</v>
      </c>
      <c r="F197" s="78">
        <f t="shared" si="137"/>
        <v>50974087538</v>
      </c>
      <c r="G197" s="78">
        <f t="shared" si="137"/>
        <v>27994739</v>
      </c>
      <c r="H197" s="78">
        <f t="shared" si="137"/>
        <v>19374521681</v>
      </c>
      <c r="I197" s="78">
        <f t="shared" si="137"/>
        <v>31599565857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1.50555E7</v>
      </c>
      <c r="H198" s="62">
        <f>+'SEPTIEMBRE 2024'!H198+'OCTUBRE 2024'!G198</f>
        <v>89182424</v>
      </c>
      <c r="I198" s="63">
        <f t="shared" ref="I198:I206" si="139">+F198-H198</f>
        <v>210817576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+'SEPTIEMBRE 2024'!H199+'OCTUBRE 2024'!G199</f>
        <v>4311658621</v>
      </c>
      <c r="I199" s="63">
        <f t="shared" si="139"/>
        <v>10171004324</v>
      </c>
      <c r="J199" s="5"/>
      <c r="K199" s="6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1.2939239E7</v>
      </c>
      <c r="H200" s="62">
        <f>+'SEPTIEMBRE 2024'!H200+'OCTUBRE 2024'!G200</f>
        <v>61427647</v>
      </c>
      <c r="I200" s="63">
        <f t="shared" si="139"/>
        <v>38572353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+'SEPTIEMBRE 2024'!H201+'OCTUBRE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  <c r="AA201" s="5"/>
      <c r="AB201" s="5"/>
    </row>
    <row r="202" ht="11.2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0.0</v>
      </c>
      <c r="H202" s="62">
        <f>+'SEPTIEMBRE 2024'!H202+'OCTUBRE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0.0</v>
      </c>
      <c r="H203" s="62">
        <f>+'SEPTIEMBRE 2024'!H203+'OCTUBRE 2024'!G203</f>
        <v>7051254940</v>
      </c>
      <c r="I203" s="63">
        <f t="shared" si="139"/>
        <v>4008470550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  <c r="AA203" s="5"/>
      <c r="AB203" s="5"/>
    </row>
    <row r="204" ht="11.25" customHeight="1">
      <c r="A204" s="56">
        <v>2107.0</v>
      </c>
      <c r="B204" s="94" t="s">
        <v>195</v>
      </c>
      <c r="C204" s="58"/>
      <c r="D204" s="60">
        <v>1.5986103E7</v>
      </c>
      <c r="E204" s="86"/>
      <c r="F204" s="62">
        <f t="shared" si="138"/>
        <v>15986103</v>
      </c>
      <c r="G204" s="60">
        <v>0.0</v>
      </c>
      <c r="H204" s="62">
        <f>+'SEPTIEMBRE 2024'!H204+'OCTUBRE 2024'!G204</f>
        <v>15986103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  <c r="AA204" s="5"/>
      <c r="AB204" s="5"/>
    </row>
    <row r="205" ht="11.25" customHeight="1">
      <c r="A205" s="56">
        <v>2108.0</v>
      </c>
      <c r="B205" s="94" t="s">
        <v>196</v>
      </c>
      <c r="C205" s="58"/>
      <c r="D205" s="60">
        <v>1.5713E7</v>
      </c>
      <c r="E205" s="86"/>
      <c r="F205" s="62">
        <f t="shared" si="138"/>
        <v>15713000</v>
      </c>
      <c r="G205" s="60">
        <v>0.0</v>
      </c>
      <c r="H205" s="62">
        <f>+'SEPTIEMBRE 2024'!H205+'OCTUBRE 2024'!G205</f>
        <v>15713000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  <c r="AA205" s="5"/>
      <c r="AB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7433705417</v>
      </c>
      <c r="E206" s="78"/>
      <c r="F206" s="91">
        <f t="shared" si="138"/>
        <v>7433705417</v>
      </c>
      <c r="G206" s="54">
        <f t="shared" ref="G206:H206" si="140">+G207</f>
        <v>0</v>
      </c>
      <c r="H206" s="54">
        <f t="shared" si="140"/>
        <v>5272386554</v>
      </c>
      <c r="I206" s="82">
        <f t="shared" si="139"/>
        <v>2161318863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7433705417</v>
      </c>
      <c r="E207" s="70"/>
      <c r="F207" s="91">
        <f t="shared" si="138"/>
        <v>7433705417</v>
      </c>
      <c r="G207" s="70">
        <f t="shared" ref="G207:I207" si="142">+G208</f>
        <v>0</v>
      </c>
      <c r="H207" s="70">
        <f t="shared" si="142"/>
        <v>5272386554</v>
      </c>
      <c r="I207" s="82">
        <f t="shared" si="142"/>
        <v>2161318863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7433705417</v>
      </c>
      <c r="E208" s="70">
        <f t="shared" si="143"/>
        <v>0</v>
      </c>
      <c r="F208" s="70">
        <f t="shared" si="143"/>
        <v>7433705417</v>
      </c>
      <c r="G208" s="70">
        <f t="shared" si="143"/>
        <v>0</v>
      </c>
      <c r="H208" s="70">
        <f t="shared" si="143"/>
        <v>5272386554</v>
      </c>
      <c r="I208" s="70">
        <f t="shared" si="143"/>
        <v>2161318863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716168479+11523201+45800000+39717402</f>
        <v>813209082</v>
      </c>
      <c r="E209" s="63"/>
      <c r="F209" s="63">
        <f t="shared" ref="F209:F228" si="144">+C209+D209</f>
        <v>813209082</v>
      </c>
      <c r="G209" s="60">
        <v>0.0</v>
      </c>
      <c r="H209" s="62">
        <f>+'SEPTIEMBRE 2024'!H209+'OCTUBRE 2024'!G209</f>
        <v>901743983.1</v>
      </c>
      <c r="I209" s="63">
        <f t="shared" ref="I209:I227" si="145">+F209-H209</f>
        <v>-88534901.06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+'SEPTIEMBRE 2024'!H210+'OCTUBRE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9280000+10400000+10400000</f>
        <v>30080000</v>
      </c>
      <c r="E211" s="63"/>
      <c r="F211" s="62">
        <f t="shared" si="144"/>
        <v>30080000</v>
      </c>
      <c r="G211" s="60">
        <v>0.0</v>
      </c>
      <c r="H211" s="62">
        <f>+'SEPTIEMBRE 2024'!H211+'OCTUBRE 2024'!G211</f>
        <v>20800000</v>
      </c>
      <c r="I211" s="63">
        <f t="shared" si="145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0.0</v>
      </c>
      <c r="H212" s="62">
        <f>+'SEPTIEMBRE 2024'!H212+'OCTUBRE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1.25" customHeight="1">
      <c r="A213" s="100">
        <v>3.1111030146E10</v>
      </c>
      <c r="B213" s="101" t="s">
        <v>206</v>
      </c>
      <c r="C213" s="58"/>
      <c r="D213" s="60">
        <f>300000000+38508272+18190000</f>
        <v>356698272</v>
      </c>
      <c r="E213" s="63"/>
      <c r="F213" s="62">
        <f t="shared" si="144"/>
        <v>356698272</v>
      </c>
      <c r="G213" s="60">
        <v>0.0</v>
      </c>
      <c r="H213" s="62">
        <f>+'SEPTIEMBRE 2024'!H213+'OCTUBRE 2024'!G213</f>
        <v>0</v>
      </c>
      <c r="I213" s="63">
        <f t="shared" si="145"/>
        <v>356698272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4"/>
        <v>2247757785</v>
      </c>
      <c r="G214" s="60">
        <v>0.0</v>
      </c>
      <c r="H214" s="62">
        <f>+'SEPTIEMBRE 2024'!H214+'OCTUBRE 2024'!G214</f>
        <v>199494921</v>
      </c>
      <c r="I214" s="63">
        <f t="shared" si="145"/>
        <v>2048262864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+'SEPTIEMBRE 2024'!H215+'OCTUBRE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+'SEPTIEMBRE 2024'!H216+'OCTUBRE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0.0</v>
      </c>
      <c r="H217" s="62">
        <f>+'SEPTIEMBRE 2024'!H217+'OCTUBRE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v>0.0</v>
      </c>
      <c r="H218" s="62">
        <f>+'SEPTIEMBRE 2024'!H218+'OCTUBRE 2024'!G218</f>
        <v>2063112696</v>
      </c>
      <c r="I218" s="63">
        <f t="shared" si="145"/>
        <v>-2063112696</v>
      </c>
      <c r="J218" s="6"/>
      <c r="K218" s="8"/>
      <c r="L218" s="22">
        <f>+D230+D223+D222+D219+D217+D216+D215+D214+D213+D212+D211+D210+D209+D205+D204+D195+D192+D187+D184</f>
        <v>28914879629</v>
      </c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+'SEPTIEMBRE 2024'!H219+'OCTUBRE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33.75" customHeight="1">
      <c r="A220" s="100">
        <v>3.1111030157E10</v>
      </c>
      <c r="B220" s="101" t="s">
        <v>197</v>
      </c>
      <c r="C220" s="58"/>
      <c r="D220" s="60">
        <v>0.0</v>
      </c>
      <c r="E220" s="63"/>
      <c r="F220" s="62">
        <f t="shared" si="144"/>
        <v>0</v>
      </c>
      <c r="G220" s="60">
        <v>0.0</v>
      </c>
      <c r="H220" s="62">
        <f>+'SEPTIEMBRE 2024'!H220+'OCTUBRE 2024'!G220</f>
        <v>21067272</v>
      </c>
      <c r="I220" s="63">
        <f t="shared" si="145"/>
        <v>-21067272</v>
      </c>
      <c r="J220" s="6"/>
      <c r="K220" s="8"/>
      <c r="L220" s="22">
        <f>+G32+G38+G73+G82+G84+G130+G131+G150+G152+G153+G156+G158+G160+G161+G162+G163+G164+G165+G167+G170+G172+G175+G177+G180+G184+G189+G192+G195+G198+G200+G204+G205+G214+G220+G221+G222+G224+G231</f>
        <v>19579853489</v>
      </c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22.5" customHeight="1">
      <c r="A221" s="100">
        <v>3.1111030158E10</v>
      </c>
      <c r="B221" s="101" t="s">
        <v>198</v>
      </c>
      <c r="C221" s="58"/>
      <c r="D221" s="60">
        <v>0.0</v>
      </c>
      <c r="E221" s="63"/>
      <c r="F221" s="62">
        <f t="shared" si="144"/>
        <v>0</v>
      </c>
      <c r="G221" s="60">
        <v>0.0</v>
      </c>
      <c r="H221" s="62">
        <f>+'SEPTIEMBRE 2024'!H221+'OCTUBRE 2024'!G221</f>
        <v>54126000</v>
      </c>
      <c r="I221" s="63">
        <f t="shared" si="145"/>
        <v>-54126000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22.5" customHeight="1">
      <c r="A222" s="100">
        <v>3.1111030159E10</v>
      </c>
      <c r="B222" s="101" t="s">
        <v>199</v>
      </c>
      <c r="C222" s="58"/>
      <c r="D222" s="60">
        <v>1.638E8</v>
      </c>
      <c r="E222" s="63"/>
      <c r="F222" s="62">
        <f t="shared" si="144"/>
        <v>163800000</v>
      </c>
      <c r="G222" s="60">
        <v>0.0</v>
      </c>
      <c r="H222" s="62">
        <f>+'SEPTIEMBRE 2024'!H222+'OCTUBRE 2024'!G222</f>
        <v>163800000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1.25" customHeight="1">
      <c r="A223" s="100">
        <v>3.111103016E10</v>
      </c>
      <c r="B223" s="101" t="s">
        <v>200</v>
      </c>
      <c r="C223" s="58"/>
      <c r="D223" s="60">
        <v>1.5E8</v>
      </c>
      <c r="E223" s="63"/>
      <c r="F223" s="62">
        <f t="shared" si="144"/>
        <v>150000000</v>
      </c>
      <c r="G223" s="60">
        <v>0.0</v>
      </c>
      <c r="H223" s="62">
        <f>+'SEPTIEMBRE 2024'!H223+'OCTUBRE 2024'!G223</f>
        <v>0</v>
      </c>
      <c r="I223" s="63">
        <f t="shared" si="145"/>
        <v>150000000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1.25" customHeight="1">
      <c r="A224" s="100">
        <v>3.1111030161E10</v>
      </c>
      <c r="B224" s="101" t="s">
        <v>201</v>
      </c>
      <c r="C224" s="58"/>
      <c r="D224" s="60">
        <v>2.1067272E7</v>
      </c>
      <c r="E224" s="63"/>
      <c r="F224" s="62">
        <f t="shared" si="144"/>
        <v>21067272</v>
      </c>
      <c r="G224" s="60">
        <v>0.0</v>
      </c>
      <c r="H224" s="62">
        <f>+'SEPTIEMBRE 2024'!H224+'OCTUBRE 2024'!G224</f>
        <v>21067272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22.5" customHeight="1">
      <c r="A225" s="100">
        <v>3.1111030162E10</v>
      </c>
      <c r="B225" s="101" t="s">
        <v>204</v>
      </c>
      <c r="C225" s="58"/>
      <c r="D225" s="60">
        <v>0.0</v>
      </c>
      <c r="E225" s="63"/>
      <c r="F225" s="62">
        <f t="shared" si="144"/>
        <v>0</v>
      </c>
      <c r="G225" s="60">
        <v>0.0</v>
      </c>
      <c r="H225" s="62">
        <f>+'SEPTIEMBRE 2024'!H225+'OCTUBRE 2024'!G225</f>
        <v>75000000</v>
      </c>
      <c r="I225" s="63">
        <f t="shared" si="145"/>
        <v>-75000000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1.25" customHeight="1">
      <c r="A226" s="100">
        <v>3.1111030163E10</v>
      </c>
      <c r="B226" s="101" t="s">
        <v>207</v>
      </c>
      <c r="C226" s="58"/>
      <c r="D226" s="60">
        <v>4.19795E7</v>
      </c>
      <c r="E226" s="63"/>
      <c r="F226" s="62">
        <f t="shared" si="144"/>
        <v>41979500</v>
      </c>
      <c r="G226" s="60">
        <v>0.0</v>
      </c>
      <c r="H226" s="62">
        <f>+'SEPTIEMBRE 2024'!H226+'OCTUBRE 2024'!G226</f>
        <v>0</v>
      </c>
      <c r="I226" s="63">
        <f t="shared" si="145"/>
        <v>41979500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1.25" customHeight="1">
      <c r="A227" s="100"/>
      <c r="B227" s="101"/>
      <c r="C227" s="58"/>
      <c r="D227" s="60">
        <v>0.0</v>
      </c>
      <c r="E227" s="63"/>
      <c r="F227" s="62">
        <f t="shared" si="144"/>
        <v>0</v>
      </c>
      <c r="G227" s="60">
        <v>0.0</v>
      </c>
      <c r="H227" s="62">
        <f>+'SEPTIEMBRE 2024'!H227+'OCTUBRE 2024'!G227</f>
        <v>0</v>
      </c>
      <c r="I227" s="63">
        <f t="shared" si="145"/>
        <v>0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1.25" customHeight="1">
      <c r="A228" s="97">
        <v>4.0</v>
      </c>
      <c r="B228" s="102" t="s">
        <v>183</v>
      </c>
      <c r="C228" s="64"/>
      <c r="D228" s="54">
        <f>+D229</f>
        <v>2521845442</v>
      </c>
      <c r="E228" s="78"/>
      <c r="F228" s="91">
        <f t="shared" si="144"/>
        <v>2521845442</v>
      </c>
      <c r="G228" s="64">
        <f t="shared" ref="G228:I228" si="146">+G229</f>
        <v>0</v>
      </c>
      <c r="H228" s="64">
        <f t="shared" si="146"/>
        <v>509217027</v>
      </c>
      <c r="I228" s="64">
        <f t="shared" si="146"/>
        <v>-424348125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ht="11.25" customHeight="1">
      <c r="A229" s="97">
        <v>41.0</v>
      </c>
      <c r="B229" s="99" t="s">
        <v>184</v>
      </c>
      <c r="C229" s="64"/>
      <c r="D229" s="70">
        <f>+D230+D231+D232</f>
        <v>2521845442</v>
      </c>
      <c r="E229" s="70" t="str">
        <f t="shared" ref="E229:F229" si="147">+E230</f>
        <v/>
      </c>
      <c r="F229" s="70">
        <f t="shared" si="147"/>
        <v>84868902</v>
      </c>
      <c r="G229" s="70">
        <f t="shared" ref="G229:I229" si="148">+G230+G231</f>
        <v>0</v>
      </c>
      <c r="H229" s="70">
        <f t="shared" si="148"/>
        <v>509217027</v>
      </c>
      <c r="I229" s="70">
        <f t="shared" si="148"/>
        <v>-424348125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9">+C230+D230</f>
        <v>84868902</v>
      </c>
      <c r="G230" s="60">
        <v>0.0</v>
      </c>
      <c r="H230" s="62">
        <f>+'SEPTIEMBRE 2024'!H230+'OCTUBRE 2024'!G230</f>
        <v>0</v>
      </c>
      <c r="I230" s="63">
        <f t="shared" ref="I230:I233" si="150">+F230-H230</f>
        <v>84868902</v>
      </c>
      <c r="J230" s="6"/>
      <c r="K230" s="5"/>
      <c r="L230" s="65"/>
      <c r="M230" s="6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1.25" customHeight="1">
      <c r="A231" s="100">
        <v>4.11010143E8</v>
      </c>
      <c r="B231" s="101" t="s">
        <v>203</v>
      </c>
      <c r="C231" s="58"/>
      <c r="D231" s="60"/>
      <c r="E231" s="63"/>
      <c r="F231" s="63">
        <f t="shared" si="149"/>
        <v>0</v>
      </c>
      <c r="G231" s="60">
        <v>0.0</v>
      </c>
      <c r="H231" s="62">
        <f>+'SEPTIEMBRE 2024'!H231+'OCTUBRE 2024'!G231</f>
        <v>509217027</v>
      </c>
      <c r="I231" s="63">
        <f t="shared" si="150"/>
        <v>-509217027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2.0" customHeight="1">
      <c r="A232" s="100">
        <v>4.11010144E8</v>
      </c>
      <c r="B232" s="101" t="s">
        <v>208</v>
      </c>
      <c r="C232" s="58"/>
      <c r="D232" s="114">
        <v>2.43697654048E9</v>
      </c>
      <c r="E232" s="63"/>
      <c r="F232" s="115">
        <f t="shared" si="149"/>
        <v>2436976540</v>
      </c>
      <c r="G232" s="114"/>
      <c r="H232" s="116">
        <f>+'SEPTIEMBRE 2024'!H232+'OCTUBRE 2024'!G232</f>
        <v>0</v>
      </c>
      <c r="I232" s="115">
        <f t="shared" si="150"/>
        <v>2436976540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+D206+D228+D195+D187+D184+D191+D197</f>
        <v>31650070005</v>
      </c>
      <c r="E233" s="104">
        <f>+E151+E168+E177+E182+E191</f>
        <v>0</v>
      </c>
      <c r="F233" s="104">
        <f>+C233+D233-E233</f>
        <v>320091045851</v>
      </c>
      <c r="G233" s="104">
        <f t="shared" ref="G233:H233" si="151">+G17+G181+G196+G206+G228</f>
        <v>43974772057</v>
      </c>
      <c r="H233" s="104">
        <f t="shared" si="151"/>
        <v>187972930015</v>
      </c>
      <c r="I233" s="82">
        <f t="shared" si="150"/>
        <v>132118115836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  <c r="AA234" s="5"/>
      <c r="AB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55">
        <v>4.11095274E8</v>
      </c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  <c r="AA235" s="5"/>
      <c r="AB235" s="5"/>
    </row>
    <row r="236" ht="11.25" customHeight="1">
      <c r="A236" s="7"/>
      <c r="B236" s="5"/>
      <c r="C236" s="8"/>
      <c r="D236" s="105"/>
      <c r="E236" s="10"/>
      <c r="F236" s="105"/>
      <c r="G236" s="8">
        <f>+'AGOSTO 2024'!H233+'SEPTIEMBRE 2024'!G233</f>
        <v>143998157958</v>
      </c>
      <c r="H236" s="8"/>
      <c r="I236" s="106"/>
      <c r="J236" s="5"/>
      <c r="K236" s="8"/>
      <c r="L236" s="55">
        <v>8.5788895E7</v>
      </c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  <c r="AA236" s="5"/>
      <c r="AB236" s="5"/>
    </row>
    <row r="237" ht="11.25" customHeight="1">
      <c r="A237" s="7"/>
      <c r="B237" s="5"/>
      <c r="C237" s="8"/>
      <c r="D237" s="105"/>
      <c r="E237" s="10"/>
      <c r="F237" s="105"/>
      <c r="G237" s="8"/>
      <c r="H237" s="8">
        <f>+'SEPTIEMBRE 2024'!H233+'OCTUBRE 2024'!G233</f>
        <v>187972930015</v>
      </c>
      <c r="I237" s="10"/>
      <c r="J237" s="5"/>
      <c r="K237" s="6"/>
      <c r="L237" s="55">
        <v>1.2332858E7</v>
      </c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  <c r="AA237" s="5"/>
      <c r="AB237" s="5"/>
    </row>
    <row r="238" ht="12.0" customHeight="1">
      <c r="A238" s="7"/>
      <c r="B238" s="5"/>
      <c r="C238" s="8"/>
      <c r="D238" s="105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  <c r="AA238" s="5"/>
      <c r="AB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  <c r="AA239" s="5"/>
      <c r="AB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  <c r="AA240" s="5"/>
      <c r="AB240" s="5"/>
    </row>
    <row r="241" ht="11.25" customHeight="1">
      <c r="A241" s="5"/>
      <c r="B241" s="5"/>
      <c r="C241" s="8"/>
      <c r="D241" s="5"/>
      <c r="E241" s="5"/>
      <c r="F241" s="5"/>
      <c r="G241" s="6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  <c r="AA241" s="5"/>
      <c r="AB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  <c r="AA242" s="5"/>
      <c r="AB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  <c r="AA243" s="5"/>
      <c r="AB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  <c r="AA244" s="5"/>
      <c r="AB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  <c r="AA245" s="5"/>
      <c r="AB245" s="5"/>
    </row>
    <row r="246" ht="11.25" customHeight="1">
      <c r="A246" s="5"/>
      <c r="B246" s="5"/>
      <c r="C246" s="8"/>
      <c r="D246" s="5"/>
      <c r="E246" s="5"/>
      <c r="F246" s="8"/>
      <c r="G246" s="8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  <c r="AA246" s="5"/>
      <c r="AB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  <c r="AA247" s="5"/>
      <c r="AB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  <c r="AA248" s="5"/>
      <c r="AB248" s="5"/>
    </row>
    <row r="249" ht="11.25" customHeight="1">
      <c r="A249" s="5"/>
      <c r="B249" s="5"/>
      <c r="C249" s="8"/>
      <c r="D249" s="5"/>
      <c r="E249" s="5"/>
      <c r="F249" s="5"/>
      <c r="G249" s="6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  <c r="AA249" s="5"/>
      <c r="AB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  <c r="AA250" s="5"/>
      <c r="AB250" s="5"/>
    </row>
    <row r="251" ht="11.25" customHeight="1">
      <c r="A251" s="5"/>
      <c r="B251" s="5"/>
      <c r="C251" s="8"/>
      <c r="D251" s="5"/>
      <c r="E251" s="5"/>
      <c r="F251" s="5"/>
      <c r="G251" s="6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  <c r="AA251" s="5"/>
      <c r="AB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  <c r="AA252" s="5"/>
      <c r="AB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  <c r="AA253" s="5"/>
      <c r="AB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  <c r="AA255" s="5"/>
      <c r="AB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  <c r="AA256" s="5"/>
      <c r="AB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  <c r="AA264" s="5"/>
      <c r="AB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  <c r="AA265" s="5"/>
      <c r="AB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  <c r="AA266" s="5"/>
      <c r="AB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  <c r="AA267" s="5"/>
      <c r="AB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  <c r="AA280" s="5"/>
      <c r="AB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9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2" width="13.38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205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259161407454</v>
      </c>
      <c r="G17" s="51">
        <f t="shared" ref="G17:H17" si="2">+G18</f>
        <v>8742239651</v>
      </c>
      <c r="H17" s="51">
        <f t="shared" si="2"/>
        <v>108698287722</v>
      </c>
      <c r="I17" s="51">
        <f>+F17+G17-H17</f>
        <v>159205359382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8742239651</v>
      </c>
      <c r="H18" s="51">
        <f t="shared" si="4"/>
        <v>108698287722</v>
      </c>
      <c r="I18" s="51">
        <f t="shared" si="4"/>
        <v>20293262827</v>
      </c>
      <c r="J18" s="18"/>
      <c r="K18" s="53"/>
      <c r="L18" s="8">
        <f>+H170</f>
        <v>44148000</v>
      </c>
      <c r="M18" s="55">
        <f>+C168</f>
        <v>6011760000</v>
      </c>
      <c r="N18" s="18" t="s">
        <v>30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6000358014</v>
      </c>
      <c r="H19" s="51">
        <f t="shared" si="6"/>
        <v>78763369930</v>
      </c>
      <c r="I19" s="51">
        <f t="shared" si="6"/>
        <v>12576420619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5972536400</v>
      </c>
      <c r="H20" s="51">
        <f t="shared" si="8"/>
        <v>76228244954</v>
      </c>
      <c r="I20" s="51">
        <f t="shared" si="8"/>
        <v>9266476997</v>
      </c>
      <c r="J20" s="18"/>
      <c r="K20" s="53"/>
      <c r="L20" s="8">
        <f>+H20+H86</f>
        <v>77038340298</v>
      </c>
      <c r="M20" s="22">
        <f>+C20+C86</f>
        <v>86584489961</v>
      </c>
      <c r="N20" s="18" t="s">
        <v>33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1316115809</v>
      </c>
      <c r="H21" s="51">
        <f t="shared" si="10"/>
        <v>15917804576</v>
      </c>
      <c r="I21" s="51">
        <f t="shared" si="10"/>
        <v>2629176259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2.2185339779877976E8</v>
      </c>
      <c r="H22" s="62">
        <f>+'OCTUBRE 2024'!H22+'NOVIEMBRE 2024'!G22</f>
        <v>2640049830</v>
      </c>
      <c r="I22" s="63">
        <f t="shared" ref="I22:I30" si="12">+F22-H22</f>
        <v>554224328.4</v>
      </c>
      <c r="J22" s="5"/>
      <c r="K22" s="53"/>
      <c r="L22" s="8">
        <f>+H70+H134</f>
        <v>1043094363</v>
      </c>
      <c r="M22" s="22">
        <f>+C70+C134</f>
        <v>4379360690</v>
      </c>
      <c r="N22" s="5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1.2861066539059697E8</v>
      </c>
      <c r="H23" s="62">
        <f>+'OCTUBRE 2024'!H23+'NOVIEMBRE 2024'!G23</f>
        <v>1715968662</v>
      </c>
      <c r="I23" s="63">
        <f t="shared" si="12"/>
        <v>300513970.8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2.5186255305658573E8</v>
      </c>
      <c r="H24" s="62">
        <f>+'OCTUBRE 2024'!H24+'NOVIEMBRE 2024'!G24</f>
        <v>3143302683</v>
      </c>
      <c r="I24" s="63">
        <f t="shared" si="12"/>
        <v>343477940.9</v>
      </c>
      <c r="J24" s="5"/>
      <c r="K24" s="6"/>
      <c r="L24" s="8">
        <f>+H174</f>
        <v>817323544</v>
      </c>
      <c r="M24" s="55">
        <v>0.0</v>
      </c>
      <c r="N24" s="5" t="s">
        <v>39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1.3468394681181958E8</v>
      </c>
      <c r="H25" s="62">
        <f>+'OCTUBRE 2024'!H25+'NOVIEMBRE 2024'!G25</f>
        <v>1652535700</v>
      </c>
      <c r="I25" s="63">
        <f t="shared" si="12"/>
        <v>156862709.1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2.62580109E8</v>
      </c>
      <c r="H26" s="62">
        <f>+'OCTUBRE 2024'!H26+'NOVIEMBRE 2024'!G26</f>
        <v>3235451984</v>
      </c>
      <c r="I26" s="63">
        <f t="shared" si="12"/>
        <v>411818914.1</v>
      </c>
      <c r="J26" s="5"/>
      <c r="K26" s="6"/>
      <c r="L26" s="8">
        <f>+H149+H154+H159+H171</f>
        <v>831162720</v>
      </c>
      <c r="M26" s="22">
        <f>+C149+C154+C159</f>
        <v>375939898</v>
      </c>
      <c r="N26" s="5" t="s">
        <v>42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1.0789005818877856E8</v>
      </c>
      <c r="H27" s="62">
        <f>+'OCTUBRE 2024'!H27+'NOVIEMBRE 2024'!G27</f>
        <v>1332586287</v>
      </c>
      <c r="I27" s="63">
        <f t="shared" si="12"/>
        <v>551880152.8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8.609769544203852E7</v>
      </c>
      <c r="H28" s="62">
        <f>+'OCTUBRE 2024'!H28+'NOVIEMBRE 2024'!G28</f>
        <v>1049879113</v>
      </c>
      <c r="I28" s="63">
        <f t="shared" si="12"/>
        <v>192626231.5</v>
      </c>
      <c r="J28" s="5"/>
      <c r="K28" s="6"/>
      <c r="L28" s="8">
        <f>+H178+H179+H180</f>
        <v>3932419661</v>
      </c>
      <c r="M28" s="22">
        <f>+C176</f>
        <v>31640000000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8.6454947E7</v>
      </c>
      <c r="H29" s="62">
        <f>+'OCTUBRE 2024'!H29+'NOVIEMBRE 2024'!G29</f>
        <v>839734972.3</v>
      </c>
      <c r="I29" s="63">
        <f t="shared" si="12"/>
        <v>154269311.7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1.2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3.608243667902859E7</v>
      </c>
      <c r="H30" s="62">
        <f>+'OCTUBRE 2024'!H30+'NOVIEMBRE 2024'!G30</f>
        <v>308295344.1</v>
      </c>
      <c r="I30" s="63">
        <f t="shared" si="12"/>
        <v>-36497300.13</v>
      </c>
      <c r="J30" s="5"/>
      <c r="K30" s="6"/>
      <c r="L30" s="8">
        <f>+H184</f>
        <v>47701552044</v>
      </c>
      <c r="M30" s="55">
        <f>+C184</f>
        <v>58330090683</v>
      </c>
      <c r="N30" s="5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1096760174</v>
      </c>
      <c r="H31" s="64">
        <f t="shared" si="14"/>
        <v>15147717906</v>
      </c>
      <c r="I31" s="64">
        <f t="shared" si="14"/>
        <v>362890483.1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2.68653391E8</v>
      </c>
      <c r="H32" s="62">
        <f>+'OCTUBRE 2024'!H32+'NOVIEMBRE 2024'!G32</f>
        <v>3786690891</v>
      </c>
      <c r="I32" s="63">
        <f t="shared" ref="I32:I36" si="16">+F32-H32</f>
        <v>-157539863</v>
      </c>
      <c r="J32" s="5"/>
      <c r="K32" s="6"/>
      <c r="L32" s="8">
        <f>+H185</f>
        <v>0</v>
      </c>
      <c r="M32" s="55">
        <f>+C185</f>
        <v>1721524593</v>
      </c>
      <c r="N32" s="5" t="s">
        <v>51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2.32925204E8</v>
      </c>
      <c r="H33" s="62">
        <f>+'OCTUBRE 2024'!H33+'NOVIEMBRE 2024'!G33</f>
        <v>2654377669</v>
      </c>
      <c r="I33" s="63">
        <f t="shared" si="16"/>
        <v>969596254.2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1.2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v>2.59364842E8</v>
      </c>
      <c r="H34" s="62">
        <f>+'OCTUBRE 2024'!H34+'NOVIEMBRE 2024'!G34</f>
        <v>4253719950</v>
      </c>
      <c r="I34" s="63">
        <f t="shared" si="16"/>
        <v>-637511686</v>
      </c>
      <c r="J34" s="5"/>
      <c r="K34" s="6"/>
      <c r="L34" s="8">
        <f>+H188</f>
        <v>600000000</v>
      </c>
      <c r="M34" s="55">
        <f>+C188</f>
        <v>19161450403</v>
      </c>
      <c r="N34" s="5" t="s">
        <v>54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2.904457526737648E8</v>
      </c>
      <c r="H35" s="62">
        <f>+'OCTUBRE 2024'!H35+'NOVIEMBRE 2024'!G35</f>
        <v>3832295014</v>
      </c>
      <c r="I35" s="63">
        <f t="shared" si="16"/>
        <v>-6413973.154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v>4.537098473501615E7</v>
      </c>
      <c r="H36" s="62">
        <f>+'OCTUBRE 2024'!H36+'NOVIEMBRE 2024'!G36</f>
        <v>620634382</v>
      </c>
      <c r="I36" s="63">
        <f t="shared" si="16"/>
        <v>194759751</v>
      </c>
      <c r="J36" s="5"/>
      <c r="K36" s="6"/>
      <c r="L36" s="8">
        <f>+H196</f>
        <v>19401765681</v>
      </c>
      <c r="M36" s="55">
        <f>+C196</f>
        <v>50942388435</v>
      </c>
      <c r="N36" s="5" t="s">
        <v>57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1813410383</v>
      </c>
      <c r="H37" s="64">
        <f t="shared" si="18"/>
        <v>22195855479</v>
      </c>
      <c r="I37" s="64">
        <f t="shared" si="18"/>
        <v>4360107716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2.768701824380907E8</v>
      </c>
      <c r="H38" s="62">
        <f>+'OCTUBRE 2024'!H38+'NOVIEMBRE 2024'!G38</f>
        <v>3473726916</v>
      </c>
      <c r="I38" s="63">
        <f t="shared" ref="I38:I56" si="20">+F38-H38</f>
        <v>489347423.8</v>
      </c>
      <c r="J38" s="5"/>
      <c r="K38" s="6"/>
      <c r="L38" s="8">
        <f>+H177+H194</f>
        <v>41015375898</v>
      </c>
      <c r="M38" s="55">
        <f>+C194</f>
        <v>18451441852</v>
      </c>
      <c r="N38" s="5" t="s">
        <v>60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2.047053090800335E8</v>
      </c>
      <c r="H39" s="62">
        <f>+'OCTUBRE 2024'!H39+'NOVIEMBRE 2024'!G39</f>
        <v>2546864221</v>
      </c>
      <c r="I39" s="63">
        <f t="shared" si="20"/>
        <v>533513613.4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v>3215266.6347649237</v>
      </c>
      <c r="H40" s="62">
        <f>+'OCTUBRE 2024'!H40+'NOVIEMBRE 2024'!G40</f>
        <v>141545761.8</v>
      </c>
      <c r="I40" s="63">
        <f t="shared" si="20"/>
        <v>-100128916.8</v>
      </c>
      <c r="J40" s="5"/>
      <c r="K40" s="6"/>
      <c r="L40" s="8">
        <f>+H192</f>
        <v>2554138050</v>
      </c>
      <c r="M40" s="55">
        <f>+C191</f>
        <v>9000000000</v>
      </c>
      <c r="N40" s="5" t="s">
        <v>63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2.865159823423855E8</v>
      </c>
      <c r="H41" s="62">
        <f>+'OCTUBRE 2024'!H41+'NOVIEMBRE 2024'!G41</f>
        <v>3585506500</v>
      </c>
      <c r="I41" s="63">
        <f t="shared" si="20"/>
        <v>481109951.9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1.1860761363799497E8</v>
      </c>
      <c r="H42" s="62">
        <f>+'OCTUBRE 2024'!H42+'NOVIEMBRE 2024'!G42</f>
        <v>1525690626</v>
      </c>
      <c r="I42" s="63">
        <f t="shared" si="20"/>
        <v>58503689.21</v>
      </c>
      <c r="J42" s="5"/>
      <c r="K42" s="6"/>
      <c r="L42" s="8">
        <f>+H186</f>
        <v>0</v>
      </c>
      <c r="M42" s="55">
        <f>+C186</f>
        <v>442529331</v>
      </c>
      <c r="N42" s="5" t="s">
        <v>66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1.471877615025721E8</v>
      </c>
      <c r="H43" s="62">
        <f>+'OCTUBRE 2024'!H43+'NOVIEMBRE 2024'!G43</f>
        <v>1849405749</v>
      </c>
      <c r="I43" s="63">
        <f t="shared" si="20"/>
        <v>94597405.32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1.0789005818877856E8</v>
      </c>
      <c r="H44" s="62">
        <f>+'OCTUBRE 2024'!H44+'NOVIEMBRE 2024'!G44</f>
        <v>1296037364</v>
      </c>
      <c r="I44" s="63">
        <f t="shared" si="20"/>
        <v>368402088.3</v>
      </c>
      <c r="J44" s="5"/>
      <c r="K44" s="6"/>
      <c r="L44" s="8">
        <f>+H187</f>
        <v>1870989185</v>
      </c>
      <c r="M44" s="22">
        <f>+C187</f>
        <v>1400000000</v>
      </c>
      <c r="N44" s="5" t="s">
        <v>71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4.072671070702238E7</v>
      </c>
      <c r="H45" s="62">
        <f>+'OCTUBRE 2024'!H45+'NOVIEMBRE 2024'!G45</f>
        <v>573026717.6</v>
      </c>
      <c r="I45" s="63">
        <f t="shared" si="20"/>
        <v>376972160.4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1.400427245364278E8</v>
      </c>
      <c r="H46" s="62">
        <f>+'OCTUBRE 2024'!H46+'NOVIEMBRE 2024'!G46</f>
        <v>1759174360</v>
      </c>
      <c r="I46" s="63">
        <f t="shared" si="20"/>
        <v>42458390.07</v>
      </c>
      <c r="J46" s="5"/>
      <c r="K46" s="6"/>
      <c r="L46" s="8">
        <f>+H206+H229</f>
        <v>5800564126</v>
      </c>
      <c r="M46" s="22"/>
      <c r="N46" s="5" t="s">
        <v>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9.752975458786936E7</v>
      </c>
      <c r="H47" s="62">
        <f>+'OCTUBRE 2024'!H47+'NOVIEMBRE 2024'!G47</f>
        <v>1068039958</v>
      </c>
      <c r="I47" s="63">
        <f t="shared" si="20"/>
        <v>650759103.3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v>2.429312568489054E7</v>
      </c>
      <c r="H48" s="62">
        <f>+'OCTUBRE 2024'!H48+'NOVIEMBRE 2024'!G48</f>
        <v>270345778.3</v>
      </c>
      <c r="I48" s="63">
        <f t="shared" si="20"/>
        <v>433740583.7</v>
      </c>
      <c r="J48" s="5"/>
      <c r="K48" s="6"/>
      <c r="L48" s="55">
        <f>SUM(L18:L47)</f>
        <v>202650873570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0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4.9300755066395506E7</v>
      </c>
      <c r="H49" s="62">
        <f>+'OCTUBRE 2024'!H49+'NOVIEMBRE 2024'!G49</f>
        <v>929817778.6</v>
      </c>
      <c r="I49" s="63">
        <f t="shared" si="20"/>
        <v>568954293.4</v>
      </c>
      <c r="J49" s="5"/>
      <c r="K49" s="6"/>
      <c r="L49" s="5"/>
      <c r="M49" s="67">
        <f>SUM(M17:M44)</f>
        <v>288440975846</v>
      </c>
      <c r="N49" s="18" t="s">
        <v>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7.538013999282211E7</v>
      </c>
      <c r="H50" s="62">
        <f>+'OCTUBRE 2024'!H50+'NOVIEMBRE 2024'!G50</f>
        <v>363542427.5</v>
      </c>
      <c r="I50" s="63">
        <f t="shared" si="20"/>
        <v>433731835.5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4.3584726E7</v>
      </c>
      <c r="H51" s="62">
        <f>+'OCTUBRE 2024'!H51+'NOVIEMBRE 2024'!G51</f>
        <v>1022727139</v>
      </c>
      <c r="I51" s="63">
        <f t="shared" si="20"/>
        <v>-510193684.1</v>
      </c>
      <c r="J51" s="5"/>
      <c r="K51" s="6"/>
      <c r="L51" s="65">
        <v>1.6507712452809644E11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3.322442189257088E7</v>
      </c>
      <c r="H52" s="62">
        <f>+'OCTUBRE 2024'!H52+'NOVIEMBRE 2024'!G52</f>
        <v>321586008.2</v>
      </c>
      <c r="I52" s="63">
        <f t="shared" si="20"/>
        <v>159884812.8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5.1801518004545994E7</v>
      </c>
      <c r="H53" s="62">
        <f>+'OCTUBRE 2024'!H53+'NOVIEMBRE 2024'!G53</f>
        <v>480112145.6</v>
      </c>
      <c r="I53" s="63">
        <f t="shared" si="20"/>
        <v>-14172641.63</v>
      </c>
      <c r="J53" s="5"/>
      <c r="K53" s="6"/>
      <c r="L53" s="65">
        <f>+H233-L48</f>
        <v>0.00003051757813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4.179846625194401E7</v>
      </c>
      <c r="H54" s="62">
        <f>+'OCTUBRE 2024'!H54+'NOVIEMBRE 2024'!G54</f>
        <v>264933711</v>
      </c>
      <c r="I54" s="63">
        <f t="shared" si="20"/>
        <v>32749860.99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4.465648103840172E7</v>
      </c>
      <c r="H55" s="62">
        <f>+'OCTUBRE 2024'!H55+'NOVIEMBRE 2024'!G55</f>
        <v>560509032.9</v>
      </c>
      <c r="I55" s="63">
        <f t="shared" si="20"/>
        <v>151342988.1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v>2.6079384926426604E7</v>
      </c>
      <c r="H56" s="62">
        <f>+'OCTUBRE 2024'!H56+'NOVIEMBRE 2024'!G56</f>
        <v>163263285.8</v>
      </c>
      <c r="I56" s="63">
        <f t="shared" si="20"/>
        <v>108534758.2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1562622584</v>
      </c>
      <c r="H57" s="64">
        <f t="shared" si="24"/>
        <v>20788265195</v>
      </c>
      <c r="I57" s="64">
        <f t="shared" si="24"/>
        <v>1271381783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2.9509002670175856E8</v>
      </c>
      <c r="H58" s="62">
        <f>+'OCTUBRE 2024'!H58+'NOVIEMBRE 2024'!G58</f>
        <v>3935034811</v>
      </c>
      <c r="I58" s="63">
        <f t="shared" ref="I58:I63" si="26">+F58-H58</f>
        <v>116050323.8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v>3.45462537E8</v>
      </c>
      <c r="H59" s="62">
        <f>+'OCTUBRE 2024'!H59+'NOVIEMBRE 2024'!G59</f>
        <v>4969113083</v>
      </c>
      <c r="I59" s="63">
        <f t="shared" si="26"/>
        <v>-226884349.6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1.761251612154564E8</v>
      </c>
      <c r="H60" s="62">
        <f>+'OCTUBRE 2024'!H60+'NOVIEMBRE 2024'!G60</f>
        <v>2488055593</v>
      </c>
      <c r="I60" s="63">
        <f t="shared" si="26"/>
        <v>-15987667.15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1.561190577102524E8</v>
      </c>
      <c r="H61" s="62">
        <f>+'OCTUBRE 2024'!H61+'NOVIEMBRE 2024'!G61</f>
        <v>1771091860</v>
      </c>
      <c r="I61" s="63">
        <f t="shared" si="26"/>
        <v>530131581.2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2.750839231965546E8</v>
      </c>
      <c r="H62" s="62">
        <f>+'OCTUBRE 2024'!H62+'NOVIEMBRE 2024'!G62</f>
        <v>3489982105</v>
      </c>
      <c r="I62" s="63">
        <f t="shared" si="26"/>
        <v>504154868.5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3.1474187785572565E8</v>
      </c>
      <c r="H63" s="62">
        <f>+'OCTUBRE 2024'!H63+'NOVIEMBRE 2024'!G63</f>
        <v>4134987744</v>
      </c>
      <c r="I63" s="63">
        <f t="shared" si="26"/>
        <v>363917025.9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43941977.34</v>
      </c>
      <c r="H64" s="64">
        <f t="shared" si="29"/>
        <v>522434175.2</v>
      </c>
      <c r="I64" s="64">
        <f t="shared" si="29"/>
        <v>298137062.8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+'OCTUBRE 2024'!H65+'NOVIEMBRE 2024'!G65</f>
        <v>470650</v>
      </c>
      <c r="I65" s="63">
        <f t="shared" ref="I65:I67" si="31">+F65-H65</f>
        <v>90128698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2.250686644335447E7</v>
      </c>
      <c r="H66" s="62">
        <f>+'OCTUBRE 2024'!H66+'NOVIEMBRE 2024'!G66</f>
        <v>255325591.3</v>
      </c>
      <c r="I66" s="63">
        <f t="shared" si="31"/>
        <v>109660353.7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2.143511089843283E7</v>
      </c>
      <c r="H67" s="62">
        <f>+'OCTUBRE 2024'!H67+'NOVIEMBRE 2024'!G67</f>
        <v>266637934</v>
      </c>
      <c r="I67" s="63">
        <f t="shared" si="31"/>
        <v>98348011.05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139685472.7</v>
      </c>
      <c r="H68" s="54">
        <f t="shared" si="33"/>
        <v>1656167623</v>
      </c>
      <c r="I68" s="64">
        <f>SUM(I69)</f>
        <v>344783693.3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1.396854726881206E8</v>
      </c>
      <c r="H69" s="62">
        <f>+'OCTUBRE 2024'!H69+'NOVIEMBRE 2024'!G69</f>
        <v>1656167623</v>
      </c>
      <c r="I69" s="63">
        <f>+F69-H69</f>
        <v>344783693.3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0</v>
      </c>
      <c r="H70" s="51">
        <f t="shared" si="35"/>
        <v>974367237</v>
      </c>
      <c r="I70" s="51">
        <f t="shared" si="35"/>
        <v>3313217495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0</v>
      </c>
      <c r="H71" s="51">
        <f t="shared" si="36"/>
        <v>138904359</v>
      </c>
      <c r="I71" s="51">
        <f t="shared" si="36"/>
        <v>265851170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60">
        <v>0.0</v>
      </c>
      <c r="H72" s="62">
        <f>+'OCTUBRE 2024'!H72+'NOVIEMBRE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0.0</v>
      </c>
      <c r="H73" s="62">
        <f>+'OCTUBRE 2024'!H73+'NOVIEMBRE 2024'!G73</f>
        <v>138904359</v>
      </c>
      <c r="I73" s="63">
        <f t="shared" si="38"/>
        <v>134070300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0</v>
      </c>
      <c r="H74" s="51">
        <f t="shared" si="40"/>
        <v>835462878</v>
      </c>
      <c r="I74" s="51">
        <f t="shared" si="40"/>
        <v>3047366325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+'OCTUBRE 2024'!H75+'NOVIEMBRE 2024'!G75</f>
        <v>127812349</v>
      </c>
      <c r="I75" s="63">
        <f t="shared" ref="I75:I85" si="42">+F75-H75</f>
        <v>246351192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+'OCTUBRE 2024'!H76+'NOVIEMBRE 2024'!G76</f>
        <v>91458825</v>
      </c>
      <c r="I76" s="63">
        <f t="shared" si="42"/>
        <v>197988443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+'OCTUBRE 2024'!H77+'NOVIEMBRE 2024'!G77</f>
        <v>0</v>
      </c>
      <c r="I77" s="63">
        <f t="shared" si="42"/>
        <v>296506957</v>
      </c>
      <c r="J77" s="18"/>
      <c r="K77" s="53"/>
      <c r="L77" s="8">
        <f>+G81+G84+G87+G141+G143+G144+G145+G146+G165+G166+G167+G169+G178+G183+G201+G203</f>
        <v>6731804897</v>
      </c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0.0</v>
      </c>
      <c r="H78" s="62">
        <f>+'OCTUBRE 2024'!H78+'NOVIEMBRE 2024'!G78</f>
        <v>85839300</v>
      </c>
      <c r="I78" s="63">
        <f t="shared" si="42"/>
        <v>231846726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+'OCTUBRE 2024'!H79+'NOVIEMBRE 2024'!G79</f>
        <v>76509550</v>
      </c>
      <c r="I79" s="63">
        <f t="shared" si="42"/>
        <v>290594302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+'OCTUBRE 2024'!H80+'NOVIEMBRE 2024'!G80</f>
        <v>112750150</v>
      </c>
      <c r="I80" s="63">
        <f t="shared" si="42"/>
        <v>310831218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0.0</v>
      </c>
      <c r="H81" s="62">
        <f>+'OCTUBRE 2024'!H81+'NOVIEMBRE 2024'!G81</f>
        <v>71273600</v>
      </c>
      <c r="I81" s="63">
        <f t="shared" si="42"/>
        <v>401725594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0.0</v>
      </c>
      <c r="H82" s="62">
        <f>+'OCTUBRE 2024'!H82+'NOVIEMBRE 2024'!G82</f>
        <v>141824229</v>
      </c>
      <c r="I82" s="63">
        <f t="shared" si="42"/>
        <v>246458691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1.2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0.0</v>
      </c>
      <c r="H83" s="62">
        <f>+'OCTUBRE 2024'!H83+'NOVIEMBRE 2024'!G83</f>
        <v>54360075</v>
      </c>
      <c r="I83" s="63">
        <f t="shared" si="42"/>
        <v>277445330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0.0</v>
      </c>
      <c r="H84" s="62">
        <f>+'OCTUBRE 2024'!H84+'NOVIEMBRE 2024'!G84</f>
        <v>36280950</v>
      </c>
      <c r="I84" s="63">
        <f t="shared" si="42"/>
        <v>260226007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+'OCTUBRE 2024'!H85+'NOVIEMBRE 2024'!G85</f>
        <v>37353850</v>
      </c>
      <c r="I85" s="63">
        <f t="shared" si="42"/>
        <v>287391865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12003607</v>
      </c>
      <c r="H86" s="51">
        <f t="shared" si="44"/>
        <v>810095344</v>
      </c>
      <c r="I86" s="51">
        <f t="shared" si="44"/>
        <v>279672666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2000645</v>
      </c>
      <c r="H87" s="51">
        <f t="shared" si="46"/>
        <v>185793867</v>
      </c>
      <c r="I87" s="51">
        <f t="shared" si="46"/>
        <v>25879156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117663.0</v>
      </c>
      <c r="H88" s="62">
        <f>+'OCTUBRE 2024'!H88+'NOVIEMBRE 2024'!G88</f>
        <v>19767802</v>
      </c>
      <c r="I88" s="63">
        <f t="shared" ref="I88:I95" si="49">+F88-H88</f>
        <v>18825167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117663.0</v>
      </c>
      <c r="H89" s="62">
        <f>+'OCTUBRE 2024'!H89+'NOVIEMBRE 2024'!G89</f>
        <v>25769789</v>
      </c>
      <c r="I89" s="63">
        <f t="shared" si="49"/>
        <v>3174938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706315.0</v>
      </c>
      <c r="H90" s="62">
        <f>+'OCTUBRE 2024'!H90+'NOVIEMBRE 2024'!G90</f>
        <v>42711980</v>
      </c>
      <c r="I90" s="63">
        <f t="shared" si="49"/>
        <v>-4119011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+'OCTUBRE 2024'!H91+'NOVIEMBRE 2024'!G91</f>
        <v>22474088</v>
      </c>
      <c r="I91" s="63">
        <f t="shared" si="49"/>
        <v>-2942280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941304.0</v>
      </c>
      <c r="H92" s="62">
        <f>+'OCTUBRE 2024'!H92+'NOVIEMBRE 2024'!G92</f>
        <v>58479677</v>
      </c>
      <c r="I92" s="63">
        <f t="shared" si="49"/>
        <v>-18474770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117700.0</v>
      </c>
      <c r="H93" s="62">
        <f>+'OCTUBRE 2024'!H93+'NOVIEMBRE 2024'!G93</f>
        <v>14354897</v>
      </c>
      <c r="I93" s="63">
        <f t="shared" si="49"/>
        <v>13413215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0.0</v>
      </c>
      <c r="H94" s="62">
        <f>+'OCTUBRE 2024'!H94+'NOVIEMBRE 2024'!G94</f>
        <v>1411956</v>
      </c>
      <c r="I94" s="63">
        <f t="shared" si="49"/>
        <v>8589271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11.2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+'OCTUBRE 2024'!H95+'NOVIEMBRE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5766298</v>
      </c>
      <c r="H96" s="79">
        <f t="shared" si="51"/>
        <v>143552396</v>
      </c>
      <c r="I96" s="51">
        <f t="shared" si="51"/>
        <v>229945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353326.0</v>
      </c>
      <c r="H97" s="62">
        <f>+'OCTUBRE 2024'!H97+'NOVIEMBRE 2024'!G97</f>
        <v>34593433</v>
      </c>
      <c r="I97" s="63">
        <f t="shared" ref="I97:I101" si="53">+F97-H97</f>
        <v>3999536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+'OCTUBRE 2024'!H98+'NOVIEMBRE 2024'!G98</f>
        <v>23886148</v>
      </c>
      <c r="I98" s="63">
        <f t="shared" si="53"/>
        <v>14706821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11.2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5177546.0</v>
      </c>
      <c r="H99" s="62">
        <f>+'OCTUBRE 2024'!H99+'NOVIEMBRE 2024'!G99</f>
        <v>42946943</v>
      </c>
      <c r="I99" s="63">
        <f t="shared" si="53"/>
        <v>-4824620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235326.0</v>
      </c>
      <c r="H100" s="62">
        <f>+'OCTUBRE 2024'!H100+'NOVIEMBRE 2024'!G100</f>
        <v>38711208</v>
      </c>
      <c r="I100" s="63">
        <f t="shared" si="53"/>
        <v>-18944078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100.0</v>
      </c>
      <c r="H101" s="62">
        <f>+'OCTUBRE 2024'!H101+'NOVIEMBRE 2024'!G101</f>
        <v>3414664</v>
      </c>
      <c r="I101" s="63">
        <f t="shared" si="53"/>
        <v>5292286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1412741</v>
      </c>
      <c r="H102" s="51">
        <f t="shared" si="55"/>
        <v>145552324</v>
      </c>
      <c r="I102" s="51">
        <f t="shared" si="55"/>
        <v>375793024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588352.0</v>
      </c>
      <c r="H103" s="62">
        <f>+'OCTUBRE 2024'!H103+'NOVIEMBRE 2024'!G103</f>
        <v>26122272</v>
      </c>
      <c r="I103" s="63">
        <f t="shared" ref="I103:I127" si="57">+F103-H103</f>
        <v>13882635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+'OCTUBRE 2024'!H104+'NOVIEMBRE 2024'!G104</f>
        <v>21767962</v>
      </c>
      <c r="I104" s="63">
        <f t="shared" si="57"/>
        <v>16354361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471026.0</v>
      </c>
      <c r="H105" s="62">
        <f>+'OCTUBRE 2024'!H105+'NOVIEMBRE 2024'!G105</f>
        <v>31299591</v>
      </c>
      <c r="I105" s="63">
        <f t="shared" si="57"/>
        <v>8705316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117663.0</v>
      </c>
      <c r="H106" s="62">
        <f>+'OCTUBRE 2024'!H106+'NOVIEMBRE 2024'!G106</f>
        <v>8001121</v>
      </c>
      <c r="I106" s="63">
        <f t="shared" si="57"/>
        <v>11295364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235700.0</v>
      </c>
      <c r="H107" s="62">
        <f>+'OCTUBRE 2024'!H107+'NOVIEMBRE 2024'!G107</f>
        <v>18120924</v>
      </c>
      <c r="I107" s="63">
        <f t="shared" si="57"/>
        <v>1646206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0.0</v>
      </c>
      <c r="H108" s="62">
        <f>+'OCTUBRE 2024'!H108+'NOVIEMBRE 2024'!G108</f>
        <v>10001689</v>
      </c>
      <c r="I108" s="63">
        <f t="shared" si="57"/>
        <v>-5177568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+'OCTUBRE 2024'!H109+'NOVIEMBRE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+'OCTUBRE 2024'!H110+'NOVIEMBRE 2024'!G110</f>
        <v>11648011</v>
      </c>
      <c r="I110" s="63">
        <f t="shared" si="57"/>
        <v>-1764446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+'OCTUBRE 2024'!H111+'NOVIEMBRE 2024'!G111</f>
        <v>8118747</v>
      </c>
      <c r="I111" s="63">
        <f t="shared" si="57"/>
        <v>9530477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+'OCTUBRE 2024'!H112+'NOVIEMBRE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+'OCTUBRE 2024'!H113+'NOVIEMBRE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0.0</v>
      </c>
      <c r="H114" s="62">
        <f>+'OCTUBRE 2024'!H114+'NOVIEMBRE 2024'!G114</f>
        <v>10236681</v>
      </c>
      <c r="I114" s="63">
        <f t="shared" si="57"/>
        <v>-823762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+'OCTUBRE 2024'!H115+'NOVIEMBRE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+'OCTUBRE 2024'!H116+'NOVIEMBRE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+'OCTUBRE 2024'!H117+'NOVIEMBRE 2024'!G117</f>
        <v>235326</v>
      </c>
      <c r="I117" s="63">
        <f t="shared" si="57"/>
        <v>8589286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+'OCTUBRE 2024'!H118+'NOVIEMBRE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+'OCTUBRE 2024'!H119+'NOVIEMBRE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+'OCTUBRE 2024'!H120+'NOVIEMBRE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2588260</v>
      </c>
      <c r="H121" s="51">
        <f t="shared" si="66"/>
        <v>285633275</v>
      </c>
      <c r="I121" s="82">
        <f t="shared" si="57"/>
        <v>-134085275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1058641.0</v>
      </c>
      <c r="H122" s="62">
        <f>+'OCTUBRE 2024'!H122+'NOVIEMBRE 2024'!G122</f>
        <v>50830060</v>
      </c>
      <c r="I122" s="63">
        <f t="shared" si="57"/>
        <v>-10354507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941304.0</v>
      </c>
      <c r="H123" s="62">
        <f>+'OCTUBRE 2024'!H123+'NOVIEMBRE 2024'!G123</f>
        <v>59657890</v>
      </c>
      <c r="I123" s="63">
        <f t="shared" si="57"/>
        <v>-17064430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+'OCTUBRE 2024'!H124+'NOVIEMBRE 2024'!G124</f>
        <v>16237512</v>
      </c>
      <c r="I124" s="63">
        <f t="shared" si="57"/>
        <v>-5647978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+'OCTUBRE 2024'!H125+'NOVIEMBRE 2024'!G125</f>
        <v>11531385</v>
      </c>
      <c r="I125" s="63">
        <f t="shared" si="57"/>
        <v>-1177174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117663.0</v>
      </c>
      <c r="H126" s="62">
        <f>+'OCTUBRE 2024'!H126+'NOVIEMBRE 2024'!G126</f>
        <v>46124966</v>
      </c>
      <c r="I126" s="63">
        <f t="shared" si="57"/>
        <v>-26122513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470652.0</v>
      </c>
      <c r="H127" s="62">
        <f>+'OCTUBRE 2024'!H127+'NOVIEMBRE 2024'!G127</f>
        <v>101251462</v>
      </c>
      <c r="I127" s="63">
        <f t="shared" si="57"/>
        <v>-73718673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0</v>
      </c>
      <c r="H128" s="51">
        <f t="shared" si="72"/>
        <v>34855102</v>
      </c>
      <c r="I128" s="51">
        <f t="shared" si="72"/>
        <v>6797066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+'OCTUBRE 2024'!H129+'NOVIEMBRE 2024'!G129</f>
        <v>7766469</v>
      </c>
      <c r="I129" s="59">
        <f t="shared" ref="I129:I131" si="74">+F129-H129</f>
        <v>469835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0.0</v>
      </c>
      <c r="H130" s="62">
        <f>+'OCTUBRE 2024'!H130+'NOVIEMBRE 2024'!G130</f>
        <v>9632872</v>
      </c>
      <c r="I130" s="59">
        <f t="shared" si="74"/>
        <v>7075060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0.0</v>
      </c>
      <c r="H131" s="62">
        <f>+'OCTUBRE 2024'!H131+'NOVIEMBRE 2024'!G131</f>
        <v>17455761</v>
      </c>
      <c r="I131" s="59">
        <f t="shared" si="74"/>
        <v>-747829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235663</v>
      </c>
      <c r="H132" s="51">
        <f t="shared" si="78"/>
        <v>14708380</v>
      </c>
      <c r="I132" s="51">
        <f t="shared" si="78"/>
        <v>5058750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235663.0</v>
      </c>
      <c r="H133" s="62">
        <f>+'OCTUBRE 2024'!H133+'NOVIEMBRE 2024'!G133</f>
        <v>14708380</v>
      </c>
      <c r="I133" s="63">
        <f>+F133-H133</f>
        <v>5058750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2824575</v>
      </c>
      <c r="H134" s="51">
        <f t="shared" si="80"/>
        <v>68727126</v>
      </c>
      <c r="I134" s="51">
        <f t="shared" si="80"/>
        <v>23048832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235325</v>
      </c>
      <c r="H135" s="51">
        <f t="shared" si="82"/>
        <v>12943025</v>
      </c>
      <c r="I135" s="82">
        <f t="shared" ref="I135:I136" si="83">+F135-H135</f>
        <v>-5883336</v>
      </c>
      <c r="J135" s="18"/>
      <c r="K135" s="53"/>
      <c r="L135" s="22">
        <f>+G73+G75+G76+G78+G79+G80+G81+G82+G83+G84+G85+G131+G136+G139+G150+G151+G152+G153+G156+G158+G160+G163+G164+G166+G167+G172+G173+G175+G177+G180+G184+G198+G195+G200+G212</f>
        <v>7831858240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235325.0</v>
      </c>
      <c r="H136" s="62">
        <f>+'OCTUBRE 2024'!H136+'NOVIEMBRE 2024'!G136</f>
        <v>12943025</v>
      </c>
      <c r="I136" s="63">
        <f t="shared" si="83"/>
        <v>-5883336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2589250</v>
      </c>
      <c r="H137" s="51">
        <f t="shared" si="85"/>
        <v>55784101</v>
      </c>
      <c r="I137" s="51">
        <f t="shared" si="85"/>
        <v>28932168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0.0</v>
      </c>
      <c r="H138" s="62">
        <f>+'OCTUBRE 2024'!H138+'NOVIEMBRE 2024'!G138</f>
        <v>4000525</v>
      </c>
      <c r="I138" s="63">
        <f t="shared" ref="I138:I148" si="88">+F138-H138</f>
        <v>3059164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235325.0</v>
      </c>
      <c r="H139" s="62">
        <f>+'OCTUBRE 2024'!H139+'NOVIEMBRE 2024'!G139</f>
        <v>3765200</v>
      </c>
      <c r="I139" s="63">
        <f t="shared" si="88"/>
        <v>3294489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+'OCTUBRE 2024'!H140+'NOVIEMBRE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235325.0</v>
      </c>
      <c r="H141" s="62">
        <f>+'OCTUBRE 2024'!H141+'NOVIEMBRE 2024'!G141</f>
        <v>8237800</v>
      </c>
      <c r="I141" s="63">
        <f t="shared" si="88"/>
        <v>3528349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236000.0</v>
      </c>
      <c r="H142" s="62">
        <f>+'OCTUBRE 2024'!H142+'NOVIEMBRE 2024'!G142</f>
        <v>4463825</v>
      </c>
      <c r="I142" s="63">
        <f t="shared" si="88"/>
        <v>2595864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235325.0</v>
      </c>
      <c r="H143" s="62">
        <f>+'OCTUBRE 2024'!H143+'NOVIEMBRE 2024'!G143</f>
        <v>8471700</v>
      </c>
      <c r="I143" s="63">
        <f t="shared" si="88"/>
        <v>-1412011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0.0</v>
      </c>
      <c r="H144" s="62">
        <f>+'OCTUBRE 2024'!H144+'NOVIEMBRE 2024'!G144</f>
        <v>1411950</v>
      </c>
      <c r="I144" s="63">
        <f t="shared" si="88"/>
        <v>5647739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941300.0</v>
      </c>
      <c r="H145" s="62">
        <f>+'OCTUBRE 2024'!H145+'NOVIEMBRE 2024'!G145</f>
        <v>7295075</v>
      </c>
      <c r="I145" s="63">
        <f t="shared" si="88"/>
        <v>-235386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1.2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235325.0</v>
      </c>
      <c r="H146" s="62">
        <f>+'OCTUBRE 2024'!H146+'NOVIEMBRE 2024'!G146</f>
        <v>5883125</v>
      </c>
      <c r="I146" s="63">
        <f t="shared" si="88"/>
        <v>3529794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470650.0</v>
      </c>
      <c r="H147" s="62">
        <f>+'OCTUBRE 2024'!H147+'NOVIEMBRE 2024'!G147</f>
        <v>9666326</v>
      </c>
      <c r="I147" s="63">
        <f t="shared" si="88"/>
        <v>-2606637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0.0</v>
      </c>
      <c r="H148" s="62">
        <f>+'OCTUBRE 2024'!H148+'NOVIEMBRE 2024'!G148</f>
        <v>2588575</v>
      </c>
      <c r="I148" s="63">
        <f t="shared" si="88"/>
        <v>4471114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2800720</v>
      </c>
      <c r="H149" s="51">
        <f t="shared" si="90"/>
        <v>339468500</v>
      </c>
      <c r="I149" s="51">
        <f t="shared" si="90"/>
        <v>-262047239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494456.0</v>
      </c>
      <c r="H150" s="62">
        <f>+'OCTUBRE 2024'!H150+'NOVIEMBRE 2024'!G150</f>
        <v>68693933</v>
      </c>
      <c r="I150" s="63">
        <f t="shared" ref="I150:I153" si="92">+F150-H150</f>
        <v>-39043237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0.0</v>
      </c>
      <c r="H151" s="62">
        <f>+'OCTUBRE 2024'!H151+'NOVIEMBRE 2024'!G151</f>
        <v>44311904</v>
      </c>
      <c r="I151" s="63">
        <f t="shared" si="92"/>
        <v>-31133817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1.2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1647352.0</v>
      </c>
      <c r="H152" s="62">
        <f>+'OCTUBRE 2024'!H152+'NOVIEMBRE 2024'!G152</f>
        <v>119599848</v>
      </c>
      <c r="I152" s="63">
        <f t="shared" si="92"/>
        <v>-93243674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658912.0</v>
      </c>
      <c r="H153" s="62">
        <f>+'OCTUBRE 2024'!H153+'NOVIEMBRE 2024'!G153</f>
        <v>106862815</v>
      </c>
      <c r="I153" s="63">
        <f t="shared" si="92"/>
        <v>-98626511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658919</v>
      </c>
      <c r="H154" s="51">
        <f t="shared" si="95"/>
        <v>131783862</v>
      </c>
      <c r="I154" s="51">
        <f t="shared" si="95"/>
        <v>-123564448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0</v>
      </c>
      <c r="H155" s="51">
        <f t="shared" si="97"/>
        <v>58643791</v>
      </c>
      <c r="I155" s="51">
        <f t="shared" si="97"/>
        <v>-54534084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0.0</v>
      </c>
      <c r="H156" s="62">
        <f>+'OCTUBRE 2024'!H156+'NOVIEMBRE 2024'!G156</f>
        <v>58643791</v>
      </c>
      <c r="I156" s="63">
        <f>+F156-H156</f>
        <v>-54534084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658919</v>
      </c>
      <c r="H157" s="51">
        <f t="shared" si="99"/>
        <v>73140071</v>
      </c>
      <c r="I157" s="82">
        <f t="shared" si="99"/>
        <v>-69030364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658919.0</v>
      </c>
      <c r="H158" s="62">
        <f>+'OCTUBRE 2024'!H158+'NOVIEMBRE 2024'!G158</f>
        <v>73140071</v>
      </c>
      <c r="I158" s="63">
        <f>+F158-H158</f>
        <v>-69030364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9533793</v>
      </c>
      <c r="H159" s="51">
        <f t="shared" si="101"/>
        <v>210682907</v>
      </c>
      <c r="I159" s="51">
        <f t="shared" si="101"/>
        <v>79616316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+'OCTUBRE 2024'!H160+'NOVIEMBRE 2024'!G160</f>
        <v>235393</v>
      </c>
      <c r="I160" s="63">
        <f t="shared" ref="I160:I167" si="103">+F160-H160</f>
        <v>15764607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0.0</v>
      </c>
      <c r="H161" s="62">
        <f>+'OCTUBRE 2024'!H161+'NOVIEMBRE 2024'!G161</f>
        <v>33211589</v>
      </c>
      <c r="I161" s="63">
        <f t="shared" si="103"/>
        <v>16788411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1059004.0</v>
      </c>
      <c r="H162" s="62">
        <f>+'OCTUBRE 2024'!H162+'NOVIEMBRE 2024'!G162</f>
        <v>8083778</v>
      </c>
      <c r="I162" s="63">
        <f t="shared" si="103"/>
        <v>16916222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415900.0</v>
      </c>
      <c r="H163" s="62">
        <f>+'OCTUBRE 2024'!H163+'NOVIEMBRE 2024'!G163</f>
        <v>3337640</v>
      </c>
      <c r="I163" s="63">
        <f t="shared" si="103"/>
        <v>6662360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6882184.0</v>
      </c>
      <c r="H164" s="62">
        <f>+'OCTUBRE 2024'!H164+'NOVIEMBRE 2024'!G164</f>
        <v>157894592</v>
      </c>
      <c r="I164" s="63">
        <f t="shared" si="103"/>
        <v>-132894592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941375.0</v>
      </c>
      <c r="H165" s="62">
        <f>+'OCTUBRE 2024'!H165+'NOVIEMBRE 2024'!G165</f>
        <v>2589410</v>
      </c>
      <c r="I165" s="63">
        <f t="shared" si="103"/>
        <v>7410590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+'OCTUBRE 2024'!H166+'NOVIEMBRE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235330.0</v>
      </c>
      <c r="H167" s="62">
        <f>+'OCTUBRE 2024'!H167+'NOVIEMBRE 2024'!G167</f>
        <v>4918686</v>
      </c>
      <c r="I167" s="63">
        <f t="shared" si="103"/>
        <v>-619463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3212484</v>
      </c>
      <c r="H168" s="51">
        <f t="shared" si="105"/>
        <v>1010698995</v>
      </c>
      <c r="I168" s="82">
        <f t="shared" si="105"/>
        <v>5001061005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1.2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+'OCTUBRE 2024'!H169+'NOVIEMBRE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0.0</v>
      </c>
      <c r="H170" s="62">
        <f>+'OCTUBRE 2024'!H170+'NOVIEMBRE 2024'!G170</f>
        <v>44148000</v>
      </c>
      <c r="I170" s="63">
        <f t="shared" si="107"/>
        <v>105852000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0</v>
      </c>
      <c r="H171" s="90">
        <f t="shared" si="109"/>
        <v>149227451</v>
      </c>
      <c r="I171" s="82">
        <f t="shared" si="107"/>
        <v>57532549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0.0</v>
      </c>
      <c r="H172" s="62">
        <f>+'OCTUBRE 2024'!H172+'NOVIEMBRE 2024'!G172</f>
        <v>20245695</v>
      </c>
      <c r="I172" s="63">
        <f t="shared" si="107"/>
        <v>8514305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>
        <v>0.0</v>
      </c>
      <c r="H173" s="62">
        <f>+'OCTUBRE 2024'!H173+'NOVIEMBRE 2024'!G173</f>
        <v>128981756</v>
      </c>
      <c r="I173" s="59">
        <f>F173-H173</f>
        <v>49018244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3212484</v>
      </c>
      <c r="H174" s="51">
        <f t="shared" si="112"/>
        <v>817323544</v>
      </c>
      <c r="I174" s="82">
        <f t="shared" si="112"/>
        <v>4757676456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1.2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3212484.0</v>
      </c>
      <c r="H175" s="62">
        <f>+'OCTUBRE 2024'!H175+'NOVIEMBRE 2024'!G175</f>
        <v>817323544</v>
      </c>
      <c r="I175" s="59">
        <f>F175-H175</f>
        <v>4757676456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2738669153</v>
      </c>
      <c r="H176" s="51">
        <f t="shared" si="114"/>
        <v>28924218797</v>
      </c>
      <c r="I176" s="51">
        <f t="shared" si="114"/>
        <v>2715781203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60">
        <v>1.87850267154E9</v>
      </c>
      <c r="H177" s="62">
        <f>+'OCTUBRE 2024'!H177+'NOVIEMBRE 2024'!G177</f>
        <v>24991799136</v>
      </c>
      <c r="I177" s="59">
        <f t="shared" ref="I177:I180" si="116">F177-H177</f>
        <v>5008200864</v>
      </c>
      <c r="J177" s="5"/>
      <c r="K177" s="6"/>
      <c r="L177" s="65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8.37480913E8</v>
      </c>
      <c r="H178" s="62">
        <f>+'OCTUBRE 2024'!H178+'NOVIEMBRE 2024'!G178</f>
        <v>3287656594</v>
      </c>
      <c r="I178" s="59">
        <f t="shared" si="116"/>
        <v>-1787656594</v>
      </c>
      <c r="J178" s="5"/>
      <c r="K178" s="6">
        <f>+H178+H179+H180</f>
        <v>3932419661</v>
      </c>
      <c r="L178" s="65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749546.0</v>
      </c>
      <c r="H179" s="62">
        <f>+'OCTUBRE 2024'!H179+'NOVIEMBRE 2024'!G179</f>
        <v>749546</v>
      </c>
      <c r="I179" s="59">
        <f t="shared" si="116"/>
        <v>79250454</v>
      </c>
      <c r="J179" s="5"/>
      <c r="K179" s="6"/>
      <c r="L179" s="6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v>2.1936022E7</v>
      </c>
      <c r="H180" s="62">
        <f>+'OCTUBRE 2024'!H180+'NOVIEMBRE 2024'!G180</f>
        <v>644013521</v>
      </c>
      <c r="I180" s="59">
        <f t="shared" si="116"/>
        <v>-584013521</v>
      </c>
      <c r="J180" s="18"/>
      <c r="K180" s="53"/>
      <c r="L180" s="65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21662820043</v>
      </c>
      <c r="E181" s="78">
        <f t="shared" si="118"/>
        <v>0</v>
      </c>
      <c r="F181" s="91">
        <f t="shared" ref="F181:I181" si="119">+F182+F190</f>
        <v>130169856905</v>
      </c>
      <c r="G181" s="70">
        <f t="shared" si="119"/>
        <v>5889499359</v>
      </c>
      <c r="H181" s="91">
        <f t="shared" si="119"/>
        <v>68750256041</v>
      </c>
      <c r="I181" s="54">
        <f t="shared" si="119"/>
        <v>61419600864</v>
      </c>
      <c r="J181" s="18"/>
      <c r="K181" s="53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11827652979</v>
      </c>
      <c r="E182" s="78">
        <f>+E184</f>
        <v>0</v>
      </c>
      <c r="F182" s="91">
        <f t="shared" ref="F182:I182" si="121">+F183+F188</f>
        <v>92883247989</v>
      </c>
      <c r="G182" s="70">
        <f t="shared" si="121"/>
        <v>5889499359</v>
      </c>
      <c r="H182" s="91">
        <f t="shared" si="121"/>
        <v>50172541229</v>
      </c>
      <c r="I182" s="54">
        <f t="shared" si="121"/>
        <v>42710706760</v>
      </c>
      <c r="J182" s="18"/>
      <c r="K182" s="53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11827652979</v>
      </c>
      <c r="E183" s="78">
        <v>0.0</v>
      </c>
      <c r="F183" s="91">
        <f t="shared" ref="F183:I183" si="123">SUM(F184:F187)</f>
        <v>73721797586</v>
      </c>
      <c r="G183" s="70">
        <f t="shared" si="123"/>
        <v>5889499359</v>
      </c>
      <c r="H183" s="91">
        <f t="shared" si="123"/>
        <v>49572541229</v>
      </c>
      <c r="I183" s="54">
        <f t="shared" si="123"/>
        <v>24149256357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f>11323505644+33158150</f>
        <v>11356663794</v>
      </c>
      <c r="E184" s="87">
        <v>0.0</v>
      </c>
      <c r="F184" s="62">
        <f t="shared" ref="F184:F187" si="124">+C184+D184</f>
        <v>69686754477</v>
      </c>
      <c r="G184" s="60">
        <f>4023925767+1865573592</f>
        <v>5889499359</v>
      </c>
      <c r="H184" s="62">
        <f>+'OCTUBRE 2024'!H184+'NOVIEMBRE 2024'!G184</f>
        <v>47701552044</v>
      </c>
      <c r="I184" s="59">
        <f t="shared" ref="I184:I187" si="125">F184-H184</f>
        <v>21985202433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0.0</v>
      </c>
      <c r="H185" s="62">
        <f>+'OCTUBRE 2024'!H185+'NOVIEMBRE 2024'!G185</f>
        <v>0</v>
      </c>
      <c r="I185" s="59">
        <f t="shared" si="125"/>
        <v>1721524593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0.0</v>
      </c>
      <c r="H186" s="62">
        <f>+'OCTUBRE 2024'!H186+'NOVIEMBRE 2024'!G186</f>
        <v>0</v>
      </c>
      <c r="I186" s="59">
        <f t="shared" si="125"/>
        <v>442529331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+'OCTUBRE 2024'!H187+'NOVIEMBRE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0</v>
      </c>
      <c r="H188" s="91">
        <f t="shared" si="127"/>
        <v>600000000</v>
      </c>
      <c r="I188" s="54">
        <f>SUM(I189)</f>
        <v>18561450403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0.0</v>
      </c>
      <c r="H189" s="62">
        <f>+'OCTUBRE 2024'!H189+'NOVIEMBRE 2024'!G189</f>
        <v>600000000</v>
      </c>
      <c r="I189" s="59">
        <f>+F189-H189</f>
        <v>18561450403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9835167064</v>
      </c>
      <c r="E190" s="78">
        <v>0.0</v>
      </c>
      <c r="F190" s="91">
        <f t="shared" ref="F190:I190" si="129">+F194+F191</f>
        <v>37286608916</v>
      </c>
      <c r="G190" s="70">
        <f t="shared" si="129"/>
        <v>0</v>
      </c>
      <c r="H190" s="91">
        <f t="shared" si="129"/>
        <v>18577714812</v>
      </c>
      <c r="I190" s="54">
        <f t="shared" si="129"/>
        <v>18708894104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235167064</v>
      </c>
      <c r="E191" s="78">
        <v>0.0</v>
      </c>
      <c r="F191" s="91">
        <f t="shared" ref="F191:I191" si="131">SUM(F192:F193)</f>
        <v>9235167064</v>
      </c>
      <c r="G191" s="70">
        <f t="shared" si="131"/>
        <v>0</v>
      </c>
      <c r="H191" s="91">
        <f t="shared" si="131"/>
        <v>2554138050</v>
      </c>
      <c r="I191" s="54">
        <f t="shared" si="131"/>
        <v>6681029014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1.2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0.0</v>
      </c>
      <c r="H192" s="62">
        <f>+'OCTUBRE 2024'!H192+'NOVIEMBRE 2024'!G192</f>
        <v>2554138050</v>
      </c>
      <c r="I192" s="63">
        <f t="shared" ref="I192:I193" si="133">+F192-H192</f>
        <v>445861950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2.35167064E8</v>
      </c>
      <c r="E193" s="60">
        <v>0.0</v>
      </c>
      <c r="F193" s="62">
        <f t="shared" si="132"/>
        <v>6235167064</v>
      </c>
      <c r="G193" s="60">
        <v>0.0</v>
      </c>
      <c r="H193" s="62">
        <f>+'OCTUBRE 2024'!H193+'NOVIEMBRE 2024'!G193</f>
        <v>0</v>
      </c>
      <c r="I193" s="63">
        <f t="shared" si="133"/>
        <v>6235167064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9600000000</v>
      </c>
      <c r="E194" s="78" t="str">
        <f t="shared" si="134"/>
        <v/>
      </c>
      <c r="F194" s="91">
        <f t="shared" si="134"/>
        <v>28051441852</v>
      </c>
      <c r="G194" s="70">
        <f t="shared" si="134"/>
        <v>0</v>
      </c>
      <c r="H194" s="91">
        <f t="shared" si="134"/>
        <v>16023576762</v>
      </c>
      <c r="I194" s="54">
        <f t="shared" si="134"/>
        <v>12027865090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f>3000000000+3000000000+3600000000</f>
        <v>9600000000</v>
      </c>
      <c r="E195" s="86"/>
      <c r="F195" s="62">
        <f>+C195+D195</f>
        <v>28051441852</v>
      </c>
      <c r="G195" s="60">
        <v>0.0</v>
      </c>
      <c r="H195" s="62">
        <f>+'OCTUBRE 2024'!H195+'NOVIEMBRE 2024'!G195</f>
        <v>16023576762</v>
      </c>
      <c r="I195" s="63">
        <f>+F195-H195</f>
        <v>12027865090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31699103</v>
      </c>
      <c r="E196" s="78"/>
      <c r="F196" s="91">
        <f t="shared" ref="F196:I196" si="136">F197</f>
        <v>50974087538</v>
      </c>
      <c r="G196" s="70">
        <f t="shared" si="136"/>
        <v>27244000</v>
      </c>
      <c r="H196" s="91">
        <f t="shared" si="136"/>
        <v>19401765681</v>
      </c>
      <c r="I196" s="54">
        <f t="shared" si="136"/>
        <v>31572321857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31699103</v>
      </c>
      <c r="E197" s="78">
        <f t="shared" si="137"/>
        <v>0</v>
      </c>
      <c r="F197" s="78">
        <f t="shared" si="137"/>
        <v>50974087538</v>
      </c>
      <c r="G197" s="78">
        <f t="shared" si="137"/>
        <v>27244000</v>
      </c>
      <c r="H197" s="78">
        <f t="shared" si="137"/>
        <v>19401765681</v>
      </c>
      <c r="I197" s="78">
        <f t="shared" si="137"/>
        <v>31572321857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1.93825E7</v>
      </c>
      <c r="H198" s="62">
        <f>+'OCTUBRE 2024'!H198+'NOVIEMBRE 2024'!G198</f>
        <v>108564924</v>
      </c>
      <c r="I198" s="63">
        <f t="shared" ref="I198:I206" si="139">+F198-H198</f>
        <v>191435076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+'OCTUBRE 2024'!H199+'NOVIEMBRE 2024'!G199</f>
        <v>4311658621</v>
      </c>
      <c r="I199" s="63">
        <f t="shared" si="139"/>
        <v>10171004324</v>
      </c>
      <c r="J199" s="5"/>
      <c r="K199" s="6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7861500.0</v>
      </c>
      <c r="H200" s="62">
        <f>+'OCTUBRE 2024'!H200+'NOVIEMBRE 2024'!G200</f>
        <v>69289147</v>
      </c>
      <c r="I200" s="63">
        <f t="shared" si="139"/>
        <v>30710853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+'OCTUBRE 2024'!H201+'NOVIEMBRE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11.2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0.0</v>
      </c>
      <c r="H202" s="62">
        <f>+'OCTUBRE 2024'!H202+'NOVIEMBRE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0.0</v>
      </c>
      <c r="H203" s="62">
        <f>+'OCTUBRE 2024'!H203+'NOVIEMBRE 2024'!G203</f>
        <v>7051254940</v>
      </c>
      <c r="I203" s="63">
        <f t="shared" si="139"/>
        <v>4008470550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11.25" customHeight="1">
      <c r="A204" s="56">
        <v>2107.0</v>
      </c>
      <c r="B204" s="94" t="s">
        <v>195</v>
      </c>
      <c r="C204" s="58"/>
      <c r="D204" s="60">
        <v>1.5986103E7</v>
      </c>
      <c r="E204" s="86"/>
      <c r="F204" s="62">
        <f t="shared" si="138"/>
        <v>15986103</v>
      </c>
      <c r="G204" s="60">
        <v>0.0</v>
      </c>
      <c r="H204" s="62">
        <f>+'OCTUBRE 2024'!H204+'NOVIEMBRE 2024'!G204</f>
        <v>15986103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>
        <v>2108.0</v>
      </c>
      <c r="B205" s="94" t="s">
        <v>196</v>
      </c>
      <c r="C205" s="58"/>
      <c r="D205" s="60">
        <v>1.5713E7</v>
      </c>
      <c r="E205" s="86"/>
      <c r="F205" s="62">
        <f t="shared" si="138"/>
        <v>15713000</v>
      </c>
      <c r="G205" s="60">
        <v>0.0</v>
      </c>
      <c r="H205" s="62">
        <f>+'OCTUBRE 2024'!H205+'NOVIEMBRE 2024'!G205</f>
        <v>15713000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7433705417</v>
      </c>
      <c r="E206" s="78"/>
      <c r="F206" s="91">
        <f t="shared" si="138"/>
        <v>7433705417</v>
      </c>
      <c r="G206" s="54">
        <f t="shared" ref="G206:H206" si="140">+G207</f>
        <v>18960545</v>
      </c>
      <c r="H206" s="54">
        <f t="shared" si="140"/>
        <v>5291347099</v>
      </c>
      <c r="I206" s="82">
        <f t="shared" si="139"/>
        <v>2142358318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7433705417</v>
      </c>
      <c r="E207" s="70"/>
      <c r="F207" s="91">
        <f t="shared" si="138"/>
        <v>7433705417</v>
      </c>
      <c r="G207" s="70">
        <f t="shared" ref="G207:I207" si="142">+G208</f>
        <v>18960545</v>
      </c>
      <c r="H207" s="70">
        <f t="shared" si="142"/>
        <v>5291347099</v>
      </c>
      <c r="I207" s="82">
        <f t="shared" si="142"/>
        <v>2142358318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7433705417</v>
      </c>
      <c r="E208" s="70">
        <f t="shared" si="143"/>
        <v>0</v>
      </c>
      <c r="F208" s="70">
        <f t="shared" si="143"/>
        <v>7433705417</v>
      </c>
      <c r="G208" s="70">
        <f t="shared" si="143"/>
        <v>18960545</v>
      </c>
      <c r="H208" s="70">
        <f t="shared" si="143"/>
        <v>5291347099</v>
      </c>
      <c r="I208" s="70">
        <f t="shared" si="143"/>
        <v>2142358318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716168479+11523201+45800000+39717402</f>
        <v>813209082</v>
      </c>
      <c r="E209" s="63"/>
      <c r="F209" s="63">
        <f t="shared" ref="F209:F228" si="144">+C209+D209</f>
        <v>813209082</v>
      </c>
      <c r="G209" s="60">
        <v>0.0</v>
      </c>
      <c r="H209" s="62">
        <f>+'OCTUBRE 2024'!H209+'NOVIEMBRE 2024'!G209</f>
        <v>901743983.1</v>
      </c>
      <c r="I209" s="63">
        <f t="shared" ref="I209:I227" si="145">+F209-H209</f>
        <v>-88534901.06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+'OCTUBRE 2024'!H210+'NOVIEMBRE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9280000+10400000+10400000</f>
        <v>30080000</v>
      </c>
      <c r="E211" s="63"/>
      <c r="F211" s="62">
        <f t="shared" si="144"/>
        <v>30080000</v>
      </c>
      <c r="G211" s="60">
        <v>0.0</v>
      </c>
      <c r="H211" s="62">
        <f>+'OCTUBRE 2024'!H211+'NOVIEMBRE 2024'!G211</f>
        <v>20800000</v>
      </c>
      <c r="I211" s="63">
        <f t="shared" si="145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0.0</v>
      </c>
      <c r="H212" s="62">
        <f>+'OCTUBRE 2024'!H212+'NOVIEMBRE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1.25" customHeight="1">
      <c r="A213" s="100">
        <v>3.1111030146E10</v>
      </c>
      <c r="B213" s="101" t="s">
        <v>206</v>
      </c>
      <c r="C213" s="58"/>
      <c r="D213" s="60">
        <f>300000000+38508272+18190000</f>
        <v>356698272</v>
      </c>
      <c r="E213" s="63"/>
      <c r="F213" s="62">
        <f t="shared" si="144"/>
        <v>356698272</v>
      </c>
      <c r="G213" s="60">
        <v>0.0</v>
      </c>
      <c r="H213" s="62">
        <f>+'OCTUBRE 2024'!H213+'NOVIEMBRE 2024'!G213</f>
        <v>0</v>
      </c>
      <c r="I213" s="63">
        <f t="shared" si="145"/>
        <v>356698272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4"/>
        <v>2247757785</v>
      </c>
      <c r="G214" s="60">
        <v>0.0</v>
      </c>
      <c r="H214" s="62">
        <f>+'OCTUBRE 2024'!H214+'NOVIEMBRE 2024'!G214</f>
        <v>199494921</v>
      </c>
      <c r="I214" s="63">
        <f t="shared" si="145"/>
        <v>2048262864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+'OCTUBRE 2024'!H215+'NOVIEMBRE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+'OCTUBRE 2024'!H216+'NOVIEMBRE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0.0</v>
      </c>
      <c r="H217" s="62">
        <f>+'OCTUBRE 2024'!H217+'NOVIEMBRE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v>0.0</v>
      </c>
      <c r="H218" s="62">
        <f>+'OCTUBRE 2024'!H218+'NOVIEMBRE 2024'!G218</f>
        <v>2063112696</v>
      </c>
      <c r="I218" s="63">
        <f t="shared" si="145"/>
        <v>-2063112696</v>
      </c>
      <c r="J218" s="6"/>
      <c r="K218" s="8"/>
      <c r="L218" s="22">
        <f>+D230+D223+D222+D219+D217+D216+D215+D214+D213+D212+D211+D210+D209+D205+D204+D195+D192+D187+D184</f>
        <v>28914879629</v>
      </c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+'OCTUBRE 2024'!H219+'NOVIEMBRE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33.75" customHeight="1">
      <c r="A220" s="100">
        <v>3.1111030157E10</v>
      </c>
      <c r="B220" s="101" t="s">
        <v>197</v>
      </c>
      <c r="C220" s="58"/>
      <c r="D220" s="60">
        <v>0.0</v>
      </c>
      <c r="E220" s="63"/>
      <c r="F220" s="62">
        <f t="shared" si="144"/>
        <v>0</v>
      </c>
      <c r="G220" s="60">
        <v>0.0</v>
      </c>
      <c r="H220" s="62">
        <f>+'OCTUBRE 2024'!H220+'NOVIEMBRE 2024'!G220</f>
        <v>21067272</v>
      </c>
      <c r="I220" s="63">
        <f t="shared" si="145"/>
        <v>-21067272</v>
      </c>
      <c r="J220" s="6"/>
      <c r="K220" s="8"/>
      <c r="L220" s="22">
        <f>+G32+G38+G73+G82+G84+G130+G131+G150+G152+G153+G156+G158+G160+G161+G162+G163+G164+G165+G167+G170+G172+G175+G177+G180+G184+G189+G192+G195+G198+G200+G204+G205+G214+G220+G221+G222+G224+G231</f>
        <v>8378911542</v>
      </c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2.5" customHeight="1">
      <c r="A221" s="100">
        <v>3.1111030158E10</v>
      </c>
      <c r="B221" s="101" t="s">
        <v>198</v>
      </c>
      <c r="C221" s="58"/>
      <c r="D221" s="60">
        <v>0.0</v>
      </c>
      <c r="E221" s="63"/>
      <c r="F221" s="62">
        <f t="shared" si="144"/>
        <v>0</v>
      </c>
      <c r="G221" s="60">
        <v>0.0</v>
      </c>
      <c r="H221" s="62">
        <f>+'OCTUBRE 2024'!H221+'NOVIEMBRE 2024'!G221</f>
        <v>54126000</v>
      </c>
      <c r="I221" s="63">
        <f t="shared" si="145"/>
        <v>-54126000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2.5" customHeight="1">
      <c r="A222" s="100">
        <v>3.1111030159E10</v>
      </c>
      <c r="B222" s="101" t="s">
        <v>199</v>
      </c>
      <c r="C222" s="58"/>
      <c r="D222" s="60">
        <v>1.638E8</v>
      </c>
      <c r="E222" s="63"/>
      <c r="F222" s="62">
        <f t="shared" si="144"/>
        <v>163800000</v>
      </c>
      <c r="G222" s="60">
        <v>0.0</v>
      </c>
      <c r="H222" s="62">
        <f>+'OCTUBRE 2024'!H222+'NOVIEMBRE 2024'!G222</f>
        <v>163800000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>
        <v>3.111103016E10</v>
      </c>
      <c r="B223" s="101" t="s">
        <v>200</v>
      </c>
      <c r="C223" s="58"/>
      <c r="D223" s="60">
        <v>1.5E8</v>
      </c>
      <c r="E223" s="63"/>
      <c r="F223" s="62">
        <f t="shared" si="144"/>
        <v>150000000</v>
      </c>
      <c r="G223" s="60">
        <v>0.0</v>
      </c>
      <c r="H223" s="62">
        <f>+'OCTUBRE 2024'!H223+'NOVIEMBRE 2024'!G223</f>
        <v>0</v>
      </c>
      <c r="I223" s="63">
        <f t="shared" si="145"/>
        <v>150000000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>
        <v>3.1111030161E10</v>
      </c>
      <c r="B224" s="101" t="s">
        <v>201</v>
      </c>
      <c r="C224" s="58"/>
      <c r="D224" s="60">
        <v>2.1067272E7</v>
      </c>
      <c r="E224" s="63"/>
      <c r="F224" s="62">
        <f t="shared" si="144"/>
        <v>21067272</v>
      </c>
      <c r="G224" s="60">
        <v>0.0</v>
      </c>
      <c r="H224" s="62">
        <f>+'OCTUBRE 2024'!H224+'NOVIEMBRE 2024'!G224</f>
        <v>21067272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2.5" customHeight="1">
      <c r="A225" s="100">
        <v>3.1111030162E10</v>
      </c>
      <c r="B225" s="101" t="s">
        <v>204</v>
      </c>
      <c r="C225" s="58"/>
      <c r="D225" s="60">
        <v>0.0</v>
      </c>
      <c r="E225" s="63"/>
      <c r="F225" s="62">
        <f t="shared" si="144"/>
        <v>0</v>
      </c>
      <c r="G225" s="60">
        <v>0.0</v>
      </c>
      <c r="H225" s="62">
        <f>+'OCTUBRE 2024'!H225+'NOVIEMBRE 2024'!G225</f>
        <v>75000000</v>
      </c>
      <c r="I225" s="63">
        <f t="shared" si="145"/>
        <v>-75000000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>
        <v>3.1111030163E10</v>
      </c>
      <c r="B226" s="101" t="s">
        <v>207</v>
      </c>
      <c r="C226" s="58"/>
      <c r="D226" s="60">
        <v>4.19795E7</v>
      </c>
      <c r="E226" s="63"/>
      <c r="F226" s="62">
        <f t="shared" si="144"/>
        <v>41979500</v>
      </c>
      <c r="G226" s="60">
        <v>0.0</v>
      </c>
      <c r="H226" s="62">
        <f>+'OCTUBRE 2024'!H226+'NOVIEMBRE 2024'!G226</f>
        <v>0</v>
      </c>
      <c r="I226" s="63">
        <f t="shared" si="145"/>
        <v>41979500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>
        <v>3.1111030164E10</v>
      </c>
      <c r="B227" s="101" t="s">
        <v>209</v>
      </c>
      <c r="C227" s="58"/>
      <c r="D227" s="60">
        <v>0.0</v>
      </c>
      <c r="E227" s="63"/>
      <c r="F227" s="62">
        <f t="shared" si="144"/>
        <v>0</v>
      </c>
      <c r="G227" s="60">
        <v>1.8960545E7</v>
      </c>
      <c r="H227" s="62">
        <f>+'OCTUBRE 2024'!H227+'NOVIEMBRE 2024'!G227</f>
        <v>18960545</v>
      </c>
      <c r="I227" s="63">
        <f t="shared" si="145"/>
        <v>-18960545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>+D229</f>
        <v>2521845442</v>
      </c>
      <c r="E228" s="78"/>
      <c r="F228" s="91">
        <f t="shared" si="144"/>
        <v>2521845442</v>
      </c>
      <c r="G228" s="64">
        <f t="shared" ref="G228:I228" si="146">+G229</f>
        <v>0</v>
      </c>
      <c r="H228" s="64">
        <f t="shared" si="146"/>
        <v>509217027</v>
      </c>
      <c r="I228" s="64">
        <f t="shared" si="146"/>
        <v>-424348125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>+D230+D231+D232</f>
        <v>2521845442</v>
      </c>
      <c r="E229" s="70" t="str">
        <f t="shared" ref="E229:F229" si="147">+E230</f>
        <v/>
      </c>
      <c r="F229" s="70">
        <f t="shared" si="147"/>
        <v>84868902</v>
      </c>
      <c r="G229" s="70">
        <f t="shared" ref="G229:I229" si="148">+G230+G231</f>
        <v>0</v>
      </c>
      <c r="H229" s="70">
        <f t="shared" si="148"/>
        <v>509217027</v>
      </c>
      <c r="I229" s="70">
        <f t="shared" si="148"/>
        <v>-424348125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9">+C230+D230</f>
        <v>84868902</v>
      </c>
      <c r="G230" s="60">
        <v>0.0</v>
      </c>
      <c r="H230" s="62">
        <f>+'OCTUBRE 2024'!H230+'NOVIEMBRE 2024'!G230</f>
        <v>0</v>
      </c>
      <c r="I230" s="63">
        <f t="shared" ref="I230:I233" si="150">+F230-H230</f>
        <v>84868902</v>
      </c>
      <c r="J230" s="6"/>
      <c r="K230" s="5"/>
      <c r="L230" s="65"/>
      <c r="M230" s="6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>
        <v>4.11010143E8</v>
      </c>
      <c r="B231" s="101" t="s">
        <v>203</v>
      </c>
      <c r="C231" s="58"/>
      <c r="D231" s="60"/>
      <c r="E231" s="63"/>
      <c r="F231" s="63">
        <f t="shared" si="149"/>
        <v>0</v>
      </c>
      <c r="G231" s="60">
        <v>0.0</v>
      </c>
      <c r="H231" s="62">
        <f>+'OCTUBRE 2024'!H231+'NOVIEMBRE 2024'!G231</f>
        <v>509217027</v>
      </c>
      <c r="I231" s="63">
        <f t="shared" si="150"/>
        <v>-509217027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>
        <v>4.11010144E8</v>
      </c>
      <c r="B232" s="101" t="s">
        <v>208</v>
      </c>
      <c r="C232" s="58"/>
      <c r="D232" s="114">
        <v>2.43697654048E9</v>
      </c>
      <c r="E232" s="63"/>
      <c r="F232" s="115">
        <f t="shared" si="149"/>
        <v>2436976540</v>
      </c>
      <c r="G232" s="114"/>
      <c r="H232" s="62">
        <f>+'OCTUBRE 2024'!H232+'NOVIEMBRE 2024'!G232</f>
        <v>0</v>
      </c>
      <c r="I232" s="115">
        <f t="shared" si="150"/>
        <v>2436976540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+D206+D228+D195+D187+D184+D191+D197</f>
        <v>31650070005</v>
      </c>
      <c r="E233" s="104">
        <f>+E151+E168+E177+E182+E191</f>
        <v>0</v>
      </c>
      <c r="F233" s="104">
        <f>+C233+D233-E233</f>
        <v>320091045851</v>
      </c>
      <c r="G233" s="104">
        <f t="shared" ref="G233:H233" si="151">+G17+G181+G196+G206+G228</f>
        <v>14677943555</v>
      </c>
      <c r="H233" s="104">
        <f t="shared" si="151"/>
        <v>202650873570</v>
      </c>
      <c r="I233" s="82">
        <f t="shared" si="150"/>
        <v>117440172282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1"/>
      <c r="B234" s="2"/>
      <c r="C234" s="3"/>
      <c r="D234" s="1"/>
      <c r="E234" s="4"/>
      <c r="F234" s="1"/>
      <c r="G234" s="3"/>
      <c r="H234" s="2"/>
      <c r="I234" s="4"/>
      <c r="J234" s="5"/>
      <c r="K234" s="8"/>
      <c r="L234" s="18"/>
      <c r="M234" s="18"/>
      <c r="N234" s="18"/>
      <c r="O234" s="18"/>
      <c r="P234" s="18"/>
      <c r="Q234" s="18"/>
      <c r="R234" s="18"/>
      <c r="S234" s="18"/>
      <c r="T234" s="5"/>
      <c r="U234" s="5"/>
      <c r="V234" s="5"/>
      <c r="W234" s="5"/>
      <c r="X234" s="5"/>
      <c r="Y234" s="5"/>
      <c r="Z234" s="5"/>
    </row>
    <row r="235" ht="11.25" customHeight="1">
      <c r="A235" s="7"/>
      <c r="B235" s="5"/>
      <c r="C235" s="8"/>
      <c r="D235" s="105"/>
      <c r="E235" s="106"/>
      <c r="F235" s="105"/>
      <c r="G235" s="8"/>
      <c r="H235" s="8"/>
      <c r="I235" s="10"/>
      <c r="J235" s="5"/>
      <c r="K235" s="8"/>
      <c r="L235" s="55">
        <v>4.11095274E8</v>
      </c>
      <c r="M235" s="5"/>
      <c r="N235" s="5"/>
      <c r="O235" s="5"/>
      <c r="P235" s="5"/>
      <c r="Q235" s="18"/>
      <c r="R235" s="18"/>
      <c r="S235" s="18"/>
      <c r="T235" s="5"/>
      <c r="U235" s="5"/>
      <c r="V235" s="5"/>
      <c r="W235" s="5"/>
      <c r="X235" s="5"/>
      <c r="Y235" s="5"/>
      <c r="Z235" s="5"/>
    </row>
    <row r="236" ht="11.25" customHeight="1">
      <c r="A236" s="7"/>
      <c r="B236" s="5"/>
      <c r="C236" s="8"/>
      <c r="D236" s="105"/>
      <c r="E236" s="10"/>
      <c r="F236" s="105"/>
      <c r="G236" s="8">
        <f>+'AGOSTO 2024'!H233+'SEPTIEMBRE 2024'!G233</f>
        <v>143998157958</v>
      </c>
      <c r="H236" s="8"/>
      <c r="I236" s="106"/>
      <c r="J236" s="5"/>
      <c r="K236" s="8"/>
      <c r="L236" s="55">
        <v>8.5788895E7</v>
      </c>
      <c r="M236" s="18"/>
      <c r="N236" s="18"/>
      <c r="O236" s="18"/>
      <c r="P236" s="18"/>
      <c r="Q236" s="18"/>
      <c r="R236" s="18"/>
      <c r="S236" s="18"/>
      <c r="T236" s="5"/>
      <c r="U236" s="5"/>
      <c r="V236" s="5"/>
      <c r="W236" s="5"/>
      <c r="X236" s="5"/>
      <c r="Y236" s="5"/>
      <c r="Z236" s="5"/>
    </row>
    <row r="237" ht="11.25" customHeight="1">
      <c r="A237" s="7"/>
      <c r="B237" s="5"/>
      <c r="C237" s="8"/>
      <c r="D237" s="105"/>
      <c r="E237" s="10"/>
      <c r="F237" s="105"/>
      <c r="G237" s="8"/>
      <c r="H237" s="8">
        <f>+'SEPTIEMBRE 2024'!H233+'OCTUBRE 2024'!G233</f>
        <v>187972930015</v>
      </c>
      <c r="I237" s="10"/>
      <c r="J237" s="5"/>
      <c r="K237" s="6"/>
      <c r="L237" s="55">
        <v>1.2332858E7</v>
      </c>
      <c r="M237" s="18"/>
      <c r="N237" s="18"/>
      <c r="O237" s="18"/>
      <c r="P237" s="18"/>
      <c r="Q237" s="18"/>
      <c r="R237" s="18"/>
      <c r="S237" s="18"/>
      <c r="T237" s="5"/>
      <c r="U237" s="5"/>
      <c r="V237" s="5"/>
      <c r="W237" s="5"/>
      <c r="X237" s="5"/>
      <c r="Y237" s="5"/>
      <c r="Z237" s="5"/>
    </row>
    <row r="238" ht="12.0" customHeight="1">
      <c r="A238" s="7"/>
      <c r="B238" s="5"/>
      <c r="C238" s="8"/>
      <c r="D238" s="105"/>
      <c r="E238" s="10"/>
      <c r="F238" s="107"/>
      <c r="G238" s="16"/>
      <c r="H238" s="16"/>
      <c r="I238" s="17"/>
      <c r="J238" s="5"/>
      <c r="K238" s="6"/>
      <c r="L238" s="18"/>
      <c r="M238" s="18"/>
      <c r="N238" s="18"/>
      <c r="O238" s="18"/>
      <c r="P238" s="18"/>
      <c r="Q238" s="18"/>
      <c r="R238" s="18"/>
      <c r="S238" s="18"/>
      <c r="T238" s="5"/>
      <c r="U238" s="5"/>
      <c r="V238" s="5"/>
      <c r="W238" s="5"/>
      <c r="X238" s="5"/>
      <c r="Y238" s="5"/>
      <c r="Z238" s="5"/>
    </row>
    <row r="239" ht="13.5" customHeight="1">
      <c r="A239" s="103" t="s">
        <v>187</v>
      </c>
      <c r="B239" s="108"/>
      <c r="C239" s="109"/>
      <c r="D239" s="107"/>
      <c r="E239" s="17"/>
      <c r="F239" s="110" t="s">
        <v>188</v>
      </c>
      <c r="G239" s="111"/>
      <c r="H239" s="111"/>
      <c r="I239" s="112"/>
      <c r="J239" s="5"/>
      <c r="K239" s="6"/>
      <c r="L239" s="18"/>
      <c r="M239" s="18"/>
      <c r="N239" s="18"/>
      <c r="O239" s="18"/>
      <c r="P239" s="18"/>
      <c r="Q239" s="18"/>
      <c r="R239" s="18"/>
      <c r="S239" s="18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18"/>
      <c r="M240" s="18"/>
      <c r="N240" s="18"/>
      <c r="O240" s="18"/>
      <c r="P240" s="18"/>
      <c r="Q240" s="18"/>
      <c r="R240" s="18"/>
      <c r="S240" s="18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65"/>
      <c r="H241" s="5"/>
      <c r="I241" s="5"/>
      <c r="J241" s="5"/>
      <c r="K241" s="6"/>
      <c r="L241" s="18"/>
      <c r="M241" s="18"/>
      <c r="N241" s="18"/>
      <c r="O241" s="18"/>
      <c r="P241" s="18"/>
      <c r="Q241" s="18"/>
      <c r="R241" s="18"/>
      <c r="S241" s="18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6"/>
      <c r="G242" s="8"/>
      <c r="H242" s="8"/>
      <c r="I242" s="5"/>
      <c r="J242" s="5"/>
      <c r="K242" s="6"/>
      <c r="L242" s="18"/>
      <c r="M242" s="18"/>
      <c r="N242" s="18"/>
      <c r="O242" s="18"/>
      <c r="P242" s="18"/>
      <c r="Q242" s="18"/>
      <c r="R242" s="18"/>
      <c r="S242" s="18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8"/>
      <c r="E243" s="5"/>
      <c r="F243" s="8"/>
      <c r="G243" s="8"/>
      <c r="H243" s="8"/>
      <c r="I243" s="5"/>
      <c r="J243" s="5"/>
      <c r="K243" s="6"/>
      <c r="L243" s="18"/>
      <c r="M243" s="18"/>
      <c r="N243" s="18"/>
      <c r="O243" s="18"/>
      <c r="P243" s="18"/>
      <c r="Q243" s="18"/>
      <c r="R243" s="18"/>
      <c r="S243" s="18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8"/>
      <c r="G244" s="8"/>
      <c r="H244" s="8"/>
      <c r="I244" s="5"/>
      <c r="J244" s="8"/>
      <c r="K244" s="6"/>
      <c r="L244" s="18"/>
      <c r="M244" s="18"/>
      <c r="N244" s="18"/>
      <c r="O244" s="18"/>
      <c r="P244" s="18"/>
      <c r="Q244" s="18"/>
      <c r="R244" s="18"/>
      <c r="S244" s="18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8"/>
      <c r="E245" s="5"/>
      <c r="F245" s="8"/>
      <c r="G245" s="65"/>
      <c r="H245" s="8"/>
      <c r="I245" s="5"/>
      <c r="J245" s="5"/>
      <c r="K245" s="6"/>
      <c r="L245" s="18"/>
      <c r="M245" s="18"/>
      <c r="N245" s="18"/>
      <c r="O245" s="18"/>
      <c r="P245" s="18"/>
      <c r="Q245" s="18"/>
      <c r="R245" s="18"/>
      <c r="S245" s="18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8"/>
      <c r="G246" s="8"/>
      <c r="H246" s="8"/>
      <c r="I246" s="5"/>
      <c r="J246" s="5"/>
      <c r="K246" s="6"/>
      <c r="L246" s="18"/>
      <c r="M246" s="18"/>
      <c r="N246" s="18"/>
      <c r="O246" s="18"/>
      <c r="P246" s="18"/>
      <c r="Q246" s="18"/>
      <c r="R246" s="18"/>
      <c r="S246" s="18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8"/>
      <c r="G247" s="65"/>
      <c r="H247" s="8"/>
      <c r="I247" s="5"/>
      <c r="J247" s="5"/>
      <c r="K247" s="6"/>
      <c r="L247" s="5"/>
      <c r="M247" s="18"/>
      <c r="N247" s="18"/>
      <c r="O247" s="18"/>
      <c r="P247" s="18"/>
      <c r="Q247" s="18"/>
      <c r="R247" s="18"/>
      <c r="S247" s="18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8"/>
      <c r="G248" s="8"/>
      <c r="H248" s="5"/>
      <c r="I248" s="5"/>
      <c r="J248" s="5"/>
      <c r="K248" s="6"/>
      <c r="L248" s="5"/>
      <c r="M248" s="18"/>
      <c r="N248" s="18"/>
      <c r="O248" s="18"/>
      <c r="P248" s="18"/>
      <c r="Q248" s="18"/>
      <c r="R248" s="18"/>
      <c r="S248" s="18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65"/>
      <c r="H249" s="5"/>
      <c r="I249" s="5"/>
      <c r="J249" s="5"/>
      <c r="K249" s="6"/>
      <c r="L249" s="5"/>
      <c r="M249" s="18"/>
      <c r="N249" s="18"/>
      <c r="O249" s="18"/>
      <c r="P249" s="18"/>
      <c r="Q249" s="18"/>
      <c r="R249" s="18"/>
      <c r="S249" s="18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18"/>
      <c r="M250" s="18"/>
      <c r="N250" s="18"/>
      <c r="O250" s="18"/>
      <c r="P250" s="18"/>
      <c r="Q250" s="18"/>
      <c r="R250" s="18"/>
      <c r="S250" s="18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65"/>
      <c r="H251" s="5"/>
      <c r="I251" s="5"/>
      <c r="J251" s="5"/>
      <c r="K251" s="6"/>
      <c r="L251" s="5"/>
      <c r="M251" s="18"/>
      <c r="N251" s="18"/>
      <c r="O251" s="18"/>
      <c r="P251" s="18"/>
      <c r="Q251" s="18"/>
      <c r="R251" s="18"/>
      <c r="S251" s="18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18"/>
      <c r="M252" s="18"/>
      <c r="N252" s="18"/>
      <c r="O252" s="18"/>
      <c r="P252" s="18"/>
      <c r="Q252" s="18"/>
      <c r="R252" s="18"/>
      <c r="S252" s="18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18"/>
      <c r="M253" s="18"/>
      <c r="N253" s="18"/>
      <c r="O253" s="18"/>
      <c r="P253" s="18"/>
      <c r="Q253" s="18"/>
      <c r="R253" s="18"/>
      <c r="S253" s="18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18"/>
      <c r="M254" s="18"/>
      <c r="N254" s="18"/>
      <c r="O254" s="18"/>
      <c r="P254" s="18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18"/>
      <c r="M255" s="18"/>
      <c r="N255" s="18"/>
      <c r="O255" s="18"/>
      <c r="P255" s="18"/>
      <c r="Q255" s="18"/>
      <c r="R255" s="18"/>
      <c r="S255" s="18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18"/>
      <c r="M256" s="18"/>
      <c r="N256" s="18"/>
      <c r="O256" s="18"/>
      <c r="P256" s="18"/>
      <c r="Q256" s="18"/>
      <c r="R256" s="18"/>
      <c r="S256" s="18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18"/>
      <c r="M258" s="18"/>
      <c r="N258" s="18"/>
      <c r="O258" s="18"/>
      <c r="P258" s="18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22"/>
      <c r="M259" s="18"/>
      <c r="N259" s="18"/>
      <c r="O259" s="18"/>
      <c r="P259" s="18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8">
        <f>+D234+D254</f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8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8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8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8"/>
      <c r="M264" s="65"/>
      <c r="N264" s="5"/>
      <c r="O264" s="5"/>
      <c r="P264" s="5"/>
      <c r="Q264" s="18"/>
      <c r="R264" s="18"/>
      <c r="S264" s="18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8"/>
      <c r="M265" s="65"/>
      <c r="N265" s="5"/>
      <c r="O265" s="5"/>
      <c r="P265" s="5"/>
      <c r="Q265" s="18"/>
      <c r="R265" s="18"/>
      <c r="S265" s="18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8"/>
      <c r="M266" s="65"/>
      <c r="N266" s="5"/>
      <c r="O266" s="5"/>
      <c r="P266" s="5"/>
      <c r="Q266" s="18"/>
      <c r="R266" s="18"/>
      <c r="S266" s="18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22"/>
      <c r="M267" s="55"/>
      <c r="N267" s="18"/>
      <c r="O267" s="18"/>
      <c r="P267" s="18"/>
      <c r="Q267" s="18"/>
      <c r="R267" s="18"/>
      <c r="S267" s="18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22"/>
      <c r="M268" s="55"/>
      <c r="N268" s="18"/>
      <c r="O268" s="18"/>
      <c r="P268" s="18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22"/>
      <c r="M269" s="55"/>
      <c r="N269" s="18"/>
      <c r="O269" s="18"/>
      <c r="P269" s="18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22"/>
      <c r="M270" s="55"/>
      <c r="N270" s="18"/>
      <c r="O270" s="18"/>
      <c r="P270" s="18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8"/>
      <c r="M280" s="5"/>
      <c r="N280" s="5"/>
      <c r="O280" s="5"/>
      <c r="P280" s="5"/>
      <c r="Q280" s="18"/>
      <c r="R280" s="18"/>
      <c r="S280" s="18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8">
        <f>I280-H280</f>
        <v>0</v>
      </c>
      <c r="M283" s="18"/>
      <c r="N283" s="18"/>
      <c r="O283" s="18"/>
      <c r="P283" s="18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113">
        <v>5.61097122E8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8">
        <f>L284+H280</f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>
        <v>4.405920581E9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8">
        <f>L288-L289</f>
        <v>-4405920581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65">
        <f>L286-L288</f>
        <v>561097122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4:I4"/>
    <mergeCell ref="D14:E14"/>
    <mergeCell ref="G14:H14"/>
    <mergeCell ref="D15:E15"/>
    <mergeCell ref="F239:I239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9.38"/>
    <col customWidth="1" min="3" max="3" width="15.13"/>
    <col customWidth="1" min="4" max="4" width="14.25"/>
    <col customWidth="1" min="5" max="5" width="11.63"/>
    <col customWidth="1" min="6" max="6" width="16.75"/>
    <col customWidth="1" min="7" max="7" width="14.88"/>
    <col customWidth="1" min="8" max="8" width="13.38"/>
    <col customWidth="1" min="9" max="9" width="14.13"/>
    <col customWidth="1" min="10" max="10" width="6.63"/>
    <col customWidth="1" min="11" max="11" width="13.38"/>
    <col customWidth="1" min="12" max="12" width="13.88"/>
    <col customWidth="1" min="13" max="13" width="15.25"/>
    <col customWidth="1" min="14" max="19" width="11.38"/>
    <col customWidth="1" min="20" max="26" width="10.0"/>
  </cols>
  <sheetData>
    <row r="1" ht="11.25" customHeight="1">
      <c r="A1" s="1"/>
      <c r="B1" s="2"/>
      <c r="C1" s="3"/>
      <c r="D1" s="2"/>
      <c r="E1" s="2"/>
      <c r="F1" s="2"/>
      <c r="G1" s="2"/>
      <c r="H1" s="2"/>
      <c r="I1" s="4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7"/>
      <c r="B2" s="5"/>
      <c r="C2" s="8"/>
      <c r="D2" s="5"/>
      <c r="E2" s="9" t="s">
        <v>0</v>
      </c>
      <c r="F2" s="5"/>
      <c r="G2" s="5"/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7"/>
      <c r="B3" s="5"/>
      <c r="C3" s="8"/>
      <c r="D3" s="5"/>
      <c r="E3" s="5"/>
      <c r="F3" s="5"/>
      <c r="G3" s="5"/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/>
      <c r="I4" s="12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0" customHeight="1">
      <c r="A5" s="13"/>
      <c r="B5" s="14"/>
      <c r="C5" s="15"/>
      <c r="D5" s="16"/>
      <c r="E5" s="16"/>
      <c r="F5" s="16"/>
      <c r="G5" s="16"/>
      <c r="H5" s="16"/>
      <c r="I5" s="17"/>
      <c r="J5" s="5"/>
      <c r="K5" s="6"/>
      <c r="L5" s="5"/>
      <c r="M5" s="18"/>
      <c r="N5" s="5"/>
      <c r="O5" s="5"/>
      <c r="P5" s="18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"/>
      <c r="B6" s="2"/>
      <c r="C6" s="3"/>
      <c r="D6" s="19"/>
      <c r="E6" s="19" t="s">
        <v>1</v>
      </c>
      <c r="F6" s="19"/>
      <c r="G6" s="2"/>
      <c r="H6" s="2"/>
      <c r="I6" s="20"/>
      <c r="J6" s="5"/>
      <c r="K6" s="6"/>
      <c r="L6" s="5"/>
      <c r="M6" s="18"/>
      <c r="N6" s="5"/>
      <c r="O6" s="5"/>
      <c r="P6" s="18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21"/>
      <c r="B7" s="18"/>
      <c r="C7" s="22"/>
      <c r="D7" s="18"/>
      <c r="E7" s="18" t="s">
        <v>2</v>
      </c>
      <c r="F7" s="18"/>
      <c r="G7" s="5"/>
      <c r="H7" s="5"/>
      <c r="I7" s="23"/>
      <c r="J7" s="5"/>
      <c r="K7" s="6"/>
      <c r="L7" s="5"/>
      <c r="M7" s="18"/>
      <c r="N7" s="5"/>
      <c r="O7" s="5"/>
      <c r="P7" s="18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/>
      <c r="B8" s="18"/>
      <c r="C8" s="22"/>
      <c r="D8" s="18"/>
      <c r="E8" s="18" t="s">
        <v>3</v>
      </c>
      <c r="F8" s="18"/>
      <c r="G8" s="5"/>
      <c r="H8" s="5"/>
      <c r="I8" s="23"/>
      <c r="J8" s="5"/>
      <c r="K8" s="6"/>
      <c r="L8" s="5"/>
      <c r="M8" s="18"/>
      <c r="N8" s="5"/>
      <c r="O8" s="5"/>
      <c r="P8" s="18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 t="s">
        <v>4</v>
      </c>
      <c r="B9" s="18"/>
      <c r="C9" s="22"/>
      <c r="D9" s="18"/>
      <c r="E9" s="18" t="s">
        <v>5</v>
      </c>
      <c r="F9" s="18"/>
      <c r="G9" s="5"/>
      <c r="H9" s="5"/>
      <c r="I9" s="23"/>
      <c r="J9" s="5"/>
      <c r="K9" s="6"/>
      <c r="L9" s="5"/>
      <c r="M9" s="18"/>
      <c r="N9" s="5"/>
      <c r="O9" s="5"/>
      <c r="P9" s="18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1"/>
      <c r="B10" s="18"/>
      <c r="C10" s="22"/>
      <c r="D10" s="18"/>
      <c r="E10" s="18" t="s">
        <v>6</v>
      </c>
      <c r="F10" s="18"/>
      <c r="G10" s="5"/>
      <c r="H10" s="5"/>
      <c r="I10" s="23"/>
      <c r="J10" s="5"/>
      <c r="K10" s="6"/>
      <c r="L10" s="5"/>
      <c r="M10" s="18"/>
      <c r="N10" s="5"/>
      <c r="O10" s="5"/>
      <c r="P10" s="18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1"/>
      <c r="B11" s="18"/>
      <c r="C11" s="22"/>
      <c r="D11" s="18"/>
      <c r="E11" s="18" t="s">
        <v>210</v>
      </c>
      <c r="F11" s="18"/>
      <c r="G11" s="5"/>
      <c r="H11" s="5"/>
      <c r="I11" s="23"/>
      <c r="J11" s="5"/>
      <c r="K11" s="6"/>
      <c r="L11" s="5"/>
      <c r="M11" s="18"/>
      <c r="N11" s="5"/>
      <c r="O11" s="5"/>
      <c r="P11" s="18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0" customHeight="1">
      <c r="A12" s="25"/>
      <c r="B12" s="16"/>
      <c r="C12" s="26"/>
      <c r="D12" s="14"/>
      <c r="E12" s="14" t="s">
        <v>8</v>
      </c>
      <c r="F12" s="14"/>
      <c r="G12" s="16"/>
      <c r="H12" s="16"/>
      <c r="I12" s="27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0" customHeight="1">
      <c r="A13" s="21"/>
      <c r="B13" s="18"/>
      <c r="C13" s="22"/>
      <c r="D13" s="18"/>
      <c r="E13" s="5"/>
      <c r="F13" s="5"/>
      <c r="G13" s="5"/>
      <c r="H13" s="5"/>
      <c r="I13" s="10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0" customHeight="1">
      <c r="A14" s="28" t="s">
        <v>9</v>
      </c>
      <c r="B14" s="29" t="s">
        <v>11</v>
      </c>
      <c r="C14" s="30" t="s">
        <v>12</v>
      </c>
      <c r="D14" s="31" t="s">
        <v>13</v>
      </c>
      <c r="E14" s="32"/>
      <c r="F14" s="33" t="s">
        <v>12</v>
      </c>
      <c r="G14" s="34" t="s">
        <v>15</v>
      </c>
      <c r="H14" s="32"/>
      <c r="I14" s="35" t="s">
        <v>16</v>
      </c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0" customHeight="1">
      <c r="A15" s="36"/>
      <c r="B15" s="37"/>
      <c r="C15" s="38" t="s">
        <v>17</v>
      </c>
      <c r="D15" s="39" t="s">
        <v>18</v>
      </c>
      <c r="E15" s="40"/>
      <c r="F15" s="41" t="s">
        <v>19</v>
      </c>
      <c r="G15" s="37" t="s">
        <v>20</v>
      </c>
      <c r="H15" s="37" t="s">
        <v>21</v>
      </c>
      <c r="I15" s="42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0" customHeight="1">
      <c r="A16" s="43"/>
      <c r="B16" s="44"/>
      <c r="C16" s="45" t="s">
        <v>22</v>
      </c>
      <c r="D16" s="46" t="s">
        <v>23</v>
      </c>
      <c r="E16" s="46" t="s">
        <v>24</v>
      </c>
      <c r="F16" s="46" t="s">
        <v>25</v>
      </c>
      <c r="G16" s="47">
        <v>4.0</v>
      </c>
      <c r="H16" s="48" t="s">
        <v>26</v>
      </c>
      <c r="I16" s="35" t="s">
        <v>27</v>
      </c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9">
        <v>1.0</v>
      </c>
      <c r="B17" s="50" t="s">
        <v>28</v>
      </c>
      <c r="C17" s="51">
        <f t="shared" ref="C17:D17" si="1">+C18</f>
        <v>128991550549</v>
      </c>
      <c r="D17" s="51">
        <f t="shared" si="1"/>
        <v>0</v>
      </c>
      <c r="E17" s="52">
        <v>0.0</v>
      </c>
      <c r="F17" s="51">
        <f>+F18+F181</f>
        <v>259161407454</v>
      </c>
      <c r="G17" s="51">
        <f t="shared" ref="G17:H17" si="2">+G18</f>
        <v>20589387512</v>
      </c>
      <c r="H17" s="51">
        <f t="shared" si="2"/>
        <v>129287675234</v>
      </c>
      <c r="I17" s="51">
        <f>+F17+G17-H17</f>
        <v>150463119732</v>
      </c>
      <c r="J17" s="18"/>
      <c r="K17" s="53"/>
      <c r="L17" s="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.25" customHeight="1">
      <c r="A18" s="49">
        <v>11.0</v>
      </c>
      <c r="B18" s="50" t="s">
        <v>29</v>
      </c>
      <c r="C18" s="51">
        <f t="shared" ref="C18:D18" si="3">C19+C168+C176</f>
        <v>128991550549</v>
      </c>
      <c r="D18" s="51">
        <f t="shared" si="3"/>
        <v>0</v>
      </c>
      <c r="E18" s="54">
        <v>0.0</v>
      </c>
      <c r="F18" s="51">
        <f t="shared" ref="F18:I18" si="4">F19+F168+F176</f>
        <v>128991550549</v>
      </c>
      <c r="G18" s="51">
        <f t="shared" si="4"/>
        <v>20589387512</v>
      </c>
      <c r="H18" s="51">
        <f t="shared" si="4"/>
        <v>129287675234</v>
      </c>
      <c r="I18" s="51">
        <f t="shared" si="4"/>
        <v>-296124685.3</v>
      </c>
      <c r="J18" s="18"/>
      <c r="K18" s="53"/>
      <c r="L18" s="8"/>
      <c r="M18" s="55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1.25" customHeight="1">
      <c r="A19" s="49">
        <v>111.0</v>
      </c>
      <c r="B19" s="50" t="s">
        <v>31</v>
      </c>
      <c r="C19" s="51">
        <f t="shared" ref="C19:D19" si="5">C20+C70+C86+C134+C149+C154+C159</f>
        <v>91339790549</v>
      </c>
      <c r="D19" s="51">
        <f t="shared" si="5"/>
        <v>0</v>
      </c>
      <c r="E19" s="54">
        <v>0.0</v>
      </c>
      <c r="F19" s="51">
        <f t="shared" ref="F19:I19" si="6">F20+F70+F86+F134+F149+F154+F159</f>
        <v>91339790549</v>
      </c>
      <c r="G19" s="51">
        <f t="shared" si="6"/>
        <v>11793706957</v>
      </c>
      <c r="H19" s="51">
        <f t="shared" si="6"/>
        <v>90557076887</v>
      </c>
      <c r="I19" s="51">
        <f t="shared" si="6"/>
        <v>782713662.4</v>
      </c>
      <c r="J19" s="18"/>
      <c r="K19" s="53"/>
      <c r="L19" s="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1.25" customHeight="1">
      <c r="A20" s="49">
        <v>1111.0</v>
      </c>
      <c r="B20" s="50" t="s">
        <v>32</v>
      </c>
      <c r="C20" s="51">
        <f t="shared" ref="C20:D20" si="7">+C21+C31+C37+C57+C64+C68</f>
        <v>85494721951</v>
      </c>
      <c r="D20" s="51">
        <f t="shared" si="7"/>
        <v>0</v>
      </c>
      <c r="E20" s="54">
        <v>0.0</v>
      </c>
      <c r="F20" s="51">
        <f t="shared" ref="F20:I20" si="8">+F21+F31+F37+F57+F64+F68</f>
        <v>85494721951</v>
      </c>
      <c r="G20" s="51">
        <f t="shared" si="8"/>
        <v>11667883445</v>
      </c>
      <c r="H20" s="51">
        <f t="shared" si="8"/>
        <v>87896128399</v>
      </c>
      <c r="I20" s="51">
        <f t="shared" si="8"/>
        <v>-2401406448</v>
      </c>
      <c r="J20" s="18"/>
      <c r="K20" s="53"/>
      <c r="L20" s="8"/>
      <c r="M20" s="22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1.25" customHeight="1">
      <c r="A21" s="49">
        <v>111101.0</v>
      </c>
      <c r="B21" s="50" t="s">
        <v>34</v>
      </c>
      <c r="C21" s="51">
        <f t="shared" ref="C21:D21" si="9">SUM(C22:C30)</f>
        <v>18546980835</v>
      </c>
      <c r="D21" s="51">
        <f t="shared" si="9"/>
        <v>0</v>
      </c>
      <c r="E21" s="54">
        <f>+E22+E23+E24+E25+E26+E27+E28</f>
        <v>0</v>
      </c>
      <c r="F21" s="51">
        <f t="shared" ref="F21:I21" si="10">SUM(F22:F30)</f>
        <v>18546980835</v>
      </c>
      <c r="G21" s="51">
        <f t="shared" si="10"/>
        <v>2527373736</v>
      </c>
      <c r="H21" s="51">
        <f t="shared" si="10"/>
        <v>18445178311</v>
      </c>
      <c r="I21" s="51">
        <f t="shared" si="10"/>
        <v>101802523.6</v>
      </c>
      <c r="J21" s="18"/>
      <c r="K21" s="53"/>
      <c r="L21" s="8"/>
      <c r="M21" s="8"/>
      <c r="N21" s="8"/>
      <c r="O21" s="8"/>
      <c r="P21" s="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1.25" customHeight="1">
      <c r="A22" s="56">
        <v>1.1110101E7</v>
      </c>
      <c r="B22" s="57" t="s">
        <v>35</v>
      </c>
      <c r="C22" s="58">
        <v>3.194274158E9</v>
      </c>
      <c r="D22" s="59">
        <v>0.0</v>
      </c>
      <c r="E22" s="60">
        <v>0.0</v>
      </c>
      <c r="F22" s="61">
        <f t="shared" ref="F22:F30" si="11">+C22+D22</f>
        <v>3194274158</v>
      </c>
      <c r="G22" s="60">
        <v>4.2603124035518634E8</v>
      </c>
      <c r="H22" s="62">
        <f>+'NOVIEMBRE 2024'!H22+'DICIEMBRE 2024'!G22</f>
        <v>3066081070</v>
      </c>
      <c r="I22" s="63">
        <f t="shared" ref="I22:I30" si="12">+F22-H22</f>
        <v>128193088.1</v>
      </c>
      <c r="J22" s="5"/>
      <c r="K22" s="53"/>
      <c r="L22" s="8"/>
      <c r="M22" s="22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56">
        <v>1.1110102E7</v>
      </c>
      <c r="B23" s="57" t="s">
        <v>37</v>
      </c>
      <c r="C23" s="58">
        <v>2.016482633E9</v>
      </c>
      <c r="D23" s="59">
        <v>0.0</v>
      </c>
      <c r="E23" s="59">
        <v>0.0</v>
      </c>
      <c r="F23" s="61">
        <f t="shared" si="11"/>
        <v>2016482633</v>
      </c>
      <c r="G23" s="60">
        <v>2.4697463208996293E8</v>
      </c>
      <c r="H23" s="62">
        <f>+'NOVIEMBRE 2024'!H23+'DICIEMBRE 2024'!G23</f>
        <v>1962943294</v>
      </c>
      <c r="I23" s="63">
        <f t="shared" si="12"/>
        <v>53539338.75</v>
      </c>
      <c r="J23" s="5"/>
      <c r="K23" s="5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56">
        <v>1.1110103E7</v>
      </c>
      <c r="B24" s="57" t="s">
        <v>38</v>
      </c>
      <c r="C24" s="58">
        <v>3.486780624E9</v>
      </c>
      <c r="D24" s="59">
        <v>0.0</v>
      </c>
      <c r="E24" s="60">
        <v>0.0</v>
      </c>
      <c r="F24" s="61">
        <f t="shared" si="11"/>
        <v>3486780624</v>
      </c>
      <c r="G24" s="60">
        <v>4.8365865450951076E8</v>
      </c>
      <c r="H24" s="62">
        <f>+'NOVIEMBRE 2024'!H24+'DICIEMBRE 2024'!G24</f>
        <v>3626961338</v>
      </c>
      <c r="I24" s="63">
        <f t="shared" si="12"/>
        <v>-140180713.7</v>
      </c>
      <c r="J24" s="5"/>
      <c r="K24" s="6"/>
      <c r="L24" s="8"/>
      <c r="M24" s="5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56">
        <v>1.1110104E7</v>
      </c>
      <c r="B25" s="57" t="s">
        <v>40</v>
      </c>
      <c r="C25" s="58">
        <v>1.809398409E9</v>
      </c>
      <c r="D25" s="59">
        <v>0.0</v>
      </c>
      <c r="E25" s="60">
        <v>0.0</v>
      </c>
      <c r="F25" s="61">
        <f t="shared" si="11"/>
        <v>1809398409</v>
      </c>
      <c r="G25" s="60">
        <v>2.5863732304976672E8</v>
      </c>
      <c r="H25" s="62">
        <f>+'NOVIEMBRE 2024'!H25+'DICIEMBRE 2024'!G25</f>
        <v>1911173023</v>
      </c>
      <c r="I25" s="63">
        <f t="shared" si="12"/>
        <v>-101774614</v>
      </c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56">
        <v>1.1110105E7</v>
      </c>
      <c r="B26" s="57" t="s">
        <v>41</v>
      </c>
      <c r="C26" s="58">
        <v>3.647270898E9</v>
      </c>
      <c r="D26" s="59">
        <v>0.0</v>
      </c>
      <c r="E26" s="60">
        <v>0.0</v>
      </c>
      <c r="F26" s="61">
        <f t="shared" si="11"/>
        <v>3647270898</v>
      </c>
      <c r="G26" s="60">
        <v>4.85030735E8</v>
      </c>
      <c r="H26" s="62">
        <f>+'NOVIEMBRE 2024'!H26+'DICIEMBRE 2024'!G26</f>
        <v>3720482719</v>
      </c>
      <c r="I26" s="63">
        <f t="shared" si="12"/>
        <v>-73211820.86</v>
      </c>
      <c r="J26" s="5"/>
      <c r="K26" s="6"/>
      <c r="L26" s="8"/>
      <c r="M26" s="22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6">
        <v>1.1110106E7</v>
      </c>
      <c r="B27" s="57" t="s">
        <v>43</v>
      </c>
      <c r="C27" s="58">
        <v>1.88446644E9</v>
      </c>
      <c r="D27" s="59">
        <v>0.0</v>
      </c>
      <c r="E27" s="60">
        <v>0.0</v>
      </c>
      <c r="F27" s="61">
        <f t="shared" si="11"/>
        <v>1884466440</v>
      </c>
      <c r="G27" s="60">
        <v>2.40114227E8</v>
      </c>
      <c r="H27" s="62">
        <f>+'NOVIEMBRE 2024'!H27+'DICIEMBRE 2024'!G27</f>
        <v>1572700514</v>
      </c>
      <c r="I27" s="63">
        <f t="shared" si="12"/>
        <v>311765925.8</v>
      </c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56">
        <v>1.1110107E7</v>
      </c>
      <c r="B28" s="57" t="s">
        <v>44</v>
      </c>
      <c r="C28" s="58">
        <v>1.242505345E9</v>
      </c>
      <c r="D28" s="59">
        <v>0.0</v>
      </c>
      <c r="E28" s="60">
        <v>0.0</v>
      </c>
      <c r="F28" s="61">
        <f t="shared" si="11"/>
        <v>1242505345</v>
      </c>
      <c r="G28" s="60">
        <v>1.6533579537133628E8</v>
      </c>
      <c r="H28" s="62">
        <f>+'NOVIEMBRE 2024'!H28+'DICIEMBRE 2024'!G28</f>
        <v>1215214909</v>
      </c>
      <c r="I28" s="63">
        <f t="shared" si="12"/>
        <v>27290436.13</v>
      </c>
      <c r="J28" s="5"/>
      <c r="K28" s="6"/>
      <c r="L28" s="8"/>
      <c r="M28" s="2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56">
        <v>1.1110608E7</v>
      </c>
      <c r="B29" s="57" t="s">
        <v>46</v>
      </c>
      <c r="C29" s="58">
        <v>9.94004284E8</v>
      </c>
      <c r="D29" s="59">
        <v>0.0</v>
      </c>
      <c r="E29" s="54">
        <f>+E30+E31+E32+E33+E34+E35+E36+E37+E38+E39+E40+E41+E42</f>
        <v>0</v>
      </c>
      <c r="F29" s="61">
        <f t="shared" si="11"/>
        <v>994004284</v>
      </c>
      <c r="G29" s="60">
        <v>1.523010231221438E8</v>
      </c>
      <c r="H29" s="62">
        <f>+'NOVIEMBRE 2024'!H29+'DICIEMBRE 2024'!G29</f>
        <v>992035995.4</v>
      </c>
      <c r="I29" s="63">
        <f t="shared" si="12"/>
        <v>1968288.62</v>
      </c>
      <c r="J29" s="18"/>
      <c r="K29" s="6"/>
      <c r="L29" s="5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1.25" customHeight="1">
      <c r="A30" s="56">
        <v>1.1110609E7</v>
      </c>
      <c r="B30" s="57" t="s">
        <v>47</v>
      </c>
      <c r="C30" s="58">
        <v>2.71798044E8</v>
      </c>
      <c r="D30" s="59">
        <v>0.0</v>
      </c>
      <c r="E30" s="60">
        <v>0.0</v>
      </c>
      <c r="F30" s="61">
        <f t="shared" si="11"/>
        <v>271798044</v>
      </c>
      <c r="G30" s="60">
        <v>6.929010511412849E7</v>
      </c>
      <c r="H30" s="62">
        <f>+'NOVIEMBRE 2024'!H30+'DICIEMBRE 2024'!G30</f>
        <v>377585449.2</v>
      </c>
      <c r="I30" s="63">
        <f t="shared" si="12"/>
        <v>-105787405.2</v>
      </c>
      <c r="J30" s="5"/>
      <c r="K30" s="6"/>
      <c r="L30" s="8"/>
      <c r="M30" s="5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9">
        <v>111102.0</v>
      </c>
      <c r="B31" s="50" t="s">
        <v>49</v>
      </c>
      <c r="C31" s="64">
        <f t="shared" ref="C31:D31" si="13">SUM(C32:C36)</f>
        <v>15510608389</v>
      </c>
      <c r="D31" s="64">
        <f t="shared" si="13"/>
        <v>0</v>
      </c>
      <c r="E31" s="60">
        <v>0.0</v>
      </c>
      <c r="F31" s="64">
        <f t="shared" ref="F31:I31" si="14">SUM(F32:F36)</f>
        <v>15510608389</v>
      </c>
      <c r="G31" s="64">
        <f t="shared" si="14"/>
        <v>2116785871</v>
      </c>
      <c r="H31" s="64">
        <f t="shared" si="14"/>
        <v>17264503777</v>
      </c>
      <c r="I31" s="64">
        <f t="shared" si="14"/>
        <v>-1753895388</v>
      </c>
      <c r="J31" s="5"/>
      <c r="K31" s="6"/>
      <c r="L31" s="5"/>
      <c r="M31" s="6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56">
        <v>1.1110201E7</v>
      </c>
      <c r="B32" s="57" t="s">
        <v>50</v>
      </c>
      <c r="C32" s="58">
        <v>3.629151028E9</v>
      </c>
      <c r="D32" s="59">
        <v>0.0</v>
      </c>
      <c r="E32" s="60">
        <v>0.0</v>
      </c>
      <c r="F32" s="62">
        <f t="shared" ref="F32:F36" si="15">+C32+D32</f>
        <v>3629151028</v>
      </c>
      <c r="G32" s="60">
        <v>5.15902563E8</v>
      </c>
      <c r="H32" s="62">
        <f>+'NOVIEMBRE 2024'!H32+'DICIEMBRE 2024'!G32</f>
        <v>4302593454</v>
      </c>
      <c r="I32" s="63">
        <f t="shared" ref="I32:I36" si="16">+F32-H32</f>
        <v>-673442426</v>
      </c>
      <c r="J32" s="5"/>
      <c r="K32" s="6"/>
      <c r="L32" s="8"/>
      <c r="M32" s="5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56">
        <v>1.1110202E7</v>
      </c>
      <c r="B33" s="57" t="s">
        <v>52</v>
      </c>
      <c r="C33" s="58">
        <v>3.623973923E9</v>
      </c>
      <c r="D33" s="59">
        <v>0.0</v>
      </c>
      <c r="E33" s="60">
        <v>0.0</v>
      </c>
      <c r="F33" s="62">
        <f t="shared" si="15"/>
        <v>3623973923</v>
      </c>
      <c r="G33" s="60">
        <v>4.472985E8</v>
      </c>
      <c r="H33" s="62">
        <f>+'NOVIEMBRE 2024'!H33+'DICIEMBRE 2024'!G33</f>
        <v>3101676169</v>
      </c>
      <c r="I33" s="63">
        <f t="shared" si="16"/>
        <v>522297754.2</v>
      </c>
      <c r="J33" s="5"/>
      <c r="K33" s="6"/>
      <c r="L33" s="5"/>
      <c r="M33" s="6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1.25" customHeight="1">
      <c r="A34" s="56">
        <v>1.1110203E7</v>
      </c>
      <c r="B34" s="57" t="s">
        <v>53</v>
      </c>
      <c r="C34" s="58">
        <v>3.616208264E9</v>
      </c>
      <c r="D34" s="59">
        <v>0.0</v>
      </c>
      <c r="E34" s="60">
        <v>0.0</v>
      </c>
      <c r="F34" s="62">
        <f t="shared" si="15"/>
        <v>3616208264</v>
      </c>
      <c r="G34" s="60">
        <f>498065508+8895416</f>
        <v>506960924</v>
      </c>
      <c r="H34" s="62">
        <f>+'NOVIEMBRE 2024'!H34+'DICIEMBRE 2024'!G34</f>
        <v>4760680874</v>
      </c>
      <c r="I34" s="63">
        <f t="shared" si="16"/>
        <v>-1144472610</v>
      </c>
      <c r="J34" s="5"/>
      <c r="K34" s="6"/>
      <c r="L34" s="8"/>
      <c r="M34" s="5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>
        <v>1.1110204E7</v>
      </c>
      <c r="B35" s="57" t="s">
        <v>55</v>
      </c>
      <c r="C35" s="58">
        <v>3.825881041E9</v>
      </c>
      <c r="D35" s="59">
        <v>0.0</v>
      </c>
      <c r="E35" s="60">
        <v>0.0</v>
      </c>
      <c r="F35" s="62">
        <f t="shared" si="15"/>
        <v>3825881041</v>
      </c>
      <c r="G35" s="60">
        <v>5.577510441364995E8</v>
      </c>
      <c r="H35" s="62">
        <f>+'NOVIEMBRE 2024'!H35+'DICIEMBRE 2024'!G35</f>
        <v>4390046058</v>
      </c>
      <c r="I35" s="63">
        <f t="shared" si="16"/>
        <v>-564165017.3</v>
      </c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56">
        <v>1.1110213E7</v>
      </c>
      <c r="B36" s="57" t="s">
        <v>56</v>
      </c>
      <c r="C36" s="58">
        <v>8.15394133E8</v>
      </c>
      <c r="D36" s="59">
        <v>0.0</v>
      </c>
      <c r="E36" s="60">
        <v>0.0</v>
      </c>
      <c r="F36" s="62">
        <f t="shared" si="15"/>
        <v>815394133</v>
      </c>
      <c r="G36" s="60">
        <f>87127162+1745678</f>
        <v>88872840</v>
      </c>
      <c r="H36" s="62">
        <f>+'NOVIEMBRE 2024'!H36+'DICIEMBRE 2024'!G36</f>
        <v>709507222</v>
      </c>
      <c r="I36" s="63">
        <f t="shared" si="16"/>
        <v>105886911</v>
      </c>
      <c r="J36" s="5"/>
      <c r="K36" s="6"/>
      <c r="L36" s="8"/>
      <c r="M36" s="5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49">
        <v>111103.0</v>
      </c>
      <c r="B37" s="50" t="s">
        <v>58</v>
      </c>
      <c r="C37" s="64">
        <f t="shared" ref="C37:D37" si="17">SUM(C38:C56)</f>
        <v>26555963195</v>
      </c>
      <c r="D37" s="64">
        <f t="shared" si="17"/>
        <v>0</v>
      </c>
      <c r="E37" s="60">
        <v>0.0</v>
      </c>
      <c r="F37" s="64">
        <f t="shared" ref="F37:I37" si="18">SUM(F38:F56)</f>
        <v>26555963195</v>
      </c>
      <c r="G37" s="64">
        <f t="shared" si="18"/>
        <v>3600661216</v>
      </c>
      <c r="H37" s="64">
        <f t="shared" si="18"/>
        <v>25796516695</v>
      </c>
      <c r="I37" s="64">
        <f t="shared" si="18"/>
        <v>759446499.9</v>
      </c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56">
        <v>1.1110301E7</v>
      </c>
      <c r="B38" s="57" t="s">
        <v>59</v>
      </c>
      <c r="C38" s="58">
        <v>3.96307434E9</v>
      </c>
      <c r="D38" s="59">
        <v>0.0</v>
      </c>
      <c r="E38" s="60">
        <v>0.0</v>
      </c>
      <c r="F38" s="62">
        <f t="shared" ref="F38:F56" si="19">+C38+D38</f>
        <v>3963074340</v>
      </c>
      <c r="G38" s="60">
        <v>5.31681499638115E8</v>
      </c>
      <c r="H38" s="62">
        <f>+'NOVIEMBRE 2024'!H38+'DICIEMBRE 2024'!G38</f>
        <v>4005408416</v>
      </c>
      <c r="I38" s="63">
        <f t="shared" ref="I38:I56" si="20">+F38-H38</f>
        <v>-42334075.86</v>
      </c>
      <c r="J38" s="5"/>
      <c r="K38" s="6"/>
      <c r="L38" s="8"/>
      <c r="M38" s="5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56">
        <v>1.1110302E7</v>
      </c>
      <c r="B39" s="57" t="s">
        <v>61</v>
      </c>
      <c r="C39" s="58">
        <v>3.080377834E9</v>
      </c>
      <c r="D39" s="59">
        <v>0.0</v>
      </c>
      <c r="E39" s="60">
        <v>0.0</v>
      </c>
      <c r="F39" s="62">
        <f t="shared" si="19"/>
        <v>3080377834</v>
      </c>
      <c r="G39" s="60">
        <v>3.9310128940985763E8</v>
      </c>
      <c r="H39" s="62">
        <f>+'NOVIEMBRE 2024'!H39+'DICIEMBRE 2024'!G39</f>
        <v>2939965510</v>
      </c>
      <c r="I39" s="63">
        <f t="shared" si="20"/>
        <v>140412323.9</v>
      </c>
      <c r="J39" s="5"/>
      <c r="K39" s="6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6">
        <v>1.1110303E7</v>
      </c>
      <c r="B40" s="57" t="s">
        <v>62</v>
      </c>
      <c r="C40" s="58">
        <v>4.1416845E7</v>
      </c>
      <c r="D40" s="59">
        <v>0.0</v>
      </c>
      <c r="E40" s="60">
        <v>0.0</v>
      </c>
      <c r="F40" s="62">
        <f t="shared" si="19"/>
        <v>41416845</v>
      </c>
      <c r="G40" s="60">
        <f>6174366+11295825+54090400</f>
        <v>71560591</v>
      </c>
      <c r="H40" s="62">
        <f>+'NOVIEMBRE 2024'!H40+'DICIEMBRE 2024'!G40</f>
        <v>213106352.8</v>
      </c>
      <c r="I40" s="63">
        <f t="shared" si="20"/>
        <v>-171689507.8</v>
      </c>
      <c r="J40" s="5"/>
      <c r="K40" s="6"/>
      <c r="L40" s="8"/>
      <c r="M40" s="5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6">
        <v>1.1110304E7</v>
      </c>
      <c r="B41" s="57" t="s">
        <v>64</v>
      </c>
      <c r="C41" s="58">
        <v>4.066616452E9</v>
      </c>
      <c r="D41" s="59">
        <v>0.0</v>
      </c>
      <c r="E41" s="60">
        <v>0.0</v>
      </c>
      <c r="F41" s="62">
        <f t="shared" si="19"/>
        <v>4066616452</v>
      </c>
      <c r="G41" s="60">
        <v>5.502045970448618E8</v>
      </c>
      <c r="H41" s="62">
        <f>+'NOVIEMBRE 2024'!H41+'DICIEMBRE 2024'!G41</f>
        <v>4135711097</v>
      </c>
      <c r="I41" s="63">
        <f t="shared" si="20"/>
        <v>-69094645.19</v>
      </c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56">
        <v>1.1110305E7</v>
      </c>
      <c r="B42" s="57" t="s">
        <v>65</v>
      </c>
      <c r="C42" s="58">
        <v>1.584194315E9</v>
      </c>
      <c r="D42" s="59">
        <v>0.0</v>
      </c>
      <c r="E42" s="60">
        <v>0.0</v>
      </c>
      <c r="F42" s="62">
        <f t="shared" si="19"/>
        <v>1584194315</v>
      </c>
      <c r="G42" s="60">
        <v>2.2776549403852135E8</v>
      </c>
      <c r="H42" s="62">
        <f>+'NOVIEMBRE 2024'!H42+'DICIEMBRE 2024'!G42</f>
        <v>1753456120</v>
      </c>
      <c r="I42" s="63">
        <f t="shared" si="20"/>
        <v>-169261804.8</v>
      </c>
      <c r="J42" s="5"/>
      <c r="K42" s="6"/>
      <c r="L42" s="8"/>
      <c r="M42" s="5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56">
        <v>1.1110306E7</v>
      </c>
      <c r="B43" s="57" t="s">
        <v>67</v>
      </c>
      <c r="C43" s="58">
        <v>1.944003154E9</v>
      </c>
      <c r="D43" s="59">
        <f t="shared" ref="D43:E43" si="21">+D44+D45+D46+D47+D48+D49+D50+D51+D52+D53+D54</f>
        <v>0</v>
      </c>
      <c r="E43" s="54">
        <f t="shared" si="21"/>
        <v>0</v>
      </c>
      <c r="F43" s="62">
        <f t="shared" si="19"/>
        <v>1944003154</v>
      </c>
      <c r="G43" s="60">
        <v>2.826487456140686E8</v>
      </c>
      <c r="H43" s="62">
        <f>+'NOVIEMBRE 2024'!H43+'DICIEMBRE 2024'!G43</f>
        <v>2132054494</v>
      </c>
      <c r="I43" s="63">
        <f t="shared" si="20"/>
        <v>-188051340.3</v>
      </c>
      <c r="J43" s="18"/>
      <c r="K43" s="5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1.25" customHeight="1">
      <c r="A44" s="56">
        <v>1.1110307E7</v>
      </c>
      <c r="B44" s="57" t="s">
        <v>68</v>
      </c>
      <c r="C44" s="58">
        <v>1.664439452E9</v>
      </c>
      <c r="D44" s="59">
        <f t="shared" ref="D44:E44" si="22">SUM(D45:D55)</f>
        <v>0</v>
      </c>
      <c r="E44" s="59">
        <f t="shared" si="22"/>
        <v>0</v>
      </c>
      <c r="F44" s="62">
        <f t="shared" si="19"/>
        <v>1664439452</v>
      </c>
      <c r="G44" s="60">
        <v>2.071842746976911E8</v>
      </c>
      <c r="H44" s="62">
        <f>+'NOVIEMBRE 2024'!H44+'DICIEMBRE 2024'!G44</f>
        <v>1503221638</v>
      </c>
      <c r="I44" s="63">
        <f t="shared" si="20"/>
        <v>161217813.6</v>
      </c>
      <c r="J44" s="5"/>
      <c r="K44" s="6"/>
      <c r="L44" s="8"/>
      <c r="M44" s="22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56">
        <v>1.1110308E7</v>
      </c>
      <c r="B45" s="57" t="s">
        <v>70</v>
      </c>
      <c r="C45" s="58">
        <v>9.49998878E8</v>
      </c>
      <c r="D45" s="59">
        <v>0.0</v>
      </c>
      <c r="E45" s="60">
        <v>0.0</v>
      </c>
      <c r="F45" s="62">
        <f t="shared" si="19"/>
        <v>949998878</v>
      </c>
      <c r="G45" s="60">
        <v>7.820863349515492E7</v>
      </c>
      <c r="H45" s="62">
        <f>+'NOVIEMBRE 2024'!H45+'DICIEMBRE 2024'!G45</f>
        <v>651235351.1</v>
      </c>
      <c r="I45" s="63">
        <f t="shared" si="20"/>
        <v>298763526.9</v>
      </c>
      <c r="J45" s="5"/>
      <c r="K45" s="6"/>
      <c r="L45" s="8"/>
      <c r="M45" s="22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56">
        <v>1.1110309E7</v>
      </c>
      <c r="B46" s="57" t="s">
        <v>72</v>
      </c>
      <c r="C46" s="58">
        <v>1.80163275E9</v>
      </c>
      <c r="D46" s="59">
        <v>0.0</v>
      </c>
      <c r="E46" s="60">
        <v>0.0</v>
      </c>
      <c r="F46" s="62">
        <f t="shared" si="19"/>
        <v>1801632750</v>
      </c>
      <c r="G46" s="60">
        <v>2.689279327201818E8</v>
      </c>
      <c r="H46" s="62">
        <f>+'NOVIEMBRE 2024'!H46+'DICIEMBRE 2024'!G46</f>
        <v>2028102293</v>
      </c>
      <c r="I46" s="63">
        <f t="shared" si="20"/>
        <v>-226469542.7</v>
      </c>
      <c r="J46" s="5"/>
      <c r="K46" s="6"/>
      <c r="L46" s="8"/>
      <c r="M46" s="22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56">
        <v>1.111031E7</v>
      </c>
      <c r="B47" s="57" t="s">
        <v>74</v>
      </c>
      <c r="C47" s="58">
        <v>1.718799061E9</v>
      </c>
      <c r="D47" s="59">
        <v>0.0</v>
      </c>
      <c r="E47" s="60">
        <v>0.0</v>
      </c>
      <c r="F47" s="62">
        <f t="shared" si="19"/>
        <v>1718799061</v>
      </c>
      <c r="G47" s="60">
        <v>1.872890960015552E8</v>
      </c>
      <c r="H47" s="62">
        <f>+'NOVIEMBRE 2024'!H47+'DICIEMBRE 2024'!G47</f>
        <v>1255329054</v>
      </c>
      <c r="I47" s="63">
        <f t="shared" si="20"/>
        <v>463470007.3</v>
      </c>
      <c r="J47" s="5"/>
      <c r="K47" s="6"/>
      <c r="L47" s="8"/>
      <c r="M47" s="22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56">
        <v>1.1110311E7</v>
      </c>
      <c r="B48" s="66" t="s">
        <v>75</v>
      </c>
      <c r="C48" s="58">
        <v>7.04086362E8</v>
      </c>
      <c r="D48" s="59">
        <v>0.0</v>
      </c>
      <c r="E48" s="60">
        <v>0.0</v>
      </c>
      <c r="F48" s="62">
        <f t="shared" si="19"/>
        <v>704086362</v>
      </c>
      <c r="G48" s="60">
        <f>46650764+35667430</f>
        <v>82318194</v>
      </c>
      <c r="H48" s="62">
        <f>+'NOVIEMBRE 2024'!H48+'DICIEMBRE 2024'!G48</f>
        <v>352663972.3</v>
      </c>
      <c r="I48" s="63">
        <f t="shared" si="20"/>
        <v>351422389.7</v>
      </c>
      <c r="J48" s="5"/>
      <c r="K48" s="6"/>
      <c r="L48" s="5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0" customHeight="1">
      <c r="A49" s="56">
        <v>1.1110312E7</v>
      </c>
      <c r="B49" s="57" t="s">
        <v>76</v>
      </c>
      <c r="C49" s="58">
        <v>1.498772072E9</v>
      </c>
      <c r="D49" s="59">
        <v>0.0</v>
      </c>
      <c r="E49" s="60">
        <v>0.0</v>
      </c>
      <c r="F49" s="62">
        <f t="shared" si="19"/>
        <v>1498772072</v>
      </c>
      <c r="G49" s="60">
        <v>9.467360896781912E7</v>
      </c>
      <c r="H49" s="62">
        <f>+'NOVIEMBRE 2024'!H49+'DICIEMBRE 2024'!G49</f>
        <v>1024491388</v>
      </c>
      <c r="I49" s="63">
        <f t="shared" si="20"/>
        <v>474280684.4</v>
      </c>
      <c r="J49" s="5"/>
      <c r="K49" s="6"/>
      <c r="L49" s="5"/>
      <c r="M49" s="67"/>
      <c r="N49" s="18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56">
        <v>1.1110313E7</v>
      </c>
      <c r="B50" s="57" t="s">
        <v>78</v>
      </c>
      <c r="C50" s="58">
        <v>7.97274263E8</v>
      </c>
      <c r="D50" s="59">
        <v>0.0</v>
      </c>
      <c r="E50" s="60">
        <v>0.0</v>
      </c>
      <c r="F50" s="62">
        <f t="shared" si="19"/>
        <v>797274263</v>
      </c>
      <c r="G50" s="60">
        <v>1.60533511E8</v>
      </c>
      <c r="H50" s="62">
        <f>+'NOVIEMBRE 2024'!H50+'DICIEMBRE 2024'!G50</f>
        <v>524075938.5</v>
      </c>
      <c r="I50" s="63">
        <f t="shared" si="20"/>
        <v>273198324.5</v>
      </c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56">
        <v>1.1110314E7</v>
      </c>
      <c r="B51" s="57" t="s">
        <v>79</v>
      </c>
      <c r="C51" s="58">
        <v>5.12533455E8</v>
      </c>
      <c r="D51" s="59">
        <v>0.0</v>
      </c>
      <c r="E51" s="60">
        <v>0.0</v>
      </c>
      <c r="F51" s="62">
        <f t="shared" si="19"/>
        <v>512533455</v>
      </c>
      <c r="G51" s="60">
        <v>6.79180238247398E7</v>
      </c>
      <c r="H51" s="62">
        <f>+'NOVIEMBRE 2024'!H51+'DICIEMBRE 2024'!G51</f>
        <v>1090645163</v>
      </c>
      <c r="I51" s="63">
        <f t="shared" si="20"/>
        <v>-578111707.9</v>
      </c>
      <c r="J51" s="5"/>
      <c r="K51" s="6"/>
      <c r="L51" s="6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56">
        <v>1.1110315E7</v>
      </c>
      <c r="B52" s="57" t="s">
        <v>80</v>
      </c>
      <c r="C52" s="58">
        <v>4.81470821E8</v>
      </c>
      <c r="D52" s="59">
        <v>0.0</v>
      </c>
      <c r="E52" s="60">
        <v>0.0</v>
      </c>
      <c r="F52" s="62">
        <f t="shared" si="19"/>
        <v>481470821</v>
      </c>
      <c r="G52" s="60">
        <v>6.380177995657375E7</v>
      </c>
      <c r="H52" s="62">
        <f>+'NOVIEMBRE 2024'!H52+'DICIEMBRE 2024'!G52</f>
        <v>385387788.2</v>
      </c>
      <c r="I52" s="63">
        <f t="shared" si="20"/>
        <v>96083032.84</v>
      </c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customHeight="1">
      <c r="A53" s="56">
        <v>1.1110316E7</v>
      </c>
      <c r="B53" s="57" t="s">
        <v>81</v>
      </c>
      <c r="C53" s="58">
        <v>4.65939504E8</v>
      </c>
      <c r="D53" s="59">
        <v>0.0</v>
      </c>
      <c r="E53" s="60">
        <v>0.0</v>
      </c>
      <c r="F53" s="62">
        <f t="shared" si="19"/>
        <v>465939504</v>
      </c>
      <c r="G53" s="60">
        <v>9.947589348067951E7</v>
      </c>
      <c r="H53" s="62">
        <f>+'NOVIEMBRE 2024'!H53+'DICIEMBRE 2024'!G53</f>
        <v>579588039.1</v>
      </c>
      <c r="I53" s="63">
        <f t="shared" si="20"/>
        <v>-113648535.1</v>
      </c>
      <c r="J53" s="5"/>
      <c r="K53" s="6"/>
      <c r="L53" s="6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56">
        <v>1.1110317E7</v>
      </c>
      <c r="B54" s="57" t="s">
        <v>82</v>
      </c>
      <c r="C54" s="58">
        <v>2.97683572E8</v>
      </c>
      <c r="D54" s="59">
        <v>0.0</v>
      </c>
      <c r="E54" s="60">
        <v>0.0</v>
      </c>
      <c r="F54" s="62">
        <f t="shared" si="19"/>
        <v>297683572</v>
      </c>
      <c r="G54" s="60">
        <v>8.026675542923795E7</v>
      </c>
      <c r="H54" s="62">
        <f>+'NOVIEMBRE 2024'!H54+'DICIEMBRE 2024'!G54</f>
        <v>345200466.4</v>
      </c>
      <c r="I54" s="63">
        <f t="shared" si="20"/>
        <v>-47516894.43</v>
      </c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A55" s="56">
        <v>1.1110318E7</v>
      </c>
      <c r="B55" s="57" t="s">
        <v>83</v>
      </c>
      <c r="C55" s="58">
        <v>7.11852021E8</v>
      </c>
      <c r="D55" s="54">
        <f>+D56+D57+D58+D59+D60+D61</f>
        <v>0</v>
      </c>
      <c r="E55" s="54">
        <v>0.0</v>
      </c>
      <c r="F55" s="62">
        <f t="shared" si="19"/>
        <v>711852021</v>
      </c>
      <c r="G55" s="60">
        <v>8.575508058679268E7</v>
      </c>
      <c r="H55" s="62">
        <f>+'NOVIEMBRE 2024'!H55+'DICIEMBRE 2024'!G55</f>
        <v>646264113.5</v>
      </c>
      <c r="I55" s="63">
        <f t="shared" si="20"/>
        <v>65587907.52</v>
      </c>
      <c r="J55" s="18"/>
      <c r="K55" s="53"/>
      <c r="L55" s="65"/>
      <c r="M55" s="5"/>
      <c r="N55" s="5"/>
      <c r="O55" s="5"/>
      <c r="P55" s="5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2.5" customHeight="1">
      <c r="A56" s="56">
        <v>1.1110319E7</v>
      </c>
      <c r="B56" s="57" t="s">
        <v>84</v>
      </c>
      <c r="C56" s="58">
        <v>2.71798044E8</v>
      </c>
      <c r="D56" s="59">
        <f>SUM(D57:D62)</f>
        <v>0</v>
      </c>
      <c r="E56" s="59">
        <v>0.0</v>
      </c>
      <c r="F56" s="62">
        <f t="shared" si="19"/>
        <v>271798044</v>
      </c>
      <c r="G56" s="60">
        <f>50080968+17265247</f>
        <v>67346215</v>
      </c>
      <c r="H56" s="62">
        <f>+'NOVIEMBRE 2024'!H56+'DICIEMBRE 2024'!G56</f>
        <v>230609500.8</v>
      </c>
      <c r="I56" s="63">
        <f t="shared" si="20"/>
        <v>41188543.23</v>
      </c>
      <c r="J56" s="5"/>
      <c r="K56" s="5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49">
        <v>111104.0</v>
      </c>
      <c r="B57" s="50" t="s">
        <v>85</v>
      </c>
      <c r="C57" s="64">
        <f t="shared" ref="C57:D57" si="23">SUM(C58:C63)</f>
        <v>22059646978</v>
      </c>
      <c r="D57" s="64">
        <f t="shared" si="23"/>
        <v>0</v>
      </c>
      <c r="E57" s="70">
        <v>0.0</v>
      </c>
      <c r="F57" s="64">
        <f t="shared" ref="F57:I57" si="24">SUM(F58:F63)</f>
        <v>22059646978</v>
      </c>
      <c r="G57" s="64">
        <f t="shared" si="24"/>
        <v>3069848980</v>
      </c>
      <c r="H57" s="64">
        <f t="shared" si="24"/>
        <v>23858114176</v>
      </c>
      <c r="I57" s="64">
        <f t="shared" si="24"/>
        <v>-1798467198</v>
      </c>
      <c r="J57" s="18"/>
      <c r="K57" s="53"/>
      <c r="L57" s="5"/>
      <c r="M57" s="5"/>
      <c r="N57" s="5"/>
      <c r="O57" s="5"/>
      <c r="P57" s="5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0" customHeight="1">
      <c r="A58" s="56">
        <v>1.1110401E7</v>
      </c>
      <c r="B58" s="57" t="s">
        <v>87</v>
      </c>
      <c r="C58" s="58">
        <v>4.051085135E9</v>
      </c>
      <c r="D58" s="59">
        <f>SUM(D59:D63)</f>
        <v>0</v>
      </c>
      <c r="E58" s="60">
        <v>0.0</v>
      </c>
      <c r="F58" s="62">
        <f t="shared" ref="F58:F63" si="25">+C58+D58</f>
        <v>4051085135</v>
      </c>
      <c r="G58" s="60">
        <v>5.66669572517526E8</v>
      </c>
      <c r="H58" s="62">
        <f>+'NOVIEMBRE 2024'!H58+'DICIEMBRE 2024'!G58</f>
        <v>4501704384</v>
      </c>
      <c r="I58" s="63">
        <f t="shared" ref="I58:I63" si="26">+F58-H58</f>
        <v>-450619248.7</v>
      </c>
      <c r="J58" s="5"/>
      <c r="K58" s="53"/>
      <c r="L58" s="18"/>
      <c r="M58" s="18"/>
      <c r="N58" s="18"/>
      <c r="O58" s="18"/>
      <c r="P58" s="18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6">
        <v>1.1110402E7</v>
      </c>
      <c r="B59" s="57" t="s">
        <v>88</v>
      </c>
      <c r="C59" s="58">
        <v>4.742228733E9</v>
      </c>
      <c r="D59" s="59">
        <f>SUM(D60:D63)</f>
        <v>0</v>
      </c>
      <c r="E59" s="60">
        <v>0.0</v>
      </c>
      <c r="F59" s="62">
        <f t="shared" si="25"/>
        <v>4742228733</v>
      </c>
      <c r="G59" s="60">
        <f>642820084+69107200</f>
        <v>711927284</v>
      </c>
      <c r="H59" s="62">
        <f>+'NOVIEMBRE 2024'!H59+'DICIEMBRE 2024'!G59</f>
        <v>5681040367</v>
      </c>
      <c r="I59" s="63">
        <f t="shared" si="26"/>
        <v>-938811633.6</v>
      </c>
      <c r="J59" s="5"/>
      <c r="K59" s="5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6">
        <v>1.1110403E7</v>
      </c>
      <c r="B60" s="57" t="s">
        <v>89</v>
      </c>
      <c r="C60" s="58">
        <v>2.472067926E9</v>
      </c>
      <c r="D60" s="59">
        <f t="shared" ref="D60:D61" si="27">SUM(D61:D63)</f>
        <v>0</v>
      </c>
      <c r="E60" s="60">
        <v>0.0</v>
      </c>
      <c r="F60" s="62">
        <f t="shared" si="25"/>
        <v>2472067926</v>
      </c>
      <c r="G60" s="60">
        <v>3.382180378343103E8</v>
      </c>
      <c r="H60" s="62">
        <f>+'NOVIEMBRE 2024'!H60+'DICIEMBRE 2024'!G60</f>
        <v>2826273631</v>
      </c>
      <c r="I60" s="63">
        <f t="shared" si="26"/>
        <v>-354205705</v>
      </c>
      <c r="J60" s="5"/>
      <c r="K60" s="53"/>
      <c r="L60" s="18"/>
      <c r="M60" s="18"/>
      <c r="N60" s="18"/>
      <c r="O60" s="18"/>
      <c r="P60" s="18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56">
        <v>1.1110404E7</v>
      </c>
      <c r="B61" s="57" t="s">
        <v>90</v>
      </c>
      <c r="C61" s="58">
        <v>2.301223441E9</v>
      </c>
      <c r="D61" s="59">
        <f t="shared" si="27"/>
        <v>0</v>
      </c>
      <c r="E61" s="60">
        <v>0.0</v>
      </c>
      <c r="F61" s="62">
        <f t="shared" si="25"/>
        <v>2301223441</v>
      </c>
      <c r="G61" s="60">
        <v>2.997997617314272E8</v>
      </c>
      <c r="H61" s="62">
        <f>+'NOVIEMBRE 2024'!H61+'DICIEMBRE 2024'!G61</f>
        <v>2070891622</v>
      </c>
      <c r="I61" s="63">
        <f t="shared" si="26"/>
        <v>230331819.4</v>
      </c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56">
        <v>1.1110405E7</v>
      </c>
      <c r="B62" s="57" t="s">
        <v>91</v>
      </c>
      <c r="C62" s="58">
        <v>3.994136973E9</v>
      </c>
      <c r="D62" s="54" t="str">
        <f>+D63</f>
        <v/>
      </c>
      <c r="E62" s="54">
        <v>0.0</v>
      </c>
      <c r="F62" s="62">
        <f t="shared" si="25"/>
        <v>3994136973</v>
      </c>
      <c r="G62" s="60">
        <v>5.2825129641464293E8</v>
      </c>
      <c r="H62" s="62">
        <f>+'NOVIEMBRE 2024'!H62+'DICIEMBRE 2024'!G62</f>
        <v>4018233401</v>
      </c>
      <c r="I62" s="63">
        <f t="shared" si="26"/>
        <v>-24096427.92</v>
      </c>
      <c r="J62" s="18"/>
      <c r="K62" s="53"/>
      <c r="L62" s="5"/>
      <c r="M62" s="5"/>
      <c r="N62" s="5"/>
      <c r="O62" s="5"/>
      <c r="P62" s="5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1.25" customHeight="1">
      <c r="A63" s="56">
        <v>1.1110406E7</v>
      </c>
      <c r="B63" s="57" t="s">
        <v>92</v>
      </c>
      <c r="C63" s="58">
        <v>4.49890477E9</v>
      </c>
      <c r="D63" s="59"/>
      <c r="E63" s="59">
        <v>0.0</v>
      </c>
      <c r="F63" s="62">
        <f t="shared" si="25"/>
        <v>4498904770</v>
      </c>
      <c r="G63" s="60">
        <v>6.24983028E8</v>
      </c>
      <c r="H63" s="62">
        <f>+'NOVIEMBRE 2024'!H63+'DICIEMBRE 2024'!G63</f>
        <v>4759970772</v>
      </c>
      <c r="I63" s="63">
        <f t="shared" si="26"/>
        <v>-261066002.1</v>
      </c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9">
        <v>111105.0</v>
      </c>
      <c r="B64" s="50" t="s">
        <v>93</v>
      </c>
      <c r="C64" s="64">
        <f t="shared" ref="C64:D64" si="28">SUM(C65:C67)</f>
        <v>820571238</v>
      </c>
      <c r="D64" s="64">
        <f t="shared" si="28"/>
        <v>0</v>
      </c>
      <c r="E64" s="70">
        <v>0.0</v>
      </c>
      <c r="F64" s="64">
        <f t="shared" ref="F64:I64" si="29">SUM(F65:F67)</f>
        <v>820571238</v>
      </c>
      <c r="G64" s="64">
        <f t="shared" si="29"/>
        <v>84971749.3</v>
      </c>
      <c r="H64" s="64">
        <f t="shared" si="29"/>
        <v>607405924.5</v>
      </c>
      <c r="I64" s="64">
        <f t="shared" si="29"/>
        <v>213165313.5</v>
      </c>
      <c r="J64" s="18"/>
      <c r="K64" s="53"/>
      <c r="L64" s="5"/>
      <c r="M64" s="5"/>
      <c r="N64" s="5"/>
      <c r="O64" s="5"/>
      <c r="P64" s="5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0" customHeight="1">
      <c r="A65" s="56">
        <v>1.1110501E7</v>
      </c>
      <c r="B65" s="57" t="s">
        <v>94</v>
      </c>
      <c r="C65" s="58">
        <v>9.0599348E7</v>
      </c>
      <c r="D65" s="59">
        <v>0.0</v>
      </c>
      <c r="E65" s="60">
        <v>0.0</v>
      </c>
      <c r="F65" s="62">
        <f t="shared" ref="F65:F67" si="30">+C65+D65</f>
        <v>90599348</v>
      </c>
      <c r="G65" s="60">
        <v>0.0</v>
      </c>
      <c r="H65" s="62">
        <f>+'NOVIEMBRE 2024'!H65+'DICIEMBRE 2024'!G65</f>
        <v>470650</v>
      </c>
      <c r="I65" s="63">
        <f t="shared" ref="I65:I67" si="31">+F65-H65</f>
        <v>90128698</v>
      </c>
      <c r="J65" s="5"/>
      <c r="K65" s="6"/>
      <c r="L65" s="18"/>
      <c r="M65" s="18"/>
      <c r="N65" s="18"/>
      <c r="O65" s="18"/>
      <c r="P65" s="18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56">
        <v>1.1110502E7</v>
      </c>
      <c r="B66" s="57" t="s">
        <v>95</v>
      </c>
      <c r="C66" s="58">
        <v>3.64985945E8</v>
      </c>
      <c r="D66" s="59">
        <v>0.0</v>
      </c>
      <c r="E66" s="60">
        <v>0.0</v>
      </c>
      <c r="F66" s="62">
        <f t="shared" si="30"/>
        <v>364985945</v>
      </c>
      <c r="G66" s="60">
        <v>4.322056061574351E7</v>
      </c>
      <c r="H66" s="62">
        <f>+'NOVIEMBRE 2024'!H66+'DICIEMBRE 2024'!G66</f>
        <v>298546151.9</v>
      </c>
      <c r="I66" s="63">
        <f t="shared" si="31"/>
        <v>66439793.13</v>
      </c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6">
        <v>1.1110503E7</v>
      </c>
      <c r="B67" s="57" t="s">
        <v>96</v>
      </c>
      <c r="C67" s="58">
        <v>3.64985945E8</v>
      </c>
      <c r="D67" s="59">
        <v>0.0</v>
      </c>
      <c r="E67" s="60">
        <v>0.0</v>
      </c>
      <c r="F67" s="62">
        <f t="shared" si="30"/>
        <v>364985945</v>
      </c>
      <c r="G67" s="60">
        <v>4.175118868166049E7</v>
      </c>
      <c r="H67" s="62">
        <f>+'NOVIEMBRE 2024'!H67+'DICIEMBRE 2024'!G67</f>
        <v>308389122.6</v>
      </c>
      <c r="I67" s="63">
        <f t="shared" si="31"/>
        <v>56596822.36</v>
      </c>
      <c r="J67" s="5"/>
      <c r="K67" s="6"/>
      <c r="L67" s="18"/>
      <c r="M67" s="18"/>
      <c r="N67" s="18"/>
      <c r="O67" s="18"/>
      <c r="P67" s="18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9">
        <v>111106.0</v>
      </c>
      <c r="B68" s="50" t="s">
        <v>97</v>
      </c>
      <c r="C68" s="64">
        <f t="shared" ref="C68:D68" si="32">SUM(C69)</f>
        <v>2000951316</v>
      </c>
      <c r="D68" s="64">
        <f t="shared" si="32"/>
        <v>0</v>
      </c>
      <c r="E68" s="60">
        <v>0.0</v>
      </c>
      <c r="F68" s="64">
        <f>SUM(F69)</f>
        <v>2000951316</v>
      </c>
      <c r="G68" s="54">
        <f t="shared" ref="G68:H68" si="33">+G69</f>
        <v>268241892.1</v>
      </c>
      <c r="H68" s="54">
        <f t="shared" si="33"/>
        <v>1924409515</v>
      </c>
      <c r="I68" s="64">
        <f>SUM(I69)</f>
        <v>76541801.23</v>
      </c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56">
        <v>1.1110601E7</v>
      </c>
      <c r="B69" s="57" t="s">
        <v>98</v>
      </c>
      <c r="C69" s="58">
        <v>2.000951316E9</v>
      </c>
      <c r="D69" s="59">
        <v>0.0</v>
      </c>
      <c r="E69" s="60">
        <v>0.0</v>
      </c>
      <c r="F69" s="62">
        <f>+C69+D69</f>
        <v>2000951316</v>
      </c>
      <c r="G69" s="60">
        <v>2.682418920754875E8</v>
      </c>
      <c r="H69" s="62">
        <f>+'NOVIEMBRE 2024'!H69+'DICIEMBRE 2024'!G69</f>
        <v>1924409515</v>
      </c>
      <c r="I69" s="63">
        <f>+F69-H69</f>
        <v>76541801.23</v>
      </c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9">
        <v>1112.0</v>
      </c>
      <c r="B70" s="50" t="s">
        <v>99</v>
      </c>
      <c r="C70" s="51">
        <f t="shared" ref="C70:D70" si="34">+C71+C74</f>
        <v>4287584732</v>
      </c>
      <c r="D70" s="51">
        <f t="shared" si="34"/>
        <v>0</v>
      </c>
      <c r="E70" s="54">
        <v>0.0</v>
      </c>
      <c r="F70" s="51">
        <f t="shared" ref="F70:I70" si="35">+F71+F74</f>
        <v>4287584732</v>
      </c>
      <c r="G70" s="51">
        <f t="shared" si="35"/>
        <v>6655139</v>
      </c>
      <c r="H70" s="51">
        <f t="shared" si="35"/>
        <v>981022376</v>
      </c>
      <c r="I70" s="51">
        <f t="shared" si="35"/>
        <v>3306562356</v>
      </c>
      <c r="J70" s="18"/>
      <c r="K70" s="53"/>
      <c r="L70" s="5"/>
      <c r="M70" s="5"/>
      <c r="N70" s="5"/>
      <c r="O70" s="5"/>
      <c r="P70" s="5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1.25" customHeight="1">
      <c r="A71" s="49">
        <v>111201.0</v>
      </c>
      <c r="B71" s="50" t="s">
        <v>100</v>
      </c>
      <c r="C71" s="51">
        <f t="shared" ref="C71:I71" si="36">SUM(C72:C73)</f>
        <v>404755529</v>
      </c>
      <c r="D71" s="51">
        <f t="shared" si="36"/>
        <v>0</v>
      </c>
      <c r="E71" s="54">
        <f t="shared" si="36"/>
        <v>0</v>
      </c>
      <c r="F71" s="51">
        <f t="shared" si="36"/>
        <v>404755529</v>
      </c>
      <c r="G71" s="51">
        <f t="shared" si="36"/>
        <v>0</v>
      </c>
      <c r="H71" s="51">
        <f t="shared" si="36"/>
        <v>138904359</v>
      </c>
      <c r="I71" s="51">
        <f t="shared" si="36"/>
        <v>265851170</v>
      </c>
      <c r="J71" s="18"/>
      <c r="K71" s="53"/>
      <c r="L71" s="5"/>
      <c r="M71" s="5"/>
      <c r="N71" s="5"/>
      <c r="O71" s="5"/>
      <c r="P71" s="5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1.25" customHeight="1">
      <c r="A72" s="56">
        <v>1.1130103E7</v>
      </c>
      <c r="B72" s="57" t="s">
        <v>101</v>
      </c>
      <c r="C72" s="61">
        <v>1.3178087E8</v>
      </c>
      <c r="D72" s="74"/>
      <c r="E72" s="59">
        <f>SUM(E73:E74)</f>
        <v>0</v>
      </c>
      <c r="F72" s="62">
        <f t="shared" ref="F72:F73" si="37">+C72+D72</f>
        <v>131780870</v>
      </c>
      <c r="G72" s="60">
        <v>0.0</v>
      </c>
      <c r="H72" s="62">
        <f>+'NOVIEMBRE 2024'!H72+'DICIEMBRE 2024'!G72</f>
        <v>0</v>
      </c>
      <c r="I72" s="63">
        <f t="shared" ref="I72:I73" si="38">+F72-H72</f>
        <v>131780870</v>
      </c>
      <c r="J72" s="18"/>
      <c r="K72" s="6"/>
      <c r="L72" s="5"/>
      <c r="M72" s="5"/>
      <c r="N72" s="5"/>
      <c r="O72" s="5"/>
      <c r="P72" s="5"/>
      <c r="Q72" s="5"/>
      <c r="R72" s="5"/>
      <c r="S72" s="5"/>
      <c r="T72" s="18"/>
      <c r="U72" s="18"/>
      <c r="V72" s="18"/>
      <c r="W72" s="18"/>
      <c r="X72" s="18"/>
      <c r="Y72" s="18"/>
      <c r="Z72" s="18"/>
    </row>
    <row r="73" ht="11.25" customHeight="1">
      <c r="A73" s="56">
        <v>1.1130104E7</v>
      </c>
      <c r="B73" s="57" t="s">
        <v>102</v>
      </c>
      <c r="C73" s="61">
        <v>2.72974659E8</v>
      </c>
      <c r="D73" s="75">
        <v>0.0</v>
      </c>
      <c r="E73" s="59">
        <v>0.0</v>
      </c>
      <c r="F73" s="62">
        <f t="shared" si="37"/>
        <v>272974659</v>
      </c>
      <c r="G73" s="60">
        <v>0.0</v>
      </c>
      <c r="H73" s="62">
        <f>+'NOVIEMBRE 2024'!H73+'DICIEMBRE 2024'!G73</f>
        <v>138904359</v>
      </c>
      <c r="I73" s="63">
        <f t="shared" si="38"/>
        <v>134070300</v>
      </c>
      <c r="J73" s="5"/>
      <c r="K73" s="6"/>
      <c r="L73" s="18"/>
      <c r="M73" s="18"/>
      <c r="N73" s="18"/>
      <c r="O73" s="18"/>
      <c r="P73" s="18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9">
        <v>111302.0</v>
      </c>
      <c r="B74" s="50" t="s">
        <v>103</v>
      </c>
      <c r="C74" s="51">
        <f t="shared" ref="C74:D74" si="39">SUM(C75:C85)</f>
        <v>3882829203</v>
      </c>
      <c r="D74" s="51">
        <f t="shared" si="39"/>
        <v>0</v>
      </c>
      <c r="E74" s="54">
        <v>0.0</v>
      </c>
      <c r="F74" s="51">
        <f t="shared" ref="F74:I74" si="40">SUM(F75:F85)</f>
        <v>3882829203</v>
      </c>
      <c r="G74" s="51">
        <f t="shared" si="40"/>
        <v>6655139</v>
      </c>
      <c r="H74" s="51">
        <f t="shared" si="40"/>
        <v>842118017</v>
      </c>
      <c r="I74" s="51">
        <f t="shared" si="40"/>
        <v>3040711186</v>
      </c>
      <c r="J74" s="5"/>
      <c r="K74" s="6"/>
      <c r="L74" s="18"/>
      <c r="M74" s="18"/>
      <c r="N74" s="18"/>
      <c r="O74" s="18"/>
      <c r="P74" s="18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56">
        <v>1.1130101E7</v>
      </c>
      <c r="B75" s="57" t="s">
        <v>104</v>
      </c>
      <c r="C75" s="61">
        <v>3.74163541E8</v>
      </c>
      <c r="D75" s="76">
        <v>0.0</v>
      </c>
      <c r="E75" s="54">
        <v>0.0</v>
      </c>
      <c r="F75" s="62">
        <f t="shared" ref="F75:F85" si="41">+C75+D75</f>
        <v>374163541</v>
      </c>
      <c r="G75" s="60">
        <v>0.0</v>
      </c>
      <c r="H75" s="62">
        <f>+'NOVIEMBRE 2024'!H75+'DICIEMBRE 2024'!G75</f>
        <v>127812349</v>
      </c>
      <c r="I75" s="63">
        <f t="shared" ref="I75:I85" si="42">+F75-H75</f>
        <v>246351192</v>
      </c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56">
        <v>1.1130102E7</v>
      </c>
      <c r="B76" s="57" t="s">
        <v>105</v>
      </c>
      <c r="C76" s="58">
        <v>2.89447268E8</v>
      </c>
      <c r="D76" s="59"/>
      <c r="E76" s="59"/>
      <c r="F76" s="62">
        <f t="shared" si="41"/>
        <v>289447268</v>
      </c>
      <c r="G76" s="60">
        <v>0.0</v>
      </c>
      <c r="H76" s="62">
        <f>+'NOVIEMBRE 2024'!H76+'DICIEMBRE 2024'!G76</f>
        <v>91458825</v>
      </c>
      <c r="I76" s="63">
        <f t="shared" si="42"/>
        <v>197988443</v>
      </c>
      <c r="J76" s="18"/>
      <c r="K76" s="53"/>
      <c r="L76" s="5"/>
      <c r="M76" s="5"/>
      <c r="N76" s="5"/>
      <c r="O76" s="5"/>
      <c r="P76" s="5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1.25" customHeight="1">
      <c r="A77" s="56">
        <v>1.1130103E7</v>
      </c>
      <c r="B77" s="57" t="s">
        <v>106</v>
      </c>
      <c r="C77" s="58">
        <v>2.96506957E8</v>
      </c>
      <c r="D77" s="59">
        <v>0.0</v>
      </c>
      <c r="E77" s="59">
        <v>0.0</v>
      </c>
      <c r="F77" s="62">
        <f t="shared" si="41"/>
        <v>296506957</v>
      </c>
      <c r="G77" s="60">
        <v>0.0</v>
      </c>
      <c r="H77" s="62">
        <f>+'NOVIEMBRE 2024'!H77+'DICIEMBRE 2024'!G77</f>
        <v>0</v>
      </c>
      <c r="I77" s="63">
        <f t="shared" si="42"/>
        <v>296506957</v>
      </c>
      <c r="J77" s="18"/>
      <c r="K77" s="53"/>
      <c r="L77" s="8"/>
      <c r="M77" s="5"/>
      <c r="N77" s="5"/>
      <c r="O77" s="5"/>
      <c r="P77" s="5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1.25" customHeight="1">
      <c r="A78" s="56">
        <v>1.1130104E7</v>
      </c>
      <c r="B78" s="57" t="s">
        <v>107</v>
      </c>
      <c r="C78" s="58">
        <v>3.17686026E8</v>
      </c>
      <c r="D78" s="59">
        <v>0.0</v>
      </c>
      <c r="E78" s="59">
        <v>0.0</v>
      </c>
      <c r="F78" s="62">
        <f t="shared" si="41"/>
        <v>317686026</v>
      </c>
      <c r="G78" s="60">
        <v>0.0</v>
      </c>
      <c r="H78" s="62">
        <f>+'NOVIEMBRE 2024'!H78+'DICIEMBRE 2024'!G78</f>
        <v>85839300</v>
      </c>
      <c r="I78" s="63">
        <f t="shared" si="42"/>
        <v>231846726</v>
      </c>
      <c r="J78" s="18"/>
      <c r="K78" s="53"/>
      <c r="L78" s="5"/>
      <c r="M78" s="5"/>
      <c r="N78" s="5"/>
      <c r="O78" s="5"/>
      <c r="P78" s="5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1.25" customHeight="1">
      <c r="A79" s="56">
        <v>1.1130105E7</v>
      </c>
      <c r="B79" s="57" t="s">
        <v>108</v>
      </c>
      <c r="C79" s="58">
        <v>3.67103852E8</v>
      </c>
      <c r="D79" s="59">
        <v>0.0</v>
      </c>
      <c r="E79" s="59">
        <v>0.0</v>
      </c>
      <c r="F79" s="62">
        <f t="shared" si="41"/>
        <v>367103852</v>
      </c>
      <c r="G79" s="60">
        <v>0.0</v>
      </c>
      <c r="H79" s="62">
        <f>+'NOVIEMBRE 2024'!H79+'DICIEMBRE 2024'!G79</f>
        <v>76509550</v>
      </c>
      <c r="I79" s="63">
        <f t="shared" si="42"/>
        <v>290594302</v>
      </c>
      <c r="J79" s="5"/>
      <c r="K79" s="6"/>
      <c r="L79" s="5"/>
      <c r="M79" s="18"/>
      <c r="N79" s="18"/>
      <c r="O79" s="18"/>
      <c r="P79" s="18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6">
        <v>1.1130106E7</v>
      </c>
      <c r="B80" s="57" t="s">
        <v>109</v>
      </c>
      <c r="C80" s="58">
        <v>4.23581368E8</v>
      </c>
      <c r="D80" s="59">
        <v>0.0</v>
      </c>
      <c r="E80" s="59">
        <v>0.0</v>
      </c>
      <c r="F80" s="62">
        <f t="shared" si="41"/>
        <v>423581368</v>
      </c>
      <c r="G80" s="60">
        <v>0.0</v>
      </c>
      <c r="H80" s="62">
        <f>+'NOVIEMBRE 2024'!H80+'DICIEMBRE 2024'!G80</f>
        <v>112750150</v>
      </c>
      <c r="I80" s="63">
        <f t="shared" si="42"/>
        <v>310831218</v>
      </c>
      <c r="J80" s="5"/>
      <c r="K80" s="6"/>
      <c r="L80" s="5"/>
      <c r="M80" s="18"/>
      <c r="N80" s="18"/>
      <c r="O80" s="18"/>
      <c r="P80" s="18"/>
      <c r="Q80" s="18"/>
      <c r="R80" s="18"/>
      <c r="S80" s="18"/>
      <c r="T80" s="5"/>
      <c r="U80" s="5"/>
      <c r="V80" s="5"/>
      <c r="W80" s="5"/>
      <c r="X80" s="5"/>
      <c r="Y80" s="5"/>
      <c r="Z80" s="5"/>
    </row>
    <row r="81" ht="22.5" customHeight="1">
      <c r="A81" s="56">
        <v>1.1130107E7</v>
      </c>
      <c r="B81" s="57" t="s">
        <v>110</v>
      </c>
      <c r="C81" s="58">
        <v>4.72999194E8</v>
      </c>
      <c r="D81" s="59">
        <v>0.0</v>
      </c>
      <c r="E81" s="59">
        <v>0.0</v>
      </c>
      <c r="F81" s="62">
        <f t="shared" si="41"/>
        <v>472999194</v>
      </c>
      <c r="G81" s="60">
        <v>3342139.0</v>
      </c>
      <c r="H81" s="62">
        <f>+'NOVIEMBRE 2024'!H81+'DICIEMBRE 2024'!G81</f>
        <v>74615739</v>
      </c>
      <c r="I81" s="63">
        <f t="shared" si="42"/>
        <v>398383455</v>
      </c>
      <c r="J81" s="5"/>
      <c r="K81" s="6"/>
      <c r="L81" s="5"/>
      <c r="M81" s="18"/>
      <c r="N81" s="18"/>
      <c r="O81" s="18"/>
      <c r="P81" s="18"/>
      <c r="Q81" s="18"/>
      <c r="R81" s="18"/>
      <c r="S81" s="18"/>
      <c r="T81" s="5"/>
      <c r="U81" s="5"/>
      <c r="V81" s="5"/>
      <c r="W81" s="5"/>
      <c r="X81" s="5"/>
      <c r="Y81" s="5"/>
      <c r="Z81" s="5"/>
    </row>
    <row r="82" ht="11.25" customHeight="1">
      <c r="A82" s="56">
        <v>1.1130108E7</v>
      </c>
      <c r="B82" s="57" t="s">
        <v>111</v>
      </c>
      <c r="C82" s="58">
        <v>3.8828292E8</v>
      </c>
      <c r="D82" s="59">
        <v>0.0</v>
      </c>
      <c r="E82" s="59">
        <v>0.0</v>
      </c>
      <c r="F82" s="62">
        <f t="shared" si="41"/>
        <v>388282920</v>
      </c>
      <c r="G82" s="60">
        <v>0.0</v>
      </c>
      <c r="H82" s="62">
        <f>+'NOVIEMBRE 2024'!H82+'DICIEMBRE 2024'!G82</f>
        <v>141824229</v>
      </c>
      <c r="I82" s="63">
        <f t="shared" si="42"/>
        <v>246458691</v>
      </c>
      <c r="J82" s="18"/>
      <c r="K82" s="53"/>
      <c r="L82" s="5"/>
      <c r="M82" s="5"/>
      <c r="N82" s="5"/>
      <c r="O82" s="5"/>
      <c r="P82" s="5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1.25" customHeight="1">
      <c r="A83" s="56">
        <v>1.1130109E7</v>
      </c>
      <c r="B83" s="57" t="s">
        <v>112</v>
      </c>
      <c r="C83" s="58">
        <v>3.31805405E8</v>
      </c>
      <c r="D83" s="59">
        <v>0.0</v>
      </c>
      <c r="E83" s="59">
        <v>0.0</v>
      </c>
      <c r="F83" s="62">
        <f t="shared" si="41"/>
        <v>331805405</v>
      </c>
      <c r="G83" s="60">
        <v>2353000.0</v>
      </c>
      <c r="H83" s="62">
        <f>+'NOVIEMBRE 2024'!H83+'DICIEMBRE 2024'!G83</f>
        <v>56713075</v>
      </c>
      <c r="I83" s="63">
        <f t="shared" si="42"/>
        <v>275092330</v>
      </c>
      <c r="J83" s="5"/>
      <c r="K83" s="6"/>
      <c r="L83" s="18"/>
      <c r="M83" s="18"/>
      <c r="N83" s="18"/>
      <c r="O83" s="18"/>
      <c r="P83" s="18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56">
        <v>1.113011E7</v>
      </c>
      <c r="B84" s="57" t="s">
        <v>113</v>
      </c>
      <c r="C84" s="58">
        <v>2.96506957E8</v>
      </c>
      <c r="D84" s="59">
        <v>0.0</v>
      </c>
      <c r="E84" s="59">
        <v>0.0</v>
      </c>
      <c r="F84" s="62">
        <f t="shared" si="41"/>
        <v>296506957</v>
      </c>
      <c r="G84" s="60">
        <v>960000.0</v>
      </c>
      <c r="H84" s="62">
        <f>+'NOVIEMBRE 2024'!H84+'DICIEMBRE 2024'!G84</f>
        <v>37240950</v>
      </c>
      <c r="I84" s="63">
        <f t="shared" si="42"/>
        <v>259266007</v>
      </c>
      <c r="J84" s="5"/>
      <c r="K84" s="6"/>
      <c r="L84" s="18"/>
      <c r="M84" s="18"/>
      <c r="N84" s="18"/>
      <c r="O84" s="18"/>
      <c r="P84" s="18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6">
        <v>1.1130111E7</v>
      </c>
      <c r="B85" s="57" t="s">
        <v>114</v>
      </c>
      <c r="C85" s="58">
        <v>3.24745715E8</v>
      </c>
      <c r="D85" s="77">
        <v>0.0</v>
      </c>
      <c r="E85" s="59">
        <v>0.0</v>
      </c>
      <c r="F85" s="62">
        <f t="shared" si="41"/>
        <v>324745715</v>
      </c>
      <c r="G85" s="60">
        <v>0.0</v>
      </c>
      <c r="H85" s="62">
        <f>+'NOVIEMBRE 2024'!H85+'DICIEMBRE 2024'!G85</f>
        <v>37353850</v>
      </c>
      <c r="I85" s="63">
        <f t="shared" si="42"/>
        <v>287391865</v>
      </c>
      <c r="J85" s="5"/>
      <c r="K85" s="6"/>
      <c r="L85" s="5"/>
      <c r="M85" s="18"/>
      <c r="N85" s="18"/>
      <c r="O85" s="18"/>
      <c r="P85" s="18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9">
        <v>1114.0</v>
      </c>
      <c r="B86" s="50" t="s">
        <v>115</v>
      </c>
      <c r="C86" s="51">
        <f t="shared" ref="C86:D86" si="43">+C87+C96+C102+C121+C132+C128</f>
        <v>1089768010</v>
      </c>
      <c r="D86" s="51">
        <f t="shared" si="43"/>
        <v>0</v>
      </c>
      <c r="E86" s="54">
        <f>+E87+E88+E89+E90+E91+E92+E93+E94+E95+E96+E97</f>
        <v>0</v>
      </c>
      <c r="F86" s="51">
        <f t="shared" ref="F86:I86" si="44">+F87+F96+F102+F121+F132+F128</f>
        <v>1089768010</v>
      </c>
      <c r="G86" s="51">
        <f t="shared" si="44"/>
        <v>61339173</v>
      </c>
      <c r="H86" s="51">
        <f t="shared" si="44"/>
        <v>871434517</v>
      </c>
      <c r="I86" s="51">
        <f t="shared" si="44"/>
        <v>218333493</v>
      </c>
      <c r="J86" s="18"/>
      <c r="K86" s="53"/>
      <c r="L86" s="5"/>
      <c r="M86" s="5"/>
      <c r="N86" s="5"/>
      <c r="O86" s="5"/>
      <c r="P86" s="5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1.25" customHeight="1">
      <c r="A87" s="49">
        <v>111301.0</v>
      </c>
      <c r="B87" s="50" t="s">
        <v>34</v>
      </c>
      <c r="C87" s="51">
        <f t="shared" ref="C87:D87" si="45">SUM(C88:C95)</f>
        <v>211673023</v>
      </c>
      <c r="D87" s="51">
        <f t="shared" si="45"/>
        <v>0</v>
      </c>
      <c r="E87" s="54">
        <f t="shared" ref="E87:E92" si="47">SUM(E88:E89)</f>
        <v>0</v>
      </c>
      <c r="F87" s="51">
        <f t="shared" ref="F87:I87" si="46">SUM(F88:F95)</f>
        <v>211673023</v>
      </c>
      <c r="G87" s="51">
        <f t="shared" si="46"/>
        <v>0</v>
      </c>
      <c r="H87" s="51">
        <f t="shared" si="46"/>
        <v>185793867</v>
      </c>
      <c r="I87" s="51">
        <f t="shared" si="46"/>
        <v>25879156</v>
      </c>
      <c r="J87" s="18"/>
      <c r="K87" s="53"/>
      <c r="L87" s="5"/>
      <c r="M87" s="5"/>
      <c r="N87" s="5"/>
      <c r="O87" s="5"/>
      <c r="P87" s="5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1.25" customHeight="1">
      <c r="A88" s="56">
        <v>1.1130101E7</v>
      </c>
      <c r="B88" s="57" t="s">
        <v>35</v>
      </c>
      <c r="C88" s="61">
        <v>3.8592969E7</v>
      </c>
      <c r="D88" s="59">
        <v>0.0</v>
      </c>
      <c r="E88" s="59">
        <f t="shared" si="47"/>
        <v>0</v>
      </c>
      <c r="F88" s="62">
        <f t="shared" ref="F88:F95" si="48">+C88+D88</f>
        <v>38592969</v>
      </c>
      <c r="G88" s="60">
        <v>0.0</v>
      </c>
      <c r="H88" s="62">
        <f>+'NOVIEMBRE 2024'!H88+'DICIEMBRE 2024'!G88</f>
        <v>19767802</v>
      </c>
      <c r="I88" s="63">
        <f t="shared" ref="I88:I95" si="49">+F88-H88</f>
        <v>18825167</v>
      </c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6">
        <v>1.1130102E7</v>
      </c>
      <c r="B89" s="57" t="s">
        <v>37</v>
      </c>
      <c r="C89" s="61">
        <v>2.8944727E7</v>
      </c>
      <c r="D89" s="59">
        <v>0.0</v>
      </c>
      <c r="E89" s="59">
        <f t="shared" si="47"/>
        <v>0</v>
      </c>
      <c r="F89" s="62">
        <f t="shared" si="48"/>
        <v>28944727</v>
      </c>
      <c r="G89" s="60">
        <v>0.0</v>
      </c>
      <c r="H89" s="62">
        <f>+'NOVIEMBRE 2024'!H89+'DICIEMBRE 2024'!G89</f>
        <v>25769789</v>
      </c>
      <c r="I89" s="63">
        <f t="shared" si="49"/>
        <v>3174938</v>
      </c>
      <c r="J89" s="5"/>
      <c r="K89" s="6"/>
      <c r="L89" s="18"/>
      <c r="M89" s="18"/>
      <c r="N89" s="18"/>
      <c r="O89" s="18"/>
      <c r="P89" s="18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6">
        <v>1.1130103E7</v>
      </c>
      <c r="B90" s="57" t="s">
        <v>38</v>
      </c>
      <c r="C90" s="61">
        <v>3.8592969E7</v>
      </c>
      <c r="D90" s="59">
        <v>0.0</v>
      </c>
      <c r="E90" s="59">
        <f t="shared" si="47"/>
        <v>0</v>
      </c>
      <c r="F90" s="62">
        <f t="shared" si="48"/>
        <v>38592969</v>
      </c>
      <c r="G90" s="60">
        <v>0.0</v>
      </c>
      <c r="H90" s="62">
        <f>+'NOVIEMBRE 2024'!H90+'DICIEMBRE 2024'!G90</f>
        <v>42711980</v>
      </c>
      <c r="I90" s="63">
        <f t="shared" si="49"/>
        <v>-4119011</v>
      </c>
      <c r="J90" s="5"/>
      <c r="K90" s="6"/>
      <c r="L90" s="18"/>
      <c r="M90" s="18"/>
      <c r="N90" s="18"/>
      <c r="O90" s="18"/>
      <c r="P90" s="18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6">
        <v>1.1130104E7</v>
      </c>
      <c r="B91" s="57" t="s">
        <v>40</v>
      </c>
      <c r="C91" s="61">
        <v>1.9531808E7</v>
      </c>
      <c r="D91" s="59">
        <v>0.0</v>
      </c>
      <c r="E91" s="59">
        <f t="shared" si="47"/>
        <v>0</v>
      </c>
      <c r="F91" s="62">
        <f t="shared" si="48"/>
        <v>19531808</v>
      </c>
      <c r="G91" s="60">
        <v>0.0</v>
      </c>
      <c r="H91" s="62">
        <f>+'NOVIEMBRE 2024'!H91+'DICIEMBRE 2024'!G91</f>
        <v>22474088</v>
      </c>
      <c r="I91" s="63">
        <f t="shared" si="49"/>
        <v>-2942280</v>
      </c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56">
        <v>1.1130105E7</v>
      </c>
      <c r="B92" s="57" t="s">
        <v>41</v>
      </c>
      <c r="C92" s="61">
        <v>4.0004907E7</v>
      </c>
      <c r="D92" s="59">
        <v>0.0</v>
      </c>
      <c r="E92" s="59">
        <f t="shared" si="47"/>
        <v>0</v>
      </c>
      <c r="F92" s="62">
        <f t="shared" si="48"/>
        <v>40004907</v>
      </c>
      <c r="G92" s="60">
        <v>0.0</v>
      </c>
      <c r="H92" s="62">
        <f>+'NOVIEMBRE 2024'!H92+'DICIEMBRE 2024'!G92</f>
        <v>58479677</v>
      </c>
      <c r="I92" s="63">
        <f t="shared" si="49"/>
        <v>-18474770</v>
      </c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56">
        <v>1.1130106E7</v>
      </c>
      <c r="B93" s="57" t="s">
        <v>43</v>
      </c>
      <c r="C93" s="61">
        <v>2.7768112E7</v>
      </c>
      <c r="D93" s="59">
        <v>0.0</v>
      </c>
      <c r="E93" s="60">
        <v>0.0</v>
      </c>
      <c r="F93" s="62">
        <f t="shared" si="48"/>
        <v>27768112</v>
      </c>
      <c r="G93" s="60">
        <v>0.0</v>
      </c>
      <c r="H93" s="62">
        <f>+'NOVIEMBRE 2024'!H93+'DICIEMBRE 2024'!G93</f>
        <v>14354897</v>
      </c>
      <c r="I93" s="63">
        <f t="shared" si="49"/>
        <v>13413215</v>
      </c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2.5" customHeight="1">
      <c r="A94" s="56">
        <v>1.1130605E7</v>
      </c>
      <c r="B94" s="57" t="s">
        <v>46</v>
      </c>
      <c r="C94" s="61">
        <v>1.0001227E7</v>
      </c>
      <c r="D94" s="77">
        <v>0.0</v>
      </c>
      <c r="E94" s="78">
        <v>0.0</v>
      </c>
      <c r="F94" s="62">
        <f t="shared" si="48"/>
        <v>10001227</v>
      </c>
      <c r="G94" s="60">
        <v>0.0</v>
      </c>
      <c r="H94" s="62">
        <f>+'NOVIEMBRE 2024'!H94+'DICIEMBRE 2024'!G94</f>
        <v>1411956</v>
      </c>
      <c r="I94" s="63">
        <f t="shared" si="49"/>
        <v>8589271</v>
      </c>
      <c r="J94" s="18"/>
      <c r="K94" s="53"/>
      <c r="L94" s="5"/>
      <c r="M94" s="5"/>
      <c r="N94" s="5"/>
      <c r="O94" s="5"/>
      <c r="P94" s="5"/>
      <c r="Q94" s="5"/>
      <c r="R94" s="5"/>
      <c r="S94" s="5"/>
      <c r="T94" s="18"/>
      <c r="U94" s="18"/>
      <c r="V94" s="18"/>
      <c r="W94" s="18"/>
      <c r="X94" s="18"/>
      <c r="Y94" s="18"/>
      <c r="Z94" s="18"/>
    </row>
    <row r="95" ht="11.25" customHeight="1">
      <c r="A95" s="56">
        <v>1.1130606E7</v>
      </c>
      <c r="B95" s="57" t="s">
        <v>47</v>
      </c>
      <c r="C95" s="61">
        <v>8236304.0</v>
      </c>
      <c r="D95" s="59">
        <v>0.0</v>
      </c>
      <c r="E95" s="59">
        <v>0.0</v>
      </c>
      <c r="F95" s="62">
        <f t="shared" si="48"/>
        <v>8236304</v>
      </c>
      <c r="G95" s="60">
        <v>0.0</v>
      </c>
      <c r="H95" s="62">
        <f>+'NOVIEMBRE 2024'!H95+'DICIEMBRE 2024'!G95</f>
        <v>823678</v>
      </c>
      <c r="I95" s="63">
        <f t="shared" si="49"/>
        <v>7412626</v>
      </c>
      <c r="J95" s="18"/>
      <c r="K95" s="53"/>
      <c r="L95" s="5"/>
      <c r="M95" s="5"/>
      <c r="N95" s="5"/>
      <c r="O95" s="5"/>
      <c r="P95" s="5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1.25" customHeight="1">
      <c r="A96" s="49">
        <v>111302.0</v>
      </c>
      <c r="B96" s="50" t="s">
        <v>116</v>
      </c>
      <c r="C96" s="51">
        <f t="shared" ref="C96:D96" si="50">SUM(C97:C101)</f>
        <v>143782341</v>
      </c>
      <c r="D96" s="51">
        <f t="shared" si="50"/>
        <v>0</v>
      </c>
      <c r="E96" s="54">
        <v>0.0</v>
      </c>
      <c r="F96" s="51">
        <f t="shared" ref="F96:I96" si="51">SUM(F97:F101)</f>
        <v>143782341</v>
      </c>
      <c r="G96" s="51">
        <f t="shared" si="51"/>
        <v>4118205</v>
      </c>
      <c r="H96" s="79">
        <f t="shared" si="51"/>
        <v>147670601</v>
      </c>
      <c r="I96" s="51">
        <f t="shared" si="51"/>
        <v>-3888260</v>
      </c>
      <c r="J96" s="18"/>
      <c r="K96" s="53"/>
      <c r="L96" s="5"/>
      <c r="M96" s="5"/>
      <c r="N96" s="5"/>
      <c r="O96" s="5"/>
      <c r="P96" s="5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1.25" customHeight="1">
      <c r="A97" s="56">
        <v>1.1130201E7</v>
      </c>
      <c r="B97" s="57" t="s">
        <v>117</v>
      </c>
      <c r="C97" s="61">
        <v>3.8592969E7</v>
      </c>
      <c r="D97" s="59">
        <v>0.0</v>
      </c>
      <c r="E97" s="59">
        <v>0.0</v>
      </c>
      <c r="F97" s="62">
        <f t="shared" ref="F97:F101" si="52">+C97+D97</f>
        <v>38592969</v>
      </c>
      <c r="G97" s="60">
        <v>0.0</v>
      </c>
      <c r="H97" s="62">
        <f>+'NOVIEMBRE 2024'!H97+'DICIEMBRE 2024'!G97</f>
        <v>34593433</v>
      </c>
      <c r="I97" s="63">
        <f t="shared" ref="I97:I101" si="53">+F97-H97</f>
        <v>3999536</v>
      </c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56">
        <v>1.1130203E7</v>
      </c>
      <c r="B98" s="57" t="s">
        <v>118</v>
      </c>
      <c r="C98" s="61">
        <v>3.8592969E7</v>
      </c>
      <c r="D98" s="59">
        <v>0.0</v>
      </c>
      <c r="E98" s="59">
        <v>0.0</v>
      </c>
      <c r="F98" s="62">
        <f t="shared" si="52"/>
        <v>38592969</v>
      </c>
      <c r="G98" s="60">
        <v>0.0</v>
      </c>
      <c r="H98" s="62">
        <f>+'NOVIEMBRE 2024'!H98+'DICIEMBRE 2024'!G98</f>
        <v>23886148</v>
      </c>
      <c r="I98" s="63">
        <f t="shared" si="53"/>
        <v>14706821</v>
      </c>
      <c r="J98" s="5"/>
      <c r="K98" s="6"/>
      <c r="L98" s="5"/>
      <c r="M98" s="18"/>
      <c r="N98" s="18"/>
      <c r="O98" s="18"/>
      <c r="P98" s="18"/>
      <c r="Q98" s="18"/>
      <c r="R98" s="18"/>
      <c r="S98" s="18"/>
      <c r="T98" s="5"/>
      <c r="U98" s="5"/>
      <c r="V98" s="5"/>
      <c r="W98" s="5"/>
      <c r="X98" s="5"/>
      <c r="Y98" s="5"/>
      <c r="Z98" s="5"/>
    </row>
    <row r="99" ht="11.25" customHeight="1">
      <c r="A99" s="56">
        <v>1.1130205E7</v>
      </c>
      <c r="B99" s="57" t="s">
        <v>53</v>
      </c>
      <c r="C99" s="61">
        <v>3.8122323E7</v>
      </c>
      <c r="D99" s="59">
        <v>0.0</v>
      </c>
      <c r="E99" s="59">
        <v>0.0</v>
      </c>
      <c r="F99" s="62">
        <f t="shared" si="52"/>
        <v>38122323</v>
      </c>
      <c r="G99" s="60">
        <v>4118205.0</v>
      </c>
      <c r="H99" s="62">
        <f>+'NOVIEMBRE 2024'!H99+'DICIEMBRE 2024'!G99</f>
        <v>47065148</v>
      </c>
      <c r="I99" s="63">
        <f t="shared" si="53"/>
        <v>-8942825</v>
      </c>
      <c r="J99" s="5"/>
      <c r="K99" s="6"/>
      <c r="L99" s="18"/>
      <c r="M99" s="18"/>
      <c r="N99" s="18"/>
      <c r="O99" s="18"/>
      <c r="P99" s="18"/>
      <c r="Q99" s="18"/>
      <c r="R99" s="18"/>
      <c r="S99" s="18"/>
      <c r="T99" s="5"/>
      <c r="U99" s="5"/>
      <c r="V99" s="5"/>
      <c r="W99" s="5"/>
      <c r="X99" s="5"/>
      <c r="Y99" s="5"/>
      <c r="Z99" s="5"/>
    </row>
    <row r="100" ht="11.25" customHeight="1">
      <c r="A100" s="56">
        <v>1.1130206E7</v>
      </c>
      <c r="B100" s="57" t="s">
        <v>55</v>
      </c>
      <c r="C100" s="61">
        <v>1.976713E7</v>
      </c>
      <c r="D100" s="59">
        <v>0.0</v>
      </c>
      <c r="E100" s="80">
        <v>0.0</v>
      </c>
      <c r="F100" s="62">
        <f t="shared" si="52"/>
        <v>19767130</v>
      </c>
      <c r="G100" s="60">
        <v>0.0</v>
      </c>
      <c r="H100" s="62">
        <f>+'NOVIEMBRE 2024'!H100+'DICIEMBRE 2024'!G100</f>
        <v>38711208</v>
      </c>
      <c r="I100" s="63">
        <f t="shared" si="53"/>
        <v>-18944078</v>
      </c>
      <c r="J100" s="18"/>
      <c r="K100" s="53"/>
      <c r="L100" s="5"/>
      <c r="M100" s="5"/>
      <c r="N100" s="5"/>
      <c r="O100" s="5"/>
      <c r="P100" s="5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1.25" customHeight="1">
      <c r="A101" s="56">
        <v>1.1130207E7</v>
      </c>
      <c r="B101" s="57" t="s">
        <v>56</v>
      </c>
      <c r="C101" s="61">
        <v>8706950.0</v>
      </c>
      <c r="D101" s="59">
        <v>0.0</v>
      </c>
      <c r="E101" s="80">
        <v>0.0</v>
      </c>
      <c r="F101" s="62">
        <f t="shared" si="52"/>
        <v>8706950</v>
      </c>
      <c r="G101" s="60">
        <v>0.0</v>
      </c>
      <c r="H101" s="62">
        <f>+'NOVIEMBRE 2024'!H101+'DICIEMBRE 2024'!G101</f>
        <v>3414664</v>
      </c>
      <c r="I101" s="63">
        <f t="shared" si="53"/>
        <v>5292286</v>
      </c>
      <c r="J101" s="18"/>
      <c r="K101" s="53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22.5" customHeight="1">
      <c r="A102" s="49">
        <v>111303.0</v>
      </c>
      <c r="B102" s="50" t="s">
        <v>58</v>
      </c>
      <c r="C102" s="51">
        <f t="shared" ref="C102:D102" si="54">SUM(C103:C120)</f>
        <v>521345348</v>
      </c>
      <c r="D102" s="51">
        <f t="shared" si="54"/>
        <v>0</v>
      </c>
      <c r="E102" s="54">
        <v>0.0</v>
      </c>
      <c r="F102" s="51">
        <f t="shared" ref="F102:I102" si="55">SUM(F103:F120)</f>
        <v>521345348</v>
      </c>
      <c r="G102" s="51">
        <f t="shared" si="55"/>
        <v>1058967</v>
      </c>
      <c r="H102" s="51">
        <f t="shared" si="55"/>
        <v>146611291</v>
      </c>
      <c r="I102" s="51">
        <f t="shared" si="55"/>
        <v>374734057</v>
      </c>
      <c r="J102" s="18"/>
      <c r="K102" s="53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1.25" customHeight="1">
      <c r="A103" s="56">
        <v>1.1130301E7</v>
      </c>
      <c r="B103" s="57" t="s">
        <v>119</v>
      </c>
      <c r="C103" s="61">
        <v>4.0004907E7</v>
      </c>
      <c r="D103" s="59">
        <v>0.0</v>
      </c>
      <c r="E103" s="59">
        <v>0.0</v>
      </c>
      <c r="F103" s="62">
        <f t="shared" ref="F103:F120" si="56">+C103+D103</f>
        <v>40004907</v>
      </c>
      <c r="G103" s="60">
        <v>1058967.0</v>
      </c>
      <c r="H103" s="62">
        <f>+'NOVIEMBRE 2024'!H103+'DICIEMBRE 2024'!G103</f>
        <v>27181239</v>
      </c>
      <c r="I103" s="63">
        <f t="shared" ref="I103:I127" si="57">+F103-H103</f>
        <v>12823668</v>
      </c>
      <c r="J103" s="18"/>
      <c r="K103" s="53"/>
      <c r="L103" s="5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1.25" customHeight="1">
      <c r="A104" s="56">
        <v>1.1130302E7</v>
      </c>
      <c r="B104" s="57" t="s">
        <v>61</v>
      </c>
      <c r="C104" s="61">
        <v>3.8122323E7</v>
      </c>
      <c r="D104" s="59">
        <v>0.0</v>
      </c>
      <c r="E104" s="59">
        <v>0.0</v>
      </c>
      <c r="F104" s="62">
        <f t="shared" si="56"/>
        <v>38122323</v>
      </c>
      <c r="G104" s="60">
        <v>0.0</v>
      </c>
      <c r="H104" s="62">
        <f>+'NOVIEMBRE 2024'!H104+'DICIEMBRE 2024'!G104</f>
        <v>21767962</v>
      </c>
      <c r="I104" s="63">
        <f t="shared" si="57"/>
        <v>16354361</v>
      </c>
      <c r="J104" s="18"/>
      <c r="K104" s="53"/>
      <c r="L104" s="5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1.25" customHeight="1">
      <c r="A105" s="56">
        <v>1.1130303E7</v>
      </c>
      <c r="B105" s="57" t="s">
        <v>120</v>
      </c>
      <c r="C105" s="61">
        <v>4.0004907E7</v>
      </c>
      <c r="D105" s="59">
        <v>0.0</v>
      </c>
      <c r="E105" s="59">
        <v>0.0</v>
      </c>
      <c r="F105" s="62">
        <f t="shared" si="56"/>
        <v>40004907</v>
      </c>
      <c r="G105" s="60">
        <v>0.0</v>
      </c>
      <c r="H105" s="62">
        <f>+'NOVIEMBRE 2024'!H105+'DICIEMBRE 2024'!G105</f>
        <v>31299591</v>
      </c>
      <c r="I105" s="63">
        <f t="shared" si="57"/>
        <v>8705316</v>
      </c>
      <c r="J105" s="5"/>
      <c r="K105" s="6"/>
      <c r="L105" s="18"/>
      <c r="M105" s="18"/>
      <c r="N105" s="18"/>
      <c r="O105" s="18"/>
      <c r="P105" s="18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56">
        <v>1.1130304E7</v>
      </c>
      <c r="B106" s="57" t="s">
        <v>121</v>
      </c>
      <c r="C106" s="61">
        <v>1.9296485E7</v>
      </c>
      <c r="D106" s="59">
        <v>0.0</v>
      </c>
      <c r="E106" s="59">
        <v>0.0</v>
      </c>
      <c r="F106" s="62">
        <f t="shared" si="56"/>
        <v>19296485</v>
      </c>
      <c r="G106" s="60">
        <v>0.0</v>
      </c>
      <c r="H106" s="62">
        <f>+'NOVIEMBRE 2024'!H106+'DICIEMBRE 2024'!G106</f>
        <v>8001121</v>
      </c>
      <c r="I106" s="63">
        <f t="shared" si="57"/>
        <v>11295364</v>
      </c>
      <c r="J106" s="5"/>
      <c r="K106" s="6"/>
      <c r="L106" s="5"/>
      <c r="M106" s="18"/>
      <c r="N106" s="18"/>
      <c r="O106" s="18"/>
      <c r="P106" s="18"/>
      <c r="Q106" s="18"/>
      <c r="R106" s="18"/>
      <c r="S106" s="18"/>
      <c r="T106" s="5"/>
      <c r="U106" s="5"/>
      <c r="V106" s="5"/>
      <c r="W106" s="5"/>
      <c r="X106" s="5"/>
      <c r="Y106" s="5"/>
      <c r="Z106" s="5"/>
    </row>
    <row r="107" ht="11.25" customHeight="1">
      <c r="A107" s="56">
        <v>1.1130305E7</v>
      </c>
      <c r="B107" s="57" t="s">
        <v>67</v>
      </c>
      <c r="C107" s="61">
        <v>1.976713E7</v>
      </c>
      <c r="D107" s="59">
        <v>0.0</v>
      </c>
      <c r="E107" s="59">
        <v>0.0</v>
      </c>
      <c r="F107" s="62">
        <f t="shared" si="56"/>
        <v>19767130</v>
      </c>
      <c r="G107" s="60">
        <v>0.0</v>
      </c>
      <c r="H107" s="62">
        <f>+'NOVIEMBRE 2024'!H107+'DICIEMBRE 2024'!G107</f>
        <v>18120924</v>
      </c>
      <c r="I107" s="63">
        <f t="shared" si="57"/>
        <v>1646206</v>
      </c>
      <c r="J107" s="5"/>
      <c r="K107" s="6"/>
      <c r="L107" s="5"/>
      <c r="M107" s="18"/>
      <c r="N107" s="18"/>
      <c r="O107" s="18"/>
      <c r="P107" s="18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56">
        <v>1.1130306E7</v>
      </c>
      <c r="B108" s="57" t="s">
        <v>68</v>
      </c>
      <c r="C108" s="61">
        <v>4824121.0</v>
      </c>
      <c r="D108" s="59">
        <v>0.0</v>
      </c>
      <c r="E108" s="59">
        <f t="shared" ref="E108:E110" si="58">SUM(E109:E110)</f>
        <v>0</v>
      </c>
      <c r="F108" s="62">
        <f t="shared" si="56"/>
        <v>4824121</v>
      </c>
      <c r="G108" s="60">
        <v>0.0</v>
      </c>
      <c r="H108" s="62">
        <f>+'NOVIEMBRE 2024'!H108+'DICIEMBRE 2024'!G108</f>
        <v>10001689</v>
      </c>
      <c r="I108" s="63">
        <f t="shared" si="57"/>
        <v>-5177568</v>
      </c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56">
        <v>1.1130307E7</v>
      </c>
      <c r="B109" s="57" t="s">
        <v>70</v>
      </c>
      <c r="C109" s="61">
        <v>1.811987E7</v>
      </c>
      <c r="D109" s="59">
        <v>0.0</v>
      </c>
      <c r="E109" s="59">
        <f t="shared" si="58"/>
        <v>0</v>
      </c>
      <c r="F109" s="62">
        <f t="shared" si="56"/>
        <v>18119870</v>
      </c>
      <c r="G109" s="60">
        <v>0.0</v>
      </c>
      <c r="H109" s="62">
        <f>+'NOVIEMBRE 2024'!H109+'DICIEMBRE 2024'!G109</f>
        <v>0</v>
      </c>
      <c r="I109" s="63">
        <f t="shared" si="57"/>
        <v>18119870</v>
      </c>
      <c r="J109" s="5"/>
      <c r="K109" s="6"/>
      <c r="L109" s="18"/>
      <c r="M109" s="18"/>
      <c r="N109" s="18"/>
      <c r="O109" s="18"/>
      <c r="P109" s="18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56">
        <v>1.1130308E7</v>
      </c>
      <c r="B110" s="57" t="s">
        <v>122</v>
      </c>
      <c r="C110" s="61">
        <v>9883565.0</v>
      </c>
      <c r="D110" s="59">
        <v>0.0</v>
      </c>
      <c r="E110" s="59">
        <f t="shared" si="58"/>
        <v>0</v>
      </c>
      <c r="F110" s="62">
        <f t="shared" si="56"/>
        <v>9883565</v>
      </c>
      <c r="G110" s="60">
        <v>0.0</v>
      </c>
      <c r="H110" s="62">
        <f>+'NOVIEMBRE 2024'!H110+'DICIEMBRE 2024'!G110</f>
        <v>11648011</v>
      </c>
      <c r="I110" s="63">
        <f t="shared" si="57"/>
        <v>-1764446</v>
      </c>
      <c r="J110" s="18"/>
      <c r="K110" s="53"/>
      <c r="L110" s="5"/>
      <c r="M110" s="5"/>
      <c r="N110" s="5"/>
      <c r="O110" s="5"/>
      <c r="P110" s="5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1.25" customHeight="1">
      <c r="A111" s="56">
        <v>1.1130309E7</v>
      </c>
      <c r="B111" s="57" t="s">
        <v>123</v>
      </c>
      <c r="C111" s="61">
        <v>1.7649224E7</v>
      </c>
      <c r="D111" s="74">
        <v>0.0</v>
      </c>
      <c r="E111" s="54">
        <v>0.0</v>
      </c>
      <c r="F111" s="62">
        <f t="shared" si="56"/>
        <v>17649224</v>
      </c>
      <c r="G111" s="60">
        <v>0.0</v>
      </c>
      <c r="H111" s="62">
        <f>+'NOVIEMBRE 2024'!H111+'DICIEMBRE 2024'!G111</f>
        <v>8118747</v>
      </c>
      <c r="I111" s="63">
        <f t="shared" si="57"/>
        <v>9530477</v>
      </c>
      <c r="J111" s="18"/>
      <c r="K111" s="53"/>
      <c r="L111" s="5"/>
      <c r="M111" s="5"/>
      <c r="N111" s="5"/>
      <c r="O111" s="5"/>
      <c r="P111" s="5"/>
      <c r="Q111" s="5"/>
      <c r="R111" s="5"/>
      <c r="S111" s="5"/>
      <c r="T111" s="18"/>
      <c r="U111" s="18"/>
      <c r="V111" s="18"/>
      <c r="W111" s="18"/>
      <c r="X111" s="18"/>
      <c r="Y111" s="18"/>
      <c r="Z111" s="18"/>
    </row>
    <row r="112" ht="11.25" customHeight="1">
      <c r="A112" s="56">
        <v>1.113031E7</v>
      </c>
      <c r="B112" s="57" t="s">
        <v>75</v>
      </c>
      <c r="C112" s="61">
        <v>2.27910308E8</v>
      </c>
      <c r="D112" s="74">
        <v>0.0</v>
      </c>
      <c r="E112" s="59">
        <f>SUM(E113)</f>
        <v>0</v>
      </c>
      <c r="F112" s="62">
        <f t="shared" si="56"/>
        <v>227910308</v>
      </c>
      <c r="G112" s="60">
        <v>0.0</v>
      </c>
      <c r="H112" s="62">
        <f>+'NOVIEMBRE 2024'!H112+'DICIEMBRE 2024'!G112</f>
        <v>0</v>
      </c>
      <c r="I112" s="63">
        <f t="shared" si="57"/>
        <v>227910308</v>
      </c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6">
        <v>1.1130601E7</v>
      </c>
      <c r="B113" s="66" t="s">
        <v>76</v>
      </c>
      <c r="C113" s="61">
        <v>3.8592969E7</v>
      </c>
      <c r="D113" s="74">
        <v>0.0</v>
      </c>
      <c r="E113" s="59">
        <f t="shared" ref="E113:E115" si="59">SUM(E114:E115)</f>
        <v>0</v>
      </c>
      <c r="F113" s="62">
        <f t="shared" si="56"/>
        <v>38592969</v>
      </c>
      <c r="G113" s="60">
        <v>0.0</v>
      </c>
      <c r="H113" s="62">
        <f>+'NOVIEMBRE 2024'!H113+'DICIEMBRE 2024'!G113</f>
        <v>0</v>
      </c>
      <c r="I113" s="63">
        <f t="shared" si="57"/>
        <v>38592969</v>
      </c>
      <c r="J113" s="5"/>
      <c r="K113" s="6"/>
      <c r="L113" s="5"/>
      <c r="M113" s="18"/>
      <c r="N113" s="18"/>
      <c r="O113" s="18"/>
      <c r="P113" s="18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6">
        <v>1.1130602E7</v>
      </c>
      <c r="B114" s="66" t="s">
        <v>78</v>
      </c>
      <c r="C114" s="61">
        <v>9412919.0</v>
      </c>
      <c r="D114" s="81">
        <f>SUM(D115:D123)</f>
        <v>0</v>
      </c>
      <c r="E114" s="59">
        <f t="shared" si="59"/>
        <v>0</v>
      </c>
      <c r="F114" s="62">
        <f t="shared" si="56"/>
        <v>9412919</v>
      </c>
      <c r="G114" s="60">
        <v>0.0</v>
      </c>
      <c r="H114" s="62">
        <f>+'NOVIEMBRE 2024'!H114+'DICIEMBRE 2024'!G114</f>
        <v>10236681</v>
      </c>
      <c r="I114" s="63">
        <f t="shared" si="57"/>
        <v>-823762</v>
      </c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56">
        <v>1.1130603E7</v>
      </c>
      <c r="B115" s="57" t="s">
        <v>79</v>
      </c>
      <c r="C115" s="61">
        <v>7059689.0</v>
      </c>
      <c r="D115" s="59">
        <f>+D116+D117+D118+D119+D120+D121+D122+D123+D124+D125+D126</f>
        <v>0</v>
      </c>
      <c r="E115" s="59">
        <f t="shared" si="59"/>
        <v>0</v>
      </c>
      <c r="F115" s="62">
        <f t="shared" si="56"/>
        <v>7059689</v>
      </c>
      <c r="G115" s="60">
        <v>0.0</v>
      </c>
      <c r="H115" s="62">
        <f>+'NOVIEMBRE 2024'!H115+'DICIEMBRE 2024'!G115</f>
        <v>0</v>
      </c>
      <c r="I115" s="63">
        <f t="shared" si="57"/>
        <v>7059689</v>
      </c>
      <c r="J115" s="5"/>
      <c r="K115" s="6"/>
      <c r="L115" s="5"/>
      <c r="M115" s="5"/>
      <c r="N115" s="5"/>
      <c r="O115" s="5"/>
      <c r="P115" s="5"/>
      <c r="Q115" s="18"/>
      <c r="R115" s="18"/>
      <c r="S115" s="18"/>
      <c r="T115" s="5"/>
      <c r="U115" s="5"/>
      <c r="V115" s="5"/>
      <c r="W115" s="5"/>
      <c r="X115" s="5"/>
      <c r="Y115" s="5"/>
      <c r="Z115" s="5"/>
    </row>
    <row r="116" ht="11.25" customHeight="1">
      <c r="A116" s="56">
        <v>1.1130604E7</v>
      </c>
      <c r="B116" s="57" t="s">
        <v>80</v>
      </c>
      <c r="C116" s="61">
        <v>7059689.0</v>
      </c>
      <c r="D116" s="59">
        <f t="shared" ref="D116:E116" si="60">SUM(D117:D118)</f>
        <v>0</v>
      </c>
      <c r="E116" s="59">
        <f t="shared" si="60"/>
        <v>0</v>
      </c>
      <c r="F116" s="62">
        <f t="shared" si="56"/>
        <v>7059689</v>
      </c>
      <c r="G116" s="60">
        <v>0.0</v>
      </c>
      <c r="H116" s="62">
        <f>+'NOVIEMBRE 2024'!H116+'DICIEMBRE 2024'!G116</f>
        <v>0</v>
      </c>
      <c r="I116" s="63">
        <f t="shared" si="57"/>
        <v>7059689</v>
      </c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2.5" customHeight="1">
      <c r="A117" s="56">
        <v>1.1130607E7</v>
      </c>
      <c r="B117" s="57" t="s">
        <v>81</v>
      </c>
      <c r="C117" s="61">
        <v>8824612.0</v>
      </c>
      <c r="D117" s="59">
        <f t="shared" ref="D117:E117" si="61">SUM(D118:D119)</f>
        <v>0</v>
      </c>
      <c r="E117" s="59">
        <f t="shared" si="61"/>
        <v>0</v>
      </c>
      <c r="F117" s="62">
        <f t="shared" si="56"/>
        <v>8824612</v>
      </c>
      <c r="G117" s="60">
        <v>0.0</v>
      </c>
      <c r="H117" s="62">
        <f>+'NOVIEMBRE 2024'!H117+'DICIEMBRE 2024'!G117</f>
        <v>235326</v>
      </c>
      <c r="I117" s="63">
        <f t="shared" si="57"/>
        <v>8589286</v>
      </c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2.5" customHeight="1">
      <c r="A118" s="56">
        <v>1.1130608E7</v>
      </c>
      <c r="B118" s="57" t="s">
        <v>82</v>
      </c>
      <c r="C118" s="61">
        <v>8236304.0</v>
      </c>
      <c r="D118" s="59">
        <f t="shared" ref="D118:E118" si="62">SUM(D119:D120)</f>
        <v>0</v>
      </c>
      <c r="E118" s="59">
        <f t="shared" si="62"/>
        <v>0</v>
      </c>
      <c r="F118" s="62">
        <f t="shared" si="56"/>
        <v>8236304</v>
      </c>
      <c r="G118" s="60">
        <v>0.0</v>
      </c>
      <c r="H118" s="62">
        <f>+'NOVIEMBRE 2024'!H118+'DICIEMBRE 2024'!G118</f>
        <v>0</v>
      </c>
      <c r="I118" s="63">
        <f t="shared" si="57"/>
        <v>8236304</v>
      </c>
      <c r="J118" s="5"/>
      <c r="K118" s="6"/>
      <c r="L118" s="18"/>
      <c r="M118" s="18"/>
      <c r="N118" s="18"/>
      <c r="O118" s="18"/>
      <c r="P118" s="18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2.5" customHeight="1">
      <c r="A119" s="56">
        <v>1.1130609E7</v>
      </c>
      <c r="B119" s="57" t="s">
        <v>83</v>
      </c>
      <c r="C119" s="61">
        <v>3288163.0</v>
      </c>
      <c r="D119" s="59">
        <f t="shared" ref="D119:E119" si="63">SUM(D120:D121)</f>
        <v>0</v>
      </c>
      <c r="E119" s="59">
        <f t="shared" si="63"/>
        <v>0</v>
      </c>
      <c r="F119" s="62">
        <f t="shared" si="56"/>
        <v>3288163</v>
      </c>
      <c r="G119" s="60">
        <v>0.0</v>
      </c>
      <c r="H119" s="62">
        <f>+'NOVIEMBRE 2024'!H119+'DICIEMBRE 2024'!G119</f>
        <v>0</v>
      </c>
      <c r="I119" s="63">
        <f t="shared" si="57"/>
        <v>3288163</v>
      </c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2.5" customHeight="1">
      <c r="A120" s="56">
        <v>1.113061E7</v>
      </c>
      <c r="B120" s="57" t="s">
        <v>84</v>
      </c>
      <c r="C120" s="61">
        <v>3288163.0</v>
      </c>
      <c r="D120" s="59">
        <f t="shared" ref="D120:E120" si="64">SUM(D121:D122)</f>
        <v>0</v>
      </c>
      <c r="E120" s="59">
        <f t="shared" si="64"/>
        <v>0</v>
      </c>
      <c r="F120" s="62">
        <f t="shared" si="56"/>
        <v>3288163</v>
      </c>
      <c r="G120" s="60">
        <v>0.0</v>
      </c>
      <c r="H120" s="62">
        <f>+'NOVIEMBRE 2024'!H120+'DICIEMBRE 2024'!G120</f>
        <v>0</v>
      </c>
      <c r="I120" s="63">
        <f t="shared" si="57"/>
        <v>3288163</v>
      </c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49">
        <v>111304.0</v>
      </c>
      <c r="B121" s="50" t="s">
        <v>124</v>
      </c>
      <c r="C121" s="51">
        <f t="shared" ref="C121:D121" si="65">SUM(C122:C127)</f>
        <v>151548000</v>
      </c>
      <c r="D121" s="51">
        <f t="shared" si="65"/>
        <v>0</v>
      </c>
      <c r="E121" s="54">
        <f>SUM(E122:E123)</f>
        <v>0</v>
      </c>
      <c r="F121" s="51">
        <f t="shared" ref="F121:H121" si="66">SUM(F122:F127)</f>
        <v>151548000</v>
      </c>
      <c r="G121" s="51">
        <f t="shared" si="66"/>
        <v>0</v>
      </c>
      <c r="H121" s="51">
        <f t="shared" si="66"/>
        <v>285633275</v>
      </c>
      <c r="I121" s="82">
        <f t="shared" si="57"/>
        <v>-134085275</v>
      </c>
      <c r="J121" s="18"/>
      <c r="K121" s="53"/>
      <c r="L121" s="5"/>
      <c r="M121" s="5"/>
      <c r="N121" s="5"/>
      <c r="O121" s="5"/>
      <c r="P121" s="5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1.25" customHeight="1">
      <c r="A122" s="56">
        <v>1.1130401E7</v>
      </c>
      <c r="B122" s="57" t="s">
        <v>87</v>
      </c>
      <c r="C122" s="61">
        <v>4.0475553E7</v>
      </c>
      <c r="D122" s="59">
        <f t="shared" ref="D122:E122" si="67">SUM(D123:D124)</f>
        <v>0</v>
      </c>
      <c r="E122" s="59">
        <f t="shared" si="67"/>
        <v>0</v>
      </c>
      <c r="F122" s="62">
        <f t="shared" ref="F122:F127" si="68">+C122+D122</f>
        <v>40475553</v>
      </c>
      <c r="G122" s="60">
        <v>0.0</v>
      </c>
      <c r="H122" s="62">
        <f>+'NOVIEMBRE 2024'!H122+'DICIEMBRE 2024'!G122</f>
        <v>50830060</v>
      </c>
      <c r="I122" s="63">
        <f t="shared" si="57"/>
        <v>-10354507</v>
      </c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1.25" customHeight="1">
      <c r="A123" s="56">
        <v>1.1130402E7</v>
      </c>
      <c r="B123" s="57" t="s">
        <v>125</v>
      </c>
      <c r="C123" s="61">
        <v>4.259346E7</v>
      </c>
      <c r="D123" s="59">
        <f t="shared" ref="D123:D127" si="69">SUM(D124:D125)</f>
        <v>0</v>
      </c>
      <c r="E123" s="80">
        <f>+E124+E129</f>
        <v>0</v>
      </c>
      <c r="F123" s="62">
        <f t="shared" si="68"/>
        <v>42593460</v>
      </c>
      <c r="G123" s="60">
        <v>0.0</v>
      </c>
      <c r="H123" s="62">
        <f>+'NOVIEMBRE 2024'!H123+'DICIEMBRE 2024'!G123</f>
        <v>59657890</v>
      </c>
      <c r="I123" s="63">
        <f t="shared" si="57"/>
        <v>-17064430</v>
      </c>
      <c r="J123" s="18"/>
      <c r="K123" s="53"/>
      <c r="L123" s="5"/>
      <c r="M123" s="5"/>
      <c r="N123" s="5"/>
      <c r="O123" s="5"/>
      <c r="P123" s="5"/>
      <c r="Q123" s="5"/>
      <c r="R123" s="5"/>
      <c r="S123" s="5"/>
      <c r="T123" s="18"/>
      <c r="U123" s="18"/>
      <c r="V123" s="18"/>
      <c r="W123" s="18"/>
      <c r="X123" s="18"/>
      <c r="Y123" s="18"/>
      <c r="Z123" s="18"/>
    </row>
    <row r="124" ht="11.25" customHeight="1">
      <c r="A124" s="56">
        <v>1.1130403E7</v>
      </c>
      <c r="B124" s="57" t="s">
        <v>89</v>
      </c>
      <c r="C124" s="61">
        <v>1.0589534E7</v>
      </c>
      <c r="D124" s="59">
        <f t="shared" si="69"/>
        <v>0</v>
      </c>
      <c r="E124" s="83"/>
      <c r="F124" s="62">
        <f t="shared" si="68"/>
        <v>10589534</v>
      </c>
      <c r="G124" s="60">
        <v>0.0</v>
      </c>
      <c r="H124" s="62">
        <f>+'NOVIEMBRE 2024'!H124+'DICIEMBRE 2024'!G124</f>
        <v>16237512</v>
      </c>
      <c r="I124" s="63">
        <f t="shared" si="57"/>
        <v>-5647978</v>
      </c>
      <c r="J124" s="18"/>
      <c r="K124" s="53"/>
      <c r="L124" s="18"/>
      <c r="M124" s="18"/>
      <c r="N124" s="18"/>
      <c r="O124" s="18"/>
      <c r="P124" s="18"/>
      <c r="Q124" s="5"/>
      <c r="R124" s="5"/>
      <c r="S124" s="5"/>
      <c r="T124" s="18"/>
      <c r="U124" s="18"/>
      <c r="V124" s="18"/>
      <c r="W124" s="18"/>
      <c r="X124" s="18"/>
      <c r="Y124" s="18"/>
      <c r="Z124" s="18"/>
    </row>
    <row r="125" ht="11.25" customHeight="1">
      <c r="A125" s="56">
        <v>1.1130404E7</v>
      </c>
      <c r="B125" s="57" t="s">
        <v>90</v>
      </c>
      <c r="C125" s="61">
        <v>1.0354211E7</v>
      </c>
      <c r="D125" s="59">
        <f t="shared" si="69"/>
        <v>0</v>
      </c>
      <c r="E125" s="59">
        <f t="shared" ref="E125:E127" si="70">SUM(E126:E127)</f>
        <v>0</v>
      </c>
      <c r="F125" s="62">
        <f t="shared" si="68"/>
        <v>10354211</v>
      </c>
      <c r="G125" s="60">
        <v>0.0</v>
      </c>
      <c r="H125" s="62">
        <f>+'NOVIEMBRE 2024'!H125+'DICIEMBRE 2024'!G125</f>
        <v>11531385</v>
      </c>
      <c r="I125" s="63">
        <f t="shared" si="57"/>
        <v>-1177174</v>
      </c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1.25" customHeight="1">
      <c r="A126" s="56">
        <v>1.1130405E7</v>
      </c>
      <c r="B126" s="57" t="s">
        <v>91</v>
      </c>
      <c r="C126" s="61">
        <v>2.0002453E7</v>
      </c>
      <c r="D126" s="59">
        <f t="shared" si="69"/>
        <v>0</v>
      </c>
      <c r="E126" s="59">
        <f t="shared" si="70"/>
        <v>0</v>
      </c>
      <c r="F126" s="62">
        <f t="shared" si="68"/>
        <v>20002453</v>
      </c>
      <c r="G126" s="60">
        <v>0.0</v>
      </c>
      <c r="H126" s="62">
        <f>+'NOVIEMBRE 2024'!H126+'DICIEMBRE 2024'!G126</f>
        <v>46124966</v>
      </c>
      <c r="I126" s="63">
        <f t="shared" si="57"/>
        <v>-26122513</v>
      </c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1.25" customHeight="1">
      <c r="A127" s="56">
        <v>1.1130406E7</v>
      </c>
      <c r="B127" s="57" t="s">
        <v>92</v>
      </c>
      <c r="C127" s="61">
        <v>2.7532789E7</v>
      </c>
      <c r="D127" s="59">
        <f t="shared" si="69"/>
        <v>0</v>
      </c>
      <c r="E127" s="59">
        <f t="shared" si="70"/>
        <v>0</v>
      </c>
      <c r="F127" s="62">
        <f t="shared" si="68"/>
        <v>27532789</v>
      </c>
      <c r="G127" s="60">
        <v>0.0</v>
      </c>
      <c r="H127" s="62">
        <f>+'NOVIEMBRE 2024'!H127+'DICIEMBRE 2024'!G127</f>
        <v>101251462</v>
      </c>
      <c r="I127" s="63">
        <f t="shared" si="57"/>
        <v>-73718673</v>
      </c>
      <c r="J127" s="18"/>
      <c r="K127" s="53"/>
      <c r="L127" s="5"/>
      <c r="M127" s="5"/>
      <c r="N127" s="5"/>
      <c r="O127" s="5"/>
      <c r="P127" s="5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1.25" customHeight="1">
      <c r="A128" s="49">
        <v>111305.0</v>
      </c>
      <c r="B128" s="50" t="s">
        <v>93</v>
      </c>
      <c r="C128" s="51">
        <f t="shared" ref="C128:D128" si="71">SUM(C129:C131)</f>
        <v>41652168</v>
      </c>
      <c r="D128" s="51">
        <f t="shared" si="71"/>
        <v>0</v>
      </c>
      <c r="E128" s="54">
        <f>SUM(E129)</f>
        <v>0</v>
      </c>
      <c r="F128" s="51">
        <f t="shared" ref="F128:I128" si="72">SUM(F129:F131)</f>
        <v>41652168</v>
      </c>
      <c r="G128" s="51">
        <f t="shared" si="72"/>
        <v>56162001</v>
      </c>
      <c r="H128" s="51">
        <f t="shared" si="72"/>
        <v>91017103</v>
      </c>
      <c r="I128" s="51">
        <f t="shared" si="72"/>
        <v>-49364935</v>
      </c>
      <c r="J128" s="18"/>
      <c r="K128" s="53"/>
      <c r="L128" s="5"/>
      <c r="M128" s="5"/>
      <c r="N128" s="5"/>
      <c r="O128" s="5"/>
      <c r="P128" s="5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1.25" customHeight="1">
      <c r="A129" s="56">
        <v>1.1130501E7</v>
      </c>
      <c r="B129" s="57" t="s">
        <v>126</v>
      </c>
      <c r="C129" s="61">
        <v>8236304.0</v>
      </c>
      <c r="D129" s="84">
        <f>SUM(D130:D137)</f>
        <v>0</v>
      </c>
      <c r="E129" s="80">
        <v>0.0</v>
      </c>
      <c r="F129" s="62">
        <f t="shared" ref="F129:F131" si="73">+C129+D129</f>
        <v>8236304</v>
      </c>
      <c r="G129" s="60">
        <v>0.0</v>
      </c>
      <c r="H129" s="62">
        <f>+'NOVIEMBRE 2024'!H129+'DICIEMBRE 2024'!G129</f>
        <v>7766469</v>
      </c>
      <c r="I129" s="59">
        <f t="shared" ref="I129:I131" si="74">+F129-H129</f>
        <v>469835</v>
      </c>
      <c r="J129" s="18"/>
      <c r="K129" s="53"/>
      <c r="L129" s="5"/>
      <c r="M129" s="5"/>
      <c r="N129" s="5"/>
      <c r="O129" s="5"/>
      <c r="P129" s="5"/>
      <c r="Q129" s="5"/>
      <c r="R129" s="5"/>
      <c r="S129" s="5"/>
      <c r="T129" s="18"/>
      <c r="U129" s="18"/>
      <c r="V129" s="18"/>
      <c r="W129" s="18"/>
      <c r="X129" s="18"/>
      <c r="Y129" s="18"/>
      <c r="Z129" s="18"/>
    </row>
    <row r="130" ht="11.25" customHeight="1">
      <c r="A130" s="56">
        <v>1.1130502E7</v>
      </c>
      <c r="B130" s="57" t="s">
        <v>95</v>
      </c>
      <c r="C130" s="61">
        <v>1.6707932E7</v>
      </c>
      <c r="D130" s="59">
        <f t="shared" ref="D130:D131" si="75">SUM(D131:D140)</f>
        <v>0</v>
      </c>
      <c r="E130" s="59">
        <f t="shared" ref="E130:E138" si="76">SUM(E131:E132)</f>
        <v>0</v>
      </c>
      <c r="F130" s="62">
        <f t="shared" si="73"/>
        <v>16707932</v>
      </c>
      <c r="G130" s="60">
        <v>1.7254726E7</v>
      </c>
      <c r="H130" s="62">
        <f>+'NOVIEMBRE 2024'!H130+'DICIEMBRE 2024'!G130</f>
        <v>26887598</v>
      </c>
      <c r="I130" s="59">
        <f t="shared" si="74"/>
        <v>-10179666</v>
      </c>
      <c r="J130" s="18"/>
      <c r="K130" s="53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1.25" customHeight="1">
      <c r="A131" s="56">
        <v>1.1130503E7</v>
      </c>
      <c r="B131" s="57" t="s">
        <v>96</v>
      </c>
      <c r="C131" s="61">
        <v>1.6707932E7</v>
      </c>
      <c r="D131" s="85">
        <f t="shared" si="75"/>
        <v>0</v>
      </c>
      <c r="E131" s="59">
        <f t="shared" si="76"/>
        <v>0</v>
      </c>
      <c r="F131" s="62">
        <f t="shared" si="73"/>
        <v>16707932</v>
      </c>
      <c r="G131" s="60">
        <v>3.8907275E7</v>
      </c>
      <c r="H131" s="62">
        <f>+'NOVIEMBRE 2024'!H131+'DICIEMBRE 2024'!G131</f>
        <v>56363036</v>
      </c>
      <c r="I131" s="59">
        <f t="shared" si="74"/>
        <v>-39655104</v>
      </c>
      <c r="J131" s="5"/>
      <c r="K131" s="6"/>
      <c r="L131" s="18"/>
      <c r="M131" s="18"/>
      <c r="N131" s="18"/>
      <c r="O131" s="18"/>
      <c r="P131" s="18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1.25" customHeight="1">
      <c r="A132" s="49">
        <v>111306.0</v>
      </c>
      <c r="B132" s="50" t="s">
        <v>127</v>
      </c>
      <c r="C132" s="51">
        <f t="shared" ref="C132:D132" si="77">SUM(C133)</f>
        <v>19767130</v>
      </c>
      <c r="D132" s="51">
        <f t="shared" si="77"/>
        <v>0</v>
      </c>
      <c r="E132" s="54">
        <f t="shared" si="76"/>
        <v>0</v>
      </c>
      <c r="F132" s="51">
        <f t="shared" ref="F132:I132" si="78">SUM(F133)</f>
        <v>19767130</v>
      </c>
      <c r="G132" s="51">
        <f t="shared" si="78"/>
        <v>0</v>
      </c>
      <c r="H132" s="51">
        <f t="shared" si="78"/>
        <v>14708380</v>
      </c>
      <c r="I132" s="51">
        <f t="shared" si="78"/>
        <v>5058750</v>
      </c>
      <c r="J132" s="18"/>
      <c r="K132" s="53"/>
      <c r="L132" s="5"/>
      <c r="M132" s="5"/>
      <c r="N132" s="5"/>
      <c r="O132" s="5"/>
      <c r="P132" s="5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1.25" customHeight="1">
      <c r="A133" s="56">
        <v>1.1130601E7</v>
      </c>
      <c r="B133" s="57" t="s">
        <v>98</v>
      </c>
      <c r="C133" s="61">
        <v>1.976713E7</v>
      </c>
      <c r="D133" s="85">
        <f>SUM(D134:D143)</f>
        <v>0</v>
      </c>
      <c r="E133" s="59">
        <f t="shared" si="76"/>
        <v>0</v>
      </c>
      <c r="F133" s="62">
        <f>+C133+D133</f>
        <v>19767130</v>
      </c>
      <c r="G133" s="60">
        <v>0.0</v>
      </c>
      <c r="H133" s="62">
        <f>+'NOVIEMBRE 2024'!H133+'DICIEMBRE 2024'!G133</f>
        <v>14708380</v>
      </c>
      <c r="I133" s="63">
        <f>+F133-H133</f>
        <v>5058750</v>
      </c>
      <c r="J133" s="5"/>
      <c r="K133" s="6"/>
      <c r="L133" s="5"/>
      <c r="M133" s="18"/>
      <c r="N133" s="18"/>
      <c r="O133" s="18"/>
      <c r="P133" s="18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1.25" customHeight="1">
      <c r="A134" s="49">
        <v>1114.0</v>
      </c>
      <c r="B134" s="50" t="s">
        <v>128</v>
      </c>
      <c r="C134" s="51">
        <f t="shared" ref="C134:D134" si="79">+C135+C137</f>
        <v>91775958</v>
      </c>
      <c r="D134" s="51">
        <f t="shared" si="79"/>
        <v>0</v>
      </c>
      <c r="E134" s="59">
        <f t="shared" si="76"/>
        <v>0</v>
      </c>
      <c r="F134" s="51">
        <f t="shared" ref="F134:I134" si="80">+F135+F137</f>
        <v>91775958</v>
      </c>
      <c r="G134" s="51">
        <f t="shared" si="80"/>
        <v>14354825</v>
      </c>
      <c r="H134" s="51">
        <f t="shared" si="80"/>
        <v>83081951</v>
      </c>
      <c r="I134" s="51">
        <f t="shared" si="80"/>
        <v>8694007</v>
      </c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1.25" customHeight="1">
      <c r="A135" s="49">
        <v>111401.0</v>
      </c>
      <c r="B135" s="50" t="s">
        <v>100</v>
      </c>
      <c r="C135" s="51">
        <f t="shared" ref="C135:D135" si="81">SUM(C136)</f>
        <v>7059689</v>
      </c>
      <c r="D135" s="51">
        <f t="shared" si="81"/>
        <v>0</v>
      </c>
      <c r="E135" s="59">
        <f t="shared" si="76"/>
        <v>0</v>
      </c>
      <c r="F135" s="51">
        <f t="shared" ref="F135:H135" si="82">SUM(F136)</f>
        <v>7059689</v>
      </c>
      <c r="G135" s="51">
        <f t="shared" si="82"/>
        <v>14354825</v>
      </c>
      <c r="H135" s="51">
        <f t="shared" si="82"/>
        <v>27297850</v>
      </c>
      <c r="I135" s="82">
        <f t="shared" ref="I135:I136" si="83">+F135-H135</f>
        <v>-20238161</v>
      </c>
      <c r="J135" s="18"/>
      <c r="K135" s="53"/>
      <c r="L135" s="22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1.25" customHeight="1">
      <c r="A136" s="56">
        <v>1.1140101E7</v>
      </c>
      <c r="B136" s="57" t="s">
        <v>102</v>
      </c>
      <c r="C136" s="61">
        <v>7059689.0</v>
      </c>
      <c r="D136" s="86">
        <f>+D137+D138+D139+D140+D141+D142+D143+D144+D145+D147</f>
        <v>0</v>
      </c>
      <c r="E136" s="59">
        <f t="shared" si="76"/>
        <v>0</v>
      </c>
      <c r="F136" s="62">
        <f>+C136+D136</f>
        <v>7059689</v>
      </c>
      <c r="G136" s="60">
        <v>1.4354825E7</v>
      </c>
      <c r="H136" s="62">
        <f>+'NOVIEMBRE 2024'!H136+'DICIEMBRE 2024'!G136</f>
        <v>27297850</v>
      </c>
      <c r="I136" s="63">
        <f t="shared" si="83"/>
        <v>-20238161</v>
      </c>
      <c r="J136" s="5"/>
      <c r="K136" s="6"/>
      <c r="L136" s="5"/>
      <c r="M136" s="5"/>
      <c r="N136" s="5"/>
      <c r="O136" s="5"/>
      <c r="P136" s="5"/>
      <c r="Q136" s="18"/>
      <c r="R136" s="18"/>
      <c r="S136" s="18"/>
      <c r="T136" s="5"/>
      <c r="U136" s="5"/>
      <c r="V136" s="5"/>
      <c r="W136" s="5"/>
      <c r="X136" s="5"/>
      <c r="Y136" s="5"/>
      <c r="Z136" s="5"/>
    </row>
    <row r="137" ht="11.25" customHeight="1">
      <c r="A137" s="49">
        <v>111402.0</v>
      </c>
      <c r="B137" s="50" t="s">
        <v>103</v>
      </c>
      <c r="C137" s="51">
        <f t="shared" ref="C137:D137" si="84">SUM(C138:C148)</f>
        <v>84716269</v>
      </c>
      <c r="D137" s="51">
        <f t="shared" si="84"/>
        <v>0</v>
      </c>
      <c r="E137" s="59">
        <f t="shared" si="76"/>
        <v>0</v>
      </c>
      <c r="F137" s="51">
        <f t="shared" ref="F137:I137" si="85">SUM(F138:F148)</f>
        <v>84716269</v>
      </c>
      <c r="G137" s="51">
        <f t="shared" si="85"/>
        <v>0</v>
      </c>
      <c r="H137" s="51">
        <f t="shared" si="85"/>
        <v>55784101</v>
      </c>
      <c r="I137" s="51">
        <f t="shared" si="85"/>
        <v>28932168</v>
      </c>
      <c r="J137" s="18"/>
      <c r="K137" s="53"/>
      <c r="L137" s="5"/>
      <c r="M137" s="5"/>
      <c r="N137" s="5"/>
      <c r="O137" s="5"/>
      <c r="P137" s="5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1.25" customHeight="1">
      <c r="A138" s="56">
        <v>1.1140201E7</v>
      </c>
      <c r="B138" s="57" t="s">
        <v>104</v>
      </c>
      <c r="C138" s="61">
        <v>7059689.0</v>
      </c>
      <c r="D138" s="76">
        <v>0.0</v>
      </c>
      <c r="E138" s="59">
        <f t="shared" si="76"/>
        <v>0</v>
      </c>
      <c r="F138" s="62">
        <f t="shared" ref="F138:F148" si="87">+C138+D138</f>
        <v>7059689</v>
      </c>
      <c r="G138" s="60">
        <v>0.0</v>
      </c>
      <c r="H138" s="62">
        <f>+'NOVIEMBRE 2024'!H138+'DICIEMBRE 2024'!G138</f>
        <v>4000525</v>
      </c>
      <c r="I138" s="63">
        <f t="shared" ref="I138:I148" si="88">+F138-H138</f>
        <v>3059164</v>
      </c>
      <c r="J138" s="18"/>
      <c r="K138" s="53"/>
      <c r="L138" s="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1.25" customHeight="1">
      <c r="A139" s="56">
        <v>1.1140202E7</v>
      </c>
      <c r="B139" s="57" t="s">
        <v>105</v>
      </c>
      <c r="C139" s="61">
        <v>7059689.0</v>
      </c>
      <c r="D139" s="59" t="str">
        <f t="shared" ref="D139:E139" si="86">+D140</f>
        <v/>
      </c>
      <c r="E139" s="54" t="str">
        <f t="shared" si="86"/>
        <v/>
      </c>
      <c r="F139" s="62">
        <f t="shared" si="87"/>
        <v>7059689</v>
      </c>
      <c r="G139" s="60">
        <v>0.0</v>
      </c>
      <c r="H139" s="62">
        <f>+'NOVIEMBRE 2024'!H139+'DICIEMBRE 2024'!G139</f>
        <v>3765200</v>
      </c>
      <c r="I139" s="63">
        <f t="shared" si="88"/>
        <v>3294489</v>
      </c>
      <c r="J139" s="18"/>
      <c r="K139" s="5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1.25" customHeight="1">
      <c r="A140" s="56">
        <v>1.1140203E7</v>
      </c>
      <c r="B140" s="57" t="s">
        <v>106</v>
      </c>
      <c r="C140" s="61">
        <v>7059689.0</v>
      </c>
      <c r="D140" s="76"/>
      <c r="E140" s="54"/>
      <c r="F140" s="62">
        <f t="shared" si="87"/>
        <v>7059689</v>
      </c>
      <c r="G140" s="60">
        <v>0.0</v>
      </c>
      <c r="H140" s="62">
        <f>+'NOVIEMBRE 2024'!H140+'DICIEMBRE 2024'!G140</f>
        <v>0</v>
      </c>
      <c r="I140" s="63">
        <f t="shared" si="88"/>
        <v>7059689</v>
      </c>
      <c r="J140" s="18"/>
      <c r="K140" s="53"/>
      <c r="L140" s="5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1.25" customHeight="1">
      <c r="A141" s="56">
        <v>1.1140204E7</v>
      </c>
      <c r="B141" s="57" t="s">
        <v>107</v>
      </c>
      <c r="C141" s="61">
        <v>1.1766149E7</v>
      </c>
      <c r="D141" s="59">
        <v>0.0</v>
      </c>
      <c r="E141" s="54">
        <f>SUM(E142:E147)</f>
        <v>0</v>
      </c>
      <c r="F141" s="62">
        <f t="shared" si="87"/>
        <v>11766149</v>
      </c>
      <c r="G141" s="60">
        <v>0.0</v>
      </c>
      <c r="H141" s="62">
        <f>+'NOVIEMBRE 2024'!H141+'DICIEMBRE 2024'!G141</f>
        <v>8237800</v>
      </c>
      <c r="I141" s="63">
        <f t="shared" si="88"/>
        <v>3528349</v>
      </c>
      <c r="J141" s="18"/>
      <c r="K141" s="53"/>
      <c r="L141" s="5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1.25" customHeight="1">
      <c r="A142" s="56">
        <v>1.1140205E7</v>
      </c>
      <c r="B142" s="57" t="s">
        <v>108</v>
      </c>
      <c r="C142" s="61">
        <v>7059689.0</v>
      </c>
      <c r="D142" s="59">
        <f>D143+D144+D145</f>
        <v>0</v>
      </c>
      <c r="E142" s="54">
        <v>0.0</v>
      </c>
      <c r="F142" s="62">
        <f t="shared" si="87"/>
        <v>7059689</v>
      </c>
      <c r="G142" s="60">
        <v>0.0</v>
      </c>
      <c r="H142" s="62">
        <f>+'NOVIEMBRE 2024'!H142+'DICIEMBRE 2024'!G142</f>
        <v>4463825</v>
      </c>
      <c r="I142" s="63">
        <f t="shared" si="88"/>
        <v>2595864</v>
      </c>
      <c r="J142" s="18"/>
      <c r="K142" s="53"/>
      <c r="L142" s="5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1.25" customHeight="1">
      <c r="A143" s="56">
        <v>1.1140206E7</v>
      </c>
      <c r="B143" s="57" t="s">
        <v>109</v>
      </c>
      <c r="C143" s="61">
        <v>7059689.0</v>
      </c>
      <c r="D143" s="86">
        <v>0.0</v>
      </c>
      <c r="E143" s="87">
        <v>0.0</v>
      </c>
      <c r="F143" s="62">
        <f t="shared" si="87"/>
        <v>7059689</v>
      </c>
      <c r="G143" s="60">
        <v>0.0</v>
      </c>
      <c r="H143" s="62">
        <f>+'NOVIEMBRE 2024'!H143+'DICIEMBRE 2024'!G143</f>
        <v>8471700</v>
      </c>
      <c r="I143" s="63">
        <f t="shared" si="88"/>
        <v>-1412011</v>
      </c>
      <c r="J143" s="18"/>
      <c r="K143" s="53"/>
      <c r="L143" s="5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22.5" customHeight="1">
      <c r="A144" s="56">
        <v>1.1140207E7</v>
      </c>
      <c r="B144" s="57" t="s">
        <v>110</v>
      </c>
      <c r="C144" s="61">
        <v>7059689.0</v>
      </c>
      <c r="D144" s="86">
        <v>0.0</v>
      </c>
      <c r="E144" s="87">
        <v>0.0</v>
      </c>
      <c r="F144" s="62">
        <f t="shared" si="87"/>
        <v>7059689</v>
      </c>
      <c r="G144" s="60">
        <v>0.0</v>
      </c>
      <c r="H144" s="62">
        <f>+'NOVIEMBRE 2024'!H144+'DICIEMBRE 2024'!G144</f>
        <v>1411950</v>
      </c>
      <c r="I144" s="63">
        <f t="shared" si="88"/>
        <v>5647739</v>
      </c>
      <c r="J144" s="18"/>
      <c r="K144" s="53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1.25" customHeight="1">
      <c r="A145" s="56">
        <v>1.1140208E7</v>
      </c>
      <c r="B145" s="57" t="s">
        <v>111</v>
      </c>
      <c r="C145" s="61">
        <v>7059689.0</v>
      </c>
      <c r="D145" s="86">
        <v>0.0</v>
      </c>
      <c r="E145" s="88">
        <v>0.0</v>
      </c>
      <c r="F145" s="62">
        <f t="shared" si="87"/>
        <v>7059689</v>
      </c>
      <c r="G145" s="60">
        <v>0.0</v>
      </c>
      <c r="H145" s="62">
        <f>+'NOVIEMBRE 2024'!H145+'DICIEMBRE 2024'!G145</f>
        <v>7295075</v>
      </c>
      <c r="I145" s="63">
        <f t="shared" si="88"/>
        <v>-235386</v>
      </c>
      <c r="J145" s="18"/>
      <c r="K145" s="53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1.25" customHeight="1">
      <c r="A146" s="56">
        <v>1.1140209E7</v>
      </c>
      <c r="B146" s="57" t="s">
        <v>112</v>
      </c>
      <c r="C146" s="61">
        <v>9412919.0</v>
      </c>
      <c r="D146" s="86">
        <v>0.0</v>
      </c>
      <c r="E146" s="88">
        <v>0.0</v>
      </c>
      <c r="F146" s="62">
        <f t="shared" si="87"/>
        <v>9412919</v>
      </c>
      <c r="G146" s="60">
        <v>0.0</v>
      </c>
      <c r="H146" s="62">
        <f>+'NOVIEMBRE 2024'!H146+'DICIEMBRE 2024'!G146</f>
        <v>5883125</v>
      </c>
      <c r="I146" s="63">
        <f t="shared" si="88"/>
        <v>3529794</v>
      </c>
      <c r="J146" s="18"/>
      <c r="K146" s="53"/>
      <c r="L146" s="5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1.25" customHeight="1">
      <c r="A147" s="56">
        <v>1.114021E7</v>
      </c>
      <c r="B147" s="57" t="s">
        <v>113</v>
      </c>
      <c r="C147" s="61">
        <v>7059689.0</v>
      </c>
      <c r="D147" s="86">
        <v>0.0</v>
      </c>
      <c r="E147" s="88">
        <v>0.0</v>
      </c>
      <c r="F147" s="62">
        <f t="shared" si="87"/>
        <v>7059689</v>
      </c>
      <c r="G147" s="60">
        <v>0.0</v>
      </c>
      <c r="H147" s="62">
        <f>+'NOVIEMBRE 2024'!H147+'DICIEMBRE 2024'!G147</f>
        <v>9666326</v>
      </c>
      <c r="I147" s="63">
        <f t="shared" si="88"/>
        <v>-2606637</v>
      </c>
      <c r="J147" s="18"/>
      <c r="K147" s="53"/>
      <c r="L147" s="5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1.25" customHeight="1">
      <c r="A148" s="56">
        <v>1.1140211E7</v>
      </c>
      <c r="B148" s="57" t="s">
        <v>114</v>
      </c>
      <c r="C148" s="61">
        <v>7059689.0</v>
      </c>
      <c r="D148" s="59">
        <v>0.0</v>
      </c>
      <c r="E148" s="54">
        <f>+E149+E152</f>
        <v>0</v>
      </c>
      <c r="F148" s="62">
        <f t="shared" si="87"/>
        <v>7059689</v>
      </c>
      <c r="G148" s="60">
        <v>0.0</v>
      </c>
      <c r="H148" s="62">
        <f>+'NOVIEMBRE 2024'!H148+'DICIEMBRE 2024'!G148</f>
        <v>2588575</v>
      </c>
      <c r="I148" s="63">
        <f t="shared" si="88"/>
        <v>4471114</v>
      </c>
      <c r="J148" s="18"/>
      <c r="K148" s="53"/>
      <c r="L148" s="5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0.5" customHeight="1">
      <c r="A149" s="49">
        <v>1115.0</v>
      </c>
      <c r="B149" s="50" t="s">
        <v>129</v>
      </c>
      <c r="C149" s="51">
        <f t="shared" ref="C149:D149" si="89">SUM(C150:C153)</f>
        <v>77421261</v>
      </c>
      <c r="D149" s="51">
        <f t="shared" si="89"/>
        <v>0</v>
      </c>
      <c r="E149" s="54">
        <f>+E150+E151+E152+E153</f>
        <v>0</v>
      </c>
      <c r="F149" s="51">
        <f t="shared" ref="F149:I149" si="90">SUM(F150:F153)</f>
        <v>77421261</v>
      </c>
      <c r="G149" s="51">
        <f t="shared" si="90"/>
        <v>988368</v>
      </c>
      <c r="H149" s="51">
        <f t="shared" si="90"/>
        <v>340456868</v>
      </c>
      <c r="I149" s="51">
        <f t="shared" si="90"/>
        <v>-263035607</v>
      </c>
      <c r="J149" s="18"/>
      <c r="K149" s="53"/>
      <c r="L149" s="5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1.25" customHeight="1">
      <c r="A150" s="56">
        <v>111501.0</v>
      </c>
      <c r="B150" s="57" t="s">
        <v>34</v>
      </c>
      <c r="C150" s="61">
        <v>2.9650696E7</v>
      </c>
      <c r="D150" s="86">
        <v>0.0</v>
      </c>
      <c r="E150" s="88"/>
      <c r="F150" s="62">
        <f t="shared" ref="F150:F153" si="91">+C150+D150</f>
        <v>29650696</v>
      </c>
      <c r="G150" s="60">
        <v>329456.0</v>
      </c>
      <c r="H150" s="62">
        <f>+'NOVIEMBRE 2024'!H150+'DICIEMBRE 2024'!G150</f>
        <v>69023389</v>
      </c>
      <c r="I150" s="63">
        <f t="shared" ref="I150:I153" si="92">+F150-H150</f>
        <v>-39372693</v>
      </c>
      <c r="J150" s="18"/>
      <c r="K150" s="53"/>
      <c r="L150" s="5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1.25" customHeight="1">
      <c r="A151" s="56">
        <v>111502.0</v>
      </c>
      <c r="B151" s="57" t="s">
        <v>49</v>
      </c>
      <c r="C151" s="61">
        <v>1.3178087E7</v>
      </c>
      <c r="D151" s="86">
        <v>0.0</v>
      </c>
      <c r="E151" s="88" t="str">
        <f t="shared" ref="E151:E152" si="93">+E152</f>
        <v/>
      </c>
      <c r="F151" s="62">
        <f t="shared" si="91"/>
        <v>13178087</v>
      </c>
      <c r="G151" s="60">
        <v>0.0</v>
      </c>
      <c r="H151" s="62">
        <f>+'NOVIEMBRE 2024'!H151+'DICIEMBRE 2024'!G151</f>
        <v>44311904</v>
      </c>
      <c r="I151" s="63">
        <f t="shared" si="92"/>
        <v>-31133817</v>
      </c>
      <c r="J151" s="18"/>
      <c r="K151" s="5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1.25" customHeight="1">
      <c r="A152" s="56">
        <v>111503.0</v>
      </c>
      <c r="B152" s="57" t="s">
        <v>58</v>
      </c>
      <c r="C152" s="61">
        <v>2.6356174E7</v>
      </c>
      <c r="D152" s="86">
        <v>0.0</v>
      </c>
      <c r="E152" s="88" t="str">
        <f t="shared" si="93"/>
        <v/>
      </c>
      <c r="F152" s="62">
        <f t="shared" si="91"/>
        <v>26356174</v>
      </c>
      <c r="G152" s="60">
        <v>658912.0</v>
      </c>
      <c r="H152" s="62">
        <f>+'NOVIEMBRE 2024'!H152+'DICIEMBRE 2024'!G152</f>
        <v>120258760</v>
      </c>
      <c r="I152" s="63">
        <f t="shared" si="92"/>
        <v>-93902586</v>
      </c>
      <c r="J152" s="18"/>
      <c r="K152" s="53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1.25" customHeight="1">
      <c r="A153" s="56">
        <v>111504.0</v>
      </c>
      <c r="B153" s="57" t="s">
        <v>124</v>
      </c>
      <c r="C153" s="61">
        <v>8236304.0</v>
      </c>
      <c r="D153" s="86">
        <v>0.0</v>
      </c>
      <c r="E153" s="88"/>
      <c r="F153" s="62">
        <f t="shared" si="91"/>
        <v>8236304</v>
      </c>
      <c r="G153" s="60">
        <v>0.0</v>
      </c>
      <c r="H153" s="62">
        <f>+'NOVIEMBRE 2024'!H153+'DICIEMBRE 2024'!G153</f>
        <v>106862815</v>
      </c>
      <c r="I153" s="63">
        <f t="shared" si="92"/>
        <v>-98626511</v>
      </c>
      <c r="J153" s="18"/>
      <c r="K153" s="53"/>
      <c r="L153" s="5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1.25" customHeight="1">
      <c r="A154" s="49">
        <v>1116.0</v>
      </c>
      <c r="B154" s="50" t="s">
        <v>130</v>
      </c>
      <c r="C154" s="51">
        <f t="shared" ref="C154:D154" si="94">+C155+C157</f>
        <v>8219414</v>
      </c>
      <c r="D154" s="51">
        <f t="shared" si="94"/>
        <v>0</v>
      </c>
      <c r="E154" s="54">
        <f>+E155+E156+E157+E158+E159+E160+E161+E162+E163+E164+E165</f>
        <v>0</v>
      </c>
      <c r="F154" s="51">
        <f t="shared" ref="F154:I154" si="95">+F155+F157</f>
        <v>8219414</v>
      </c>
      <c r="G154" s="51">
        <f t="shared" si="95"/>
        <v>2965113</v>
      </c>
      <c r="H154" s="51">
        <f t="shared" si="95"/>
        <v>134748975</v>
      </c>
      <c r="I154" s="51">
        <f t="shared" si="95"/>
        <v>-126529561</v>
      </c>
      <c r="J154" s="18"/>
      <c r="K154" s="53"/>
      <c r="L154" s="5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1.25" customHeight="1">
      <c r="A155" s="49">
        <v>111601.0</v>
      </c>
      <c r="B155" s="50" t="s">
        <v>100</v>
      </c>
      <c r="C155" s="51">
        <f t="shared" ref="C155:D155" si="96">SUM(C156)</f>
        <v>4109707</v>
      </c>
      <c r="D155" s="51">
        <f t="shared" si="96"/>
        <v>0</v>
      </c>
      <c r="E155" s="88">
        <v>0.0</v>
      </c>
      <c r="F155" s="51">
        <f t="shared" ref="F155:I155" si="97">SUM(F156)</f>
        <v>4109707</v>
      </c>
      <c r="G155" s="51">
        <f t="shared" si="97"/>
        <v>2306194</v>
      </c>
      <c r="H155" s="51">
        <f t="shared" si="97"/>
        <v>60949985</v>
      </c>
      <c r="I155" s="51">
        <f t="shared" si="97"/>
        <v>-56840278</v>
      </c>
      <c r="J155" s="18"/>
      <c r="K155" s="53"/>
      <c r="L155" s="5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1.25" customHeight="1">
      <c r="A156" s="56">
        <v>1.1160102E7</v>
      </c>
      <c r="B156" s="57" t="s">
        <v>100</v>
      </c>
      <c r="C156" s="61">
        <v>4109707.0</v>
      </c>
      <c r="D156" s="86">
        <v>0.0</v>
      </c>
      <c r="E156" s="87">
        <v>0.0</v>
      </c>
      <c r="F156" s="62">
        <f>+C156+D156</f>
        <v>4109707</v>
      </c>
      <c r="G156" s="60">
        <v>2306194.0</v>
      </c>
      <c r="H156" s="62">
        <f>+'NOVIEMBRE 2024'!H156+'DICIEMBRE 2024'!G156</f>
        <v>60949985</v>
      </c>
      <c r="I156" s="63">
        <f>+F156-H156</f>
        <v>-56840278</v>
      </c>
      <c r="J156" s="18"/>
      <c r="K156" s="53"/>
      <c r="L156" s="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1.25" customHeight="1">
      <c r="A157" s="49">
        <v>111602.0</v>
      </c>
      <c r="B157" s="50" t="s">
        <v>131</v>
      </c>
      <c r="C157" s="51">
        <f t="shared" ref="C157:D157" si="98">+C158</f>
        <v>4109707</v>
      </c>
      <c r="D157" s="51">
        <f t="shared" si="98"/>
        <v>0</v>
      </c>
      <c r="E157" s="87">
        <v>0.0</v>
      </c>
      <c r="F157" s="51">
        <f t="shared" ref="F157:I157" si="99">+F158</f>
        <v>4109707</v>
      </c>
      <c r="G157" s="51">
        <f t="shared" si="99"/>
        <v>658919</v>
      </c>
      <c r="H157" s="51">
        <f t="shared" si="99"/>
        <v>73798990</v>
      </c>
      <c r="I157" s="82">
        <f t="shared" si="99"/>
        <v>-69689283</v>
      </c>
      <c r="J157" s="18"/>
      <c r="K157" s="53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1.25" customHeight="1">
      <c r="A158" s="56">
        <v>1.1160201E7</v>
      </c>
      <c r="B158" s="57" t="s">
        <v>103</v>
      </c>
      <c r="C158" s="61">
        <v>4109707.0</v>
      </c>
      <c r="D158" s="86">
        <v>0.0</v>
      </c>
      <c r="E158" s="87">
        <v>0.0</v>
      </c>
      <c r="F158" s="62">
        <f>+C158+D158</f>
        <v>4109707</v>
      </c>
      <c r="G158" s="60">
        <v>658919.0</v>
      </c>
      <c r="H158" s="62">
        <f>+'NOVIEMBRE 2024'!H158+'DICIEMBRE 2024'!G158</f>
        <v>73798990</v>
      </c>
      <c r="I158" s="63">
        <f>+F158-H158</f>
        <v>-69689283</v>
      </c>
      <c r="J158" s="18"/>
      <c r="K158" s="53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1.25" customHeight="1">
      <c r="A159" s="49">
        <v>1117.0</v>
      </c>
      <c r="B159" s="50" t="s">
        <v>132</v>
      </c>
      <c r="C159" s="51">
        <f t="shared" ref="C159:D159" si="100">SUM(C160:C167)</f>
        <v>290299223</v>
      </c>
      <c r="D159" s="51">
        <f t="shared" si="100"/>
        <v>0</v>
      </c>
      <c r="E159" s="87">
        <v>0.0</v>
      </c>
      <c r="F159" s="51">
        <f t="shared" ref="F159:I159" si="101">SUM(F160:F167)</f>
        <v>290299223</v>
      </c>
      <c r="G159" s="51">
        <f t="shared" si="101"/>
        <v>39520894</v>
      </c>
      <c r="H159" s="51">
        <f t="shared" si="101"/>
        <v>250203801</v>
      </c>
      <c r="I159" s="51">
        <f t="shared" si="101"/>
        <v>40095422</v>
      </c>
      <c r="J159" s="18"/>
      <c r="K159" s="53"/>
      <c r="L159" s="5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1.25" customHeight="1">
      <c r="A160" s="56">
        <v>111701.0</v>
      </c>
      <c r="B160" s="57" t="s">
        <v>133</v>
      </c>
      <c r="C160" s="58">
        <v>1.6E7</v>
      </c>
      <c r="D160" s="86">
        <v>0.0</v>
      </c>
      <c r="E160" s="87">
        <v>0.0</v>
      </c>
      <c r="F160" s="62">
        <f t="shared" ref="F160:F167" si="102">+C160+D160</f>
        <v>16000000</v>
      </c>
      <c r="G160" s="60">
        <v>0.0</v>
      </c>
      <c r="H160" s="62">
        <f>+'NOVIEMBRE 2024'!H160+'DICIEMBRE 2024'!G160</f>
        <v>235393</v>
      </c>
      <c r="I160" s="63">
        <f t="shared" ref="I160:I167" si="103">+F160-H160</f>
        <v>15764607</v>
      </c>
      <c r="J160" s="18"/>
      <c r="K160" s="53"/>
      <c r="L160" s="5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1.25" customHeight="1">
      <c r="A161" s="56">
        <v>111702.0</v>
      </c>
      <c r="B161" s="57" t="s">
        <v>134</v>
      </c>
      <c r="C161" s="58">
        <v>5.0E7</v>
      </c>
      <c r="D161" s="59">
        <v>0.0</v>
      </c>
      <c r="E161" s="54">
        <v>0.0</v>
      </c>
      <c r="F161" s="62">
        <f t="shared" si="102"/>
        <v>50000000</v>
      </c>
      <c r="G161" s="60">
        <v>3.2999733E7</v>
      </c>
      <c r="H161" s="62">
        <f>+'NOVIEMBRE 2024'!H161+'DICIEMBRE 2024'!G161</f>
        <v>66211322</v>
      </c>
      <c r="I161" s="63">
        <f t="shared" si="103"/>
        <v>-16211322</v>
      </c>
      <c r="J161" s="18"/>
      <c r="K161" s="53"/>
      <c r="L161" s="5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1.25" customHeight="1">
      <c r="A162" s="56">
        <v>111703.0</v>
      </c>
      <c r="B162" s="57" t="s">
        <v>135</v>
      </c>
      <c r="C162" s="58">
        <v>2.5E7</v>
      </c>
      <c r="D162" s="59">
        <v>0.0</v>
      </c>
      <c r="E162" s="87">
        <v>0.0</v>
      </c>
      <c r="F162" s="62">
        <f t="shared" si="102"/>
        <v>25000000</v>
      </c>
      <c r="G162" s="60">
        <v>235326.0</v>
      </c>
      <c r="H162" s="62">
        <f>+'NOVIEMBRE 2024'!H162+'DICIEMBRE 2024'!G162</f>
        <v>8319104</v>
      </c>
      <c r="I162" s="63">
        <f t="shared" si="103"/>
        <v>16680896</v>
      </c>
      <c r="J162" s="18"/>
      <c r="K162" s="53"/>
      <c r="L162" s="5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1.25" customHeight="1">
      <c r="A163" s="56">
        <v>111704.0</v>
      </c>
      <c r="B163" s="57" t="s">
        <v>136</v>
      </c>
      <c r="C163" s="58">
        <v>1.0E7</v>
      </c>
      <c r="D163" s="59">
        <v>0.0</v>
      </c>
      <c r="E163" s="88">
        <v>0.0</v>
      </c>
      <c r="F163" s="62">
        <f t="shared" si="102"/>
        <v>10000000</v>
      </c>
      <c r="G163" s="60">
        <v>237400.0</v>
      </c>
      <c r="H163" s="62">
        <f>+'NOVIEMBRE 2024'!H163+'DICIEMBRE 2024'!G163</f>
        <v>3575040</v>
      </c>
      <c r="I163" s="63">
        <f t="shared" si="103"/>
        <v>6424960</v>
      </c>
      <c r="J163" s="18"/>
      <c r="K163" s="53"/>
      <c r="L163" s="5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1.25" customHeight="1">
      <c r="A164" s="56">
        <v>111705.0</v>
      </c>
      <c r="B164" s="57" t="s">
        <v>137</v>
      </c>
      <c r="C164" s="58">
        <v>2.5E7</v>
      </c>
      <c r="D164" s="59">
        <v>0.0</v>
      </c>
      <c r="E164" s="87">
        <v>0.0</v>
      </c>
      <c r="F164" s="62">
        <f t="shared" si="102"/>
        <v>25000000</v>
      </c>
      <c r="G164" s="60">
        <v>5813105.0</v>
      </c>
      <c r="H164" s="62">
        <f>+'NOVIEMBRE 2024'!H164+'DICIEMBRE 2024'!G164</f>
        <v>163707697</v>
      </c>
      <c r="I164" s="63">
        <f t="shared" si="103"/>
        <v>-138707697</v>
      </c>
      <c r="J164" s="18"/>
      <c r="K164" s="53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1.25" customHeight="1">
      <c r="A165" s="56">
        <v>111706.0</v>
      </c>
      <c r="B165" s="57" t="s">
        <v>138</v>
      </c>
      <c r="C165" s="58">
        <v>1.0E7</v>
      </c>
      <c r="D165" s="59">
        <v>0.0</v>
      </c>
      <c r="E165" s="87">
        <v>0.0</v>
      </c>
      <c r="F165" s="62">
        <f t="shared" si="102"/>
        <v>10000000</v>
      </c>
      <c r="G165" s="60">
        <v>0.0</v>
      </c>
      <c r="H165" s="62">
        <f>+'NOVIEMBRE 2024'!H165+'DICIEMBRE 2024'!G165</f>
        <v>2589410</v>
      </c>
      <c r="I165" s="63">
        <f t="shared" si="103"/>
        <v>7410590</v>
      </c>
      <c r="J165" s="18"/>
      <c r="K165" s="53"/>
      <c r="L165" s="5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1.25" customHeight="1">
      <c r="A166" s="56">
        <v>111707.0</v>
      </c>
      <c r="B166" s="57" t="s">
        <v>139</v>
      </c>
      <c r="C166" s="58">
        <v>1.5E8</v>
      </c>
      <c r="D166" s="59">
        <v>0.0</v>
      </c>
      <c r="E166" s="86">
        <v>0.0</v>
      </c>
      <c r="F166" s="62">
        <f t="shared" si="102"/>
        <v>150000000</v>
      </c>
      <c r="G166" s="60">
        <v>0.0</v>
      </c>
      <c r="H166" s="62">
        <f>+'NOVIEMBRE 2024'!H166+'DICIEMBRE 2024'!G166</f>
        <v>411819</v>
      </c>
      <c r="I166" s="63">
        <f t="shared" si="103"/>
        <v>149588181</v>
      </c>
      <c r="J166" s="5"/>
      <c r="K166" s="6"/>
      <c r="L166" s="5"/>
      <c r="M166" s="18"/>
      <c r="N166" s="18"/>
      <c r="O166" s="18"/>
      <c r="P166" s="18"/>
      <c r="Q166" s="18"/>
      <c r="R166" s="18"/>
      <c r="S166" s="18"/>
      <c r="T166" s="5"/>
      <c r="U166" s="5"/>
      <c r="V166" s="5"/>
      <c r="W166" s="5"/>
      <c r="X166" s="5"/>
      <c r="Y166" s="5"/>
      <c r="Z166" s="5"/>
    </row>
    <row r="167" ht="11.25" customHeight="1">
      <c r="A167" s="56">
        <v>111708.0</v>
      </c>
      <c r="B167" s="57" t="s">
        <v>140</v>
      </c>
      <c r="C167" s="89">
        <v>4299223.0</v>
      </c>
      <c r="D167" s="59">
        <v>0.0</v>
      </c>
      <c r="E167" s="54">
        <f>SUM(E168:E171)</f>
        <v>0</v>
      </c>
      <c r="F167" s="62">
        <f t="shared" si="102"/>
        <v>4299223</v>
      </c>
      <c r="G167" s="60">
        <v>235330.0</v>
      </c>
      <c r="H167" s="62">
        <f>+'NOVIEMBRE 2024'!H167+'DICIEMBRE 2024'!G167</f>
        <v>5154016</v>
      </c>
      <c r="I167" s="63">
        <f t="shared" si="103"/>
        <v>-854793</v>
      </c>
      <c r="J167" s="18"/>
      <c r="K167" s="53"/>
      <c r="L167" s="5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1.25" customHeight="1">
      <c r="A168" s="49">
        <v>112.0</v>
      </c>
      <c r="B168" s="50" t="s">
        <v>141</v>
      </c>
      <c r="C168" s="51">
        <f t="shared" ref="C168:D168" si="104">+C169+C170+C171+C174</f>
        <v>6011760000</v>
      </c>
      <c r="D168" s="51">
        <f t="shared" si="104"/>
        <v>0</v>
      </c>
      <c r="E168" s="54">
        <v>0.0</v>
      </c>
      <c r="F168" s="51">
        <f t="shared" ref="F168:I168" si="105">+F169+F170+F171+F174</f>
        <v>6011760000</v>
      </c>
      <c r="G168" s="51">
        <f t="shared" si="105"/>
        <v>36843876</v>
      </c>
      <c r="H168" s="51">
        <f t="shared" si="105"/>
        <v>1047542871</v>
      </c>
      <c r="I168" s="82">
        <f t="shared" si="105"/>
        <v>4964217129</v>
      </c>
      <c r="J168" s="18"/>
      <c r="K168" s="53"/>
      <c r="L168" s="5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1.25" customHeight="1">
      <c r="A169" s="56">
        <v>112101.0</v>
      </c>
      <c r="B169" s="57" t="s">
        <v>142</v>
      </c>
      <c r="C169" s="58">
        <v>8.0E7</v>
      </c>
      <c r="D169" s="86">
        <f>D170+D171+D172+D173</f>
        <v>0</v>
      </c>
      <c r="E169" s="86">
        <v>0.0</v>
      </c>
      <c r="F169" s="62">
        <f t="shared" ref="F169:F170" si="106">+C169+D169</f>
        <v>80000000</v>
      </c>
      <c r="G169" s="60">
        <v>0.0</v>
      </c>
      <c r="H169" s="62">
        <f>+'NOVIEMBRE 2024'!H169+'DICIEMBRE 2024'!G169</f>
        <v>0</v>
      </c>
      <c r="I169" s="63">
        <f t="shared" ref="I169:I172" si="107">+F169-H169</f>
        <v>80000000</v>
      </c>
      <c r="J169" s="18"/>
      <c r="K169" s="53"/>
      <c r="L169" s="5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1.25" customHeight="1">
      <c r="A170" s="56">
        <v>112102.0</v>
      </c>
      <c r="B170" s="57" t="s">
        <v>143</v>
      </c>
      <c r="C170" s="58">
        <v>1.5E8</v>
      </c>
      <c r="D170" s="86">
        <v>0.0</v>
      </c>
      <c r="E170" s="86">
        <v>0.0</v>
      </c>
      <c r="F170" s="62">
        <f t="shared" si="106"/>
        <v>150000000</v>
      </c>
      <c r="G170" s="60">
        <v>0.0</v>
      </c>
      <c r="H170" s="62">
        <f>+'NOVIEMBRE 2024'!H170+'DICIEMBRE 2024'!G170</f>
        <v>44148000</v>
      </c>
      <c r="I170" s="63">
        <f t="shared" si="107"/>
        <v>105852000</v>
      </c>
      <c r="J170" s="18"/>
      <c r="K170" s="53"/>
      <c r="L170" s="5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1.25" customHeight="1">
      <c r="A171" s="49">
        <v>1122.0</v>
      </c>
      <c r="B171" s="50" t="s">
        <v>144</v>
      </c>
      <c r="C171" s="90">
        <f t="shared" ref="C171:D171" si="108">SUM(C172:C173)</f>
        <v>206760000</v>
      </c>
      <c r="D171" s="90">
        <f t="shared" si="108"/>
        <v>0</v>
      </c>
      <c r="E171" s="78">
        <v>0.0</v>
      </c>
      <c r="F171" s="90">
        <f t="shared" ref="F171:H171" si="109">SUM(F172:F173)</f>
        <v>206760000</v>
      </c>
      <c r="G171" s="90">
        <f t="shared" si="109"/>
        <v>36843876</v>
      </c>
      <c r="H171" s="90">
        <f t="shared" si="109"/>
        <v>186071327</v>
      </c>
      <c r="I171" s="82">
        <f t="shared" si="107"/>
        <v>20688673</v>
      </c>
      <c r="J171" s="18"/>
      <c r="K171" s="53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1.25" customHeight="1">
      <c r="A172" s="56">
        <v>112201.0</v>
      </c>
      <c r="B172" s="57" t="s">
        <v>145</v>
      </c>
      <c r="C172" s="89">
        <v>2.876E7</v>
      </c>
      <c r="D172" s="86">
        <f>+D173+D185</f>
        <v>0</v>
      </c>
      <c r="E172" s="86">
        <v>0.0</v>
      </c>
      <c r="F172" s="62">
        <f t="shared" ref="F172:F173" si="110">+C172+D172</f>
        <v>28760000</v>
      </c>
      <c r="G172" s="60">
        <v>3.6843876E7</v>
      </c>
      <c r="H172" s="62">
        <f>+'NOVIEMBRE 2024'!H172+'DICIEMBRE 2024'!G172</f>
        <v>57089571</v>
      </c>
      <c r="I172" s="63">
        <f t="shared" si="107"/>
        <v>-28329571</v>
      </c>
      <c r="J172" s="18"/>
      <c r="K172" s="53"/>
      <c r="L172" s="5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1.25" customHeight="1">
      <c r="A173" s="56">
        <v>11202.0</v>
      </c>
      <c r="B173" s="57" t="s">
        <v>146</v>
      </c>
      <c r="C173" s="89">
        <v>1.78E8</v>
      </c>
      <c r="D173" s="86">
        <v>0.0</v>
      </c>
      <c r="E173" s="88">
        <v>0.0</v>
      </c>
      <c r="F173" s="62">
        <f t="shared" si="110"/>
        <v>178000000</v>
      </c>
      <c r="G173" s="60">
        <v>0.0</v>
      </c>
      <c r="H173" s="62">
        <f>+'NOVIEMBRE 2024'!H173+'DICIEMBRE 2024'!G173</f>
        <v>128981756</v>
      </c>
      <c r="I173" s="59">
        <f>F173-H173</f>
        <v>49018244</v>
      </c>
      <c r="J173" s="18"/>
      <c r="K173" s="53"/>
      <c r="L173" s="5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1.25" customHeight="1">
      <c r="A174" s="49">
        <v>1123.0</v>
      </c>
      <c r="B174" s="50" t="s">
        <v>147</v>
      </c>
      <c r="C174" s="51">
        <f t="shared" ref="C174:D174" si="111">+C175</f>
        <v>5575000000</v>
      </c>
      <c r="D174" s="51">
        <f t="shared" si="111"/>
        <v>0</v>
      </c>
      <c r="E174" s="78">
        <f>+E175+E176+E177+E178+E179</f>
        <v>0</v>
      </c>
      <c r="F174" s="51">
        <f t="shared" ref="F174:I174" si="112">+F175</f>
        <v>5575000000</v>
      </c>
      <c r="G174" s="51">
        <f t="shared" si="112"/>
        <v>0</v>
      </c>
      <c r="H174" s="51">
        <f t="shared" si="112"/>
        <v>817323544</v>
      </c>
      <c r="I174" s="82">
        <f t="shared" si="112"/>
        <v>4757676456</v>
      </c>
      <c r="J174" s="18"/>
      <c r="K174" s="53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1.25" customHeight="1">
      <c r="A175" s="56">
        <v>112301.0</v>
      </c>
      <c r="B175" s="57" t="s">
        <v>148</v>
      </c>
      <c r="C175" s="58">
        <v>5.575E9</v>
      </c>
      <c r="D175" s="86">
        <v>0.0</v>
      </c>
      <c r="E175" s="86">
        <v>0.0</v>
      </c>
      <c r="F175" s="62">
        <f>+C175+D175</f>
        <v>5575000000</v>
      </c>
      <c r="G175" s="60">
        <v>0.0</v>
      </c>
      <c r="H175" s="62">
        <f>+'NOVIEMBRE 2024'!H175+'DICIEMBRE 2024'!G175</f>
        <v>817323544</v>
      </c>
      <c r="I175" s="59">
        <f>F175-H175</f>
        <v>4757676456</v>
      </c>
      <c r="J175" s="5"/>
      <c r="K175" s="6"/>
      <c r="L175" s="5"/>
      <c r="M175" s="18"/>
      <c r="N175" s="18"/>
      <c r="O175" s="18"/>
      <c r="P175" s="18"/>
      <c r="Q175" s="18"/>
      <c r="R175" s="18"/>
      <c r="S175" s="18"/>
      <c r="T175" s="5"/>
      <c r="U175" s="5"/>
      <c r="V175" s="5"/>
      <c r="W175" s="5"/>
      <c r="X175" s="5"/>
      <c r="Y175" s="5"/>
      <c r="Z175" s="5"/>
    </row>
    <row r="176" ht="11.25" customHeight="1">
      <c r="A176" s="49">
        <v>113.0</v>
      </c>
      <c r="B176" s="50" t="s">
        <v>149</v>
      </c>
      <c r="C176" s="51">
        <f t="shared" ref="C176:D176" si="113">SUM(C177:C180)</f>
        <v>31640000000</v>
      </c>
      <c r="D176" s="51">
        <f t="shared" si="113"/>
        <v>0</v>
      </c>
      <c r="E176" s="86">
        <v>0.0</v>
      </c>
      <c r="F176" s="51">
        <f t="shared" ref="F176:I176" si="114">SUM(F177:F180)</f>
        <v>31640000000</v>
      </c>
      <c r="G176" s="51">
        <f t="shared" si="114"/>
        <v>8758836680</v>
      </c>
      <c r="H176" s="51">
        <f t="shared" si="114"/>
        <v>37683055477</v>
      </c>
      <c r="I176" s="51">
        <f t="shared" si="114"/>
        <v>-6043055477</v>
      </c>
      <c r="J176" s="5"/>
      <c r="K176" s="6"/>
      <c r="L176" s="5"/>
      <c r="M176" s="18"/>
      <c r="N176" s="18"/>
      <c r="O176" s="18"/>
      <c r="P176" s="18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2.5" customHeight="1">
      <c r="A177" s="56">
        <v>11301.0</v>
      </c>
      <c r="B177" s="57" t="s">
        <v>150</v>
      </c>
      <c r="C177" s="58">
        <v>3.0E10</v>
      </c>
      <c r="D177" s="86">
        <v>0.0</v>
      </c>
      <c r="E177" s="86">
        <v>0.0</v>
      </c>
      <c r="F177" s="62">
        <f t="shared" ref="F177:F180" si="115">+C177+D177</f>
        <v>30000000000</v>
      </c>
      <c r="G177" s="114">
        <f>3378665892.72+1033669162+585156710+2330136613+1407628975</f>
        <v>8735257353</v>
      </c>
      <c r="H177" s="62">
        <f>+'NOVIEMBRE 2024'!H177+'DICIEMBRE 2024'!G177</f>
        <v>33727056489</v>
      </c>
      <c r="I177" s="59">
        <f t="shared" ref="I177:I180" si="116">F177-H177</f>
        <v>-3727056489</v>
      </c>
      <c r="J177" s="5"/>
      <c r="K177" s="6"/>
      <c r="L177" s="236"/>
      <c r="M177" s="18"/>
      <c r="N177" s="18"/>
      <c r="O177" s="18"/>
      <c r="P177" s="18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1.25" customHeight="1">
      <c r="A178" s="56">
        <v>11302.0</v>
      </c>
      <c r="B178" s="57" t="s">
        <v>151</v>
      </c>
      <c r="C178" s="58">
        <v>1.5E9</v>
      </c>
      <c r="D178" s="59">
        <v>0.0</v>
      </c>
      <c r="E178" s="86">
        <v>0.0</v>
      </c>
      <c r="F178" s="62">
        <f t="shared" si="115"/>
        <v>1500000000</v>
      </c>
      <c r="G178" s="60">
        <v>0.0</v>
      </c>
      <c r="H178" s="62">
        <f>+'NOVIEMBRE 2024'!H178+'DICIEMBRE 2024'!G178</f>
        <v>3287656594</v>
      </c>
      <c r="I178" s="59">
        <f t="shared" si="116"/>
        <v>-1787656594</v>
      </c>
      <c r="J178" s="5"/>
      <c r="K178" s="6"/>
      <c r="L178" s="236"/>
      <c r="M178" s="18"/>
      <c r="N178" s="18"/>
      <c r="O178" s="18"/>
      <c r="P178" s="18"/>
      <c r="Q178" s="18"/>
      <c r="R178" s="18"/>
      <c r="S178" s="18"/>
      <c r="T178" s="5"/>
      <c r="U178" s="5"/>
      <c r="V178" s="5"/>
      <c r="W178" s="5"/>
      <c r="X178" s="5"/>
      <c r="Y178" s="5"/>
      <c r="Z178" s="5"/>
    </row>
    <row r="179" ht="11.25" customHeight="1">
      <c r="A179" s="56">
        <v>11303.0</v>
      </c>
      <c r="B179" s="57" t="s">
        <v>152</v>
      </c>
      <c r="C179" s="58">
        <v>8.0E7</v>
      </c>
      <c r="D179" s="86">
        <v>0.0</v>
      </c>
      <c r="E179" s="86">
        <v>0.0</v>
      </c>
      <c r="F179" s="62">
        <f t="shared" si="115"/>
        <v>80000000</v>
      </c>
      <c r="G179" s="60">
        <v>0.0</v>
      </c>
      <c r="H179" s="62">
        <f>+'NOVIEMBRE 2024'!H179+'DICIEMBRE 2024'!G179</f>
        <v>749546</v>
      </c>
      <c r="I179" s="59">
        <f t="shared" si="116"/>
        <v>79250454</v>
      </c>
      <c r="J179" s="5"/>
      <c r="K179" s="6"/>
      <c r="L179" s="23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1.25" customHeight="1">
      <c r="A180" s="56">
        <v>11304.0</v>
      </c>
      <c r="B180" s="57" t="s">
        <v>153</v>
      </c>
      <c r="C180" s="58">
        <v>6.0E7</v>
      </c>
      <c r="D180" s="86">
        <v>0.0</v>
      </c>
      <c r="E180" s="78">
        <f t="shared" ref="E180:E181" si="118">+E181+E182</f>
        <v>0</v>
      </c>
      <c r="F180" s="62">
        <f t="shared" si="115"/>
        <v>60000000</v>
      </c>
      <c r="G180" s="60">
        <v>2.3579327E7</v>
      </c>
      <c r="H180" s="62">
        <f>+'NOVIEMBRE 2024'!H180+'DICIEMBRE 2024'!G180</f>
        <v>667592848</v>
      </c>
      <c r="I180" s="59">
        <f t="shared" si="116"/>
        <v>-607592848</v>
      </c>
      <c r="J180" s="18"/>
      <c r="K180" s="53"/>
      <c r="L180" s="236"/>
      <c r="M180" s="5"/>
      <c r="N180" s="5"/>
      <c r="O180" s="5"/>
      <c r="P180" s="5"/>
      <c r="Q180" s="5"/>
      <c r="R180" s="5"/>
      <c r="S180" s="5"/>
      <c r="T180" s="18"/>
      <c r="U180" s="18"/>
      <c r="V180" s="18"/>
      <c r="W180" s="18"/>
      <c r="X180" s="18"/>
      <c r="Y180" s="18"/>
      <c r="Z180" s="18"/>
    </row>
    <row r="181" ht="11.25" customHeight="1">
      <c r="A181" s="49">
        <v>12.0</v>
      </c>
      <c r="B181" s="50" t="s">
        <v>154</v>
      </c>
      <c r="C181" s="64">
        <f t="shared" ref="C181:D181" si="117">+C182+C190</f>
        <v>108507036862</v>
      </c>
      <c r="D181" s="78">
        <f t="shared" si="117"/>
        <v>21662820043</v>
      </c>
      <c r="E181" s="78">
        <f t="shared" si="118"/>
        <v>0</v>
      </c>
      <c r="F181" s="91">
        <f t="shared" ref="F181:I181" si="119">+F182+F190</f>
        <v>130169856905</v>
      </c>
      <c r="G181" s="70">
        <f t="shared" si="119"/>
        <v>13262077608</v>
      </c>
      <c r="H181" s="91">
        <f t="shared" si="119"/>
        <v>82012333648</v>
      </c>
      <c r="I181" s="54">
        <f t="shared" si="119"/>
        <v>48157523257</v>
      </c>
      <c r="J181" s="18"/>
      <c r="K181" s="53"/>
      <c r="L181" s="237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1.25" customHeight="1">
      <c r="A182" s="49">
        <v>121.0</v>
      </c>
      <c r="B182" s="50" t="s">
        <v>155</v>
      </c>
      <c r="C182" s="64">
        <f t="shared" ref="C182:D182" si="120">+C183+C188</f>
        <v>81055595010</v>
      </c>
      <c r="D182" s="78">
        <f t="shared" si="120"/>
        <v>11827652979</v>
      </c>
      <c r="E182" s="78">
        <f>+E184</f>
        <v>0</v>
      </c>
      <c r="F182" s="91">
        <f t="shared" ref="F182:I182" si="121">+F183+F188</f>
        <v>92883247989</v>
      </c>
      <c r="G182" s="70">
        <f t="shared" si="121"/>
        <v>11651701163</v>
      </c>
      <c r="H182" s="91">
        <f t="shared" si="121"/>
        <v>61824242392</v>
      </c>
      <c r="I182" s="54">
        <f t="shared" si="121"/>
        <v>31059005597</v>
      </c>
      <c r="J182" s="18"/>
      <c r="K182" s="53"/>
      <c r="L182" s="237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1.25" customHeight="1">
      <c r="A183" s="49">
        <v>12101.0</v>
      </c>
      <c r="B183" s="50" t="s">
        <v>156</v>
      </c>
      <c r="C183" s="64">
        <f t="shared" ref="C183:D183" si="122">SUM(C184:C187)</f>
        <v>61894144607</v>
      </c>
      <c r="D183" s="78">
        <f t="shared" si="122"/>
        <v>11827652979</v>
      </c>
      <c r="E183" s="78">
        <v>0.0</v>
      </c>
      <c r="F183" s="91">
        <f t="shared" ref="F183:I183" si="123">SUM(F184:F187)</f>
        <v>73721797586</v>
      </c>
      <c r="G183" s="70">
        <f t="shared" si="123"/>
        <v>11251701163</v>
      </c>
      <c r="H183" s="91">
        <f t="shared" si="123"/>
        <v>60824242392</v>
      </c>
      <c r="I183" s="54">
        <f t="shared" si="123"/>
        <v>12897555194</v>
      </c>
      <c r="J183" s="18"/>
      <c r="K183" s="53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1.25" customHeight="1">
      <c r="A184" s="56">
        <v>1210101.0</v>
      </c>
      <c r="B184" s="61" t="s">
        <v>157</v>
      </c>
      <c r="C184" s="58">
        <v>5.8330090683E10</v>
      </c>
      <c r="D184" s="86">
        <f>11323505644+33158150</f>
        <v>11356663794</v>
      </c>
      <c r="E184" s="87">
        <v>0.0</v>
      </c>
      <c r="F184" s="62">
        <f t="shared" ref="F184:F187" si="124">+C184+D184</f>
        <v>69686754477</v>
      </c>
      <c r="G184" s="60">
        <f>1865573594+8047851536</f>
        <v>9913425130</v>
      </c>
      <c r="H184" s="62">
        <f>+'NOVIEMBRE 2024'!H184+'DICIEMBRE 2024'!G184</f>
        <v>57614977174</v>
      </c>
      <c r="I184" s="59">
        <f t="shared" ref="I184:I187" si="125">F184-H184</f>
        <v>12071777303</v>
      </c>
      <c r="J184" s="5"/>
      <c r="K184" s="6"/>
      <c r="L184" s="18"/>
      <c r="M184" s="18"/>
      <c r="N184" s="18"/>
      <c r="O184" s="18"/>
      <c r="P184" s="18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1.25" customHeight="1">
      <c r="A185" s="56">
        <v>1210102.0</v>
      </c>
      <c r="B185" s="92" t="s">
        <v>158</v>
      </c>
      <c r="C185" s="58">
        <v>1.721524593E9</v>
      </c>
      <c r="D185" s="86">
        <v>0.0</v>
      </c>
      <c r="E185" s="87">
        <v>0.0</v>
      </c>
      <c r="F185" s="62">
        <f t="shared" si="124"/>
        <v>1721524593</v>
      </c>
      <c r="G185" s="60">
        <v>1.019800645E9</v>
      </c>
      <c r="H185" s="62">
        <f>+'NOVIEMBRE 2024'!H185+'DICIEMBRE 2024'!G185</f>
        <v>1019800645</v>
      </c>
      <c r="I185" s="59">
        <f t="shared" si="125"/>
        <v>701723948</v>
      </c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1.25" customHeight="1">
      <c r="A186" s="56">
        <v>1210103.0</v>
      </c>
      <c r="B186" s="61" t="s">
        <v>159</v>
      </c>
      <c r="C186" s="58">
        <v>4.42529331E8</v>
      </c>
      <c r="D186" s="86">
        <v>0.0</v>
      </c>
      <c r="E186" s="88">
        <v>0.0</v>
      </c>
      <c r="F186" s="62">
        <f t="shared" si="124"/>
        <v>442529331</v>
      </c>
      <c r="G186" s="60">
        <v>3.18475388E8</v>
      </c>
      <c r="H186" s="62">
        <f>+'NOVIEMBRE 2024'!H186+'DICIEMBRE 2024'!G186</f>
        <v>318475388</v>
      </c>
      <c r="I186" s="59">
        <f t="shared" si="125"/>
        <v>124053943</v>
      </c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1.25" customHeight="1">
      <c r="A187" s="56">
        <v>1210104.0</v>
      </c>
      <c r="B187" s="57" t="s">
        <v>160</v>
      </c>
      <c r="C187" s="58">
        <v>1.4E9</v>
      </c>
      <c r="D187" s="86">
        <v>4.70989185E8</v>
      </c>
      <c r="E187" s="87">
        <v>0.0</v>
      </c>
      <c r="F187" s="62">
        <f t="shared" si="124"/>
        <v>1870989185</v>
      </c>
      <c r="G187" s="60">
        <v>0.0</v>
      </c>
      <c r="H187" s="62">
        <f>+'NOVIEMBRE 2024'!H187+'DICIEMBRE 2024'!G187</f>
        <v>1870989185</v>
      </c>
      <c r="I187" s="59">
        <f t="shared" si="125"/>
        <v>0</v>
      </c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1.25" customHeight="1">
      <c r="A188" s="49">
        <v>12102.0</v>
      </c>
      <c r="B188" s="50" t="s">
        <v>161</v>
      </c>
      <c r="C188" s="64">
        <f t="shared" ref="C188:D188" si="126">SUM(C189)</f>
        <v>19161450403</v>
      </c>
      <c r="D188" s="78">
        <f t="shared" si="126"/>
        <v>0</v>
      </c>
      <c r="E188" s="78">
        <f>E29</f>
        <v>0</v>
      </c>
      <c r="F188" s="91">
        <f>SUM(F189)</f>
        <v>19161450403</v>
      </c>
      <c r="G188" s="70">
        <f t="shared" ref="G188:H188" si="127">+G189</f>
        <v>400000000</v>
      </c>
      <c r="H188" s="91">
        <f t="shared" si="127"/>
        <v>1000000000</v>
      </c>
      <c r="I188" s="54">
        <f>SUM(I189)</f>
        <v>18161450403</v>
      </c>
      <c r="J188" s="18"/>
      <c r="K188" s="53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1.25" customHeight="1">
      <c r="A189" s="56">
        <v>1210201.0</v>
      </c>
      <c r="B189" s="57" t="s">
        <v>54</v>
      </c>
      <c r="C189" s="58">
        <v>1.9161450403E10</v>
      </c>
      <c r="D189" s="59">
        <v>0.0</v>
      </c>
      <c r="E189" s="54">
        <f>+E190+E191+E192+E193</f>
        <v>0</v>
      </c>
      <c r="F189" s="62">
        <f>+C189+D189</f>
        <v>19161450403</v>
      </c>
      <c r="G189" s="60">
        <v>4.0E8</v>
      </c>
      <c r="H189" s="62">
        <f>+'NOVIEMBRE 2024'!H189+'DICIEMBRE 2024'!G189</f>
        <v>1000000000</v>
      </c>
      <c r="I189" s="59">
        <f>+F189-H189</f>
        <v>18161450403</v>
      </c>
      <c r="J189" s="18"/>
      <c r="K189" s="53"/>
      <c r="L189" s="5"/>
      <c r="M189" s="5"/>
      <c r="N189" s="5"/>
      <c r="O189" s="5"/>
      <c r="P189" s="5"/>
      <c r="Q189" s="5"/>
      <c r="R189" s="5"/>
      <c r="S189" s="5"/>
      <c r="T189" s="18"/>
      <c r="U189" s="18"/>
      <c r="V189" s="18"/>
      <c r="W189" s="18"/>
      <c r="X189" s="18"/>
      <c r="Y189" s="18"/>
      <c r="Z189" s="18"/>
    </row>
    <row r="190" ht="11.25" customHeight="1">
      <c r="A190" s="49">
        <v>122.0</v>
      </c>
      <c r="B190" s="50" t="s">
        <v>162</v>
      </c>
      <c r="C190" s="64">
        <f t="shared" ref="C190:D190" si="128">+C194+C191</f>
        <v>27451441852</v>
      </c>
      <c r="D190" s="78">
        <f t="shared" si="128"/>
        <v>9835167064</v>
      </c>
      <c r="E190" s="78">
        <v>0.0</v>
      </c>
      <c r="F190" s="91">
        <f t="shared" ref="F190:I190" si="129">+F194+F191</f>
        <v>37286608916</v>
      </c>
      <c r="G190" s="70">
        <f t="shared" si="129"/>
        <v>1610376445</v>
      </c>
      <c r="H190" s="91">
        <f t="shared" si="129"/>
        <v>20188091256</v>
      </c>
      <c r="I190" s="54">
        <f t="shared" si="129"/>
        <v>17098517660</v>
      </c>
      <c r="J190" s="18"/>
      <c r="K190" s="53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1.25" customHeight="1">
      <c r="A191" s="49">
        <v>12201.0</v>
      </c>
      <c r="B191" s="50" t="s">
        <v>156</v>
      </c>
      <c r="C191" s="64">
        <f t="shared" ref="C191:D191" si="130">SUM(C192:C193)</f>
        <v>9000000000</v>
      </c>
      <c r="D191" s="78">
        <f t="shared" si="130"/>
        <v>235167064</v>
      </c>
      <c r="E191" s="78">
        <v>0.0</v>
      </c>
      <c r="F191" s="91">
        <f t="shared" ref="F191:I191" si="131">SUM(F192:F193)</f>
        <v>9235167064</v>
      </c>
      <c r="G191" s="70">
        <f t="shared" si="131"/>
        <v>0</v>
      </c>
      <c r="H191" s="91">
        <f t="shared" si="131"/>
        <v>2554138050</v>
      </c>
      <c r="I191" s="54">
        <f t="shared" si="131"/>
        <v>6681029014</v>
      </c>
      <c r="J191" s="18"/>
      <c r="K191" s="53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1.25" customHeight="1">
      <c r="A192" s="56">
        <v>1220101.0</v>
      </c>
      <c r="B192" s="57" t="s">
        <v>163</v>
      </c>
      <c r="C192" s="58">
        <v>3.0E9</v>
      </c>
      <c r="D192" s="60">
        <v>0.0</v>
      </c>
      <c r="E192" s="60">
        <v>0.0</v>
      </c>
      <c r="F192" s="62">
        <f t="shared" ref="F192:F193" si="132">+C192+D192</f>
        <v>3000000000</v>
      </c>
      <c r="G192" s="60">
        <v>0.0</v>
      </c>
      <c r="H192" s="62">
        <f>+'NOVIEMBRE 2024'!H192+'DICIEMBRE 2024'!G192</f>
        <v>2554138050</v>
      </c>
      <c r="I192" s="63">
        <f t="shared" ref="I192:I193" si="133">+F192-H192</f>
        <v>445861950</v>
      </c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2.5" customHeight="1">
      <c r="A193" s="56">
        <v>1220102.0</v>
      </c>
      <c r="B193" s="57" t="s">
        <v>164</v>
      </c>
      <c r="C193" s="58">
        <v>6.0E9</v>
      </c>
      <c r="D193" s="60">
        <v>2.35167064E8</v>
      </c>
      <c r="E193" s="60">
        <v>0.0</v>
      </c>
      <c r="F193" s="62">
        <f t="shared" si="132"/>
        <v>6235167064</v>
      </c>
      <c r="G193" s="60">
        <v>0.0</v>
      </c>
      <c r="H193" s="62">
        <f>+'NOVIEMBRE 2024'!H193+'DICIEMBRE 2024'!G193</f>
        <v>0</v>
      </c>
      <c r="I193" s="63">
        <f t="shared" si="133"/>
        <v>6235167064</v>
      </c>
      <c r="J193" s="5"/>
      <c r="K193" s="6"/>
      <c r="L193" s="18"/>
      <c r="M193" s="18"/>
      <c r="N193" s="18"/>
      <c r="O193" s="18"/>
      <c r="P193" s="18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1.25" customHeight="1">
      <c r="A194" s="49">
        <v>12202.0</v>
      </c>
      <c r="B194" s="50" t="s">
        <v>161</v>
      </c>
      <c r="C194" s="64">
        <f t="shared" ref="C194:I194" si="134">+C195</f>
        <v>18451441852</v>
      </c>
      <c r="D194" s="78">
        <f t="shared" si="134"/>
        <v>9600000000</v>
      </c>
      <c r="E194" s="78" t="str">
        <f t="shared" si="134"/>
        <v/>
      </c>
      <c r="F194" s="91">
        <f t="shared" si="134"/>
        <v>28051441852</v>
      </c>
      <c r="G194" s="70">
        <f t="shared" si="134"/>
        <v>1610376445</v>
      </c>
      <c r="H194" s="91">
        <f t="shared" si="134"/>
        <v>17633953206</v>
      </c>
      <c r="I194" s="54">
        <f t="shared" si="134"/>
        <v>10417488646</v>
      </c>
      <c r="J194" s="18"/>
      <c r="K194" s="53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22.5" customHeight="1">
      <c r="A195" s="56">
        <v>1220201.0</v>
      </c>
      <c r="B195" s="57" t="s">
        <v>165</v>
      </c>
      <c r="C195" s="58">
        <v>1.8451441852E10</v>
      </c>
      <c r="D195" s="60">
        <f>3000000000+3000000000+3600000000</f>
        <v>9600000000</v>
      </c>
      <c r="E195" s="86"/>
      <c r="F195" s="62">
        <f>+C195+D195</f>
        <v>28051441852</v>
      </c>
      <c r="G195" s="60">
        <v>1.61037644492E9</v>
      </c>
      <c r="H195" s="62">
        <f>+'NOVIEMBRE 2024'!H195+'DICIEMBRE 2024'!G195</f>
        <v>17633953206</v>
      </c>
      <c r="I195" s="63">
        <f>+F195-H195</f>
        <v>10417488646</v>
      </c>
      <c r="J195" s="5"/>
      <c r="K195" s="6"/>
      <c r="L195" s="5"/>
      <c r="M195" s="5"/>
      <c r="N195" s="5"/>
      <c r="O195" s="5"/>
      <c r="P195" s="5"/>
      <c r="Q195" s="18"/>
      <c r="R195" s="18"/>
      <c r="S195" s="18"/>
      <c r="T195" s="5"/>
      <c r="U195" s="5"/>
      <c r="V195" s="5"/>
      <c r="W195" s="5"/>
      <c r="X195" s="5"/>
      <c r="Y195" s="5"/>
      <c r="Z195" s="5"/>
    </row>
    <row r="196" ht="11.25" customHeight="1">
      <c r="A196" s="49">
        <v>2.0</v>
      </c>
      <c r="B196" s="50" t="s">
        <v>166</v>
      </c>
      <c r="C196" s="64">
        <f t="shared" ref="C196:D196" si="135">C197</f>
        <v>50942388435</v>
      </c>
      <c r="D196" s="78">
        <f t="shared" si="135"/>
        <v>31699103</v>
      </c>
      <c r="E196" s="78"/>
      <c r="F196" s="91">
        <f t="shared" ref="F196:I196" si="136">F197</f>
        <v>50974087538</v>
      </c>
      <c r="G196" s="70">
        <f t="shared" si="136"/>
        <v>1594500</v>
      </c>
      <c r="H196" s="91">
        <f t="shared" si="136"/>
        <v>19403360181</v>
      </c>
      <c r="I196" s="54">
        <f t="shared" si="136"/>
        <v>31570727357</v>
      </c>
      <c r="J196" s="18"/>
      <c r="K196" s="53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1.25" customHeight="1">
      <c r="A197" s="49">
        <v>21.0</v>
      </c>
      <c r="B197" s="50" t="s">
        <v>167</v>
      </c>
      <c r="C197" s="64">
        <f>SUM(C198:C203)</f>
        <v>50942388435</v>
      </c>
      <c r="D197" s="78">
        <f t="shared" ref="D197:I197" si="137">SUM(D198:D205)</f>
        <v>31699103</v>
      </c>
      <c r="E197" s="78">
        <f t="shared" si="137"/>
        <v>0</v>
      </c>
      <c r="F197" s="78">
        <f t="shared" si="137"/>
        <v>50974087538</v>
      </c>
      <c r="G197" s="78">
        <f t="shared" si="137"/>
        <v>1594500</v>
      </c>
      <c r="H197" s="78">
        <f t="shared" si="137"/>
        <v>19403360181</v>
      </c>
      <c r="I197" s="78">
        <f t="shared" si="137"/>
        <v>31570727357</v>
      </c>
      <c r="J197" s="18"/>
      <c r="K197" s="53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1.25" customHeight="1">
      <c r="A198" s="56">
        <v>2101.0</v>
      </c>
      <c r="B198" s="94" t="s">
        <v>168</v>
      </c>
      <c r="C198" s="58">
        <v>3.0E8</v>
      </c>
      <c r="D198" s="60">
        <v>0.0</v>
      </c>
      <c r="E198" s="60"/>
      <c r="F198" s="62">
        <f t="shared" ref="F198:F207" si="138">+C198+D198</f>
        <v>300000000</v>
      </c>
      <c r="G198" s="60">
        <v>0.0</v>
      </c>
      <c r="H198" s="62">
        <f>+'NOVIEMBRE 2024'!H198+'DICIEMBRE 2024'!G198</f>
        <v>108564924</v>
      </c>
      <c r="I198" s="63">
        <f t="shared" ref="I198:I206" si="139">+F198-H198</f>
        <v>191435076</v>
      </c>
      <c r="J198" s="5"/>
      <c r="K198" s="6"/>
      <c r="L198" s="18"/>
      <c r="M198" s="18"/>
      <c r="N198" s="18"/>
      <c r="O198" s="18"/>
      <c r="P198" s="18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33.75" customHeight="1">
      <c r="A199" s="95">
        <v>2102.0</v>
      </c>
      <c r="B199" s="94" t="s">
        <v>169</v>
      </c>
      <c r="C199" s="96">
        <v>1.4482662945E10</v>
      </c>
      <c r="D199" s="60">
        <v>0.0</v>
      </c>
      <c r="E199" s="60"/>
      <c r="F199" s="62">
        <f t="shared" si="138"/>
        <v>14482662945</v>
      </c>
      <c r="G199" s="60">
        <v>0.0</v>
      </c>
      <c r="H199" s="62">
        <f>+'NOVIEMBRE 2024'!H199+'DICIEMBRE 2024'!G199</f>
        <v>4311658621</v>
      </c>
      <c r="I199" s="63">
        <f t="shared" si="139"/>
        <v>10171004324</v>
      </c>
      <c r="J199" s="5"/>
      <c r="K199" s="6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2.5" customHeight="1">
      <c r="A200" s="56">
        <v>2103.0</v>
      </c>
      <c r="B200" s="94" t="s">
        <v>170</v>
      </c>
      <c r="C200" s="58">
        <v>1.0E8</v>
      </c>
      <c r="D200" s="60">
        <v>0.0</v>
      </c>
      <c r="E200" s="60"/>
      <c r="F200" s="62">
        <f t="shared" si="138"/>
        <v>100000000</v>
      </c>
      <c r="G200" s="60">
        <v>1594500.0</v>
      </c>
      <c r="H200" s="62">
        <f>+'NOVIEMBRE 2024'!H200+'DICIEMBRE 2024'!G200</f>
        <v>70883647</v>
      </c>
      <c r="I200" s="63">
        <f t="shared" si="139"/>
        <v>29116353</v>
      </c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1.25" customHeight="1">
      <c r="A201" s="56">
        <v>2104.0</v>
      </c>
      <c r="B201" s="94" t="s">
        <v>171</v>
      </c>
      <c r="C201" s="58">
        <v>1.0E10</v>
      </c>
      <c r="D201" s="60">
        <v>0.0</v>
      </c>
      <c r="E201" s="86"/>
      <c r="F201" s="62">
        <f t="shared" si="138"/>
        <v>10000000000</v>
      </c>
      <c r="G201" s="60">
        <v>0.0</v>
      </c>
      <c r="H201" s="62">
        <f>+'NOVIEMBRE 2024'!H201+'DICIEMBRE 2024'!G201</f>
        <v>0</v>
      </c>
      <c r="I201" s="63">
        <f t="shared" si="139"/>
        <v>10000000000</v>
      </c>
      <c r="J201" s="5"/>
      <c r="K201" s="6"/>
      <c r="L201" s="5"/>
      <c r="M201" s="5"/>
      <c r="N201" s="5"/>
      <c r="O201" s="5"/>
      <c r="P201" s="5"/>
      <c r="Q201" s="18"/>
      <c r="R201" s="18"/>
      <c r="S201" s="18"/>
      <c r="T201" s="5"/>
      <c r="U201" s="5"/>
      <c r="V201" s="5"/>
      <c r="W201" s="5"/>
      <c r="X201" s="5"/>
      <c r="Y201" s="5"/>
      <c r="Z201" s="5"/>
    </row>
    <row r="202" ht="11.25" customHeight="1">
      <c r="A202" s="56">
        <v>2105.0</v>
      </c>
      <c r="B202" s="94" t="s">
        <v>172</v>
      </c>
      <c r="C202" s="58">
        <v>1.5E10</v>
      </c>
      <c r="D202" s="60">
        <v>0.0</v>
      </c>
      <c r="E202" s="60"/>
      <c r="F202" s="62">
        <f t="shared" si="138"/>
        <v>15000000000</v>
      </c>
      <c r="G202" s="60">
        <v>0.0</v>
      </c>
      <c r="H202" s="62">
        <f>+'NOVIEMBRE 2024'!H202+'DICIEMBRE 2024'!G202</f>
        <v>7829298946</v>
      </c>
      <c r="I202" s="63">
        <f t="shared" si="139"/>
        <v>7170701054</v>
      </c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2.5" customHeight="1">
      <c r="A203" s="56">
        <v>2106.0</v>
      </c>
      <c r="B203" s="94" t="s">
        <v>173</v>
      </c>
      <c r="C203" s="58">
        <v>1.105972549E10</v>
      </c>
      <c r="D203" s="60">
        <v>0.0</v>
      </c>
      <c r="E203" s="86"/>
      <c r="F203" s="62">
        <f t="shared" si="138"/>
        <v>11059725490</v>
      </c>
      <c r="G203" s="60">
        <v>0.0</v>
      </c>
      <c r="H203" s="62">
        <f>+'NOVIEMBRE 2024'!H203+'DICIEMBRE 2024'!G203</f>
        <v>7051254940</v>
      </c>
      <c r="I203" s="63">
        <f t="shared" si="139"/>
        <v>4008470550</v>
      </c>
      <c r="J203" s="5"/>
      <c r="K203" s="6"/>
      <c r="L203" s="5"/>
      <c r="M203" s="5"/>
      <c r="N203" s="5"/>
      <c r="O203" s="5"/>
      <c r="P203" s="5"/>
      <c r="Q203" s="18"/>
      <c r="R203" s="18"/>
      <c r="S203" s="18"/>
      <c r="T203" s="5"/>
      <c r="U203" s="5"/>
      <c r="V203" s="5"/>
      <c r="W203" s="5"/>
      <c r="X203" s="5"/>
      <c r="Y203" s="5"/>
      <c r="Z203" s="5"/>
    </row>
    <row r="204" ht="11.25" customHeight="1">
      <c r="A204" s="56">
        <v>2107.0</v>
      </c>
      <c r="B204" s="94" t="s">
        <v>195</v>
      </c>
      <c r="C204" s="58"/>
      <c r="D204" s="60">
        <v>1.5986103E7</v>
      </c>
      <c r="E204" s="86"/>
      <c r="F204" s="62">
        <f t="shared" si="138"/>
        <v>15986103</v>
      </c>
      <c r="G204" s="60">
        <v>0.0</v>
      </c>
      <c r="H204" s="62">
        <f>+'NOVIEMBRE 2024'!H204+'DICIEMBRE 2024'!G204</f>
        <v>15986103</v>
      </c>
      <c r="I204" s="63">
        <f t="shared" si="139"/>
        <v>0</v>
      </c>
      <c r="J204" s="5"/>
      <c r="K204" s="6"/>
      <c r="L204" s="5"/>
      <c r="M204" s="5"/>
      <c r="N204" s="5"/>
      <c r="O204" s="5"/>
      <c r="P204" s="5"/>
      <c r="Q204" s="18"/>
      <c r="R204" s="18"/>
      <c r="S204" s="18"/>
      <c r="T204" s="5"/>
      <c r="U204" s="5"/>
      <c r="V204" s="5"/>
      <c r="W204" s="5"/>
      <c r="X204" s="5"/>
      <c r="Y204" s="5"/>
      <c r="Z204" s="5"/>
    </row>
    <row r="205" ht="11.25" customHeight="1">
      <c r="A205" s="56">
        <v>2108.0</v>
      </c>
      <c r="B205" s="94" t="s">
        <v>196</v>
      </c>
      <c r="C205" s="58"/>
      <c r="D205" s="60">
        <v>1.5713E7</v>
      </c>
      <c r="E205" s="86"/>
      <c r="F205" s="62">
        <f t="shared" si="138"/>
        <v>15713000</v>
      </c>
      <c r="G205" s="60">
        <v>0.0</v>
      </c>
      <c r="H205" s="62">
        <f>+'NOVIEMBRE 2024'!H205+'DICIEMBRE 2024'!G205</f>
        <v>15713000</v>
      </c>
      <c r="I205" s="63">
        <f t="shared" si="139"/>
        <v>0</v>
      </c>
      <c r="J205" s="5"/>
      <c r="K205" s="6"/>
      <c r="L205" s="5"/>
      <c r="M205" s="5"/>
      <c r="N205" s="5"/>
      <c r="O205" s="5"/>
      <c r="P205" s="5"/>
      <c r="Q205" s="18"/>
      <c r="R205" s="18"/>
      <c r="S205" s="18"/>
      <c r="T205" s="5"/>
      <c r="U205" s="5"/>
      <c r="V205" s="5"/>
      <c r="W205" s="5"/>
      <c r="X205" s="5"/>
      <c r="Y205" s="5"/>
      <c r="Z205" s="5"/>
    </row>
    <row r="206" ht="11.25" customHeight="1">
      <c r="A206" s="97">
        <v>3.0</v>
      </c>
      <c r="B206" s="98" t="s">
        <v>174</v>
      </c>
      <c r="C206" s="64"/>
      <c r="D206" s="54">
        <f t="shared" ref="D206:D207" si="141">+D207</f>
        <v>7433705417</v>
      </c>
      <c r="E206" s="78"/>
      <c r="F206" s="91">
        <f t="shared" si="138"/>
        <v>7433705417</v>
      </c>
      <c r="G206" s="54">
        <f t="shared" ref="G206:H206" si="140">+G207</f>
        <v>19494625</v>
      </c>
      <c r="H206" s="54">
        <f t="shared" si="140"/>
        <v>5310841724</v>
      </c>
      <c r="I206" s="82">
        <f t="shared" si="139"/>
        <v>2122863693</v>
      </c>
      <c r="J206" s="53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1.25" customHeight="1">
      <c r="A207" s="97">
        <v>31.0</v>
      </c>
      <c r="B207" s="98" t="s">
        <v>73</v>
      </c>
      <c r="C207" s="64"/>
      <c r="D207" s="70">
        <f t="shared" si="141"/>
        <v>7433705417</v>
      </c>
      <c r="E207" s="70"/>
      <c r="F207" s="91">
        <f t="shared" si="138"/>
        <v>7433705417</v>
      </c>
      <c r="G207" s="70">
        <f t="shared" ref="G207:I207" si="142">+G208</f>
        <v>19494625</v>
      </c>
      <c r="H207" s="70">
        <f t="shared" si="142"/>
        <v>5310841724</v>
      </c>
      <c r="I207" s="82">
        <f t="shared" si="142"/>
        <v>2122863693</v>
      </c>
      <c r="J207" s="53"/>
      <c r="K207" s="18"/>
      <c r="L207" s="5"/>
      <c r="M207" s="5"/>
      <c r="N207" s="5"/>
      <c r="O207" s="5"/>
      <c r="P207" s="5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1.25" customHeight="1">
      <c r="A208" s="97">
        <v>311103.0</v>
      </c>
      <c r="B208" s="99" t="s">
        <v>73</v>
      </c>
      <c r="C208" s="64"/>
      <c r="D208" s="70">
        <f t="shared" ref="D208:I208" si="143">+D209+D210+D211+D212+D213+D214+D215+D216+D217+D218+D219+D220+D221+D222+D223+D224+D225+D226+D227</f>
        <v>7433705417</v>
      </c>
      <c r="E208" s="70">
        <f t="shared" si="143"/>
        <v>0</v>
      </c>
      <c r="F208" s="70">
        <f t="shared" si="143"/>
        <v>7433705417</v>
      </c>
      <c r="G208" s="70">
        <f t="shared" si="143"/>
        <v>19494625</v>
      </c>
      <c r="H208" s="70">
        <f t="shared" si="143"/>
        <v>5310841724</v>
      </c>
      <c r="I208" s="70">
        <f t="shared" si="143"/>
        <v>2122863693</v>
      </c>
      <c r="J208" s="53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1.25" customHeight="1">
      <c r="A209" s="100">
        <v>3.1111030147E10</v>
      </c>
      <c r="B209" s="101" t="s">
        <v>175</v>
      </c>
      <c r="C209" s="58"/>
      <c r="D209" s="60">
        <f>716168479+11523201+45800000+39717402</f>
        <v>813209082</v>
      </c>
      <c r="E209" s="63"/>
      <c r="F209" s="63">
        <f t="shared" ref="F209:F228" si="144">+C209+D209</f>
        <v>813209082</v>
      </c>
      <c r="G209" s="60">
        <v>0.0</v>
      </c>
      <c r="H209" s="62">
        <f>+'NOVIEMBRE 2024'!H209+'DICIEMBRE 2024'!G209</f>
        <v>901743983.1</v>
      </c>
      <c r="I209" s="63">
        <f t="shared" ref="I209:I227" si="145">+F209-H209</f>
        <v>-88534901.06</v>
      </c>
      <c r="J209" s="6"/>
      <c r="K209" s="8"/>
      <c r="L209" s="18"/>
      <c r="M209" s="18"/>
      <c r="N209" s="18"/>
      <c r="O209" s="1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1.25" customHeight="1">
      <c r="A210" s="100">
        <v>3.1111030148E10</v>
      </c>
      <c r="B210" s="101" t="s">
        <v>176</v>
      </c>
      <c r="C210" s="58"/>
      <c r="D210" s="60">
        <v>8.719046E7</v>
      </c>
      <c r="E210" s="63"/>
      <c r="F210" s="63">
        <f t="shared" si="144"/>
        <v>87190460</v>
      </c>
      <c r="G210" s="60">
        <v>0.0</v>
      </c>
      <c r="H210" s="62">
        <f>+'NOVIEMBRE 2024'!H210+'DICIEMBRE 2024'!G210</f>
        <v>143634410</v>
      </c>
      <c r="I210" s="63">
        <f t="shared" si="145"/>
        <v>-56443950</v>
      </c>
      <c r="J210" s="6"/>
      <c r="K210" s="8"/>
      <c r="L210" s="18"/>
      <c r="M210" s="18"/>
      <c r="N210" s="18"/>
      <c r="O210" s="1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1.25" customHeight="1">
      <c r="A211" s="100">
        <v>3.1111030149E10</v>
      </c>
      <c r="B211" s="101" t="s">
        <v>177</v>
      </c>
      <c r="C211" s="58"/>
      <c r="D211" s="60">
        <f>9280000+10400000+10400000</f>
        <v>30080000</v>
      </c>
      <c r="E211" s="63"/>
      <c r="F211" s="62">
        <f t="shared" si="144"/>
        <v>30080000</v>
      </c>
      <c r="G211" s="60">
        <v>0.0</v>
      </c>
      <c r="H211" s="62">
        <f>+'NOVIEMBRE 2024'!H211+'DICIEMBRE 2024'!G211</f>
        <v>20800000</v>
      </c>
      <c r="I211" s="63">
        <f t="shared" si="145"/>
        <v>9280000</v>
      </c>
      <c r="J211" s="6"/>
      <c r="K211" s="8"/>
      <c r="L211" s="18"/>
      <c r="M211" s="18"/>
      <c r="N211" s="18"/>
      <c r="O211" s="1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1.25" customHeight="1">
      <c r="A212" s="100">
        <v>3.111103015E10</v>
      </c>
      <c r="B212" s="101" t="s">
        <v>178</v>
      </c>
      <c r="C212" s="58"/>
      <c r="D212" s="60">
        <v>2.938462125E9</v>
      </c>
      <c r="E212" s="63"/>
      <c r="F212" s="62">
        <f t="shared" si="144"/>
        <v>2938462125</v>
      </c>
      <c r="G212" s="60">
        <v>0.0</v>
      </c>
      <c r="H212" s="62">
        <f>+'NOVIEMBRE 2024'!H212+'DICIEMBRE 2024'!G212</f>
        <v>1432500000</v>
      </c>
      <c r="I212" s="63">
        <f t="shared" si="145"/>
        <v>1505962125</v>
      </c>
      <c r="J212" s="6"/>
      <c r="K212" s="8"/>
      <c r="L212" s="18"/>
      <c r="M212" s="18"/>
      <c r="N212" s="18"/>
      <c r="O212" s="1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1.25" customHeight="1">
      <c r="A213" s="100">
        <v>3.1111030146E10</v>
      </c>
      <c r="B213" s="101" t="s">
        <v>206</v>
      </c>
      <c r="C213" s="58"/>
      <c r="D213" s="60">
        <f>300000000+38508272+18190000</f>
        <v>356698272</v>
      </c>
      <c r="E213" s="63"/>
      <c r="F213" s="62">
        <f t="shared" si="144"/>
        <v>356698272</v>
      </c>
      <c r="G213" s="60">
        <v>0.0</v>
      </c>
      <c r="H213" s="62">
        <f>+'NOVIEMBRE 2024'!H213+'DICIEMBRE 2024'!G213</f>
        <v>0</v>
      </c>
      <c r="I213" s="63">
        <f t="shared" si="145"/>
        <v>356698272</v>
      </c>
      <c r="J213" s="6"/>
      <c r="K213" s="8"/>
      <c r="L213" s="18"/>
      <c r="M213" s="18"/>
      <c r="N213" s="18"/>
      <c r="O213" s="1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1.25" customHeight="1">
      <c r="A214" s="100">
        <v>3.1111030151E10</v>
      </c>
      <c r="B214" s="101" t="s">
        <v>180</v>
      </c>
      <c r="C214" s="58"/>
      <c r="D214" s="60">
        <f>2092012696+145211453+10533636</f>
        <v>2247757785</v>
      </c>
      <c r="E214" s="63"/>
      <c r="F214" s="62">
        <f t="shared" si="144"/>
        <v>2247757785</v>
      </c>
      <c r="G214" s="60">
        <v>0.0</v>
      </c>
      <c r="H214" s="62">
        <f>+'NOVIEMBRE 2024'!H214+'DICIEMBRE 2024'!G214</f>
        <v>199494921</v>
      </c>
      <c r="I214" s="63">
        <f t="shared" si="145"/>
        <v>2048262864</v>
      </c>
      <c r="J214" s="6"/>
      <c r="K214" s="8"/>
      <c r="L214" s="18"/>
      <c r="M214" s="18"/>
      <c r="N214" s="18"/>
      <c r="O214" s="1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1.25" customHeight="1">
      <c r="A215" s="100">
        <v>3.1111030152E10</v>
      </c>
      <c r="B215" s="101" t="s">
        <v>181</v>
      </c>
      <c r="C215" s="58"/>
      <c r="D215" s="60">
        <v>2.484E7</v>
      </c>
      <c r="E215" s="63"/>
      <c r="F215" s="62">
        <f t="shared" si="144"/>
        <v>24840000</v>
      </c>
      <c r="G215" s="60">
        <v>0.0</v>
      </c>
      <c r="H215" s="62">
        <f>+'NOVIEMBRE 2024'!H215+'DICIEMBRE 2024'!G215</f>
        <v>24840000</v>
      </c>
      <c r="I215" s="63">
        <f t="shared" si="145"/>
        <v>0</v>
      </c>
      <c r="J215" s="6"/>
      <c r="K215" s="8"/>
      <c r="L215" s="18"/>
      <c r="M215" s="18"/>
      <c r="N215" s="18"/>
      <c r="O215" s="1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1.25" customHeight="1">
      <c r="A216" s="100">
        <v>3.1111030153E10</v>
      </c>
      <c r="B216" s="101" t="s">
        <v>182</v>
      </c>
      <c r="C216" s="58"/>
      <c r="D216" s="60">
        <v>2.5E7</v>
      </c>
      <c r="E216" s="63"/>
      <c r="F216" s="62">
        <f t="shared" si="144"/>
        <v>25000000</v>
      </c>
      <c r="G216" s="60">
        <v>0.0</v>
      </c>
      <c r="H216" s="62">
        <f>+'NOVIEMBRE 2024'!H216+'DICIEMBRE 2024'!G216</f>
        <v>0</v>
      </c>
      <c r="I216" s="63">
        <f t="shared" si="145"/>
        <v>25000000</v>
      </c>
      <c r="J216" s="6"/>
      <c r="K216" s="8"/>
      <c r="L216" s="18"/>
      <c r="M216" s="18"/>
      <c r="N216" s="18"/>
      <c r="O216" s="1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1.25" customHeight="1">
      <c r="A217" s="100">
        <v>3.1111030154E10</v>
      </c>
      <c r="B217" s="101" t="s">
        <v>189</v>
      </c>
      <c r="C217" s="58"/>
      <c r="D217" s="60">
        <v>3.34126E8</v>
      </c>
      <c r="E217" s="63"/>
      <c r="F217" s="62">
        <f t="shared" si="144"/>
        <v>334126000</v>
      </c>
      <c r="G217" s="60">
        <v>0.0</v>
      </c>
      <c r="H217" s="62">
        <f>+'NOVIEMBRE 2024'!H217+'DICIEMBRE 2024'!G217</f>
        <v>151200000</v>
      </c>
      <c r="I217" s="63">
        <f t="shared" si="145"/>
        <v>182926000</v>
      </c>
      <c r="J217" s="6"/>
      <c r="K217" s="8"/>
      <c r="L217" s="18"/>
      <c r="M217" s="18"/>
      <c r="N217" s="18"/>
      <c r="O217" s="1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2.5" customHeight="1">
      <c r="A218" s="100">
        <v>3.1111030155E10</v>
      </c>
      <c r="B218" s="101" t="s">
        <v>190</v>
      </c>
      <c r="C218" s="58"/>
      <c r="D218" s="60">
        <v>0.0</v>
      </c>
      <c r="E218" s="63"/>
      <c r="F218" s="62">
        <f t="shared" si="144"/>
        <v>0</v>
      </c>
      <c r="G218" s="60">
        <v>0.0</v>
      </c>
      <c r="H218" s="62">
        <f>+'NOVIEMBRE 2024'!H218+'DICIEMBRE 2024'!G218</f>
        <v>2063112696</v>
      </c>
      <c r="I218" s="63">
        <f t="shared" si="145"/>
        <v>-2063112696</v>
      </c>
      <c r="J218" s="6"/>
      <c r="K218" s="8"/>
      <c r="L218" s="22"/>
      <c r="M218" s="18"/>
      <c r="N218" s="18"/>
      <c r="O218" s="1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1.25" customHeight="1">
      <c r="A219" s="100">
        <v>3.1111030156E10</v>
      </c>
      <c r="B219" s="101" t="s">
        <v>191</v>
      </c>
      <c r="C219" s="58"/>
      <c r="D219" s="60">
        <v>1.99494921E8</v>
      </c>
      <c r="E219" s="63"/>
      <c r="F219" s="62">
        <f t="shared" si="144"/>
        <v>199494921</v>
      </c>
      <c r="G219" s="60">
        <v>0.0</v>
      </c>
      <c r="H219" s="62">
        <f>+'NOVIEMBRE 2024'!H219+'DICIEMBRE 2024'!G219</f>
        <v>0</v>
      </c>
      <c r="I219" s="63">
        <f t="shared" si="145"/>
        <v>199494921</v>
      </c>
      <c r="J219" s="6"/>
      <c r="K219" s="8"/>
      <c r="L219" s="18"/>
      <c r="M219" s="18"/>
      <c r="N219" s="18"/>
      <c r="O219" s="1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33.75" customHeight="1">
      <c r="A220" s="100">
        <v>3.1111030157E10</v>
      </c>
      <c r="B220" s="101" t="s">
        <v>197</v>
      </c>
      <c r="C220" s="58"/>
      <c r="D220" s="60">
        <v>0.0</v>
      </c>
      <c r="E220" s="63"/>
      <c r="F220" s="62">
        <f t="shared" si="144"/>
        <v>0</v>
      </c>
      <c r="G220" s="60">
        <v>0.0</v>
      </c>
      <c r="H220" s="62">
        <f>+'NOVIEMBRE 2024'!H220+'DICIEMBRE 2024'!G220</f>
        <v>21067272</v>
      </c>
      <c r="I220" s="63">
        <f t="shared" si="145"/>
        <v>-21067272</v>
      </c>
      <c r="J220" s="6"/>
      <c r="K220" s="8"/>
      <c r="L220" s="22"/>
      <c r="M220" s="18"/>
      <c r="N220" s="18"/>
      <c r="O220" s="1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2.5" customHeight="1">
      <c r="A221" s="100">
        <v>3.1111030158E10</v>
      </c>
      <c r="B221" s="101" t="s">
        <v>198</v>
      </c>
      <c r="C221" s="58"/>
      <c r="D221" s="60">
        <v>0.0</v>
      </c>
      <c r="E221" s="63"/>
      <c r="F221" s="62">
        <f t="shared" si="144"/>
        <v>0</v>
      </c>
      <c r="G221" s="60">
        <v>0.0</v>
      </c>
      <c r="H221" s="62">
        <f>+'NOVIEMBRE 2024'!H221+'DICIEMBRE 2024'!G221</f>
        <v>54126000</v>
      </c>
      <c r="I221" s="63">
        <f t="shared" si="145"/>
        <v>-54126000</v>
      </c>
      <c r="J221" s="6"/>
      <c r="K221" s="8"/>
      <c r="L221" s="18"/>
      <c r="M221" s="18"/>
      <c r="N221" s="18"/>
      <c r="O221" s="1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2.5" customHeight="1">
      <c r="A222" s="100">
        <v>3.1111030159E10</v>
      </c>
      <c r="B222" s="101" t="s">
        <v>199</v>
      </c>
      <c r="C222" s="58"/>
      <c r="D222" s="60">
        <v>1.638E8</v>
      </c>
      <c r="E222" s="63"/>
      <c r="F222" s="62">
        <f t="shared" si="144"/>
        <v>163800000</v>
      </c>
      <c r="G222" s="60">
        <v>0.0</v>
      </c>
      <c r="H222" s="62">
        <f>+'NOVIEMBRE 2024'!H222+'DICIEMBRE 2024'!G222</f>
        <v>163800000</v>
      </c>
      <c r="I222" s="63">
        <f t="shared" si="145"/>
        <v>0</v>
      </c>
      <c r="J222" s="6"/>
      <c r="K222" s="8"/>
      <c r="L222" s="18"/>
      <c r="M222" s="18"/>
      <c r="N222" s="18"/>
      <c r="O222" s="1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1.25" customHeight="1">
      <c r="A223" s="100">
        <v>3.111103016E10</v>
      </c>
      <c r="B223" s="101" t="s">
        <v>200</v>
      </c>
      <c r="C223" s="58"/>
      <c r="D223" s="60">
        <v>1.5E8</v>
      </c>
      <c r="E223" s="63"/>
      <c r="F223" s="62">
        <f t="shared" si="144"/>
        <v>150000000</v>
      </c>
      <c r="G223" s="60">
        <v>0.0</v>
      </c>
      <c r="H223" s="62">
        <f>+'NOVIEMBRE 2024'!H223+'DICIEMBRE 2024'!G223</f>
        <v>0</v>
      </c>
      <c r="I223" s="63">
        <f t="shared" si="145"/>
        <v>150000000</v>
      </c>
      <c r="J223" s="6"/>
      <c r="K223" s="8"/>
      <c r="L223" s="18"/>
      <c r="M223" s="18"/>
      <c r="N223" s="18"/>
      <c r="O223" s="1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1.25" customHeight="1">
      <c r="A224" s="100">
        <v>3.1111030161E10</v>
      </c>
      <c r="B224" s="101" t="s">
        <v>201</v>
      </c>
      <c r="C224" s="58"/>
      <c r="D224" s="60">
        <v>2.1067272E7</v>
      </c>
      <c r="E224" s="63"/>
      <c r="F224" s="62">
        <f t="shared" si="144"/>
        <v>21067272</v>
      </c>
      <c r="G224" s="60">
        <v>0.0</v>
      </c>
      <c r="H224" s="62">
        <f>+'NOVIEMBRE 2024'!H224+'DICIEMBRE 2024'!G224</f>
        <v>21067272</v>
      </c>
      <c r="I224" s="63">
        <f t="shared" si="145"/>
        <v>0</v>
      </c>
      <c r="J224" s="6"/>
      <c r="K224" s="8"/>
      <c r="L224" s="18"/>
      <c r="M224" s="18"/>
      <c r="N224" s="18"/>
      <c r="O224" s="1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2.5" customHeight="1">
      <c r="A225" s="100">
        <v>3.1111030162E10</v>
      </c>
      <c r="B225" s="101" t="s">
        <v>204</v>
      </c>
      <c r="C225" s="58"/>
      <c r="D225" s="60">
        <v>0.0</v>
      </c>
      <c r="E225" s="63"/>
      <c r="F225" s="62">
        <f t="shared" si="144"/>
        <v>0</v>
      </c>
      <c r="G225" s="60">
        <v>0.0</v>
      </c>
      <c r="H225" s="62">
        <f>+'NOVIEMBRE 2024'!H225+'DICIEMBRE 2024'!G225</f>
        <v>75000000</v>
      </c>
      <c r="I225" s="63">
        <f t="shared" si="145"/>
        <v>-75000000</v>
      </c>
      <c r="J225" s="6"/>
      <c r="K225" s="8"/>
      <c r="L225" s="18"/>
      <c r="M225" s="18"/>
      <c r="N225" s="18"/>
      <c r="O225" s="1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1.25" customHeight="1">
      <c r="A226" s="100">
        <v>3.1111030163E10</v>
      </c>
      <c r="B226" s="101" t="s">
        <v>207</v>
      </c>
      <c r="C226" s="58"/>
      <c r="D226" s="60">
        <v>4.19795E7</v>
      </c>
      <c r="E226" s="63"/>
      <c r="F226" s="62">
        <f t="shared" si="144"/>
        <v>41979500</v>
      </c>
      <c r="G226" s="60">
        <v>1.9494625E7</v>
      </c>
      <c r="H226" s="62">
        <f>+'NOVIEMBRE 2024'!H226+'DICIEMBRE 2024'!G226</f>
        <v>19494625</v>
      </c>
      <c r="I226" s="63">
        <f t="shared" si="145"/>
        <v>22484875</v>
      </c>
      <c r="J226" s="6"/>
      <c r="K226" s="8"/>
      <c r="L226" s="18"/>
      <c r="M226" s="18"/>
      <c r="N226" s="18"/>
      <c r="O226" s="1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1.25" customHeight="1">
      <c r="A227" s="100">
        <v>3.1111030164E10</v>
      </c>
      <c r="B227" s="101" t="s">
        <v>209</v>
      </c>
      <c r="C227" s="58"/>
      <c r="D227" s="60">
        <v>0.0</v>
      </c>
      <c r="E227" s="63"/>
      <c r="F227" s="62">
        <f t="shared" si="144"/>
        <v>0</v>
      </c>
      <c r="G227" s="60">
        <v>0.0</v>
      </c>
      <c r="H227" s="62">
        <f>+'NOVIEMBRE 2024'!H227+'DICIEMBRE 2024'!G227</f>
        <v>18960545</v>
      </c>
      <c r="I227" s="63">
        <f t="shared" si="145"/>
        <v>-18960545</v>
      </c>
      <c r="J227" s="6"/>
      <c r="K227" s="8"/>
      <c r="L227" s="18"/>
      <c r="M227" s="18"/>
      <c r="N227" s="18"/>
      <c r="O227" s="1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1.25" customHeight="1">
      <c r="A228" s="97">
        <v>4.0</v>
      </c>
      <c r="B228" s="102" t="s">
        <v>183</v>
      </c>
      <c r="C228" s="64"/>
      <c r="D228" s="54">
        <f>+D229</f>
        <v>2521845442</v>
      </c>
      <c r="E228" s="78"/>
      <c r="F228" s="91">
        <f t="shared" si="144"/>
        <v>2521845442</v>
      </c>
      <c r="G228" s="64">
        <f t="shared" ref="G228:I228" si="146">+G229</f>
        <v>0</v>
      </c>
      <c r="H228" s="64">
        <f t="shared" si="146"/>
        <v>509217027</v>
      </c>
      <c r="I228" s="64">
        <f t="shared" si="146"/>
        <v>-424348125</v>
      </c>
      <c r="J228" s="53"/>
      <c r="K228" s="6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1.25" customHeight="1">
      <c r="A229" s="97">
        <v>41.0</v>
      </c>
      <c r="B229" s="99" t="s">
        <v>184</v>
      </c>
      <c r="C229" s="64"/>
      <c r="D229" s="70">
        <f>+D230+D231+D232</f>
        <v>2521845442</v>
      </c>
      <c r="E229" s="70" t="str">
        <f t="shared" ref="E229:F229" si="147">+E230</f>
        <v/>
      </c>
      <c r="F229" s="70">
        <f t="shared" si="147"/>
        <v>84868902</v>
      </c>
      <c r="G229" s="70">
        <f t="shared" ref="G229:I229" si="148">+G230+G231</f>
        <v>0</v>
      </c>
      <c r="H229" s="70">
        <f t="shared" si="148"/>
        <v>509217027</v>
      </c>
      <c r="I229" s="70">
        <f t="shared" si="148"/>
        <v>-424348125</v>
      </c>
      <c r="J229" s="53"/>
      <c r="K229" s="5"/>
      <c r="L229" s="6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22.5" customHeight="1">
      <c r="A230" s="100">
        <v>4.11010142E8</v>
      </c>
      <c r="B230" s="101" t="s">
        <v>185</v>
      </c>
      <c r="C230" s="58"/>
      <c r="D230" s="60">
        <v>8.4868902E7</v>
      </c>
      <c r="E230" s="60"/>
      <c r="F230" s="63">
        <f t="shared" ref="F230:F232" si="149">+C230+D230</f>
        <v>84868902</v>
      </c>
      <c r="G230" s="60">
        <v>0.0</v>
      </c>
      <c r="H230" s="62">
        <f>+'NOVIEMBRE 2024'!H230+'DICIEMBRE 2024'!G230</f>
        <v>0</v>
      </c>
      <c r="I230" s="63">
        <f t="shared" ref="I230:I233" si="150">+F230-H230</f>
        <v>84868902</v>
      </c>
      <c r="J230" s="6"/>
      <c r="K230" s="5"/>
      <c r="L230" s="65"/>
      <c r="M230" s="6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1.25" customHeight="1">
      <c r="A231" s="100">
        <v>4.11010143E8</v>
      </c>
      <c r="B231" s="101" t="s">
        <v>203</v>
      </c>
      <c r="C231" s="58"/>
      <c r="D231" s="60"/>
      <c r="E231" s="63"/>
      <c r="F231" s="63">
        <f t="shared" si="149"/>
        <v>0</v>
      </c>
      <c r="G231" s="60">
        <v>0.0</v>
      </c>
      <c r="H231" s="62">
        <f>+'NOVIEMBRE 2024'!H231+'DICIEMBRE 2024'!G231</f>
        <v>509217027</v>
      </c>
      <c r="I231" s="63">
        <f t="shared" si="150"/>
        <v>-509217027</v>
      </c>
      <c r="J231" s="6"/>
      <c r="K231" s="8"/>
      <c r="L231" s="18"/>
      <c r="M231" s="18"/>
      <c r="N231" s="18"/>
      <c r="O231" s="1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100">
        <v>4.11010144E8</v>
      </c>
      <c r="B232" s="101" t="s">
        <v>208</v>
      </c>
      <c r="C232" s="58"/>
      <c r="D232" s="114">
        <v>2.43697654048E9</v>
      </c>
      <c r="E232" s="63"/>
      <c r="F232" s="115">
        <f t="shared" si="149"/>
        <v>2436976540</v>
      </c>
      <c r="G232" s="114"/>
      <c r="H232" s="62">
        <f>+'NOVIEMBRE 2024'!H232+'DICIEMBRE 2024'!G232</f>
        <v>0</v>
      </c>
      <c r="I232" s="115">
        <f t="shared" si="150"/>
        <v>2436976540</v>
      </c>
      <c r="J232" s="6"/>
      <c r="K232" s="8"/>
      <c r="L232" s="18"/>
      <c r="M232" s="18"/>
      <c r="N232" s="18"/>
      <c r="O232" s="1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103"/>
      <c r="B233" s="44" t="s">
        <v>186</v>
      </c>
      <c r="C233" s="104">
        <f>+C17+C181+C196</f>
        <v>288440975846</v>
      </c>
      <c r="D233" s="104">
        <f>+D206+D228+D195+D187+D184+D191+D197</f>
        <v>31650070005</v>
      </c>
      <c r="E233" s="104">
        <f>+E151+E168+E177+E182+E191</f>
        <v>0</v>
      </c>
      <c r="F233" s="104">
        <f>+C233+D233-E233</f>
        <v>320091045851</v>
      </c>
      <c r="G233" s="104">
        <f t="shared" ref="G233:H233" si="151">+G17+G181+G196+G206+G228</f>
        <v>33872554245</v>
      </c>
      <c r="H233" s="104">
        <f t="shared" si="151"/>
        <v>236523427815</v>
      </c>
      <c r="I233" s="82">
        <f t="shared" si="150"/>
        <v>83567618037</v>
      </c>
      <c r="J233" s="5"/>
      <c r="K233" s="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1.25" customHeight="1">
      <c r="A234" s="5"/>
      <c r="B234" s="5"/>
      <c r="C234" s="8"/>
      <c r="D234" s="5"/>
      <c r="E234" s="5"/>
      <c r="F234" s="5"/>
      <c r="G234" s="5"/>
      <c r="H234" s="5"/>
      <c r="I234" s="5"/>
      <c r="J234" s="5"/>
      <c r="K234" s="6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1.25" customHeight="1">
      <c r="A235" s="5"/>
      <c r="B235" s="5"/>
      <c r="C235" s="8"/>
      <c r="D235" s="5"/>
      <c r="E235" s="5"/>
      <c r="F235" s="5"/>
      <c r="G235" s="5"/>
      <c r="H235" s="5"/>
      <c r="I235" s="5"/>
      <c r="J235" s="5"/>
      <c r="K235" s="6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1.25" customHeight="1">
      <c r="A236" s="5"/>
      <c r="B236" s="5"/>
      <c r="C236" s="8"/>
      <c r="D236" s="5"/>
      <c r="E236" s="5"/>
      <c r="F236" s="5"/>
      <c r="G236" s="5"/>
      <c r="H236" s="5"/>
      <c r="I236" s="5"/>
      <c r="J236" s="5"/>
      <c r="K236" s="6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1.25" customHeight="1">
      <c r="A237" s="5"/>
      <c r="B237" s="5"/>
      <c r="C237" s="8"/>
      <c r="D237" s="5"/>
      <c r="E237" s="5"/>
      <c r="F237" s="5"/>
      <c r="G237" s="5"/>
      <c r="H237" s="5"/>
      <c r="I237" s="5"/>
      <c r="J237" s="5"/>
      <c r="K237" s="6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1.25" customHeight="1">
      <c r="A238" s="5"/>
      <c r="B238" s="5"/>
      <c r="C238" s="8"/>
      <c r="D238" s="5"/>
      <c r="E238" s="5"/>
      <c r="F238" s="5"/>
      <c r="G238" s="5"/>
      <c r="H238" s="5"/>
      <c r="I238" s="5"/>
      <c r="J238" s="5"/>
      <c r="K238" s="6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1.25" customHeight="1">
      <c r="A239" s="5"/>
      <c r="B239" s="5"/>
      <c r="C239" s="8"/>
      <c r="D239" s="5"/>
      <c r="E239" s="5"/>
      <c r="F239" s="5"/>
      <c r="G239" s="5"/>
      <c r="H239" s="5"/>
      <c r="I239" s="5"/>
      <c r="J239" s="5"/>
      <c r="K239" s="6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1.25" customHeight="1">
      <c r="A240" s="5"/>
      <c r="B240" s="5"/>
      <c r="C240" s="8"/>
      <c r="D240" s="5"/>
      <c r="E240" s="5"/>
      <c r="F240" s="5"/>
      <c r="G240" s="5"/>
      <c r="H240" s="5"/>
      <c r="I240" s="5"/>
      <c r="J240" s="5"/>
      <c r="K240" s="6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1.25" customHeight="1">
      <c r="A241" s="5"/>
      <c r="B241" s="5"/>
      <c r="C241" s="8"/>
      <c r="D241" s="5"/>
      <c r="E241" s="5"/>
      <c r="F241" s="5"/>
      <c r="G241" s="5"/>
      <c r="H241" s="5"/>
      <c r="I241" s="5"/>
      <c r="J241" s="5"/>
      <c r="K241" s="6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1.25" customHeight="1">
      <c r="A242" s="5"/>
      <c r="B242" s="5"/>
      <c r="C242" s="8"/>
      <c r="D242" s="5"/>
      <c r="E242" s="5"/>
      <c r="F242" s="5"/>
      <c r="G242" s="5"/>
      <c r="H242" s="5"/>
      <c r="I242" s="5"/>
      <c r="J242" s="5"/>
      <c r="K242" s="6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1.25" customHeight="1">
      <c r="A243" s="5"/>
      <c r="B243" s="5"/>
      <c r="C243" s="8"/>
      <c r="D243" s="5"/>
      <c r="E243" s="5"/>
      <c r="F243" s="5"/>
      <c r="G243" s="5"/>
      <c r="H243" s="5"/>
      <c r="I243" s="5"/>
      <c r="J243" s="5"/>
      <c r="K243" s="6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1.25" customHeight="1">
      <c r="A244" s="5"/>
      <c r="B244" s="5"/>
      <c r="C244" s="8"/>
      <c r="D244" s="5"/>
      <c r="E244" s="5"/>
      <c r="F244" s="5"/>
      <c r="G244" s="5"/>
      <c r="H244" s="5"/>
      <c r="I244" s="5"/>
      <c r="J244" s="5"/>
      <c r="K244" s="6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1.25" customHeight="1">
      <c r="A245" s="5"/>
      <c r="B245" s="5"/>
      <c r="C245" s="8"/>
      <c r="D245" s="5"/>
      <c r="E245" s="5"/>
      <c r="F245" s="5"/>
      <c r="G245" s="5"/>
      <c r="H245" s="5"/>
      <c r="I245" s="5"/>
      <c r="J245" s="5"/>
      <c r="K245" s="6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1.25" customHeight="1">
      <c r="A246" s="5"/>
      <c r="B246" s="5"/>
      <c r="C246" s="8"/>
      <c r="D246" s="5"/>
      <c r="E246" s="5"/>
      <c r="F246" s="5"/>
      <c r="G246" s="5"/>
      <c r="H246" s="5"/>
      <c r="I246" s="5"/>
      <c r="J246" s="5"/>
      <c r="K246" s="6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1.25" customHeight="1">
      <c r="A247" s="5"/>
      <c r="B247" s="5"/>
      <c r="C247" s="8"/>
      <c r="D247" s="5"/>
      <c r="E247" s="5"/>
      <c r="F247" s="5"/>
      <c r="G247" s="5"/>
      <c r="H247" s="5"/>
      <c r="I247" s="5"/>
      <c r="J247" s="5"/>
      <c r="K247" s="6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1.25" customHeight="1">
      <c r="A248" s="5"/>
      <c r="B248" s="5"/>
      <c r="C248" s="8"/>
      <c r="D248" s="5"/>
      <c r="E248" s="5"/>
      <c r="F248" s="5"/>
      <c r="G248" s="5"/>
      <c r="H248" s="5"/>
      <c r="I248" s="5"/>
      <c r="J248" s="5"/>
      <c r="K248" s="6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1.25" customHeight="1">
      <c r="A249" s="5"/>
      <c r="B249" s="5"/>
      <c r="C249" s="8"/>
      <c r="D249" s="5"/>
      <c r="E249" s="5"/>
      <c r="F249" s="5"/>
      <c r="G249" s="5"/>
      <c r="H249" s="5"/>
      <c r="I249" s="5"/>
      <c r="J249" s="5"/>
      <c r="K249" s="6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1.25" customHeight="1">
      <c r="A250" s="5"/>
      <c r="B250" s="5"/>
      <c r="C250" s="8"/>
      <c r="D250" s="5"/>
      <c r="E250" s="5"/>
      <c r="F250" s="5"/>
      <c r="G250" s="5"/>
      <c r="H250" s="5"/>
      <c r="I250" s="5"/>
      <c r="J250" s="5"/>
      <c r="K250" s="6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1.25" customHeight="1">
      <c r="A251" s="5"/>
      <c r="B251" s="5"/>
      <c r="C251" s="8"/>
      <c r="D251" s="5"/>
      <c r="E251" s="5"/>
      <c r="F251" s="5"/>
      <c r="G251" s="5"/>
      <c r="H251" s="5"/>
      <c r="I251" s="5"/>
      <c r="J251" s="5"/>
      <c r="K251" s="6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1.25" customHeight="1">
      <c r="A252" s="5"/>
      <c r="B252" s="5"/>
      <c r="C252" s="8"/>
      <c r="D252" s="5"/>
      <c r="E252" s="5"/>
      <c r="F252" s="5"/>
      <c r="G252" s="5"/>
      <c r="H252" s="5"/>
      <c r="I252" s="5"/>
      <c r="J252" s="5"/>
      <c r="K252" s="6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1.25" customHeight="1">
      <c r="A253" s="5"/>
      <c r="B253" s="5"/>
      <c r="C253" s="8"/>
      <c r="D253" s="5"/>
      <c r="E253" s="5"/>
      <c r="F253" s="5"/>
      <c r="G253" s="5"/>
      <c r="H253" s="5"/>
      <c r="I253" s="5"/>
      <c r="J253" s="5"/>
      <c r="K253" s="6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1.25" customHeight="1">
      <c r="A254" s="5"/>
      <c r="B254" s="5"/>
      <c r="C254" s="8"/>
      <c r="D254" s="5"/>
      <c r="E254" s="5"/>
      <c r="F254" s="5"/>
      <c r="G254" s="5"/>
      <c r="H254" s="5"/>
      <c r="I254" s="5"/>
      <c r="J254" s="5"/>
      <c r="K254" s="6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1.25" customHeight="1">
      <c r="A255" s="5"/>
      <c r="B255" s="5"/>
      <c r="C255" s="8"/>
      <c r="D255" s="5"/>
      <c r="E255" s="5"/>
      <c r="F255" s="5"/>
      <c r="G255" s="5"/>
      <c r="H255" s="5"/>
      <c r="I255" s="5"/>
      <c r="J255" s="5"/>
      <c r="K255" s="6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1.25" customHeight="1">
      <c r="A256" s="5"/>
      <c r="B256" s="5"/>
      <c r="C256" s="8"/>
      <c r="D256" s="5"/>
      <c r="E256" s="5"/>
      <c r="F256" s="5"/>
      <c r="G256" s="5"/>
      <c r="H256" s="5"/>
      <c r="I256" s="5"/>
      <c r="J256" s="5"/>
      <c r="K256" s="6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1.25" customHeight="1">
      <c r="A257" s="5"/>
      <c r="B257" s="5"/>
      <c r="C257" s="8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1.25" customHeight="1">
      <c r="A258" s="5"/>
      <c r="B258" s="5"/>
      <c r="C258" s="8"/>
      <c r="D258" s="5"/>
      <c r="E258" s="5"/>
      <c r="F258" s="5"/>
      <c r="G258" s="5"/>
      <c r="H258" s="5"/>
      <c r="I258" s="5"/>
      <c r="J258" s="5"/>
      <c r="K258" s="6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1.25" customHeight="1">
      <c r="A259" s="5"/>
      <c r="B259" s="5"/>
      <c r="C259" s="8"/>
      <c r="D259" s="5"/>
      <c r="E259" s="5"/>
      <c r="F259" s="5"/>
      <c r="G259" s="5"/>
      <c r="H259" s="5"/>
      <c r="I259" s="5"/>
      <c r="J259" s="5"/>
      <c r="K259" s="6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1.25" customHeight="1">
      <c r="A260" s="5"/>
      <c r="B260" s="5"/>
      <c r="C260" s="8"/>
      <c r="D260" s="5"/>
      <c r="E260" s="5"/>
      <c r="F260" s="5"/>
      <c r="G260" s="5"/>
      <c r="H260" s="5"/>
      <c r="I260" s="5"/>
      <c r="J260" s="5"/>
      <c r="K260" s="6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1.25" customHeight="1">
      <c r="A261" s="5"/>
      <c r="B261" s="5"/>
      <c r="C261" s="8"/>
      <c r="D261" s="5"/>
      <c r="E261" s="5"/>
      <c r="F261" s="5"/>
      <c r="G261" s="5"/>
      <c r="H261" s="5"/>
      <c r="I261" s="5"/>
      <c r="J261" s="5"/>
      <c r="K261" s="6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1.25" customHeight="1">
      <c r="A262" s="5"/>
      <c r="B262" s="5"/>
      <c r="C262" s="8"/>
      <c r="D262" s="5"/>
      <c r="E262" s="5"/>
      <c r="F262" s="5"/>
      <c r="G262" s="5"/>
      <c r="H262" s="5"/>
      <c r="I262" s="5"/>
      <c r="J262" s="5"/>
      <c r="K262" s="6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1.25" customHeight="1">
      <c r="A263" s="5"/>
      <c r="B263" s="5"/>
      <c r="C263" s="8"/>
      <c r="D263" s="5"/>
      <c r="E263" s="5"/>
      <c r="F263" s="5"/>
      <c r="G263" s="5"/>
      <c r="H263" s="5"/>
      <c r="I263" s="5"/>
      <c r="J263" s="5"/>
      <c r="K263" s="6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1.25" customHeight="1">
      <c r="A264" s="5"/>
      <c r="B264" s="5"/>
      <c r="C264" s="8"/>
      <c r="D264" s="5"/>
      <c r="E264" s="5"/>
      <c r="F264" s="5"/>
      <c r="G264" s="5"/>
      <c r="H264" s="5"/>
      <c r="I264" s="5"/>
      <c r="J264" s="5"/>
      <c r="K264" s="6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1.25" customHeight="1">
      <c r="A265" s="5"/>
      <c r="B265" s="5"/>
      <c r="C265" s="8"/>
      <c r="D265" s="5"/>
      <c r="E265" s="5"/>
      <c r="F265" s="5"/>
      <c r="G265" s="5"/>
      <c r="H265" s="5"/>
      <c r="I265" s="5"/>
      <c r="J265" s="5"/>
      <c r="K265" s="6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1.25" customHeight="1">
      <c r="A266" s="5"/>
      <c r="B266" s="5"/>
      <c r="C266" s="8"/>
      <c r="D266" s="5"/>
      <c r="E266" s="5"/>
      <c r="F266" s="5"/>
      <c r="G266" s="5"/>
      <c r="H266" s="5"/>
      <c r="I266" s="5"/>
      <c r="J266" s="5"/>
      <c r="K266" s="6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1.25" customHeight="1">
      <c r="A267" s="5"/>
      <c r="B267" s="5"/>
      <c r="C267" s="8"/>
      <c r="D267" s="5"/>
      <c r="E267" s="5"/>
      <c r="F267" s="5"/>
      <c r="G267" s="5"/>
      <c r="H267" s="5"/>
      <c r="I267" s="5"/>
      <c r="J267" s="5"/>
      <c r="K267" s="6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1.25" customHeight="1">
      <c r="A268" s="5"/>
      <c r="B268" s="5"/>
      <c r="C268" s="8"/>
      <c r="D268" s="5"/>
      <c r="E268" s="5"/>
      <c r="F268" s="5"/>
      <c r="G268" s="5"/>
      <c r="H268" s="5"/>
      <c r="I268" s="5"/>
      <c r="J268" s="5"/>
      <c r="K268" s="6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1.25" customHeight="1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6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1.25" customHeight="1">
      <c r="A270" s="5"/>
      <c r="B270" s="5"/>
      <c r="C270" s="8"/>
      <c r="D270" s="5"/>
      <c r="E270" s="5"/>
      <c r="F270" s="5"/>
      <c r="G270" s="5"/>
      <c r="H270" s="5"/>
      <c r="I270" s="5"/>
      <c r="J270" s="5"/>
      <c r="K270" s="6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1.25" customHeight="1">
      <c r="A271" s="5"/>
      <c r="B271" s="5"/>
      <c r="C271" s="8"/>
      <c r="D271" s="5"/>
      <c r="E271" s="5"/>
      <c r="F271" s="5"/>
      <c r="G271" s="5"/>
      <c r="H271" s="5"/>
      <c r="I271" s="5"/>
      <c r="J271" s="5"/>
      <c r="K271" s="6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1.25" customHeight="1">
      <c r="A272" s="5"/>
      <c r="B272" s="5"/>
      <c r="C272" s="8"/>
      <c r="D272" s="5"/>
      <c r="E272" s="5"/>
      <c r="F272" s="5"/>
      <c r="G272" s="5"/>
      <c r="H272" s="5"/>
      <c r="I272" s="5"/>
      <c r="J272" s="5"/>
      <c r="K272" s="6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1.25" customHeight="1">
      <c r="A273" s="5"/>
      <c r="B273" s="5"/>
      <c r="C273" s="8"/>
      <c r="D273" s="5"/>
      <c r="E273" s="5"/>
      <c r="F273" s="5"/>
      <c r="G273" s="5"/>
      <c r="H273" s="5"/>
      <c r="I273" s="5"/>
      <c r="J273" s="5"/>
      <c r="K273" s="6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1.25" customHeight="1">
      <c r="A274" s="5"/>
      <c r="B274" s="5"/>
      <c r="C274" s="8"/>
      <c r="D274" s="5"/>
      <c r="E274" s="5"/>
      <c r="F274" s="5"/>
      <c r="G274" s="5"/>
      <c r="H274" s="5"/>
      <c r="I274" s="5"/>
      <c r="J274" s="5"/>
      <c r="K274" s="6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1.25" customHeight="1">
      <c r="A275" s="5"/>
      <c r="B275" s="5"/>
      <c r="C275" s="8"/>
      <c r="D275" s="5"/>
      <c r="E275" s="5"/>
      <c r="F275" s="5"/>
      <c r="G275" s="5"/>
      <c r="H275" s="5"/>
      <c r="I275" s="5"/>
      <c r="J275" s="5"/>
      <c r="K275" s="6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1.25" customHeight="1">
      <c r="A276" s="5"/>
      <c r="B276" s="5"/>
      <c r="C276" s="8"/>
      <c r="D276" s="5"/>
      <c r="E276" s="5"/>
      <c r="F276" s="5"/>
      <c r="G276" s="5"/>
      <c r="H276" s="5"/>
      <c r="I276" s="5"/>
      <c r="J276" s="5"/>
      <c r="K276" s="6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1.25" customHeight="1">
      <c r="A277" s="5"/>
      <c r="B277" s="5"/>
      <c r="C277" s="8"/>
      <c r="D277" s="5"/>
      <c r="E277" s="5"/>
      <c r="F277" s="5"/>
      <c r="G277" s="5"/>
      <c r="H277" s="5"/>
      <c r="I277" s="5"/>
      <c r="J277" s="5"/>
      <c r="K277" s="6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1.25" customHeight="1">
      <c r="A278" s="5"/>
      <c r="B278" s="5"/>
      <c r="C278" s="8"/>
      <c r="D278" s="5"/>
      <c r="E278" s="5"/>
      <c r="F278" s="5"/>
      <c r="G278" s="5"/>
      <c r="H278" s="5"/>
      <c r="I278" s="5"/>
      <c r="J278" s="5"/>
      <c r="K278" s="6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1.25" customHeight="1">
      <c r="A279" s="5"/>
      <c r="B279" s="5"/>
      <c r="C279" s="8"/>
      <c r="D279" s="5"/>
      <c r="E279" s="5"/>
      <c r="F279" s="5"/>
      <c r="G279" s="5"/>
      <c r="H279" s="5"/>
      <c r="I279" s="5"/>
      <c r="J279" s="5"/>
      <c r="K279" s="6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1.25" customHeight="1">
      <c r="A280" s="5"/>
      <c r="B280" s="5"/>
      <c r="C280" s="8"/>
      <c r="D280" s="5"/>
      <c r="E280" s="5"/>
      <c r="F280" s="5"/>
      <c r="G280" s="5"/>
      <c r="H280" s="5"/>
      <c r="I280" s="5"/>
      <c r="J280" s="5"/>
      <c r="K280" s="6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1.25" customHeight="1">
      <c r="A281" s="5"/>
      <c r="B281" s="5"/>
      <c r="C281" s="8"/>
      <c r="D281" s="5"/>
      <c r="E281" s="5"/>
      <c r="F281" s="5"/>
      <c r="G281" s="5"/>
      <c r="H281" s="5"/>
      <c r="I281" s="5"/>
      <c r="J281" s="5"/>
      <c r="K281" s="6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1.25" customHeight="1">
      <c r="A282" s="5"/>
      <c r="B282" s="5"/>
      <c r="C282" s="8"/>
      <c r="D282" s="5"/>
      <c r="E282" s="5"/>
      <c r="F282" s="5"/>
      <c r="G282" s="5"/>
      <c r="H282" s="5"/>
      <c r="I282" s="5"/>
      <c r="J282" s="5"/>
      <c r="K282" s="6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1.25" customHeight="1">
      <c r="A283" s="5"/>
      <c r="B283" s="5"/>
      <c r="C283" s="8"/>
      <c r="D283" s="5"/>
      <c r="E283" s="5"/>
      <c r="F283" s="5"/>
      <c r="G283" s="5"/>
      <c r="H283" s="5"/>
      <c r="I283" s="5"/>
      <c r="J283" s="5"/>
      <c r="K283" s="6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1.25" customHeight="1">
      <c r="A284" s="5"/>
      <c r="B284" s="5"/>
      <c r="C284" s="8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1.25" customHeight="1">
      <c r="A285" s="5"/>
      <c r="B285" s="5"/>
      <c r="C285" s="8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1.25" customHeight="1">
      <c r="A286" s="5"/>
      <c r="B286" s="5"/>
      <c r="C286" s="8"/>
      <c r="D286" s="5"/>
      <c r="E286" s="5"/>
      <c r="F286" s="5"/>
      <c r="G286" s="5"/>
      <c r="H286" s="5"/>
      <c r="I286" s="5"/>
      <c r="J286" s="5"/>
      <c r="K286" s="6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1.25" customHeight="1">
      <c r="A287" s="5"/>
      <c r="B287" s="5"/>
      <c r="C287" s="8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1.25" customHeight="1">
      <c r="A288" s="5"/>
      <c r="B288" s="5"/>
      <c r="C288" s="8"/>
      <c r="D288" s="5"/>
      <c r="E288" s="5"/>
      <c r="F288" s="5"/>
      <c r="G288" s="5"/>
      <c r="H288" s="5"/>
      <c r="I288" s="5"/>
      <c r="J288" s="5"/>
      <c r="K288" s="6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1.25" customHeight="1">
      <c r="A289" s="5"/>
      <c r="B289" s="5"/>
      <c r="C289" s="8"/>
      <c r="D289" s="5"/>
      <c r="E289" s="5"/>
      <c r="F289" s="5"/>
      <c r="G289" s="5"/>
      <c r="H289" s="5"/>
      <c r="I289" s="5"/>
      <c r="J289" s="5"/>
      <c r="K289" s="6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1.25" customHeight="1">
      <c r="A290" s="5"/>
      <c r="B290" s="5"/>
      <c r="C290" s="8"/>
      <c r="D290" s="5"/>
      <c r="E290" s="5"/>
      <c r="F290" s="5"/>
      <c r="G290" s="5"/>
      <c r="H290" s="5"/>
      <c r="I290" s="5"/>
      <c r="J290" s="5"/>
      <c r="K290" s="6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1.25" customHeight="1">
      <c r="A291" s="5"/>
      <c r="B291" s="5"/>
      <c r="C291" s="8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1.25" customHeight="1">
      <c r="A292" s="5"/>
      <c r="B292" s="5"/>
      <c r="C292" s="8"/>
      <c r="D292" s="5"/>
      <c r="E292" s="5"/>
      <c r="F292" s="5"/>
      <c r="G292" s="5"/>
      <c r="H292" s="5"/>
      <c r="I292" s="5"/>
      <c r="J292" s="5"/>
      <c r="K292" s="6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1.25" customHeight="1">
      <c r="A293" s="5"/>
      <c r="B293" s="5"/>
      <c r="C293" s="8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1.25" customHeight="1">
      <c r="A294" s="5"/>
      <c r="B294" s="5"/>
      <c r="C294" s="8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1.25" customHeight="1">
      <c r="A295" s="5"/>
      <c r="B295" s="5"/>
      <c r="C295" s="8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1.25" customHeight="1">
      <c r="A296" s="5"/>
      <c r="B296" s="5"/>
      <c r="C296" s="8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1.25" customHeight="1">
      <c r="A297" s="5"/>
      <c r="B297" s="5"/>
      <c r="C297" s="8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1.25" customHeight="1">
      <c r="A298" s="5"/>
      <c r="B298" s="5"/>
      <c r="C298" s="8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1.25" customHeight="1">
      <c r="A299" s="5"/>
      <c r="B299" s="5"/>
      <c r="C299" s="8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1.25" customHeight="1">
      <c r="A300" s="5"/>
      <c r="B300" s="5"/>
      <c r="C300" s="8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1.25" customHeight="1">
      <c r="A301" s="5"/>
      <c r="B301" s="5"/>
      <c r="C301" s="8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1.25" customHeight="1">
      <c r="A302" s="5"/>
      <c r="B302" s="5"/>
      <c r="C302" s="8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1.25" customHeight="1">
      <c r="A303" s="5"/>
      <c r="B303" s="5"/>
      <c r="C303" s="8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1.25" customHeight="1">
      <c r="A304" s="5"/>
      <c r="B304" s="5"/>
      <c r="C304" s="8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1.25" customHeight="1">
      <c r="A305" s="5"/>
      <c r="B305" s="5"/>
      <c r="C305" s="8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1.25" customHeight="1">
      <c r="A306" s="5"/>
      <c r="B306" s="5"/>
      <c r="C306" s="8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1.25" customHeight="1">
      <c r="A307" s="5"/>
      <c r="B307" s="5"/>
      <c r="C307" s="8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1.25" customHeight="1">
      <c r="A308" s="5"/>
      <c r="B308" s="5"/>
      <c r="C308" s="8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1.25" customHeight="1">
      <c r="A309" s="5"/>
      <c r="B309" s="5"/>
      <c r="C309" s="8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1.25" customHeight="1">
      <c r="A310" s="5"/>
      <c r="B310" s="5"/>
      <c r="C310" s="8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1.25" customHeight="1">
      <c r="A311" s="5"/>
      <c r="B311" s="5"/>
      <c r="C311" s="8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1.25" customHeight="1">
      <c r="A312" s="5"/>
      <c r="B312" s="5"/>
      <c r="C312" s="8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1.25" customHeight="1">
      <c r="A313" s="5"/>
      <c r="B313" s="5"/>
      <c r="C313" s="8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1.25" customHeight="1">
      <c r="A314" s="5"/>
      <c r="B314" s="5"/>
      <c r="C314" s="8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1.25" customHeight="1">
      <c r="A315" s="5"/>
      <c r="B315" s="5"/>
      <c r="C315" s="8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1.25" customHeight="1">
      <c r="A316" s="5"/>
      <c r="B316" s="5"/>
      <c r="C316" s="8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1.25" customHeight="1">
      <c r="A317" s="5"/>
      <c r="B317" s="5"/>
      <c r="C317" s="8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1.25" customHeight="1">
      <c r="A318" s="5"/>
      <c r="B318" s="5"/>
      <c r="C318" s="8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1.25" customHeight="1">
      <c r="A319" s="5"/>
      <c r="B319" s="5"/>
      <c r="C319" s="8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1.25" customHeight="1">
      <c r="A320" s="5"/>
      <c r="B320" s="5"/>
      <c r="C320" s="8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1.25" customHeight="1">
      <c r="A321" s="5"/>
      <c r="B321" s="5"/>
      <c r="C321" s="8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1.25" customHeight="1">
      <c r="A322" s="5"/>
      <c r="B322" s="5"/>
      <c r="C322" s="8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1.25" customHeight="1">
      <c r="A323" s="5"/>
      <c r="B323" s="5"/>
      <c r="C323" s="8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1.25" customHeight="1">
      <c r="A324" s="5"/>
      <c r="B324" s="5"/>
      <c r="C324" s="8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1.25" customHeight="1">
      <c r="A325" s="5"/>
      <c r="B325" s="5"/>
      <c r="C325" s="8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1.25" customHeight="1">
      <c r="A326" s="5"/>
      <c r="B326" s="5"/>
      <c r="C326" s="8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1.25" customHeight="1">
      <c r="A327" s="5"/>
      <c r="B327" s="5"/>
      <c r="C327" s="8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1.25" customHeight="1">
      <c r="A328" s="5"/>
      <c r="B328" s="5"/>
      <c r="C328" s="8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1.25" customHeight="1">
      <c r="A329" s="5"/>
      <c r="B329" s="5"/>
      <c r="C329" s="8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1.25" customHeight="1">
      <c r="A330" s="5"/>
      <c r="B330" s="5"/>
      <c r="C330" s="8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1.25" customHeight="1">
      <c r="A331" s="5"/>
      <c r="B331" s="5"/>
      <c r="C331" s="8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1.25" customHeight="1">
      <c r="A332" s="5"/>
      <c r="B332" s="5"/>
      <c r="C332" s="8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1.25" customHeight="1">
      <c r="A333" s="5"/>
      <c r="B333" s="5"/>
      <c r="C333" s="8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1.25" customHeight="1">
      <c r="A334" s="5"/>
      <c r="B334" s="5"/>
      <c r="C334" s="8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1.25" customHeight="1">
      <c r="A335" s="5"/>
      <c r="B335" s="5"/>
      <c r="C335" s="8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1.25" customHeight="1">
      <c r="A336" s="5"/>
      <c r="B336" s="5"/>
      <c r="C336" s="8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1.25" customHeight="1">
      <c r="A337" s="5"/>
      <c r="B337" s="5"/>
      <c r="C337" s="8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1.25" customHeight="1">
      <c r="A338" s="5"/>
      <c r="B338" s="5"/>
      <c r="C338" s="8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1.25" customHeight="1">
      <c r="A339" s="5"/>
      <c r="B339" s="5"/>
      <c r="C339" s="8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1.25" customHeight="1">
      <c r="A340" s="5"/>
      <c r="B340" s="5"/>
      <c r="C340" s="8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1.25" customHeight="1">
      <c r="A341" s="5"/>
      <c r="B341" s="5"/>
      <c r="C341" s="8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1.25" customHeight="1">
      <c r="A342" s="5"/>
      <c r="B342" s="5"/>
      <c r="C342" s="8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1.25" customHeight="1">
      <c r="A343" s="5"/>
      <c r="B343" s="5"/>
      <c r="C343" s="8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1.25" customHeight="1">
      <c r="A344" s="5"/>
      <c r="B344" s="5"/>
      <c r="C344" s="8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1.25" customHeight="1">
      <c r="A345" s="5"/>
      <c r="B345" s="5"/>
      <c r="C345" s="8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1.25" customHeight="1">
      <c r="A346" s="5"/>
      <c r="B346" s="5"/>
      <c r="C346" s="8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1.25" customHeight="1">
      <c r="A347" s="5"/>
      <c r="B347" s="5"/>
      <c r="C347" s="8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1.25" customHeight="1">
      <c r="A348" s="5"/>
      <c r="B348" s="5"/>
      <c r="C348" s="8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1.25" customHeight="1">
      <c r="A349" s="5"/>
      <c r="B349" s="5"/>
      <c r="C349" s="8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1.25" customHeight="1">
      <c r="A350" s="5"/>
      <c r="B350" s="5"/>
      <c r="C350" s="8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1.25" customHeight="1">
      <c r="A351" s="5"/>
      <c r="B351" s="5"/>
      <c r="C351" s="8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1.25" customHeight="1">
      <c r="A352" s="5"/>
      <c r="B352" s="5"/>
      <c r="C352" s="8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1.25" customHeight="1">
      <c r="A353" s="5"/>
      <c r="B353" s="5"/>
      <c r="C353" s="8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1.25" customHeight="1">
      <c r="A354" s="5"/>
      <c r="B354" s="5"/>
      <c r="C354" s="8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1.25" customHeight="1">
      <c r="A355" s="5"/>
      <c r="B355" s="5"/>
      <c r="C355" s="8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1.25" customHeight="1">
      <c r="A356" s="5"/>
      <c r="B356" s="5"/>
      <c r="C356" s="8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1.25" customHeight="1">
      <c r="A357" s="5"/>
      <c r="B357" s="5"/>
      <c r="C357" s="8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1.25" customHeight="1">
      <c r="A358" s="5"/>
      <c r="B358" s="5"/>
      <c r="C358" s="8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1.25" customHeight="1">
      <c r="A359" s="5"/>
      <c r="B359" s="5"/>
      <c r="C359" s="8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1.25" customHeight="1">
      <c r="A360" s="5"/>
      <c r="B360" s="5"/>
      <c r="C360" s="8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1.25" customHeight="1">
      <c r="A361" s="5"/>
      <c r="B361" s="5"/>
      <c r="C361" s="8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1.25" customHeight="1">
      <c r="A362" s="5"/>
      <c r="B362" s="5"/>
      <c r="C362" s="8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1.25" customHeight="1">
      <c r="A363" s="5"/>
      <c r="B363" s="5"/>
      <c r="C363" s="8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1.25" customHeight="1">
      <c r="A364" s="5"/>
      <c r="B364" s="5"/>
      <c r="C364" s="8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1.25" customHeight="1">
      <c r="A365" s="5"/>
      <c r="B365" s="5"/>
      <c r="C365" s="8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1.25" customHeight="1">
      <c r="A366" s="5"/>
      <c r="B366" s="5"/>
      <c r="C366" s="8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1.25" customHeight="1">
      <c r="A367" s="5"/>
      <c r="B367" s="5"/>
      <c r="C367" s="8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1.25" customHeight="1">
      <c r="A368" s="5"/>
      <c r="B368" s="5"/>
      <c r="C368" s="8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1.25" customHeight="1">
      <c r="A369" s="5"/>
      <c r="B369" s="5"/>
      <c r="C369" s="8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1.25" customHeight="1">
      <c r="A370" s="5"/>
      <c r="B370" s="5"/>
      <c r="C370" s="8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1.25" customHeight="1">
      <c r="A371" s="5"/>
      <c r="B371" s="5"/>
      <c r="C371" s="8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1.25" customHeight="1">
      <c r="A372" s="5"/>
      <c r="B372" s="5"/>
      <c r="C372" s="8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1.25" customHeight="1">
      <c r="A373" s="5"/>
      <c r="B373" s="5"/>
      <c r="C373" s="8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1.25" customHeight="1">
      <c r="A374" s="5"/>
      <c r="B374" s="5"/>
      <c r="C374" s="8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1.25" customHeight="1">
      <c r="A375" s="5"/>
      <c r="B375" s="5"/>
      <c r="C375" s="8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1.25" customHeight="1">
      <c r="A376" s="5"/>
      <c r="B376" s="5"/>
      <c r="C376" s="8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1.25" customHeight="1">
      <c r="A377" s="5"/>
      <c r="B377" s="5"/>
      <c r="C377" s="8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1.25" customHeight="1">
      <c r="A378" s="5"/>
      <c r="B378" s="5"/>
      <c r="C378" s="8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1.25" customHeight="1">
      <c r="A379" s="5"/>
      <c r="B379" s="5"/>
      <c r="C379" s="8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1.25" customHeight="1">
      <c r="A380" s="5"/>
      <c r="B380" s="5"/>
      <c r="C380" s="8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1.25" customHeight="1">
      <c r="A381" s="5"/>
      <c r="B381" s="5"/>
      <c r="C381" s="8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1.25" customHeight="1">
      <c r="A382" s="5"/>
      <c r="B382" s="5"/>
      <c r="C382" s="8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1.25" customHeight="1">
      <c r="A383" s="5"/>
      <c r="B383" s="5"/>
      <c r="C383" s="8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1.25" customHeight="1">
      <c r="A384" s="5"/>
      <c r="B384" s="5"/>
      <c r="C384" s="8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1.25" customHeight="1">
      <c r="A385" s="5"/>
      <c r="B385" s="5"/>
      <c r="C385" s="8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1.25" customHeight="1">
      <c r="A386" s="5"/>
      <c r="B386" s="5"/>
      <c r="C386" s="8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1.25" customHeight="1">
      <c r="A387" s="5"/>
      <c r="B387" s="5"/>
      <c r="C387" s="8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1.25" customHeight="1">
      <c r="A388" s="5"/>
      <c r="B388" s="5"/>
      <c r="C388" s="8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1.25" customHeight="1">
      <c r="A389" s="5"/>
      <c r="B389" s="5"/>
      <c r="C389" s="8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1.25" customHeight="1">
      <c r="A390" s="5"/>
      <c r="B390" s="5"/>
      <c r="C390" s="8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1.25" customHeight="1">
      <c r="A391" s="5"/>
      <c r="B391" s="5"/>
      <c r="C391" s="8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1.25" customHeight="1">
      <c r="A392" s="5"/>
      <c r="B392" s="5"/>
      <c r="C392" s="8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1.25" customHeight="1">
      <c r="A393" s="5"/>
      <c r="B393" s="5"/>
      <c r="C393" s="8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1.25" customHeight="1">
      <c r="A394" s="5"/>
      <c r="B394" s="5"/>
      <c r="C394" s="8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1.25" customHeight="1">
      <c r="A395" s="5"/>
      <c r="B395" s="5"/>
      <c r="C395" s="8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1.25" customHeight="1">
      <c r="A396" s="5"/>
      <c r="B396" s="5"/>
      <c r="C396" s="8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1.25" customHeight="1">
      <c r="A397" s="5"/>
      <c r="B397" s="5"/>
      <c r="C397" s="8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1.25" customHeight="1">
      <c r="A398" s="5"/>
      <c r="B398" s="5"/>
      <c r="C398" s="8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1.25" customHeight="1">
      <c r="A399" s="5"/>
      <c r="B399" s="5"/>
      <c r="C399" s="8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1.25" customHeight="1">
      <c r="A400" s="5"/>
      <c r="B400" s="5"/>
      <c r="C400" s="8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1.25" customHeight="1">
      <c r="A401" s="5"/>
      <c r="B401" s="5"/>
      <c r="C401" s="8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1.25" customHeight="1">
      <c r="A402" s="5"/>
      <c r="B402" s="5"/>
      <c r="C402" s="8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1.25" customHeight="1">
      <c r="A403" s="5"/>
      <c r="B403" s="5"/>
      <c r="C403" s="8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1.25" customHeight="1">
      <c r="A404" s="5"/>
      <c r="B404" s="5"/>
      <c r="C404" s="8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1.25" customHeight="1">
      <c r="A405" s="5"/>
      <c r="B405" s="5"/>
      <c r="C405" s="8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1.25" customHeight="1">
      <c r="A406" s="5"/>
      <c r="B406" s="5"/>
      <c r="C406" s="8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1.25" customHeight="1">
      <c r="A407" s="5"/>
      <c r="B407" s="5"/>
      <c r="C407" s="8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1.25" customHeight="1">
      <c r="A408" s="5"/>
      <c r="B408" s="5"/>
      <c r="C408" s="8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1.25" customHeight="1">
      <c r="A409" s="5"/>
      <c r="B409" s="5"/>
      <c r="C409" s="8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1.25" customHeight="1">
      <c r="A410" s="5"/>
      <c r="B410" s="5"/>
      <c r="C410" s="8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1.25" customHeight="1">
      <c r="A411" s="5"/>
      <c r="B411" s="5"/>
      <c r="C411" s="8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1.25" customHeight="1">
      <c r="A412" s="5"/>
      <c r="B412" s="5"/>
      <c r="C412" s="8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1.25" customHeight="1">
      <c r="A413" s="5"/>
      <c r="B413" s="5"/>
      <c r="C413" s="8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1.25" customHeight="1">
      <c r="A414" s="5"/>
      <c r="B414" s="5"/>
      <c r="C414" s="8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1.25" customHeight="1">
      <c r="A415" s="5"/>
      <c r="B415" s="5"/>
      <c r="C415" s="8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1.25" customHeight="1">
      <c r="A416" s="5"/>
      <c r="B416" s="5"/>
      <c r="C416" s="8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1.25" customHeight="1">
      <c r="A417" s="5"/>
      <c r="B417" s="5"/>
      <c r="C417" s="8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1.25" customHeight="1">
      <c r="A418" s="5"/>
      <c r="B418" s="5"/>
      <c r="C418" s="8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1.25" customHeight="1">
      <c r="A419" s="5"/>
      <c r="B419" s="5"/>
      <c r="C419" s="8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1.25" customHeight="1">
      <c r="A420" s="5"/>
      <c r="B420" s="5"/>
      <c r="C420" s="8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1.25" customHeight="1">
      <c r="A421" s="5"/>
      <c r="B421" s="5"/>
      <c r="C421" s="8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1.25" customHeight="1">
      <c r="A422" s="5"/>
      <c r="B422" s="5"/>
      <c r="C422" s="8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1.25" customHeight="1">
      <c r="A423" s="5"/>
      <c r="B423" s="5"/>
      <c r="C423" s="8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1.25" customHeight="1">
      <c r="A424" s="5"/>
      <c r="B424" s="5"/>
      <c r="C424" s="8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1.25" customHeight="1">
      <c r="A425" s="5"/>
      <c r="B425" s="5"/>
      <c r="C425" s="8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1.25" customHeight="1">
      <c r="A426" s="5"/>
      <c r="B426" s="5"/>
      <c r="C426" s="8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1.25" customHeight="1">
      <c r="A427" s="5"/>
      <c r="B427" s="5"/>
      <c r="C427" s="8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1.25" customHeight="1">
      <c r="A428" s="5"/>
      <c r="B428" s="5"/>
      <c r="C428" s="8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1.25" customHeight="1">
      <c r="A429" s="5"/>
      <c r="B429" s="5"/>
      <c r="C429" s="8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1.25" customHeight="1">
      <c r="A430" s="5"/>
      <c r="B430" s="5"/>
      <c r="C430" s="8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1.25" customHeight="1">
      <c r="A431" s="5"/>
      <c r="B431" s="5"/>
      <c r="C431" s="8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1.25" customHeight="1">
      <c r="A432" s="5"/>
      <c r="B432" s="5"/>
      <c r="C432" s="8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1.25" customHeight="1">
      <c r="A433" s="5"/>
      <c r="B433" s="5"/>
      <c r="C433" s="8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1.25" customHeight="1">
      <c r="A434" s="5"/>
      <c r="B434" s="5"/>
      <c r="C434" s="8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1.25" customHeight="1">
      <c r="A435" s="5"/>
      <c r="B435" s="5"/>
      <c r="C435" s="8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1.25" customHeight="1">
      <c r="A436" s="5"/>
      <c r="B436" s="5"/>
      <c r="C436" s="8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1.25" customHeight="1">
      <c r="A437" s="5"/>
      <c r="B437" s="5"/>
      <c r="C437" s="8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1.25" customHeight="1">
      <c r="A438" s="5"/>
      <c r="B438" s="5"/>
      <c r="C438" s="8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1.25" customHeight="1">
      <c r="A439" s="5"/>
      <c r="B439" s="5"/>
      <c r="C439" s="8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1.25" customHeight="1">
      <c r="A440" s="5"/>
      <c r="B440" s="5"/>
      <c r="C440" s="8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1.25" customHeight="1">
      <c r="A441" s="5"/>
      <c r="B441" s="5"/>
      <c r="C441" s="8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1.25" customHeight="1">
      <c r="A442" s="5"/>
      <c r="B442" s="5"/>
      <c r="C442" s="8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1.25" customHeight="1">
      <c r="A443" s="5"/>
      <c r="B443" s="5"/>
      <c r="C443" s="8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1.25" customHeight="1">
      <c r="A444" s="5"/>
      <c r="B444" s="5"/>
      <c r="C444" s="8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1.25" customHeight="1">
      <c r="A445" s="5"/>
      <c r="B445" s="5"/>
      <c r="C445" s="8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1.25" customHeight="1">
      <c r="A446" s="5"/>
      <c r="B446" s="5"/>
      <c r="C446" s="8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1.25" customHeight="1">
      <c r="A447" s="5"/>
      <c r="B447" s="5"/>
      <c r="C447" s="8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1.25" customHeight="1">
      <c r="A448" s="5"/>
      <c r="B448" s="5"/>
      <c r="C448" s="8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1.25" customHeight="1">
      <c r="A449" s="5"/>
      <c r="B449" s="5"/>
      <c r="C449" s="8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1.25" customHeight="1">
      <c r="A450" s="5"/>
      <c r="B450" s="5"/>
      <c r="C450" s="8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1.25" customHeight="1">
      <c r="A451" s="5"/>
      <c r="B451" s="5"/>
      <c r="C451" s="8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1.25" customHeight="1">
      <c r="A452" s="5"/>
      <c r="B452" s="5"/>
      <c r="C452" s="8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1.25" customHeight="1">
      <c r="A453" s="5"/>
      <c r="B453" s="5"/>
      <c r="C453" s="8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1.25" customHeight="1">
      <c r="A454" s="5"/>
      <c r="B454" s="5"/>
      <c r="C454" s="8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1.25" customHeight="1">
      <c r="A455" s="5"/>
      <c r="B455" s="5"/>
      <c r="C455" s="8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1.25" customHeight="1">
      <c r="A456" s="5"/>
      <c r="B456" s="5"/>
      <c r="C456" s="8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1.25" customHeight="1">
      <c r="A457" s="5"/>
      <c r="B457" s="5"/>
      <c r="C457" s="8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1.25" customHeight="1">
      <c r="A458" s="5"/>
      <c r="B458" s="5"/>
      <c r="C458" s="8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1.25" customHeight="1">
      <c r="A459" s="5"/>
      <c r="B459" s="5"/>
      <c r="C459" s="8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1.25" customHeight="1">
      <c r="A460" s="5"/>
      <c r="B460" s="5"/>
      <c r="C460" s="8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1.25" customHeight="1">
      <c r="A461" s="5"/>
      <c r="B461" s="5"/>
      <c r="C461" s="8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1.25" customHeight="1">
      <c r="A462" s="5"/>
      <c r="B462" s="5"/>
      <c r="C462" s="8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1.25" customHeight="1">
      <c r="A463" s="5"/>
      <c r="B463" s="5"/>
      <c r="C463" s="8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1.25" customHeight="1">
      <c r="A464" s="5"/>
      <c r="B464" s="5"/>
      <c r="C464" s="8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1.25" customHeight="1">
      <c r="A465" s="5"/>
      <c r="B465" s="5"/>
      <c r="C465" s="8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1.25" customHeight="1">
      <c r="A466" s="5"/>
      <c r="B466" s="5"/>
      <c r="C466" s="8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1.25" customHeight="1">
      <c r="A467" s="5"/>
      <c r="B467" s="5"/>
      <c r="C467" s="8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1.25" customHeight="1">
      <c r="A468" s="5"/>
      <c r="B468" s="5"/>
      <c r="C468" s="8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1.25" customHeight="1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1.25" customHeight="1">
      <c r="A470" s="5"/>
      <c r="B470" s="5"/>
      <c r="C470" s="8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1.25" customHeight="1">
      <c r="A471" s="5"/>
      <c r="B471" s="5"/>
      <c r="C471" s="8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1.25" customHeight="1">
      <c r="A472" s="5"/>
      <c r="B472" s="5"/>
      <c r="C472" s="8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1.25" customHeight="1">
      <c r="A473" s="5"/>
      <c r="B473" s="5"/>
      <c r="C473" s="8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1.25" customHeight="1">
      <c r="A474" s="5"/>
      <c r="B474" s="5"/>
      <c r="C474" s="8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1.25" customHeight="1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1.25" customHeight="1">
      <c r="A476" s="5"/>
      <c r="B476" s="5"/>
      <c r="C476" s="8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1.25" customHeight="1">
      <c r="A477" s="5"/>
      <c r="B477" s="5"/>
      <c r="C477" s="8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1.25" customHeight="1">
      <c r="A478" s="5"/>
      <c r="B478" s="5"/>
      <c r="C478" s="8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1.25" customHeight="1">
      <c r="A479" s="5"/>
      <c r="B479" s="5"/>
      <c r="C479" s="8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1.25" customHeight="1">
      <c r="A480" s="5"/>
      <c r="B480" s="5"/>
      <c r="C480" s="8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1.25" customHeight="1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1.25" customHeight="1">
      <c r="A482" s="5"/>
      <c r="B482" s="5"/>
      <c r="C482" s="8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1.25" customHeight="1">
      <c r="A483" s="5"/>
      <c r="B483" s="5"/>
      <c r="C483" s="8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1.25" customHeight="1">
      <c r="A484" s="5"/>
      <c r="B484" s="5"/>
      <c r="C484" s="8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1.25" customHeight="1">
      <c r="A485" s="5"/>
      <c r="B485" s="5"/>
      <c r="C485" s="8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1.25" customHeight="1">
      <c r="A486" s="5"/>
      <c r="B486" s="5"/>
      <c r="C486" s="8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1.25" customHeight="1">
      <c r="A487" s="5"/>
      <c r="B487" s="5"/>
      <c r="C487" s="8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1.25" customHeight="1">
      <c r="A488" s="5"/>
      <c r="B488" s="5"/>
      <c r="C488" s="8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1.25" customHeight="1">
      <c r="A489" s="5"/>
      <c r="B489" s="5"/>
      <c r="C489" s="8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1.25" customHeight="1">
      <c r="A490" s="5"/>
      <c r="B490" s="5"/>
      <c r="C490" s="8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1.25" customHeight="1">
      <c r="A491" s="5"/>
      <c r="B491" s="5"/>
      <c r="C491" s="8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1.25" customHeight="1">
      <c r="A492" s="5"/>
      <c r="B492" s="5"/>
      <c r="C492" s="8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1.25" customHeight="1">
      <c r="A493" s="5"/>
      <c r="B493" s="5"/>
      <c r="C493" s="8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1.25" customHeight="1">
      <c r="A494" s="5"/>
      <c r="B494" s="5"/>
      <c r="C494" s="8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1.25" customHeight="1">
      <c r="A495" s="5"/>
      <c r="B495" s="5"/>
      <c r="C495" s="8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1.25" customHeight="1">
      <c r="A496" s="5"/>
      <c r="B496" s="5"/>
      <c r="C496" s="8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1.25" customHeight="1">
      <c r="A497" s="5"/>
      <c r="B497" s="5"/>
      <c r="C497" s="8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1.25" customHeight="1">
      <c r="A498" s="5"/>
      <c r="B498" s="5"/>
      <c r="C498" s="8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1.25" customHeight="1">
      <c r="A499" s="5"/>
      <c r="B499" s="5"/>
      <c r="C499" s="8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1.25" customHeight="1">
      <c r="A500" s="5"/>
      <c r="B500" s="5"/>
      <c r="C500" s="8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1.25" customHeight="1">
      <c r="A501" s="5"/>
      <c r="B501" s="5"/>
      <c r="C501" s="8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1.25" customHeight="1">
      <c r="A502" s="5"/>
      <c r="B502" s="5"/>
      <c r="C502" s="8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1.25" customHeight="1">
      <c r="A503" s="5"/>
      <c r="B503" s="5"/>
      <c r="C503" s="8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1.25" customHeight="1">
      <c r="A504" s="5"/>
      <c r="B504" s="5"/>
      <c r="C504" s="8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1.25" customHeight="1">
      <c r="A505" s="5"/>
      <c r="B505" s="5"/>
      <c r="C505" s="8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1.25" customHeight="1">
      <c r="A506" s="5"/>
      <c r="B506" s="5"/>
      <c r="C506" s="8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1.25" customHeight="1">
      <c r="A507" s="5"/>
      <c r="B507" s="5"/>
      <c r="C507" s="8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1.25" customHeight="1">
      <c r="A508" s="5"/>
      <c r="B508" s="5"/>
      <c r="C508" s="8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1.25" customHeight="1">
      <c r="A509" s="5"/>
      <c r="B509" s="5"/>
      <c r="C509" s="8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1.25" customHeight="1">
      <c r="A510" s="5"/>
      <c r="B510" s="5"/>
      <c r="C510" s="8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1.25" customHeight="1">
      <c r="A511" s="5"/>
      <c r="B511" s="5"/>
      <c r="C511" s="8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1.25" customHeight="1">
      <c r="A512" s="5"/>
      <c r="B512" s="5"/>
      <c r="C512" s="8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1.25" customHeight="1">
      <c r="A513" s="5"/>
      <c r="B513" s="5"/>
      <c r="C513" s="8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1.25" customHeight="1">
      <c r="A514" s="5"/>
      <c r="B514" s="5"/>
      <c r="C514" s="8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1.25" customHeight="1">
      <c r="A515" s="5"/>
      <c r="B515" s="5"/>
      <c r="C515" s="8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1.25" customHeight="1">
      <c r="A516" s="5"/>
      <c r="B516" s="5"/>
      <c r="C516" s="8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1.25" customHeight="1">
      <c r="A517" s="5"/>
      <c r="B517" s="5"/>
      <c r="C517" s="8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1.25" customHeight="1">
      <c r="A518" s="5"/>
      <c r="B518" s="5"/>
      <c r="C518" s="8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1.25" customHeight="1">
      <c r="A519" s="5"/>
      <c r="B519" s="5"/>
      <c r="C519" s="8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1.25" customHeight="1">
      <c r="A520" s="5"/>
      <c r="B520" s="5"/>
      <c r="C520" s="8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1.25" customHeight="1">
      <c r="A521" s="5"/>
      <c r="B521" s="5"/>
      <c r="C521" s="8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1.25" customHeight="1">
      <c r="A522" s="5"/>
      <c r="B522" s="5"/>
      <c r="C522" s="8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1.25" customHeight="1">
      <c r="A523" s="5"/>
      <c r="B523" s="5"/>
      <c r="C523" s="8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1.25" customHeight="1">
      <c r="A524" s="5"/>
      <c r="B524" s="5"/>
      <c r="C524" s="8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1.25" customHeight="1">
      <c r="A525" s="5"/>
      <c r="B525" s="5"/>
      <c r="C525" s="8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1.25" customHeight="1">
      <c r="A526" s="5"/>
      <c r="B526" s="5"/>
      <c r="C526" s="8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1.25" customHeight="1">
      <c r="A527" s="5"/>
      <c r="B527" s="5"/>
      <c r="C527" s="8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1.25" customHeight="1">
      <c r="A528" s="5"/>
      <c r="B528" s="5"/>
      <c r="C528" s="8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1.25" customHeight="1">
      <c r="A529" s="5"/>
      <c r="B529" s="5"/>
      <c r="C529" s="8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1.25" customHeight="1">
      <c r="A530" s="5"/>
      <c r="B530" s="5"/>
      <c r="C530" s="8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1.25" customHeight="1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1.25" customHeight="1">
      <c r="A532" s="5"/>
      <c r="B532" s="5"/>
      <c r="C532" s="8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1.25" customHeight="1">
      <c r="A533" s="5"/>
      <c r="B533" s="5"/>
      <c r="C533" s="8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1.25" customHeight="1">
      <c r="A534" s="5"/>
      <c r="B534" s="5"/>
      <c r="C534" s="8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1.25" customHeight="1">
      <c r="A535" s="5"/>
      <c r="B535" s="5"/>
      <c r="C535" s="8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1.25" customHeight="1">
      <c r="A536" s="5"/>
      <c r="B536" s="5"/>
      <c r="C536" s="8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1.25" customHeight="1">
      <c r="A537" s="5"/>
      <c r="B537" s="5"/>
      <c r="C537" s="8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1.25" customHeight="1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1.25" customHeight="1">
      <c r="A539" s="5"/>
      <c r="B539" s="5"/>
      <c r="C539" s="8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1.25" customHeight="1">
      <c r="A540" s="5"/>
      <c r="B540" s="5"/>
      <c r="C540" s="8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1.25" customHeight="1">
      <c r="A541" s="5"/>
      <c r="B541" s="5"/>
      <c r="C541" s="8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1.25" customHeight="1">
      <c r="A542" s="5"/>
      <c r="B542" s="5"/>
      <c r="C542" s="8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1.25" customHeight="1">
      <c r="A543" s="5"/>
      <c r="B543" s="5"/>
      <c r="C543" s="8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1.25" customHeight="1">
      <c r="A544" s="5"/>
      <c r="B544" s="5"/>
      <c r="C544" s="8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1.25" customHeight="1">
      <c r="A545" s="5"/>
      <c r="B545" s="5"/>
      <c r="C545" s="8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1.25" customHeight="1">
      <c r="A546" s="5"/>
      <c r="B546" s="5"/>
      <c r="C546" s="8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1.25" customHeight="1">
      <c r="A547" s="5"/>
      <c r="B547" s="5"/>
      <c r="C547" s="8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1.25" customHeight="1">
      <c r="A548" s="5"/>
      <c r="B548" s="5"/>
      <c r="C548" s="8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1.25" customHeight="1">
      <c r="A549" s="5"/>
      <c r="B549" s="5"/>
      <c r="C549" s="8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1.25" customHeight="1">
      <c r="A550" s="5"/>
      <c r="B550" s="5"/>
      <c r="C550" s="8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1.25" customHeight="1">
      <c r="A551" s="5"/>
      <c r="B551" s="5"/>
      <c r="C551" s="8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1.25" customHeight="1">
      <c r="A552" s="5"/>
      <c r="B552" s="5"/>
      <c r="C552" s="8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1.25" customHeight="1">
      <c r="A553" s="5"/>
      <c r="B553" s="5"/>
      <c r="C553" s="8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1.25" customHeight="1">
      <c r="A554" s="5"/>
      <c r="B554" s="5"/>
      <c r="C554" s="8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1.25" customHeight="1">
      <c r="A555" s="5"/>
      <c r="B555" s="5"/>
      <c r="C555" s="8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1.25" customHeight="1">
      <c r="A556" s="5"/>
      <c r="B556" s="5"/>
      <c r="C556" s="8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1.25" customHeight="1">
      <c r="A557" s="5"/>
      <c r="B557" s="5"/>
      <c r="C557" s="8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1.25" customHeight="1">
      <c r="A558" s="5"/>
      <c r="B558" s="5"/>
      <c r="C558" s="8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1.25" customHeight="1">
      <c r="A559" s="5"/>
      <c r="B559" s="5"/>
      <c r="C559" s="8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1.25" customHeight="1">
      <c r="A560" s="5"/>
      <c r="B560" s="5"/>
      <c r="C560" s="8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1.25" customHeight="1">
      <c r="A561" s="5"/>
      <c r="B561" s="5"/>
      <c r="C561" s="8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1.25" customHeight="1">
      <c r="A562" s="5"/>
      <c r="B562" s="5"/>
      <c r="C562" s="8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1.25" customHeight="1">
      <c r="A563" s="5"/>
      <c r="B563" s="5"/>
      <c r="C563" s="8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1.25" customHeight="1">
      <c r="A564" s="5"/>
      <c r="B564" s="5"/>
      <c r="C564" s="8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1.25" customHeight="1">
      <c r="A565" s="5"/>
      <c r="B565" s="5"/>
      <c r="C565" s="8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1.25" customHeight="1">
      <c r="A566" s="5"/>
      <c r="B566" s="5"/>
      <c r="C566" s="8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1.25" customHeight="1">
      <c r="A567" s="5"/>
      <c r="B567" s="5"/>
      <c r="C567" s="8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1.25" customHeight="1">
      <c r="A568" s="5"/>
      <c r="B568" s="5"/>
      <c r="C568" s="8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1.25" customHeight="1">
      <c r="A569" s="5"/>
      <c r="B569" s="5"/>
      <c r="C569" s="8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1.25" customHeight="1">
      <c r="A570" s="5"/>
      <c r="B570" s="5"/>
      <c r="C570" s="8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1.25" customHeight="1">
      <c r="A571" s="5"/>
      <c r="B571" s="5"/>
      <c r="C571" s="8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1.25" customHeight="1">
      <c r="A572" s="5"/>
      <c r="B572" s="5"/>
      <c r="C572" s="8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1.25" customHeight="1">
      <c r="A573" s="5"/>
      <c r="B573" s="5"/>
      <c r="C573" s="8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1.25" customHeight="1">
      <c r="A574" s="5"/>
      <c r="B574" s="5"/>
      <c r="C574" s="8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1.25" customHeight="1">
      <c r="A575" s="5"/>
      <c r="B575" s="5"/>
      <c r="C575" s="8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1.25" customHeight="1">
      <c r="A576" s="5"/>
      <c r="B576" s="5"/>
      <c r="C576" s="8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1.25" customHeight="1">
      <c r="A577" s="5"/>
      <c r="B577" s="5"/>
      <c r="C577" s="8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1.25" customHeight="1">
      <c r="A578" s="5"/>
      <c r="B578" s="5"/>
      <c r="C578" s="8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1.25" customHeight="1">
      <c r="A579" s="5"/>
      <c r="B579" s="5"/>
      <c r="C579" s="8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1.25" customHeight="1">
      <c r="A580" s="5"/>
      <c r="B580" s="5"/>
      <c r="C580" s="8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1.25" customHeight="1">
      <c r="A581" s="5"/>
      <c r="B581" s="5"/>
      <c r="C581" s="8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1.25" customHeight="1">
      <c r="A582" s="5"/>
      <c r="B582" s="5"/>
      <c r="C582" s="8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1.25" customHeight="1">
      <c r="A583" s="5"/>
      <c r="B583" s="5"/>
      <c r="C583" s="8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1.25" customHeight="1">
      <c r="A584" s="5"/>
      <c r="B584" s="5"/>
      <c r="C584" s="8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1.25" customHeight="1">
      <c r="A585" s="5"/>
      <c r="B585" s="5"/>
      <c r="C585" s="8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1.25" customHeight="1">
      <c r="A586" s="5"/>
      <c r="B586" s="5"/>
      <c r="C586" s="8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1.25" customHeight="1">
      <c r="A587" s="5"/>
      <c r="B587" s="5"/>
      <c r="C587" s="8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1.25" customHeight="1">
      <c r="A588" s="5"/>
      <c r="B588" s="5"/>
      <c r="C588" s="8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1.25" customHeight="1">
      <c r="A589" s="5"/>
      <c r="B589" s="5"/>
      <c r="C589" s="8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1.25" customHeight="1">
      <c r="A590" s="5"/>
      <c r="B590" s="5"/>
      <c r="C590" s="8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1.25" customHeight="1">
      <c r="A591" s="5"/>
      <c r="B591" s="5"/>
      <c r="C591" s="8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1.25" customHeight="1">
      <c r="A592" s="5"/>
      <c r="B592" s="5"/>
      <c r="C592" s="8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1.25" customHeight="1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1.25" customHeight="1">
      <c r="A594" s="5"/>
      <c r="B594" s="5"/>
      <c r="C594" s="8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1.25" customHeight="1">
      <c r="A595" s="5"/>
      <c r="B595" s="5"/>
      <c r="C595" s="8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1.25" customHeight="1">
      <c r="A596" s="5"/>
      <c r="B596" s="5"/>
      <c r="C596" s="8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1.25" customHeight="1">
      <c r="A597" s="5"/>
      <c r="B597" s="5"/>
      <c r="C597" s="8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1.25" customHeight="1">
      <c r="A598" s="5"/>
      <c r="B598" s="5"/>
      <c r="C598" s="8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1.25" customHeight="1">
      <c r="A599" s="5"/>
      <c r="B599" s="5"/>
      <c r="C599" s="8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1.25" customHeight="1">
      <c r="A600" s="5"/>
      <c r="B600" s="5"/>
      <c r="C600" s="8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1.25" customHeight="1">
      <c r="A601" s="5"/>
      <c r="B601" s="5"/>
      <c r="C601" s="8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1.25" customHeight="1">
      <c r="A602" s="5"/>
      <c r="B602" s="5"/>
      <c r="C602" s="8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1.25" customHeight="1">
      <c r="A603" s="5"/>
      <c r="B603" s="5"/>
      <c r="C603" s="8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1.25" customHeight="1">
      <c r="A604" s="5"/>
      <c r="B604" s="5"/>
      <c r="C604" s="8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1.25" customHeight="1">
      <c r="A605" s="5"/>
      <c r="B605" s="5"/>
      <c r="C605" s="8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1.25" customHeight="1">
      <c r="A606" s="5"/>
      <c r="B606" s="5"/>
      <c r="C606" s="8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1.25" customHeight="1">
      <c r="A607" s="5"/>
      <c r="B607" s="5"/>
      <c r="C607" s="8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1.25" customHeight="1">
      <c r="A608" s="5"/>
      <c r="B608" s="5"/>
      <c r="C608" s="8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1.25" customHeight="1">
      <c r="A609" s="5"/>
      <c r="B609" s="5"/>
      <c r="C609" s="8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1.25" customHeight="1">
      <c r="A610" s="5"/>
      <c r="B610" s="5"/>
      <c r="C610" s="8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1.25" customHeight="1">
      <c r="A611" s="5"/>
      <c r="B611" s="5"/>
      <c r="C611" s="8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1.25" customHeight="1">
      <c r="A612" s="5"/>
      <c r="B612" s="5"/>
      <c r="C612" s="8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1.25" customHeight="1">
      <c r="A613" s="5"/>
      <c r="B613" s="5"/>
      <c r="C613" s="8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1.25" customHeight="1">
      <c r="A614" s="5"/>
      <c r="B614" s="5"/>
      <c r="C614" s="8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1.25" customHeight="1">
      <c r="A615" s="5"/>
      <c r="B615" s="5"/>
      <c r="C615" s="8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1.25" customHeight="1">
      <c r="A616" s="5"/>
      <c r="B616" s="5"/>
      <c r="C616" s="8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1.25" customHeight="1">
      <c r="A617" s="5"/>
      <c r="B617" s="5"/>
      <c r="C617" s="8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1.25" customHeight="1">
      <c r="A618" s="5"/>
      <c r="B618" s="5"/>
      <c r="C618" s="8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1.25" customHeight="1">
      <c r="A619" s="5"/>
      <c r="B619" s="5"/>
      <c r="C619" s="8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1.25" customHeight="1">
      <c r="A620" s="5"/>
      <c r="B620" s="5"/>
      <c r="C620" s="8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1.25" customHeight="1">
      <c r="A621" s="5"/>
      <c r="B621" s="5"/>
      <c r="C621" s="8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1.25" customHeight="1">
      <c r="A622" s="5"/>
      <c r="B622" s="5"/>
      <c r="C622" s="8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1.25" customHeight="1">
      <c r="A623" s="5"/>
      <c r="B623" s="5"/>
      <c r="C623" s="8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1.25" customHeight="1">
      <c r="A624" s="5"/>
      <c r="B624" s="5"/>
      <c r="C624" s="8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1.25" customHeight="1">
      <c r="A625" s="5"/>
      <c r="B625" s="5"/>
      <c r="C625" s="8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1.25" customHeight="1">
      <c r="A626" s="5"/>
      <c r="B626" s="5"/>
      <c r="C626" s="8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1.25" customHeight="1">
      <c r="A627" s="5"/>
      <c r="B627" s="5"/>
      <c r="C627" s="8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1.25" customHeight="1">
      <c r="A628" s="5"/>
      <c r="B628" s="5"/>
      <c r="C628" s="8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1.25" customHeight="1">
      <c r="A629" s="5"/>
      <c r="B629" s="5"/>
      <c r="C629" s="8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1.25" customHeight="1">
      <c r="A630" s="5"/>
      <c r="B630" s="5"/>
      <c r="C630" s="8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1.25" customHeight="1">
      <c r="A631" s="5"/>
      <c r="B631" s="5"/>
      <c r="C631" s="8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1.25" customHeight="1">
      <c r="A632" s="5"/>
      <c r="B632" s="5"/>
      <c r="C632" s="8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1.25" customHeight="1">
      <c r="A633" s="5"/>
      <c r="B633" s="5"/>
      <c r="C633" s="8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1.25" customHeight="1">
      <c r="A634" s="5"/>
      <c r="B634" s="5"/>
      <c r="C634" s="8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1.25" customHeight="1">
      <c r="A635" s="5"/>
      <c r="B635" s="5"/>
      <c r="C635" s="8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1.25" customHeight="1">
      <c r="A636" s="5"/>
      <c r="B636" s="5"/>
      <c r="C636" s="8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1.25" customHeight="1">
      <c r="A637" s="5"/>
      <c r="B637" s="5"/>
      <c r="C637" s="8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1.25" customHeight="1">
      <c r="A638" s="5"/>
      <c r="B638" s="5"/>
      <c r="C638" s="8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1.25" customHeight="1">
      <c r="A639" s="5"/>
      <c r="B639" s="5"/>
      <c r="C639" s="8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1.25" customHeight="1">
      <c r="A640" s="5"/>
      <c r="B640" s="5"/>
      <c r="C640" s="8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1.25" customHeight="1">
      <c r="A641" s="5"/>
      <c r="B641" s="5"/>
      <c r="C641" s="8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1.25" customHeight="1">
      <c r="A642" s="5"/>
      <c r="B642" s="5"/>
      <c r="C642" s="8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1.25" customHeight="1">
      <c r="A643" s="5"/>
      <c r="B643" s="5"/>
      <c r="C643" s="8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1.25" customHeight="1">
      <c r="A644" s="5"/>
      <c r="B644" s="5"/>
      <c r="C644" s="8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1.25" customHeight="1">
      <c r="A645" s="5"/>
      <c r="B645" s="5"/>
      <c r="C645" s="8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1.25" customHeight="1">
      <c r="A646" s="5"/>
      <c r="B646" s="5"/>
      <c r="C646" s="8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1.25" customHeight="1">
      <c r="A647" s="5"/>
      <c r="B647" s="5"/>
      <c r="C647" s="8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1.25" customHeight="1">
      <c r="A648" s="5"/>
      <c r="B648" s="5"/>
      <c r="C648" s="8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1.25" customHeight="1">
      <c r="A649" s="5"/>
      <c r="B649" s="5"/>
      <c r="C649" s="8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1.25" customHeight="1">
      <c r="A650" s="5"/>
      <c r="B650" s="5"/>
      <c r="C650" s="8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1.25" customHeight="1">
      <c r="A651" s="5"/>
      <c r="B651" s="5"/>
      <c r="C651" s="8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1.25" customHeight="1">
      <c r="A652" s="5"/>
      <c r="B652" s="5"/>
      <c r="C652" s="8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1.25" customHeight="1">
      <c r="A653" s="5"/>
      <c r="B653" s="5"/>
      <c r="C653" s="8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1.25" customHeight="1">
      <c r="A654" s="5"/>
      <c r="B654" s="5"/>
      <c r="C654" s="8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1.25" customHeight="1">
      <c r="A655" s="5"/>
      <c r="B655" s="5"/>
      <c r="C655" s="8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1.25" customHeight="1">
      <c r="A656" s="5"/>
      <c r="B656" s="5"/>
      <c r="C656" s="8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1.25" customHeight="1">
      <c r="A657" s="5"/>
      <c r="B657" s="5"/>
      <c r="C657" s="8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1.25" customHeight="1">
      <c r="A658" s="5"/>
      <c r="B658" s="5"/>
      <c r="C658" s="8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1.25" customHeight="1">
      <c r="A659" s="5"/>
      <c r="B659" s="5"/>
      <c r="C659" s="8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1.25" customHeight="1">
      <c r="A660" s="5"/>
      <c r="B660" s="5"/>
      <c r="C660" s="8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1.25" customHeight="1">
      <c r="A661" s="5"/>
      <c r="B661" s="5"/>
      <c r="C661" s="8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1.25" customHeight="1">
      <c r="A662" s="5"/>
      <c r="B662" s="5"/>
      <c r="C662" s="8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1.25" customHeight="1">
      <c r="A663" s="5"/>
      <c r="B663" s="5"/>
      <c r="C663" s="8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1.25" customHeight="1">
      <c r="A664" s="5"/>
      <c r="B664" s="5"/>
      <c r="C664" s="8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1.25" customHeight="1">
      <c r="A665" s="5"/>
      <c r="B665" s="5"/>
      <c r="C665" s="8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1.25" customHeight="1">
      <c r="A666" s="5"/>
      <c r="B666" s="5"/>
      <c r="C666" s="8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1.25" customHeight="1">
      <c r="A667" s="5"/>
      <c r="B667" s="5"/>
      <c r="C667" s="8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1.25" customHeight="1">
      <c r="A668" s="5"/>
      <c r="B668" s="5"/>
      <c r="C668" s="8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1.25" customHeight="1">
      <c r="A669" s="5"/>
      <c r="B669" s="5"/>
      <c r="C669" s="8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1.25" customHeight="1">
      <c r="A670" s="5"/>
      <c r="B670" s="5"/>
      <c r="C670" s="8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1.25" customHeight="1">
      <c r="A671" s="5"/>
      <c r="B671" s="5"/>
      <c r="C671" s="8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1.25" customHeight="1">
      <c r="A672" s="5"/>
      <c r="B672" s="5"/>
      <c r="C672" s="8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1.25" customHeight="1">
      <c r="A673" s="5"/>
      <c r="B673" s="5"/>
      <c r="C673" s="8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1.25" customHeight="1">
      <c r="A674" s="5"/>
      <c r="B674" s="5"/>
      <c r="C674" s="8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1.25" customHeight="1">
      <c r="A675" s="5"/>
      <c r="B675" s="5"/>
      <c r="C675" s="8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1.25" customHeight="1">
      <c r="A676" s="5"/>
      <c r="B676" s="5"/>
      <c r="C676" s="8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1.25" customHeight="1">
      <c r="A677" s="5"/>
      <c r="B677" s="5"/>
      <c r="C677" s="8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1.25" customHeight="1">
      <c r="A678" s="5"/>
      <c r="B678" s="5"/>
      <c r="C678" s="8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1.25" customHeight="1">
      <c r="A679" s="5"/>
      <c r="B679" s="5"/>
      <c r="C679" s="8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1.25" customHeight="1">
      <c r="A680" s="5"/>
      <c r="B680" s="5"/>
      <c r="C680" s="8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1.25" customHeight="1">
      <c r="A681" s="5"/>
      <c r="B681" s="5"/>
      <c r="C681" s="8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1.25" customHeight="1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1.25" customHeight="1">
      <c r="A683" s="5"/>
      <c r="B683" s="5"/>
      <c r="C683" s="8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1.25" customHeight="1">
      <c r="A684" s="5"/>
      <c r="B684" s="5"/>
      <c r="C684" s="8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1.25" customHeight="1">
      <c r="A685" s="5"/>
      <c r="B685" s="5"/>
      <c r="C685" s="8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1.25" customHeight="1">
      <c r="A686" s="5"/>
      <c r="B686" s="5"/>
      <c r="C686" s="8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1.25" customHeight="1">
      <c r="A687" s="5"/>
      <c r="B687" s="5"/>
      <c r="C687" s="8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1.25" customHeight="1">
      <c r="A688" s="5"/>
      <c r="B688" s="5"/>
      <c r="C688" s="8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1.25" customHeight="1">
      <c r="A689" s="5"/>
      <c r="B689" s="5"/>
      <c r="C689" s="8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1.25" customHeight="1">
      <c r="A690" s="5"/>
      <c r="B690" s="5"/>
      <c r="C690" s="8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1.25" customHeight="1">
      <c r="A691" s="5"/>
      <c r="B691" s="5"/>
      <c r="C691" s="8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1.25" customHeight="1">
      <c r="A692" s="5"/>
      <c r="B692" s="5"/>
      <c r="C692" s="8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1.25" customHeight="1">
      <c r="A693" s="5"/>
      <c r="B693" s="5"/>
      <c r="C693" s="8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1.25" customHeight="1">
      <c r="A694" s="5"/>
      <c r="B694" s="5"/>
      <c r="C694" s="8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1.25" customHeight="1">
      <c r="A695" s="5"/>
      <c r="B695" s="5"/>
      <c r="C695" s="8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1.25" customHeight="1">
      <c r="A696" s="5"/>
      <c r="B696" s="5"/>
      <c r="C696" s="8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1.25" customHeight="1">
      <c r="A697" s="5"/>
      <c r="B697" s="5"/>
      <c r="C697" s="8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1.25" customHeight="1">
      <c r="A698" s="5"/>
      <c r="B698" s="5"/>
      <c r="C698" s="8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1.25" customHeight="1">
      <c r="A699" s="5"/>
      <c r="B699" s="5"/>
      <c r="C699" s="8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1.25" customHeight="1">
      <c r="A700" s="5"/>
      <c r="B700" s="5"/>
      <c r="C700" s="8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1.25" customHeight="1">
      <c r="A701" s="5"/>
      <c r="B701" s="5"/>
      <c r="C701" s="8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1.25" customHeight="1">
      <c r="A702" s="5"/>
      <c r="B702" s="5"/>
      <c r="C702" s="8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1.25" customHeight="1">
      <c r="A703" s="5"/>
      <c r="B703" s="5"/>
      <c r="C703" s="8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1.25" customHeight="1">
      <c r="A704" s="5"/>
      <c r="B704" s="5"/>
      <c r="C704" s="8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1.25" customHeight="1">
      <c r="A705" s="5"/>
      <c r="B705" s="5"/>
      <c r="C705" s="8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1.25" customHeight="1">
      <c r="A706" s="5"/>
      <c r="B706" s="5"/>
      <c r="C706" s="8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1.25" customHeight="1">
      <c r="A707" s="5"/>
      <c r="B707" s="5"/>
      <c r="C707" s="8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1.25" customHeight="1">
      <c r="A708" s="5"/>
      <c r="B708" s="5"/>
      <c r="C708" s="8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1.25" customHeight="1">
      <c r="A709" s="5"/>
      <c r="B709" s="5"/>
      <c r="C709" s="8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1.25" customHeight="1">
      <c r="A710" s="5"/>
      <c r="B710" s="5"/>
      <c r="C710" s="8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1.25" customHeight="1">
      <c r="A711" s="5"/>
      <c r="B711" s="5"/>
      <c r="C711" s="8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1.25" customHeight="1">
      <c r="A712" s="5"/>
      <c r="B712" s="5"/>
      <c r="C712" s="8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1.25" customHeight="1">
      <c r="A713" s="5"/>
      <c r="B713" s="5"/>
      <c r="C713" s="8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1.25" customHeight="1">
      <c r="A714" s="5"/>
      <c r="B714" s="5"/>
      <c r="C714" s="8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1.25" customHeight="1">
      <c r="A715" s="5"/>
      <c r="B715" s="5"/>
      <c r="C715" s="8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1.25" customHeight="1">
      <c r="A716" s="5"/>
      <c r="B716" s="5"/>
      <c r="C716" s="8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1.25" customHeight="1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1.25" customHeight="1">
      <c r="A718" s="5"/>
      <c r="B718" s="5"/>
      <c r="C718" s="8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1.25" customHeight="1">
      <c r="A719" s="5"/>
      <c r="B719" s="5"/>
      <c r="C719" s="8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1.25" customHeight="1">
      <c r="A720" s="5"/>
      <c r="B720" s="5"/>
      <c r="C720" s="8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1.25" customHeight="1">
      <c r="A721" s="5"/>
      <c r="B721" s="5"/>
      <c r="C721" s="8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1.25" customHeight="1">
      <c r="A722" s="5"/>
      <c r="B722" s="5"/>
      <c r="C722" s="8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1.25" customHeight="1">
      <c r="A723" s="5"/>
      <c r="B723" s="5"/>
      <c r="C723" s="8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1.25" customHeight="1">
      <c r="A724" s="5"/>
      <c r="B724" s="5"/>
      <c r="C724" s="8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1.25" customHeight="1">
      <c r="A725" s="5"/>
      <c r="B725" s="5"/>
      <c r="C725" s="8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1.25" customHeight="1">
      <c r="A726" s="5"/>
      <c r="B726" s="5"/>
      <c r="C726" s="8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1.25" customHeight="1">
      <c r="A727" s="5"/>
      <c r="B727" s="5"/>
      <c r="C727" s="8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1.25" customHeight="1">
      <c r="A728" s="5"/>
      <c r="B728" s="5"/>
      <c r="C728" s="8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1.25" customHeight="1">
      <c r="A729" s="5"/>
      <c r="B729" s="5"/>
      <c r="C729" s="8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1.25" customHeight="1">
      <c r="A730" s="5"/>
      <c r="B730" s="5"/>
      <c r="C730" s="8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1.25" customHeight="1">
      <c r="A731" s="5"/>
      <c r="B731" s="5"/>
      <c r="C731" s="8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1.25" customHeight="1">
      <c r="A732" s="5"/>
      <c r="B732" s="5"/>
      <c r="C732" s="8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1.25" customHeight="1">
      <c r="A733" s="5"/>
      <c r="B733" s="5"/>
      <c r="C733" s="8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1.25" customHeight="1">
      <c r="A734" s="5"/>
      <c r="B734" s="5"/>
      <c r="C734" s="8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1.25" customHeight="1">
      <c r="A735" s="5"/>
      <c r="B735" s="5"/>
      <c r="C735" s="8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1.25" customHeight="1">
      <c r="A736" s="5"/>
      <c r="B736" s="5"/>
      <c r="C736" s="8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1.25" customHeight="1">
      <c r="A737" s="5"/>
      <c r="B737" s="5"/>
      <c r="C737" s="8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1.25" customHeight="1">
      <c r="A738" s="5"/>
      <c r="B738" s="5"/>
      <c r="C738" s="8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1.25" customHeight="1">
      <c r="A739" s="5"/>
      <c r="B739" s="5"/>
      <c r="C739" s="8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1.25" customHeight="1">
      <c r="A740" s="5"/>
      <c r="B740" s="5"/>
      <c r="C740" s="8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1.25" customHeight="1">
      <c r="A741" s="5"/>
      <c r="B741" s="5"/>
      <c r="C741" s="8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1.25" customHeight="1">
      <c r="A742" s="5"/>
      <c r="B742" s="5"/>
      <c r="C742" s="8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1.25" customHeight="1">
      <c r="A743" s="5"/>
      <c r="B743" s="5"/>
      <c r="C743" s="8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1.25" customHeight="1">
      <c r="A744" s="5"/>
      <c r="B744" s="5"/>
      <c r="C744" s="8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1.25" customHeight="1">
      <c r="A745" s="5"/>
      <c r="B745" s="5"/>
      <c r="C745" s="8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1.25" customHeight="1">
      <c r="A746" s="5"/>
      <c r="B746" s="5"/>
      <c r="C746" s="8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1.25" customHeight="1">
      <c r="A747" s="5"/>
      <c r="B747" s="5"/>
      <c r="C747" s="8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1.25" customHeight="1">
      <c r="A748" s="5"/>
      <c r="B748" s="5"/>
      <c r="C748" s="8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1.25" customHeight="1">
      <c r="A749" s="5"/>
      <c r="B749" s="5"/>
      <c r="C749" s="8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1.25" customHeight="1">
      <c r="A750" s="5"/>
      <c r="B750" s="5"/>
      <c r="C750" s="8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1.25" customHeight="1">
      <c r="A751" s="5"/>
      <c r="B751" s="5"/>
      <c r="C751" s="8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1.25" customHeight="1">
      <c r="A752" s="5"/>
      <c r="B752" s="5"/>
      <c r="C752" s="8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1.25" customHeight="1">
      <c r="A753" s="5"/>
      <c r="B753" s="5"/>
      <c r="C753" s="8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1.25" customHeight="1">
      <c r="A754" s="5"/>
      <c r="B754" s="5"/>
      <c r="C754" s="8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1.25" customHeight="1">
      <c r="A755" s="5"/>
      <c r="B755" s="5"/>
      <c r="C755" s="8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1.25" customHeight="1">
      <c r="A756" s="5"/>
      <c r="B756" s="5"/>
      <c r="C756" s="8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1.25" customHeight="1">
      <c r="A757" s="5"/>
      <c r="B757" s="5"/>
      <c r="C757" s="8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1.25" customHeight="1">
      <c r="A758" s="5"/>
      <c r="B758" s="5"/>
      <c r="C758" s="8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1.25" customHeight="1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1.25" customHeight="1">
      <c r="A760" s="5"/>
      <c r="B760" s="5"/>
      <c r="C760" s="8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1.25" customHeight="1">
      <c r="A761" s="5"/>
      <c r="B761" s="5"/>
      <c r="C761" s="8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1.25" customHeight="1">
      <c r="A762" s="5"/>
      <c r="B762" s="5"/>
      <c r="C762" s="8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1.25" customHeight="1">
      <c r="A763" s="5"/>
      <c r="B763" s="5"/>
      <c r="C763" s="8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1.25" customHeight="1">
      <c r="A764" s="5"/>
      <c r="B764" s="5"/>
      <c r="C764" s="8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1.25" customHeight="1">
      <c r="A765" s="5"/>
      <c r="B765" s="5"/>
      <c r="C765" s="8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1.25" customHeight="1">
      <c r="A766" s="5"/>
      <c r="B766" s="5"/>
      <c r="C766" s="8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1.25" customHeight="1">
      <c r="A767" s="5"/>
      <c r="B767" s="5"/>
      <c r="C767" s="8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1.25" customHeight="1">
      <c r="A768" s="5"/>
      <c r="B768" s="5"/>
      <c r="C768" s="8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1.25" customHeight="1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1.25" customHeight="1">
      <c r="A770" s="5"/>
      <c r="B770" s="5"/>
      <c r="C770" s="8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1.25" customHeight="1">
      <c r="A771" s="5"/>
      <c r="B771" s="5"/>
      <c r="C771" s="8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1.25" customHeight="1">
      <c r="A772" s="5"/>
      <c r="B772" s="5"/>
      <c r="C772" s="8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1.25" customHeight="1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1.25" customHeight="1">
      <c r="A774" s="5"/>
      <c r="B774" s="5"/>
      <c r="C774" s="8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1.25" customHeight="1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1.25" customHeight="1">
      <c r="A776" s="5"/>
      <c r="B776" s="5"/>
      <c r="C776" s="8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1.25" customHeight="1">
      <c r="A777" s="5"/>
      <c r="B777" s="5"/>
      <c r="C777" s="8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1.25" customHeight="1">
      <c r="A778" s="5"/>
      <c r="B778" s="5"/>
      <c r="C778" s="8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1.25" customHeight="1">
      <c r="A779" s="5"/>
      <c r="B779" s="5"/>
      <c r="C779" s="8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1.25" customHeight="1">
      <c r="A780" s="5"/>
      <c r="B780" s="5"/>
      <c r="C780" s="8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1.25" customHeight="1">
      <c r="A781" s="5"/>
      <c r="B781" s="5"/>
      <c r="C781" s="8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1.25" customHeight="1">
      <c r="A782" s="5"/>
      <c r="B782" s="5"/>
      <c r="C782" s="8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1.25" customHeight="1">
      <c r="A783" s="5"/>
      <c r="B783" s="5"/>
      <c r="C783" s="8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1.25" customHeight="1">
      <c r="A784" s="5"/>
      <c r="B784" s="5"/>
      <c r="C784" s="8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1.25" customHeight="1">
      <c r="A785" s="5"/>
      <c r="B785" s="5"/>
      <c r="C785" s="8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1.25" customHeight="1">
      <c r="A786" s="5"/>
      <c r="B786" s="5"/>
      <c r="C786" s="8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1.25" customHeight="1">
      <c r="A787" s="5"/>
      <c r="B787" s="5"/>
      <c r="C787" s="8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1.25" customHeight="1">
      <c r="A788" s="5"/>
      <c r="B788" s="5"/>
      <c r="C788" s="8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1.25" customHeight="1">
      <c r="A789" s="5"/>
      <c r="B789" s="5"/>
      <c r="C789" s="8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1.25" customHeight="1">
      <c r="A790" s="5"/>
      <c r="B790" s="5"/>
      <c r="C790" s="8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1.25" customHeight="1">
      <c r="A791" s="5"/>
      <c r="B791" s="5"/>
      <c r="C791" s="8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1.25" customHeight="1">
      <c r="A792" s="5"/>
      <c r="B792" s="5"/>
      <c r="C792" s="8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1.25" customHeight="1">
      <c r="A793" s="5"/>
      <c r="B793" s="5"/>
      <c r="C793" s="8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1.25" customHeight="1">
      <c r="A794" s="5"/>
      <c r="B794" s="5"/>
      <c r="C794" s="8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1.25" customHeight="1">
      <c r="A795" s="5"/>
      <c r="B795" s="5"/>
      <c r="C795" s="8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1.25" customHeight="1">
      <c r="A796" s="5"/>
      <c r="B796" s="5"/>
      <c r="C796" s="8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1.25" customHeight="1">
      <c r="A797" s="5"/>
      <c r="B797" s="5"/>
      <c r="C797" s="8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1.25" customHeight="1">
      <c r="A798" s="5"/>
      <c r="B798" s="5"/>
      <c r="C798" s="8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1.25" customHeight="1">
      <c r="A799" s="5"/>
      <c r="B799" s="5"/>
      <c r="C799" s="8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1.25" customHeight="1">
      <c r="A800" s="5"/>
      <c r="B800" s="5"/>
      <c r="C800" s="8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1.25" customHeight="1">
      <c r="A801" s="5"/>
      <c r="B801" s="5"/>
      <c r="C801" s="8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1.25" customHeight="1">
      <c r="A802" s="5"/>
      <c r="B802" s="5"/>
      <c r="C802" s="8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1.25" customHeight="1">
      <c r="A803" s="5"/>
      <c r="B803" s="5"/>
      <c r="C803" s="8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1.25" customHeight="1">
      <c r="A804" s="5"/>
      <c r="B804" s="5"/>
      <c r="C804" s="8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1.25" customHeight="1">
      <c r="A805" s="5"/>
      <c r="B805" s="5"/>
      <c r="C805" s="8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1.25" customHeight="1">
      <c r="A806" s="5"/>
      <c r="B806" s="5"/>
      <c r="C806" s="8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1.25" customHeight="1">
      <c r="A807" s="5"/>
      <c r="B807" s="5"/>
      <c r="C807" s="8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1.25" customHeight="1">
      <c r="A808" s="5"/>
      <c r="B808" s="5"/>
      <c r="C808" s="8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1.25" customHeight="1">
      <c r="A809" s="5"/>
      <c r="B809" s="5"/>
      <c r="C809" s="8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1.25" customHeight="1">
      <c r="A810" s="5"/>
      <c r="B810" s="5"/>
      <c r="C810" s="8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1.25" customHeight="1">
      <c r="A811" s="5"/>
      <c r="B811" s="5"/>
      <c r="C811" s="8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1.25" customHeight="1">
      <c r="A812" s="5"/>
      <c r="B812" s="5"/>
      <c r="C812" s="8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1.25" customHeight="1">
      <c r="A813" s="5"/>
      <c r="B813" s="5"/>
      <c r="C813" s="8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1.25" customHeight="1">
      <c r="A814" s="5"/>
      <c r="B814" s="5"/>
      <c r="C814" s="8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1.25" customHeight="1">
      <c r="A815" s="5"/>
      <c r="B815" s="5"/>
      <c r="C815" s="8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1.25" customHeight="1">
      <c r="A816" s="5"/>
      <c r="B816" s="5"/>
      <c r="C816" s="8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1.25" customHeight="1">
      <c r="A817" s="5"/>
      <c r="B817" s="5"/>
      <c r="C817" s="8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1.25" customHeight="1">
      <c r="A818" s="5"/>
      <c r="B818" s="5"/>
      <c r="C818" s="8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1.25" customHeight="1">
      <c r="A819" s="5"/>
      <c r="B819" s="5"/>
      <c r="C819" s="8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1.25" customHeight="1">
      <c r="A820" s="5"/>
      <c r="B820" s="5"/>
      <c r="C820" s="8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1.25" customHeight="1">
      <c r="A821" s="5"/>
      <c r="B821" s="5"/>
      <c r="C821" s="8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1.25" customHeight="1">
      <c r="A822" s="5"/>
      <c r="B822" s="5"/>
      <c r="C822" s="8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1.25" customHeight="1">
      <c r="A823" s="5"/>
      <c r="B823" s="5"/>
      <c r="C823" s="8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1.25" customHeight="1">
      <c r="A824" s="5"/>
      <c r="B824" s="5"/>
      <c r="C824" s="8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1.25" customHeight="1">
      <c r="A825" s="5"/>
      <c r="B825" s="5"/>
      <c r="C825" s="8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1.25" customHeight="1">
      <c r="A826" s="5"/>
      <c r="B826" s="5"/>
      <c r="C826" s="8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1.25" customHeight="1">
      <c r="A827" s="5"/>
      <c r="B827" s="5"/>
      <c r="C827" s="8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1.25" customHeight="1">
      <c r="A828" s="5"/>
      <c r="B828" s="5"/>
      <c r="C828" s="8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1.25" customHeight="1">
      <c r="A829" s="5"/>
      <c r="B829" s="5"/>
      <c r="C829" s="8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1.25" customHeight="1">
      <c r="A830" s="5"/>
      <c r="B830" s="5"/>
      <c r="C830" s="8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1.25" customHeight="1">
      <c r="A831" s="5"/>
      <c r="B831" s="5"/>
      <c r="C831" s="8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1.25" customHeight="1">
      <c r="A832" s="5"/>
      <c r="B832" s="5"/>
      <c r="C832" s="8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1.25" customHeight="1">
      <c r="A833" s="5"/>
      <c r="B833" s="5"/>
      <c r="C833" s="8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1.25" customHeight="1">
      <c r="A834" s="5"/>
      <c r="B834" s="5"/>
      <c r="C834" s="8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1.25" customHeight="1">
      <c r="A835" s="5"/>
      <c r="B835" s="5"/>
      <c r="C835" s="8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1.25" customHeight="1">
      <c r="A836" s="5"/>
      <c r="B836" s="5"/>
      <c r="C836" s="8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1.25" customHeight="1">
      <c r="A837" s="5"/>
      <c r="B837" s="5"/>
      <c r="C837" s="8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1.25" customHeight="1">
      <c r="A838" s="5"/>
      <c r="B838" s="5"/>
      <c r="C838" s="8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1.25" customHeight="1">
      <c r="A839" s="5"/>
      <c r="B839" s="5"/>
      <c r="C839" s="8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1.25" customHeight="1">
      <c r="A840" s="5"/>
      <c r="B840" s="5"/>
      <c r="C840" s="8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1.25" customHeight="1">
      <c r="A841" s="5"/>
      <c r="B841" s="5"/>
      <c r="C841" s="8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1.25" customHeight="1">
      <c r="A842" s="5"/>
      <c r="B842" s="5"/>
      <c r="C842" s="8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1.25" customHeight="1">
      <c r="A843" s="5"/>
      <c r="B843" s="5"/>
      <c r="C843" s="8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1.25" customHeight="1">
      <c r="A844" s="5"/>
      <c r="B844" s="5"/>
      <c r="C844" s="8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1.25" customHeight="1">
      <c r="A845" s="5"/>
      <c r="B845" s="5"/>
      <c r="C845" s="8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1.25" customHeight="1">
      <c r="A846" s="5"/>
      <c r="B846" s="5"/>
      <c r="C846" s="8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1.25" customHeight="1">
      <c r="A847" s="5"/>
      <c r="B847" s="5"/>
      <c r="C847" s="8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1.25" customHeight="1">
      <c r="A848" s="5"/>
      <c r="B848" s="5"/>
      <c r="C848" s="8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1.25" customHeight="1">
      <c r="A849" s="5"/>
      <c r="B849" s="5"/>
      <c r="C849" s="8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1.25" customHeight="1">
      <c r="A850" s="5"/>
      <c r="B850" s="5"/>
      <c r="C850" s="8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1.25" customHeight="1">
      <c r="A851" s="5"/>
      <c r="B851" s="5"/>
      <c r="C851" s="8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1.25" customHeight="1">
      <c r="A852" s="5"/>
      <c r="B852" s="5"/>
      <c r="C852" s="8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1.25" customHeight="1">
      <c r="A853" s="5"/>
      <c r="B853" s="5"/>
      <c r="C853" s="8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1.25" customHeight="1">
      <c r="A854" s="5"/>
      <c r="B854" s="5"/>
      <c r="C854" s="8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1.25" customHeight="1">
      <c r="A855" s="5"/>
      <c r="B855" s="5"/>
      <c r="C855" s="8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1.25" customHeight="1">
      <c r="A856" s="5"/>
      <c r="B856" s="5"/>
      <c r="C856" s="8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1.25" customHeight="1">
      <c r="A857" s="5"/>
      <c r="B857" s="5"/>
      <c r="C857" s="8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1.25" customHeight="1">
      <c r="A858" s="5"/>
      <c r="B858" s="5"/>
      <c r="C858" s="8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1.25" customHeight="1">
      <c r="A859" s="5"/>
      <c r="B859" s="5"/>
      <c r="C859" s="8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1.25" customHeight="1">
      <c r="A860" s="5"/>
      <c r="B860" s="5"/>
      <c r="C860" s="8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1.25" customHeight="1">
      <c r="A861" s="5"/>
      <c r="B861" s="5"/>
      <c r="C861" s="8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1.25" customHeight="1">
      <c r="A862" s="5"/>
      <c r="B862" s="5"/>
      <c r="C862" s="8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1.25" customHeight="1">
      <c r="A863" s="5"/>
      <c r="B863" s="5"/>
      <c r="C863" s="8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1.25" customHeight="1">
      <c r="A864" s="5"/>
      <c r="B864" s="5"/>
      <c r="C864" s="8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1.25" customHeight="1">
      <c r="A865" s="5"/>
      <c r="B865" s="5"/>
      <c r="C865" s="8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1.25" customHeight="1">
      <c r="A866" s="5"/>
      <c r="B866" s="5"/>
      <c r="C866" s="8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1.25" customHeight="1">
      <c r="A867" s="5"/>
      <c r="B867" s="5"/>
      <c r="C867" s="8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1.25" customHeight="1">
      <c r="A868" s="5"/>
      <c r="B868" s="5"/>
      <c r="C868" s="8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1.25" customHeight="1">
      <c r="A869" s="5"/>
      <c r="B869" s="5"/>
      <c r="C869" s="8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1.25" customHeight="1">
      <c r="A870" s="5"/>
      <c r="B870" s="5"/>
      <c r="C870" s="8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1.25" customHeight="1">
      <c r="A871" s="5"/>
      <c r="B871" s="5"/>
      <c r="C871" s="8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1.25" customHeight="1">
      <c r="A872" s="5"/>
      <c r="B872" s="5"/>
      <c r="C872" s="8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1.25" customHeight="1">
      <c r="A873" s="5"/>
      <c r="B873" s="5"/>
      <c r="C873" s="8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1.25" customHeight="1">
      <c r="A874" s="5"/>
      <c r="B874" s="5"/>
      <c r="C874" s="8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1.25" customHeight="1">
      <c r="A875" s="5"/>
      <c r="B875" s="5"/>
      <c r="C875" s="8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1.25" customHeight="1">
      <c r="A876" s="5"/>
      <c r="B876" s="5"/>
      <c r="C876" s="8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1.25" customHeight="1">
      <c r="A877" s="5"/>
      <c r="B877" s="5"/>
      <c r="C877" s="8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1.25" customHeight="1">
      <c r="A878" s="5"/>
      <c r="B878" s="5"/>
      <c r="C878" s="8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1.25" customHeight="1">
      <c r="A879" s="5"/>
      <c r="B879" s="5"/>
      <c r="C879" s="8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1.25" customHeight="1">
      <c r="A880" s="5"/>
      <c r="B880" s="5"/>
      <c r="C880" s="8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1.25" customHeight="1">
      <c r="A881" s="5"/>
      <c r="B881" s="5"/>
      <c r="C881" s="8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1.25" customHeight="1">
      <c r="A882" s="5"/>
      <c r="B882" s="5"/>
      <c r="C882" s="8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1.25" customHeight="1">
      <c r="A883" s="5"/>
      <c r="B883" s="5"/>
      <c r="C883" s="8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1.25" customHeight="1">
      <c r="A884" s="5"/>
      <c r="B884" s="5"/>
      <c r="C884" s="8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1.25" customHeight="1">
      <c r="A885" s="5"/>
      <c r="B885" s="5"/>
      <c r="C885" s="8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1.25" customHeight="1">
      <c r="A886" s="5"/>
      <c r="B886" s="5"/>
      <c r="C886" s="8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1.25" customHeight="1">
      <c r="A887" s="5"/>
      <c r="B887" s="5"/>
      <c r="C887" s="8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1.25" customHeight="1">
      <c r="A888" s="5"/>
      <c r="B888" s="5"/>
      <c r="C888" s="8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1.25" customHeight="1">
      <c r="A889" s="5"/>
      <c r="B889" s="5"/>
      <c r="C889" s="8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1.25" customHeight="1">
      <c r="A890" s="5"/>
      <c r="B890" s="5"/>
      <c r="C890" s="8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1.25" customHeight="1">
      <c r="A891" s="5"/>
      <c r="B891" s="5"/>
      <c r="C891" s="8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1.25" customHeight="1">
      <c r="A892" s="5"/>
      <c r="B892" s="5"/>
      <c r="C892" s="8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1.25" customHeight="1">
      <c r="A893" s="5"/>
      <c r="B893" s="5"/>
      <c r="C893" s="8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1.25" customHeight="1">
      <c r="A894" s="5"/>
      <c r="B894" s="5"/>
      <c r="C894" s="8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1.25" customHeight="1">
      <c r="A895" s="5"/>
      <c r="B895" s="5"/>
      <c r="C895" s="8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1.25" customHeight="1">
      <c r="A896" s="5"/>
      <c r="B896" s="5"/>
      <c r="C896" s="8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1.25" customHeight="1">
      <c r="A897" s="5"/>
      <c r="B897" s="5"/>
      <c r="C897" s="8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1.25" customHeight="1">
      <c r="A898" s="5"/>
      <c r="B898" s="5"/>
      <c r="C898" s="8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1.25" customHeight="1">
      <c r="A899" s="5"/>
      <c r="B899" s="5"/>
      <c r="C899" s="8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1.25" customHeight="1">
      <c r="A900" s="5"/>
      <c r="B900" s="5"/>
      <c r="C900" s="8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1.25" customHeight="1">
      <c r="A901" s="5"/>
      <c r="B901" s="5"/>
      <c r="C901" s="8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1.25" customHeight="1">
      <c r="A902" s="5"/>
      <c r="B902" s="5"/>
      <c r="C902" s="8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1.25" customHeight="1">
      <c r="A903" s="5"/>
      <c r="B903" s="5"/>
      <c r="C903" s="8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1.25" customHeight="1">
      <c r="A904" s="5"/>
      <c r="B904" s="5"/>
      <c r="C904" s="8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1.25" customHeight="1">
      <c r="A905" s="5"/>
      <c r="B905" s="5"/>
      <c r="C905" s="8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1.25" customHeight="1">
      <c r="A906" s="5"/>
      <c r="B906" s="5"/>
      <c r="C906" s="8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1.25" customHeight="1">
      <c r="A907" s="5"/>
      <c r="B907" s="5"/>
      <c r="C907" s="8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1.25" customHeight="1">
      <c r="A908" s="5"/>
      <c r="B908" s="5"/>
      <c r="C908" s="8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1.25" customHeight="1">
      <c r="A909" s="5"/>
      <c r="B909" s="5"/>
      <c r="C909" s="8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1.25" customHeight="1">
      <c r="A910" s="5"/>
      <c r="B910" s="5"/>
      <c r="C910" s="8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1.25" customHeight="1">
      <c r="A911" s="5"/>
      <c r="B911" s="5"/>
      <c r="C911" s="8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1.25" customHeight="1">
      <c r="A912" s="5"/>
      <c r="B912" s="5"/>
      <c r="C912" s="8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1.25" customHeight="1">
      <c r="A913" s="5"/>
      <c r="B913" s="5"/>
      <c r="C913" s="8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1.25" customHeight="1">
      <c r="A914" s="5"/>
      <c r="B914" s="5"/>
      <c r="C914" s="8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1.25" customHeight="1">
      <c r="A915" s="5"/>
      <c r="B915" s="5"/>
      <c r="C915" s="8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1.25" customHeight="1">
      <c r="A916" s="5"/>
      <c r="B916" s="5"/>
      <c r="C916" s="8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1.25" customHeight="1">
      <c r="A917" s="5"/>
      <c r="B917" s="5"/>
      <c r="C917" s="8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1.25" customHeight="1">
      <c r="A918" s="5"/>
      <c r="B918" s="5"/>
      <c r="C918" s="8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1.25" customHeight="1">
      <c r="A919" s="5"/>
      <c r="B919" s="5"/>
      <c r="C919" s="8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1.25" customHeight="1">
      <c r="A920" s="5"/>
      <c r="B920" s="5"/>
      <c r="C920" s="8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1.25" customHeight="1">
      <c r="A921" s="5"/>
      <c r="B921" s="5"/>
      <c r="C921" s="8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1.25" customHeight="1">
      <c r="A922" s="5"/>
      <c r="B922" s="5"/>
      <c r="C922" s="8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1.25" customHeight="1">
      <c r="A923" s="5"/>
      <c r="B923" s="5"/>
      <c r="C923" s="8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1.25" customHeight="1">
      <c r="A924" s="5"/>
      <c r="B924" s="5"/>
      <c r="C924" s="8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1.25" customHeight="1">
      <c r="A925" s="5"/>
      <c r="B925" s="5"/>
      <c r="C925" s="8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1.25" customHeight="1">
      <c r="A926" s="5"/>
      <c r="B926" s="5"/>
      <c r="C926" s="8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1.25" customHeight="1">
      <c r="A927" s="5"/>
      <c r="B927" s="5"/>
      <c r="C927" s="8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1.25" customHeight="1">
      <c r="A928" s="5"/>
      <c r="B928" s="5"/>
      <c r="C928" s="8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1.25" customHeight="1">
      <c r="A929" s="5"/>
      <c r="B929" s="5"/>
      <c r="C929" s="8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1.25" customHeight="1">
      <c r="A930" s="5"/>
      <c r="B930" s="5"/>
      <c r="C930" s="8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1.25" customHeight="1">
      <c r="A931" s="5"/>
      <c r="B931" s="5"/>
      <c r="C931" s="8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1.25" customHeight="1">
      <c r="A932" s="5"/>
      <c r="B932" s="5"/>
      <c r="C932" s="8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1.25" customHeight="1">
      <c r="A933" s="5"/>
      <c r="B933" s="5"/>
      <c r="C933" s="8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1.25" customHeight="1">
      <c r="A934" s="5"/>
      <c r="B934" s="5"/>
      <c r="C934" s="8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1.25" customHeight="1">
      <c r="A935" s="5"/>
      <c r="B935" s="5"/>
      <c r="C935" s="8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1.25" customHeight="1">
      <c r="A936" s="5"/>
      <c r="B936" s="5"/>
      <c r="C936" s="8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1.25" customHeight="1">
      <c r="A937" s="5"/>
      <c r="B937" s="5"/>
      <c r="C937" s="8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1.25" customHeight="1">
      <c r="A938" s="5"/>
      <c r="B938" s="5"/>
      <c r="C938" s="8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1.25" customHeight="1">
      <c r="A939" s="5"/>
      <c r="B939" s="5"/>
      <c r="C939" s="8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1.25" customHeight="1">
      <c r="A940" s="5"/>
      <c r="B940" s="5"/>
      <c r="C940" s="8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1.25" customHeight="1">
      <c r="A941" s="5"/>
      <c r="B941" s="5"/>
      <c r="C941" s="8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1.25" customHeight="1">
      <c r="A942" s="5"/>
      <c r="B942" s="5"/>
      <c r="C942" s="8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1.25" customHeight="1">
      <c r="A943" s="5"/>
      <c r="B943" s="5"/>
      <c r="C943" s="8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1.25" customHeight="1">
      <c r="A944" s="5"/>
      <c r="B944" s="5"/>
      <c r="C944" s="8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1.25" customHeight="1">
      <c r="A945" s="5"/>
      <c r="B945" s="5"/>
      <c r="C945" s="8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1.25" customHeight="1">
      <c r="A946" s="5"/>
      <c r="B946" s="5"/>
      <c r="C946" s="8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1.25" customHeight="1">
      <c r="A947" s="5"/>
      <c r="B947" s="5"/>
      <c r="C947" s="8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1.25" customHeight="1">
      <c r="A948" s="5"/>
      <c r="B948" s="5"/>
      <c r="C948" s="8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1.25" customHeight="1">
      <c r="A949" s="5"/>
      <c r="B949" s="5"/>
      <c r="C949" s="8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1.25" customHeight="1">
      <c r="A950" s="5"/>
      <c r="B950" s="5"/>
      <c r="C950" s="8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1.25" customHeight="1">
      <c r="A951" s="5"/>
      <c r="B951" s="5"/>
      <c r="C951" s="8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1.25" customHeight="1">
      <c r="A952" s="5"/>
      <c r="B952" s="5"/>
      <c r="C952" s="8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1.25" customHeight="1">
      <c r="A953" s="5"/>
      <c r="B953" s="5"/>
      <c r="C953" s="8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1.25" customHeight="1">
      <c r="A954" s="5"/>
      <c r="B954" s="5"/>
      <c r="C954" s="8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1.25" customHeight="1">
      <c r="A955" s="5"/>
      <c r="B955" s="5"/>
      <c r="C955" s="8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1.25" customHeight="1">
      <c r="A956" s="5"/>
      <c r="B956" s="5"/>
      <c r="C956" s="8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1.25" customHeight="1">
      <c r="A957" s="5"/>
      <c r="B957" s="5"/>
      <c r="C957" s="8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1.25" customHeight="1">
      <c r="A958" s="5"/>
      <c r="B958" s="5"/>
      <c r="C958" s="8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1.25" customHeight="1">
      <c r="A959" s="5"/>
      <c r="B959" s="5"/>
      <c r="C959" s="8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1.25" customHeight="1">
      <c r="A960" s="5"/>
      <c r="B960" s="5"/>
      <c r="C960" s="8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1.25" customHeight="1">
      <c r="A961" s="5"/>
      <c r="B961" s="5"/>
      <c r="C961" s="8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1.25" customHeight="1">
      <c r="A962" s="5"/>
      <c r="B962" s="5"/>
      <c r="C962" s="8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1.25" customHeight="1">
      <c r="A963" s="5"/>
      <c r="B963" s="5"/>
      <c r="C963" s="8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1.25" customHeight="1">
      <c r="A964" s="5"/>
      <c r="B964" s="5"/>
      <c r="C964" s="8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1.25" customHeight="1">
      <c r="A965" s="5"/>
      <c r="B965" s="5"/>
      <c r="C965" s="8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1.25" customHeight="1">
      <c r="A966" s="5"/>
      <c r="B966" s="5"/>
      <c r="C966" s="8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1.25" customHeight="1">
      <c r="A967" s="5"/>
      <c r="B967" s="5"/>
      <c r="C967" s="8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1.25" customHeight="1">
      <c r="A968" s="5"/>
      <c r="B968" s="5"/>
      <c r="C968" s="8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1.25" customHeight="1">
      <c r="A969" s="5"/>
      <c r="B969" s="5"/>
      <c r="C969" s="8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1.25" customHeight="1">
      <c r="A970" s="5"/>
      <c r="B970" s="5"/>
      <c r="C970" s="8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1.25" customHeight="1">
      <c r="A971" s="5"/>
      <c r="B971" s="5"/>
      <c r="C971" s="8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1.25" customHeight="1">
      <c r="A972" s="5"/>
      <c r="B972" s="5"/>
      <c r="C972" s="8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1.25" customHeight="1">
      <c r="A973" s="5"/>
      <c r="B973" s="5"/>
      <c r="C973" s="8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1.25" customHeight="1">
      <c r="A974" s="5"/>
      <c r="B974" s="5"/>
      <c r="C974" s="8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1.25" customHeight="1">
      <c r="A975" s="5"/>
      <c r="B975" s="5"/>
      <c r="C975" s="8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1.25" customHeight="1">
      <c r="A976" s="5"/>
      <c r="B976" s="5"/>
      <c r="C976" s="8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1.25" customHeight="1">
      <c r="A977" s="5"/>
      <c r="B977" s="5"/>
      <c r="C977" s="8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1.25" customHeight="1">
      <c r="A978" s="5"/>
      <c r="B978" s="5"/>
      <c r="C978" s="8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1.25" customHeight="1">
      <c r="A979" s="5"/>
      <c r="B979" s="5"/>
      <c r="C979" s="8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1.25" customHeight="1">
      <c r="A980" s="5"/>
      <c r="B980" s="5"/>
      <c r="C980" s="8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1.25" customHeight="1">
      <c r="A981" s="5"/>
      <c r="B981" s="5"/>
      <c r="C981" s="8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1.25" customHeight="1">
      <c r="A982" s="5"/>
      <c r="B982" s="5"/>
      <c r="C982" s="8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1.25" customHeight="1">
      <c r="A983" s="5"/>
      <c r="B983" s="5"/>
      <c r="C983" s="8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1.25" customHeight="1">
      <c r="A984" s="5"/>
      <c r="B984" s="5"/>
      <c r="C984" s="8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1.25" customHeight="1">
      <c r="A985" s="5"/>
      <c r="B985" s="5"/>
      <c r="C985" s="8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1.25" customHeight="1">
      <c r="A986" s="5"/>
      <c r="B986" s="5"/>
      <c r="C986" s="8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1.25" customHeight="1">
      <c r="A987" s="5"/>
      <c r="B987" s="5"/>
      <c r="C987" s="8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1.25" customHeight="1">
      <c r="A988" s="5"/>
      <c r="B988" s="5"/>
      <c r="C988" s="8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1.25" customHeight="1">
      <c r="A989" s="5"/>
      <c r="B989" s="5"/>
      <c r="C989" s="8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1.25" customHeight="1">
      <c r="A990" s="5"/>
      <c r="B990" s="5"/>
      <c r="C990" s="8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1.25" customHeight="1">
      <c r="A991" s="5"/>
      <c r="B991" s="5"/>
      <c r="C991" s="8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1.25" customHeight="1">
      <c r="A992" s="5"/>
      <c r="B992" s="5"/>
      <c r="C992" s="8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1.25" customHeight="1">
      <c r="A993" s="5"/>
      <c r="B993" s="5"/>
      <c r="C993" s="8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1.25" customHeight="1">
      <c r="A994" s="5"/>
      <c r="B994" s="5"/>
      <c r="C994" s="8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1.25" customHeight="1">
      <c r="A995" s="5"/>
      <c r="B995" s="5"/>
      <c r="C995" s="8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1.25" customHeight="1">
      <c r="A996" s="5"/>
      <c r="B996" s="5"/>
      <c r="C996" s="8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1.25" customHeight="1">
      <c r="A997" s="5"/>
      <c r="B997" s="5"/>
      <c r="C997" s="8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1.25" customHeight="1">
      <c r="A998" s="5"/>
      <c r="B998" s="5"/>
      <c r="C998" s="8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1.25" customHeight="1">
      <c r="A999" s="5"/>
      <c r="B999" s="5"/>
      <c r="C999" s="8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1.25" customHeight="1">
      <c r="A1000" s="5"/>
      <c r="B1000" s="5"/>
      <c r="C1000" s="8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4:I4"/>
    <mergeCell ref="D14:E14"/>
    <mergeCell ref="G14:H14"/>
    <mergeCell ref="D15:E15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3.0"/>
    <col customWidth="1" min="3" max="3" width="14.88"/>
    <col customWidth="1" min="4" max="4" width="14.25"/>
    <col customWidth="1" min="5" max="5" width="11.63"/>
    <col customWidth="1" min="6" max="6" width="14.38"/>
    <col customWidth="1" min="7" max="7" width="14.88"/>
    <col customWidth="1" min="8" max="8" width="13.38"/>
    <col customWidth="1" min="9" max="9" width="14.13"/>
    <col customWidth="1" min="10" max="10" width="12.25"/>
    <col customWidth="1" min="11" max="11" width="14.25"/>
    <col customWidth="1" min="12" max="16" width="11.38"/>
    <col customWidth="1" min="17" max="26" width="10.0"/>
  </cols>
  <sheetData>
    <row r="1" ht="12.0" customHeight="1">
      <c r="A1" s="117"/>
      <c r="B1" s="118"/>
      <c r="C1" s="118"/>
      <c r="D1" s="118"/>
      <c r="E1" s="118"/>
      <c r="F1" s="118"/>
      <c r="G1" s="118"/>
      <c r="H1" s="118"/>
      <c r="I1" s="119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ht="12.0" customHeight="1">
      <c r="A2" s="121"/>
      <c r="B2" s="120"/>
      <c r="C2" s="120"/>
      <c r="D2" s="120"/>
      <c r="E2" s="120"/>
      <c r="F2" s="120"/>
      <c r="G2" s="120"/>
      <c r="H2" s="120"/>
      <c r="I2" s="122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</row>
    <row r="3" ht="12.0" customHeight="1">
      <c r="A3" s="121"/>
      <c r="B3" s="120"/>
      <c r="C3" s="120"/>
      <c r="D3" s="120"/>
      <c r="E3" s="120"/>
      <c r="F3" s="120"/>
      <c r="G3" s="120"/>
      <c r="H3" s="120"/>
      <c r="I3" s="122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ht="12.0" customHeight="1">
      <c r="A4" s="123"/>
      <c r="I4" s="12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ht="12.75" customHeight="1">
      <c r="A5" s="124"/>
      <c r="B5" s="125"/>
      <c r="C5" s="125"/>
      <c r="D5" s="126"/>
      <c r="E5" s="126"/>
      <c r="F5" s="126"/>
      <c r="G5" s="126"/>
      <c r="H5" s="126"/>
      <c r="I5" s="127"/>
      <c r="J5" s="120"/>
      <c r="K5" s="120"/>
      <c r="L5" s="128"/>
      <c r="M5" s="128"/>
      <c r="N5" s="120"/>
      <c r="O5" s="120"/>
      <c r="P5" s="128"/>
      <c r="Q5" s="120"/>
      <c r="R5" s="120"/>
      <c r="S5" s="120"/>
      <c r="T5" s="120"/>
      <c r="U5" s="120"/>
      <c r="V5" s="120"/>
      <c r="W5" s="120"/>
      <c r="X5" s="120"/>
      <c r="Y5" s="120"/>
      <c r="Z5" s="120"/>
    </row>
    <row r="6" ht="12.0" customHeight="1">
      <c r="A6" s="117"/>
      <c r="B6" s="118"/>
      <c r="C6" s="118"/>
      <c r="D6" s="129"/>
      <c r="E6" s="129" t="s">
        <v>1</v>
      </c>
      <c r="F6" s="129"/>
      <c r="G6" s="118"/>
      <c r="H6" s="118"/>
      <c r="I6" s="130"/>
      <c r="J6" s="120"/>
      <c r="K6" s="120"/>
      <c r="L6" s="128"/>
      <c r="M6" s="128"/>
      <c r="N6" s="120"/>
      <c r="O6" s="120"/>
      <c r="P6" s="128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 ht="12.0" customHeight="1">
      <c r="A7" s="131"/>
      <c r="B7" s="128"/>
      <c r="C7" s="128"/>
      <c r="D7" s="128"/>
      <c r="E7" s="128" t="s">
        <v>2</v>
      </c>
      <c r="F7" s="128"/>
      <c r="G7" s="120"/>
      <c r="H7" s="120"/>
      <c r="I7" s="132"/>
      <c r="J7" s="120"/>
      <c r="K7" s="120"/>
      <c r="L7" s="128"/>
      <c r="M7" s="128"/>
      <c r="N7" s="120"/>
      <c r="O7" s="120"/>
      <c r="P7" s="128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ht="12.0" customHeight="1">
      <c r="A8" s="131"/>
      <c r="B8" s="128"/>
      <c r="C8" s="128"/>
      <c r="D8" s="128"/>
      <c r="E8" s="128" t="s">
        <v>3</v>
      </c>
      <c r="F8" s="128"/>
      <c r="G8" s="120"/>
      <c r="H8" s="120"/>
      <c r="I8" s="132"/>
      <c r="J8" s="120"/>
      <c r="K8" s="120"/>
      <c r="L8" s="128"/>
      <c r="M8" s="128"/>
      <c r="N8" s="120"/>
      <c r="O8" s="120"/>
      <c r="P8" s="128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ht="12.0" customHeight="1">
      <c r="A9" s="133" t="s">
        <v>4</v>
      </c>
      <c r="B9" s="128"/>
      <c r="C9" s="128"/>
      <c r="D9" s="128"/>
      <c r="E9" s="128" t="s">
        <v>5</v>
      </c>
      <c r="F9" s="128"/>
      <c r="G9" s="120"/>
      <c r="H9" s="120"/>
      <c r="I9" s="132"/>
      <c r="J9" s="120"/>
      <c r="K9" s="120"/>
      <c r="L9" s="128"/>
      <c r="M9" s="128"/>
      <c r="N9" s="120"/>
      <c r="O9" s="120"/>
      <c r="P9" s="128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 ht="12.0" customHeight="1">
      <c r="A10" s="131"/>
      <c r="B10" s="128"/>
      <c r="C10" s="128"/>
      <c r="D10" s="128"/>
      <c r="E10" s="128" t="s">
        <v>211</v>
      </c>
      <c r="F10" s="128"/>
      <c r="G10" s="120"/>
      <c r="H10" s="120"/>
      <c r="I10" s="132"/>
      <c r="J10" s="120"/>
      <c r="K10" s="120"/>
      <c r="L10" s="128"/>
      <c r="M10" s="128"/>
      <c r="N10" s="120"/>
      <c r="O10" s="120"/>
      <c r="P10" s="128"/>
      <c r="Q10" s="120"/>
      <c r="R10" s="120"/>
      <c r="S10" s="120"/>
      <c r="T10" s="120"/>
      <c r="U10" s="120"/>
      <c r="V10" s="120"/>
      <c r="W10" s="120"/>
      <c r="X10" s="120"/>
      <c r="Y10" s="120"/>
      <c r="Z10" s="120"/>
    </row>
    <row r="11" ht="12.0" customHeight="1">
      <c r="A11" s="131"/>
      <c r="B11" s="128"/>
      <c r="C11" s="128"/>
      <c r="D11" s="128"/>
      <c r="E11" s="128" t="s">
        <v>212</v>
      </c>
      <c r="F11" s="128"/>
      <c r="G11" s="120"/>
      <c r="H11" s="120"/>
      <c r="I11" s="132"/>
      <c r="J11" s="120"/>
      <c r="K11" s="120"/>
      <c r="L11" s="128"/>
      <c r="M11" s="128"/>
      <c r="N11" s="120"/>
      <c r="O11" s="120"/>
      <c r="P11" s="128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  <row r="12" ht="12.75" customHeight="1">
      <c r="A12" s="134"/>
      <c r="B12" s="126"/>
      <c r="C12" s="126"/>
      <c r="D12" s="125"/>
      <c r="E12" s="125" t="s">
        <v>8</v>
      </c>
      <c r="F12" s="125"/>
      <c r="G12" s="126"/>
      <c r="H12" s="126"/>
      <c r="I12" s="135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</row>
    <row r="13" ht="12.75" customHeight="1">
      <c r="A13" s="131"/>
      <c r="B13" s="128"/>
      <c r="C13" s="128"/>
      <c r="D13" s="128"/>
      <c r="E13" s="120"/>
      <c r="F13" s="120"/>
      <c r="G13" s="120"/>
      <c r="H13" s="120"/>
      <c r="I13" s="122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</row>
    <row r="14" ht="12.75" customHeight="1">
      <c r="A14" s="136" t="s">
        <v>9</v>
      </c>
      <c r="B14" s="137" t="s">
        <v>11</v>
      </c>
      <c r="C14" s="138" t="s">
        <v>12</v>
      </c>
      <c r="D14" s="139" t="s">
        <v>13</v>
      </c>
      <c r="E14" s="32"/>
      <c r="F14" s="138" t="s">
        <v>12</v>
      </c>
      <c r="G14" s="140" t="s">
        <v>15</v>
      </c>
      <c r="H14" s="32"/>
      <c r="I14" s="141" t="s">
        <v>16</v>
      </c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</row>
    <row r="15" ht="12.75" customHeight="1">
      <c r="A15" s="142"/>
      <c r="B15" s="143"/>
      <c r="C15" s="144" t="s">
        <v>17</v>
      </c>
      <c r="D15" s="145" t="s">
        <v>18</v>
      </c>
      <c r="E15" s="40"/>
      <c r="F15" s="146" t="s">
        <v>19</v>
      </c>
      <c r="G15" s="143" t="s">
        <v>20</v>
      </c>
      <c r="H15" s="143" t="s">
        <v>21</v>
      </c>
      <c r="I15" s="147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</row>
    <row r="16" ht="12.75" customHeight="1">
      <c r="A16" s="148"/>
      <c r="B16" s="149"/>
      <c r="C16" s="150" t="s">
        <v>22</v>
      </c>
      <c r="D16" s="150" t="s">
        <v>23</v>
      </c>
      <c r="E16" s="150" t="s">
        <v>24</v>
      </c>
      <c r="F16" s="150" t="s">
        <v>25</v>
      </c>
      <c r="G16" s="151">
        <v>4.0</v>
      </c>
      <c r="H16" s="152" t="s">
        <v>26</v>
      </c>
      <c r="I16" s="151" t="s">
        <v>27</v>
      </c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</row>
    <row r="17" ht="12.0" customHeight="1">
      <c r="A17" s="153">
        <v>1.0</v>
      </c>
      <c r="B17" s="154" t="s">
        <v>28</v>
      </c>
      <c r="C17" s="155">
        <f t="shared" ref="C17:I17" si="1">+C18+C186</f>
        <v>47161660147</v>
      </c>
      <c r="D17" s="156">
        <f t="shared" si="1"/>
        <v>186530378</v>
      </c>
      <c r="E17" s="157">
        <f t="shared" si="1"/>
        <v>0</v>
      </c>
      <c r="F17" s="158">
        <f t="shared" si="1"/>
        <v>47348190525</v>
      </c>
      <c r="G17" s="156" t="str">
        <f t="shared" si="1"/>
        <v>#ERROR!</v>
      </c>
      <c r="H17" s="157" t="str">
        <f t="shared" si="1"/>
        <v>#REF!</v>
      </c>
      <c r="I17" s="156" t="str">
        <f t="shared" si="1"/>
        <v>#REF!</v>
      </c>
      <c r="J17" s="128"/>
      <c r="K17" s="159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ht="12.0" customHeight="1">
      <c r="A18" s="153">
        <v>11.0</v>
      </c>
      <c r="B18" s="154" t="s">
        <v>29</v>
      </c>
      <c r="C18" s="160">
        <f t="shared" ref="C18:I18" si="2">C19+C176+C181</f>
        <v>20975333269</v>
      </c>
      <c r="D18" s="161">
        <f t="shared" si="2"/>
        <v>0</v>
      </c>
      <c r="E18" s="162">
        <f t="shared" si="2"/>
        <v>0</v>
      </c>
      <c r="F18" s="163">
        <f t="shared" si="2"/>
        <v>20975333269</v>
      </c>
      <c r="G18" s="161" t="str">
        <f t="shared" si="2"/>
        <v>#ERROR!</v>
      </c>
      <c r="H18" s="162" t="str">
        <f t="shared" si="2"/>
        <v>#REF!</v>
      </c>
      <c r="I18" s="161" t="str">
        <f t="shared" si="2"/>
        <v>#REF!</v>
      </c>
      <c r="J18" s="128"/>
      <c r="K18" s="159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ht="12.0" customHeight="1">
      <c r="A19" s="153">
        <v>111.0</v>
      </c>
      <c r="B19" s="154" t="s">
        <v>31</v>
      </c>
      <c r="C19" s="160">
        <f t="shared" ref="C19:I19" si="3">C20+C95+C100+C142+C149+C159+C164</f>
        <v>13580069359</v>
      </c>
      <c r="D19" s="161">
        <f t="shared" si="3"/>
        <v>0</v>
      </c>
      <c r="E19" s="162">
        <f t="shared" si="3"/>
        <v>0</v>
      </c>
      <c r="F19" s="163">
        <f t="shared" si="3"/>
        <v>13580069359</v>
      </c>
      <c r="G19" s="161" t="str">
        <f t="shared" si="3"/>
        <v>#ERROR!</v>
      </c>
      <c r="H19" s="162" t="str">
        <f t="shared" si="3"/>
        <v>#REF!</v>
      </c>
      <c r="I19" s="161" t="str">
        <f t="shared" si="3"/>
        <v>#REF!</v>
      </c>
      <c r="J19" s="128"/>
      <c r="K19" s="159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ht="24.0" customHeight="1">
      <c r="A20" s="153">
        <v>1111.0</v>
      </c>
      <c r="B20" s="154" t="s">
        <v>213</v>
      </c>
      <c r="C20" s="160">
        <f t="shared" ref="C20:I20" si="4">(+C21+C28+C37+C44+C49+C52+C70+C81+C84)</f>
        <v>12502694663</v>
      </c>
      <c r="D20" s="161">
        <f t="shared" si="4"/>
        <v>0</v>
      </c>
      <c r="E20" s="162">
        <f t="shared" si="4"/>
        <v>0</v>
      </c>
      <c r="F20" s="163">
        <f t="shared" si="4"/>
        <v>12502694663</v>
      </c>
      <c r="G20" s="161" t="str">
        <f t="shared" si="4"/>
        <v>#ERROR!</v>
      </c>
      <c r="H20" s="162" t="str">
        <f t="shared" si="4"/>
        <v>#REF!</v>
      </c>
      <c r="I20" s="161" t="str">
        <f t="shared" si="4"/>
        <v>#REF!</v>
      </c>
      <c r="J20" s="128"/>
      <c r="K20" s="159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ht="12.0" customHeight="1">
      <c r="A21" s="153">
        <v>111101.0</v>
      </c>
      <c r="B21" s="154" t="s">
        <v>34</v>
      </c>
      <c r="C21" s="160">
        <f t="shared" ref="C21:I21" si="5">SUM(C22:C27)</f>
        <v>2782688541</v>
      </c>
      <c r="D21" s="161">
        <f t="shared" si="5"/>
        <v>0</v>
      </c>
      <c r="E21" s="162">
        <f t="shared" si="5"/>
        <v>0</v>
      </c>
      <c r="F21" s="163">
        <f t="shared" si="5"/>
        <v>2782688541</v>
      </c>
      <c r="G21" s="161">
        <f t="shared" si="5"/>
        <v>5237604</v>
      </c>
      <c r="H21" s="162" t="str">
        <f t="shared" si="5"/>
        <v>#REF!</v>
      </c>
      <c r="I21" s="161" t="str">
        <f t="shared" si="5"/>
        <v>#REF!</v>
      </c>
      <c r="J21" s="128"/>
      <c r="K21" s="159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ht="12.0" customHeight="1">
      <c r="A22" s="164">
        <v>1.1110101E7</v>
      </c>
      <c r="B22" s="165" t="s">
        <v>35</v>
      </c>
      <c r="C22" s="166">
        <v>6.810958224E8</v>
      </c>
      <c r="D22" s="161"/>
      <c r="E22" s="162"/>
      <c r="F22" s="167">
        <f t="shared" ref="F22:F27" si="6">+C22+D22-E22</f>
        <v>681095822.4</v>
      </c>
      <c r="G22" s="168">
        <v>1284812.0</v>
      </c>
      <c r="H22" s="169" t="str">
        <f t="shared" ref="H22:H27" si="7">+G22+#REF!</f>
        <v>#REF!</v>
      </c>
      <c r="I22" s="168" t="str">
        <f t="shared" ref="I22:I27" si="8">+F22-H22</f>
        <v>#REF!</v>
      </c>
      <c r="J22" s="120"/>
      <c r="K22" s="17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</row>
    <row r="23" ht="12.0" customHeight="1">
      <c r="A23" s="164">
        <v>1.1110102E7</v>
      </c>
      <c r="B23" s="165" t="s">
        <v>37</v>
      </c>
      <c r="C23" s="166">
        <v>3.609718224E8</v>
      </c>
      <c r="D23" s="161"/>
      <c r="E23" s="162"/>
      <c r="F23" s="167">
        <f t="shared" si="6"/>
        <v>360971822.4</v>
      </c>
      <c r="G23" s="168">
        <v>1114792.0</v>
      </c>
      <c r="H23" s="169" t="str">
        <f t="shared" si="7"/>
        <v>#REF!</v>
      </c>
      <c r="I23" s="168" t="str">
        <f t="shared" si="8"/>
        <v>#REF!</v>
      </c>
      <c r="J23" s="120"/>
      <c r="K23" s="17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</row>
    <row r="24" ht="12.0" customHeight="1">
      <c r="A24" s="164">
        <v>1.1110103E7</v>
      </c>
      <c r="B24" s="165" t="s">
        <v>38</v>
      </c>
      <c r="C24" s="166">
        <v>5.5381452E8</v>
      </c>
      <c r="D24" s="161"/>
      <c r="E24" s="162"/>
      <c r="F24" s="167">
        <f t="shared" si="6"/>
        <v>553814520</v>
      </c>
      <c r="G24" s="168">
        <v>107120.0</v>
      </c>
      <c r="H24" s="169" t="str">
        <f t="shared" si="7"/>
        <v>#REF!</v>
      </c>
      <c r="I24" s="168" t="str">
        <f t="shared" si="8"/>
        <v>#REF!</v>
      </c>
      <c r="J24" s="120"/>
      <c r="K24" s="17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</row>
    <row r="25" ht="12.0" customHeight="1">
      <c r="A25" s="164">
        <v>1.1110104E7</v>
      </c>
      <c r="B25" s="165" t="s">
        <v>41</v>
      </c>
      <c r="C25" s="166">
        <v>6.03113616E8</v>
      </c>
      <c r="D25" s="161"/>
      <c r="E25" s="162"/>
      <c r="F25" s="167">
        <f t="shared" si="6"/>
        <v>603113616</v>
      </c>
      <c r="G25" s="168">
        <v>1842560.0</v>
      </c>
      <c r="H25" s="169" t="str">
        <f t="shared" si="7"/>
        <v>#REF!</v>
      </c>
      <c r="I25" s="168" t="str">
        <f t="shared" si="8"/>
        <v>#REF!</v>
      </c>
      <c r="J25" s="120"/>
      <c r="K25" s="17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</row>
    <row r="26" ht="12.0" customHeight="1">
      <c r="A26" s="164">
        <v>1.1110105E7</v>
      </c>
      <c r="B26" s="165" t="s">
        <v>43</v>
      </c>
      <c r="C26" s="166">
        <v>3.99514752E8</v>
      </c>
      <c r="D26" s="161"/>
      <c r="E26" s="162"/>
      <c r="F26" s="167">
        <f t="shared" si="6"/>
        <v>399514752</v>
      </c>
      <c r="G26" s="168">
        <v>888320.0</v>
      </c>
      <c r="H26" s="169" t="str">
        <f t="shared" si="7"/>
        <v>#REF!</v>
      </c>
      <c r="I26" s="168" t="str">
        <f t="shared" si="8"/>
        <v>#REF!</v>
      </c>
      <c r="J26" s="120"/>
      <c r="K26" s="17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</row>
    <row r="27" ht="12.0" customHeight="1">
      <c r="A27" s="164">
        <v>1.1110106E7</v>
      </c>
      <c r="B27" s="165" t="s">
        <v>44</v>
      </c>
      <c r="C27" s="166">
        <v>1.84178008E8</v>
      </c>
      <c r="D27" s="161"/>
      <c r="E27" s="162"/>
      <c r="F27" s="167">
        <f t="shared" si="6"/>
        <v>184178008</v>
      </c>
      <c r="G27" s="168">
        <v>0.0</v>
      </c>
      <c r="H27" s="169" t="str">
        <f t="shared" si="7"/>
        <v>#REF!</v>
      </c>
      <c r="I27" s="168" t="str">
        <f t="shared" si="8"/>
        <v>#REF!</v>
      </c>
      <c r="J27" s="120"/>
      <c r="K27" s="17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  <row r="28" ht="12.0" customHeight="1">
      <c r="A28" s="153">
        <v>111102.0</v>
      </c>
      <c r="B28" s="154" t="s">
        <v>49</v>
      </c>
      <c r="C28" s="160">
        <f t="shared" ref="C28:I28" si="9">SUM(C29:C36)</f>
        <v>1921170832</v>
      </c>
      <c r="D28" s="161">
        <f t="shared" si="9"/>
        <v>0</v>
      </c>
      <c r="E28" s="162">
        <f t="shared" si="9"/>
        <v>0</v>
      </c>
      <c r="F28" s="163">
        <f t="shared" si="9"/>
        <v>1921170832</v>
      </c>
      <c r="G28" s="161">
        <f t="shared" si="9"/>
        <v>8005470</v>
      </c>
      <c r="H28" s="162" t="str">
        <f t="shared" si="9"/>
        <v>#REF!</v>
      </c>
      <c r="I28" s="161" t="str">
        <f t="shared" si="9"/>
        <v>#REF!</v>
      </c>
      <c r="J28" s="128"/>
      <c r="K28" s="159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ht="12.0" customHeight="1">
      <c r="A29" s="164">
        <v>1.1110201E7</v>
      </c>
      <c r="B29" s="165" t="s">
        <v>214</v>
      </c>
      <c r="C29" s="166">
        <v>6.5305296E8</v>
      </c>
      <c r="D29" s="161"/>
      <c r="E29" s="162"/>
      <c r="F29" s="167">
        <f t="shared" ref="F29:F36" si="10">+C29+D29-E29</f>
        <v>653052960</v>
      </c>
      <c r="G29" s="168">
        <v>956720.0</v>
      </c>
      <c r="H29" s="169" t="str">
        <f t="shared" ref="H29:H36" si="11">+G29+#REF!</f>
        <v>#REF!</v>
      </c>
      <c r="I29" s="168" t="str">
        <f t="shared" ref="I29:I36" si="12">+F29-H29</f>
        <v>#REF!</v>
      </c>
      <c r="J29" s="120"/>
      <c r="K29" s="17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ht="12.0" customHeight="1">
      <c r="A30" s="164">
        <v>1.1110202E7</v>
      </c>
      <c r="B30" s="165" t="s">
        <v>215</v>
      </c>
      <c r="C30" s="166">
        <v>2.080806E8</v>
      </c>
      <c r="D30" s="161"/>
      <c r="E30" s="162"/>
      <c r="F30" s="167">
        <f t="shared" si="10"/>
        <v>208080600</v>
      </c>
      <c r="G30" s="168">
        <v>6488750.0</v>
      </c>
      <c r="H30" s="169" t="str">
        <f t="shared" si="11"/>
        <v>#REF!</v>
      </c>
      <c r="I30" s="168" t="str">
        <f t="shared" si="12"/>
        <v>#REF!</v>
      </c>
      <c r="J30" s="120"/>
      <c r="K30" s="17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</row>
    <row r="31" ht="24.0" customHeight="1">
      <c r="A31" s="164">
        <v>1.1110203E7</v>
      </c>
      <c r="B31" s="165" t="s">
        <v>216</v>
      </c>
      <c r="C31" s="166">
        <v>6.5732128E7</v>
      </c>
      <c r="D31" s="161"/>
      <c r="E31" s="162"/>
      <c r="F31" s="167">
        <f t="shared" si="10"/>
        <v>65732128</v>
      </c>
      <c r="G31" s="168">
        <v>0.0</v>
      </c>
      <c r="H31" s="169" t="str">
        <f t="shared" si="11"/>
        <v>#REF!</v>
      </c>
      <c r="I31" s="168" t="str">
        <f t="shared" si="12"/>
        <v>#REF!</v>
      </c>
      <c r="J31" s="120"/>
      <c r="K31" s="17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</row>
    <row r="32" ht="24.0" customHeight="1">
      <c r="A32" s="164">
        <v>1.1110204E7</v>
      </c>
      <c r="B32" s="165" t="s">
        <v>217</v>
      </c>
      <c r="C32" s="166">
        <v>3.27166728E8</v>
      </c>
      <c r="D32" s="161"/>
      <c r="E32" s="162"/>
      <c r="F32" s="167">
        <f t="shared" si="10"/>
        <v>327166728</v>
      </c>
      <c r="G32" s="168">
        <v>0.0</v>
      </c>
      <c r="H32" s="169" t="str">
        <f t="shared" si="11"/>
        <v>#REF!</v>
      </c>
      <c r="I32" s="168" t="str">
        <f t="shared" si="12"/>
        <v>#REF!</v>
      </c>
      <c r="J32" s="120"/>
      <c r="K32" s="17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</row>
    <row r="33" ht="24.0" customHeight="1">
      <c r="A33" s="164">
        <v>1.1110205E7</v>
      </c>
      <c r="B33" s="165" t="s">
        <v>218</v>
      </c>
      <c r="C33" s="166">
        <v>4.0975872E7</v>
      </c>
      <c r="D33" s="161"/>
      <c r="E33" s="162"/>
      <c r="F33" s="167">
        <f t="shared" si="10"/>
        <v>40975872</v>
      </c>
      <c r="G33" s="168">
        <v>0.0</v>
      </c>
      <c r="H33" s="169" t="str">
        <f t="shared" si="11"/>
        <v>#REF!</v>
      </c>
      <c r="I33" s="168" t="str">
        <f t="shared" si="12"/>
        <v>#REF!</v>
      </c>
      <c r="J33" s="120"/>
      <c r="K33" s="17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</row>
    <row r="34" ht="24.0" customHeight="1">
      <c r="A34" s="164">
        <v>1.1110206E7</v>
      </c>
      <c r="B34" s="165" t="s">
        <v>219</v>
      </c>
      <c r="C34" s="166">
        <v>3.87990288E8</v>
      </c>
      <c r="D34" s="161"/>
      <c r="E34" s="162"/>
      <c r="F34" s="167">
        <f t="shared" si="10"/>
        <v>387990288</v>
      </c>
      <c r="G34" s="168">
        <v>0.0</v>
      </c>
      <c r="H34" s="169" t="str">
        <f t="shared" si="11"/>
        <v>#REF!</v>
      </c>
      <c r="I34" s="168" t="str">
        <f t="shared" si="12"/>
        <v>#REF!</v>
      </c>
      <c r="J34" s="120"/>
      <c r="K34" s="17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</row>
    <row r="35" ht="24.0" customHeight="1">
      <c r="A35" s="164">
        <v>1.1110207E7</v>
      </c>
      <c r="B35" s="165" t="s">
        <v>55</v>
      </c>
      <c r="C35" s="166">
        <v>2.32410024E8</v>
      </c>
      <c r="D35" s="161"/>
      <c r="E35" s="162"/>
      <c r="F35" s="167">
        <f t="shared" si="10"/>
        <v>232410024</v>
      </c>
      <c r="G35" s="168">
        <v>560000.0</v>
      </c>
      <c r="H35" s="169" t="str">
        <f t="shared" si="11"/>
        <v>#REF!</v>
      </c>
      <c r="I35" s="168" t="str">
        <f t="shared" si="12"/>
        <v>#REF!</v>
      </c>
      <c r="J35" s="120"/>
      <c r="K35" s="17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</row>
    <row r="36" ht="12.0" customHeight="1">
      <c r="A36" s="164">
        <v>1.1110208E7</v>
      </c>
      <c r="B36" s="165" t="s">
        <v>221</v>
      </c>
      <c r="C36" s="166">
        <v>5762232.0</v>
      </c>
      <c r="D36" s="161"/>
      <c r="E36" s="162"/>
      <c r="F36" s="167">
        <f t="shared" si="10"/>
        <v>5762232</v>
      </c>
      <c r="G36" s="168">
        <v>0.0</v>
      </c>
      <c r="H36" s="169" t="str">
        <f t="shared" si="11"/>
        <v>#REF!</v>
      </c>
      <c r="I36" s="168" t="str">
        <f t="shared" si="12"/>
        <v>#REF!</v>
      </c>
      <c r="J36" s="120"/>
      <c r="K36" s="17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</row>
    <row r="37" ht="24.0" customHeight="1">
      <c r="A37" s="153">
        <v>111103.0</v>
      </c>
      <c r="B37" s="154" t="s">
        <v>58</v>
      </c>
      <c r="C37" s="160">
        <f t="shared" ref="C37:I37" si="13">SUM(C38:C43)</f>
        <v>2875289743</v>
      </c>
      <c r="D37" s="161">
        <f t="shared" si="13"/>
        <v>0</v>
      </c>
      <c r="E37" s="162">
        <f t="shared" si="13"/>
        <v>0</v>
      </c>
      <c r="F37" s="163">
        <f t="shared" si="13"/>
        <v>2875289743</v>
      </c>
      <c r="G37" s="161">
        <f t="shared" si="13"/>
        <v>8125260</v>
      </c>
      <c r="H37" s="162" t="str">
        <f t="shared" si="13"/>
        <v>#REF!</v>
      </c>
      <c r="I37" s="161" t="str">
        <f t="shared" si="13"/>
        <v>#REF!</v>
      </c>
      <c r="J37" s="128"/>
      <c r="K37" s="159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ht="12.0" customHeight="1">
      <c r="A38" s="164">
        <v>1.1110301E7</v>
      </c>
      <c r="B38" s="165" t="s">
        <v>59</v>
      </c>
      <c r="C38" s="166">
        <v>1.017674196E9</v>
      </c>
      <c r="D38" s="161"/>
      <c r="E38" s="162"/>
      <c r="F38" s="167">
        <f t="shared" ref="F38:F43" si="14">+C38+D38-E38</f>
        <v>1017674196</v>
      </c>
      <c r="G38" s="168">
        <v>2406632.0</v>
      </c>
      <c r="H38" s="169" t="str">
        <f t="shared" ref="H38:H43" si="15">+G38+#REF!</f>
        <v>#REF!</v>
      </c>
      <c r="I38" s="168" t="str">
        <f t="shared" ref="I38:I43" si="16">+F38-H38</f>
        <v>#REF!</v>
      </c>
      <c r="J38" s="120"/>
      <c r="K38" s="17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</row>
    <row r="39" ht="12.0" customHeight="1">
      <c r="A39" s="164">
        <v>1.1110302E7</v>
      </c>
      <c r="B39" s="165" t="s">
        <v>223</v>
      </c>
      <c r="C39" s="166">
        <v>5.874915648E8</v>
      </c>
      <c r="D39" s="161"/>
      <c r="E39" s="162"/>
      <c r="F39" s="167">
        <f t="shared" si="14"/>
        <v>587491564.8</v>
      </c>
      <c r="G39" s="168">
        <v>3466988.0</v>
      </c>
      <c r="H39" s="169" t="str">
        <f t="shared" si="15"/>
        <v>#REF!</v>
      </c>
      <c r="I39" s="168" t="str">
        <f t="shared" si="16"/>
        <v>#REF!</v>
      </c>
      <c r="J39" s="120"/>
      <c r="K39" s="17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</row>
    <row r="40" ht="12.0" customHeight="1">
      <c r="A40" s="164">
        <v>1.1110303E7</v>
      </c>
      <c r="B40" s="165" t="s">
        <v>224</v>
      </c>
      <c r="C40" s="166">
        <v>3.48294912E8</v>
      </c>
      <c r="D40" s="161"/>
      <c r="E40" s="162"/>
      <c r="F40" s="167">
        <f t="shared" si="14"/>
        <v>348294912</v>
      </c>
      <c r="G40" s="168">
        <v>606200.0</v>
      </c>
      <c r="H40" s="169" t="str">
        <f t="shared" si="15"/>
        <v>#REF!</v>
      </c>
      <c r="I40" s="168" t="str">
        <f t="shared" si="16"/>
        <v>#REF!</v>
      </c>
      <c r="J40" s="120"/>
      <c r="K40" s="17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</row>
    <row r="41" ht="12.0" customHeight="1">
      <c r="A41" s="164">
        <v>1.1110304E7</v>
      </c>
      <c r="B41" s="165" t="s">
        <v>67</v>
      </c>
      <c r="C41" s="166">
        <v>3.95673264E8</v>
      </c>
      <c r="D41" s="161"/>
      <c r="E41" s="162"/>
      <c r="F41" s="167">
        <f t="shared" si="14"/>
        <v>395673264</v>
      </c>
      <c r="G41" s="168">
        <v>1645440.0</v>
      </c>
      <c r="H41" s="169" t="str">
        <f t="shared" si="15"/>
        <v>#REF!</v>
      </c>
      <c r="I41" s="168" t="str">
        <f t="shared" si="16"/>
        <v>#REF!</v>
      </c>
      <c r="J41" s="120"/>
      <c r="K41" s="17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</row>
    <row r="42" ht="12.0" customHeight="1">
      <c r="A42" s="164">
        <v>1.1110305E7</v>
      </c>
      <c r="B42" s="165" t="s">
        <v>225</v>
      </c>
      <c r="C42" s="166">
        <v>3.660938064E8</v>
      </c>
      <c r="D42" s="161"/>
      <c r="E42" s="162"/>
      <c r="F42" s="167">
        <f t="shared" si="14"/>
        <v>366093806.4</v>
      </c>
      <c r="G42" s="168">
        <v>0.0</v>
      </c>
      <c r="H42" s="169" t="str">
        <f t="shared" si="15"/>
        <v>#REF!</v>
      </c>
      <c r="I42" s="168" t="str">
        <f t="shared" si="16"/>
        <v>#REF!</v>
      </c>
      <c r="J42" s="120"/>
      <c r="K42" s="17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</row>
    <row r="43" ht="12.0" customHeight="1">
      <c r="A43" s="164">
        <v>1.1110306E7</v>
      </c>
      <c r="B43" s="165" t="s">
        <v>226</v>
      </c>
      <c r="C43" s="166">
        <v>1.60062E8</v>
      </c>
      <c r="D43" s="161"/>
      <c r="E43" s="162"/>
      <c r="F43" s="167">
        <f t="shared" si="14"/>
        <v>160062000</v>
      </c>
      <c r="G43" s="168">
        <v>0.0</v>
      </c>
      <c r="H43" s="169" t="str">
        <f t="shared" si="15"/>
        <v>#REF!</v>
      </c>
      <c r="I43" s="168" t="str">
        <f t="shared" si="16"/>
        <v>#REF!</v>
      </c>
      <c r="J43" s="120"/>
      <c r="K43" s="17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</row>
    <row r="44" ht="12.0" customHeight="1">
      <c r="A44" s="153">
        <v>111104.0</v>
      </c>
      <c r="B44" s="154" t="s">
        <v>85</v>
      </c>
      <c r="C44" s="160">
        <f t="shared" ref="C44:I44" si="17">SUM(C45:C48)</f>
        <v>1312124251</v>
      </c>
      <c r="D44" s="161">
        <f t="shared" si="17"/>
        <v>0</v>
      </c>
      <c r="E44" s="162">
        <f t="shared" si="17"/>
        <v>0</v>
      </c>
      <c r="F44" s="163">
        <f t="shared" si="17"/>
        <v>1312124251</v>
      </c>
      <c r="G44" s="161">
        <f t="shared" si="17"/>
        <v>1099244</v>
      </c>
      <c r="H44" s="162" t="str">
        <f t="shared" si="17"/>
        <v>#REF!</v>
      </c>
      <c r="I44" s="161" t="str">
        <f t="shared" si="17"/>
        <v>#REF!</v>
      </c>
      <c r="J44" s="128"/>
      <c r="K44" s="159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ht="12.0" customHeight="1">
      <c r="A45" s="164">
        <v>1.1110402E7</v>
      </c>
      <c r="B45" s="165" t="s">
        <v>125</v>
      </c>
      <c r="C45" s="166">
        <v>6.635530272E8</v>
      </c>
      <c r="D45" s="161"/>
      <c r="E45" s="162"/>
      <c r="F45" s="167">
        <f t="shared" ref="F45:F48" si="18">+C45+D45-E45</f>
        <v>663553027.2</v>
      </c>
      <c r="G45" s="168">
        <v>1099244.0</v>
      </c>
      <c r="H45" s="169" t="str">
        <f t="shared" ref="H45:H48" si="19">+G45+#REF!</f>
        <v>#REF!</v>
      </c>
      <c r="I45" s="168" t="str">
        <f t="shared" ref="I45:I48" si="20">+F45-H45</f>
        <v>#REF!</v>
      </c>
      <c r="J45" s="120"/>
      <c r="K45" s="17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</row>
    <row r="46" ht="12.0" customHeight="1">
      <c r="A46" s="164">
        <v>1.1110403E7</v>
      </c>
      <c r="B46" s="165" t="s">
        <v>91</v>
      </c>
      <c r="C46" s="166">
        <v>2.92593336E8</v>
      </c>
      <c r="D46" s="161"/>
      <c r="E46" s="162"/>
      <c r="F46" s="167">
        <f t="shared" si="18"/>
        <v>292593336</v>
      </c>
      <c r="G46" s="168">
        <v>0.0</v>
      </c>
      <c r="H46" s="169" t="str">
        <f t="shared" si="19"/>
        <v>#REF!</v>
      </c>
      <c r="I46" s="168" t="str">
        <f t="shared" si="20"/>
        <v>#REF!</v>
      </c>
      <c r="J46" s="120"/>
      <c r="K46" s="17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</row>
    <row r="47" ht="12.0" customHeight="1">
      <c r="A47" s="164">
        <v>1.1110404E7</v>
      </c>
      <c r="B47" s="165" t="s">
        <v>89</v>
      </c>
      <c r="C47" s="166">
        <v>1.79909688E8</v>
      </c>
      <c r="D47" s="161"/>
      <c r="E47" s="162"/>
      <c r="F47" s="167">
        <f t="shared" si="18"/>
        <v>179909688</v>
      </c>
      <c r="G47" s="168">
        <v>0.0</v>
      </c>
      <c r="H47" s="169" t="str">
        <f t="shared" si="19"/>
        <v>#REF!</v>
      </c>
      <c r="I47" s="168" t="str">
        <f t="shared" si="20"/>
        <v>#REF!</v>
      </c>
      <c r="J47" s="120"/>
      <c r="K47" s="17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</row>
    <row r="48" ht="12.0" customHeight="1">
      <c r="A48" s="164">
        <v>1.1110405E7</v>
      </c>
      <c r="B48" s="165" t="s">
        <v>90</v>
      </c>
      <c r="C48" s="166">
        <v>1.760682E8</v>
      </c>
      <c r="D48" s="161"/>
      <c r="E48" s="162"/>
      <c r="F48" s="167">
        <f t="shared" si="18"/>
        <v>176068200</v>
      </c>
      <c r="G48" s="168">
        <v>0.0</v>
      </c>
      <c r="H48" s="169" t="str">
        <f t="shared" si="19"/>
        <v>#REF!</v>
      </c>
      <c r="I48" s="168" t="str">
        <f t="shared" si="20"/>
        <v>#REF!</v>
      </c>
      <c r="J48" s="120"/>
      <c r="K48" s="17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</row>
    <row r="49" ht="12.0" customHeight="1">
      <c r="A49" s="153">
        <v>111105.0</v>
      </c>
      <c r="B49" s="154" t="s">
        <v>97</v>
      </c>
      <c r="C49" s="160">
        <f t="shared" ref="C49:I49" si="21">SUM(C50:C51)</f>
        <v>272745648</v>
      </c>
      <c r="D49" s="161">
        <f t="shared" si="21"/>
        <v>0</v>
      </c>
      <c r="E49" s="162">
        <f t="shared" si="21"/>
        <v>0</v>
      </c>
      <c r="F49" s="163">
        <f t="shared" si="21"/>
        <v>272745648</v>
      </c>
      <c r="G49" s="161">
        <f t="shared" si="21"/>
        <v>200000</v>
      </c>
      <c r="H49" s="162" t="str">
        <f t="shared" si="21"/>
        <v>#REF!</v>
      </c>
      <c r="I49" s="161" t="str">
        <f t="shared" si="21"/>
        <v>#REF!</v>
      </c>
      <c r="J49" s="128"/>
      <c r="K49" s="159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</row>
    <row r="50" ht="24.0" customHeight="1">
      <c r="A50" s="164">
        <v>1.1110501E7</v>
      </c>
      <c r="B50" s="165" t="s">
        <v>227</v>
      </c>
      <c r="C50" s="166">
        <v>8.323224E7</v>
      </c>
      <c r="D50" s="161"/>
      <c r="E50" s="162"/>
      <c r="F50" s="167">
        <f t="shared" ref="F50:F51" si="22">+C50+D50-E50</f>
        <v>83232240</v>
      </c>
      <c r="G50" s="168">
        <v>0.0</v>
      </c>
      <c r="H50" s="169" t="str">
        <f t="shared" ref="H50:H51" si="23">+G50+#REF!</f>
        <v>#REF!</v>
      </c>
      <c r="I50" s="168" t="str">
        <f t="shared" ref="I50:I51" si="24">+F50-H50</f>
        <v>#REF!</v>
      </c>
      <c r="J50" s="120"/>
      <c r="K50" s="17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</row>
    <row r="51" ht="12.0" customHeight="1">
      <c r="A51" s="164">
        <v>1.1110502E7</v>
      </c>
      <c r="B51" s="165" t="s">
        <v>98</v>
      </c>
      <c r="C51" s="166">
        <v>1.89513408E8</v>
      </c>
      <c r="D51" s="161"/>
      <c r="E51" s="162"/>
      <c r="F51" s="167">
        <f t="shared" si="22"/>
        <v>189513408</v>
      </c>
      <c r="G51" s="168">
        <v>200000.0</v>
      </c>
      <c r="H51" s="169" t="str">
        <f t="shared" si="23"/>
        <v>#REF!</v>
      </c>
      <c r="I51" s="168" t="str">
        <f t="shared" si="24"/>
        <v>#REF!</v>
      </c>
      <c r="J51" s="120"/>
      <c r="K51" s="17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</row>
    <row r="52" ht="24.0" customHeight="1">
      <c r="A52" s="153">
        <v>111106.0</v>
      </c>
      <c r="B52" s="154" t="s">
        <v>228</v>
      </c>
      <c r="C52" s="160">
        <f t="shared" ref="C52:I52" si="25">SUM(C53:C69)</f>
        <v>2211416592</v>
      </c>
      <c r="D52" s="161">
        <f t="shared" si="25"/>
        <v>0</v>
      </c>
      <c r="E52" s="162">
        <f t="shared" si="25"/>
        <v>0</v>
      </c>
      <c r="F52" s="163">
        <f t="shared" si="25"/>
        <v>2211416592</v>
      </c>
      <c r="G52" s="161">
        <f t="shared" si="25"/>
        <v>6439470</v>
      </c>
      <c r="H52" s="162" t="str">
        <f t="shared" si="25"/>
        <v>#REF!</v>
      </c>
      <c r="I52" s="161" t="str">
        <f t="shared" si="25"/>
        <v>#REF!</v>
      </c>
      <c r="J52" s="128"/>
      <c r="K52" s="159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</row>
    <row r="53" ht="12.0" customHeight="1">
      <c r="A53" s="164">
        <v>1.1110601E7</v>
      </c>
      <c r="B53" s="165" t="s">
        <v>229</v>
      </c>
      <c r="C53" s="166">
        <v>2.1768432E7</v>
      </c>
      <c r="D53" s="161"/>
      <c r="E53" s="162"/>
      <c r="F53" s="167">
        <f t="shared" ref="F53:F69" si="26">+C53+D53-E53</f>
        <v>21768432</v>
      </c>
      <c r="G53" s="168">
        <v>535750.0</v>
      </c>
      <c r="H53" s="169" t="str">
        <f t="shared" ref="H53:H69" si="27">+G53+#REF!</f>
        <v>#REF!</v>
      </c>
      <c r="I53" s="168" t="str">
        <f t="shared" ref="I53:I69" si="28">+F53-H53</f>
        <v>#REF!</v>
      </c>
      <c r="J53" s="120"/>
      <c r="K53" s="17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</row>
    <row r="54" ht="12.0" customHeight="1">
      <c r="A54" s="164">
        <v>1.1110602E7</v>
      </c>
      <c r="B54" s="165" t="s">
        <v>230</v>
      </c>
      <c r="C54" s="166">
        <v>3.7774632E7</v>
      </c>
      <c r="D54" s="161"/>
      <c r="E54" s="162"/>
      <c r="F54" s="167">
        <f t="shared" si="26"/>
        <v>37774632</v>
      </c>
      <c r="G54" s="168">
        <v>5903720.0</v>
      </c>
      <c r="H54" s="169" t="str">
        <f t="shared" si="27"/>
        <v>#REF!</v>
      </c>
      <c r="I54" s="168" t="str">
        <f t="shared" si="28"/>
        <v>#REF!</v>
      </c>
      <c r="J54" s="120"/>
      <c r="K54" s="17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</row>
    <row r="55" ht="12.0" customHeight="1">
      <c r="A55" s="164">
        <v>1.1110603E7</v>
      </c>
      <c r="B55" s="165" t="s">
        <v>231</v>
      </c>
      <c r="C55" s="166">
        <v>7.5549264E7</v>
      </c>
      <c r="D55" s="161"/>
      <c r="E55" s="162"/>
      <c r="F55" s="167">
        <f t="shared" si="26"/>
        <v>75549264</v>
      </c>
      <c r="G55" s="168">
        <v>0.0</v>
      </c>
      <c r="H55" s="169" t="str">
        <f t="shared" si="27"/>
        <v>#REF!</v>
      </c>
      <c r="I55" s="168" t="str">
        <f t="shared" si="28"/>
        <v>#REF!</v>
      </c>
      <c r="J55" s="120"/>
      <c r="K55" s="17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</row>
    <row r="56" ht="12.0" customHeight="1">
      <c r="A56" s="164">
        <v>1.1110604E7</v>
      </c>
      <c r="B56" s="165" t="s">
        <v>232</v>
      </c>
      <c r="C56" s="166">
        <v>2.1128184E7</v>
      </c>
      <c r="D56" s="161"/>
      <c r="E56" s="162"/>
      <c r="F56" s="167">
        <f t="shared" si="26"/>
        <v>21128184</v>
      </c>
      <c r="G56" s="168">
        <v>0.0</v>
      </c>
      <c r="H56" s="169" t="str">
        <f t="shared" si="27"/>
        <v>#REF!</v>
      </c>
      <c r="I56" s="168" t="str">
        <f t="shared" si="28"/>
        <v>#REF!</v>
      </c>
      <c r="J56" s="120"/>
      <c r="K56" s="17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</row>
    <row r="57" ht="12.0" customHeight="1">
      <c r="A57" s="164">
        <v>1.1110605E7</v>
      </c>
      <c r="B57" s="171" t="s">
        <v>233</v>
      </c>
      <c r="C57" s="166">
        <v>4.9939344E7</v>
      </c>
      <c r="D57" s="161"/>
      <c r="E57" s="162"/>
      <c r="F57" s="167">
        <f t="shared" si="26"/>
        <v>49939344</v>
      </c>
      <c r="G57" s="168">
        <v>0.0</v>
      </c>
      <c r="H57" s="169" t="str">
        <f t="shared" si="27"/>
        <v>#REF!</v>
      </c>
      <c r="I57" s="168" t="str">
        <f t="shared" si="28"/>
        <v>#REF!</v>
      </c>
      <c r="J57" s="120"/>
      <c r="K57" s="17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</row>
    <row r="58" ht="12.0" customHeight="1">
      <c r="A58" s="164">
        <v>1.1110606E7</v>
      </c>
      <c r="B58" s="165" t="s">
        <v>234</v>
      </c>
      <c r="C58" s="166">
        <v>1.8567192E7</v>
      </c>
      <c r="D58" s="161"/>
      <c r="E58" s="162"/>
      <c r="F58" s="167">
        <f t="shared" si="26"/>
        <v>18567192</v>
      </c>
      <c r="G58" s="168">
        <v>0.0</v>
      </c>
      <c r="H58" s="169" t="str">
        <f t="shared" si="27"/>
        <v>#REF!</v>
      </c>
      <c r="I58" s="168" t="str">
        <f t="shared" si="28"/>
        <v>#REF!</v>
      </c>
      <c r="J58" s="120"/>
      <c r="K58" s="17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</row>
    <row r="59" ht="12.0" customHeight="1">
      <c r="A59" s="164">
        <v>1.1110607E7</v>
      </c>
      <c r="B59" s="165" t="s">
        <v>235</v>
      </c>
      <c r="C59" s="166">
        <v>5762232.0</v>
      </c>
      <c r="D59" s="161"/>
      <c r="E59" s="162"/>
      <c r="F59" s="167">
        <f t="shared" si="26"/>
        <v>5762232</v>
      </c>
      <c r="G59" s="168">
        <v>0.0</v>
      </c>
      <c r="H59" s="169" t="str">
        <f t="shared" si="27"/>
        <v>#REF!</v>
      </c>
      <c r="I59" s="168" t="str">
        <f t="shared" si="28"/>
        <v>#REF!</v>
      </c>
      <c r="J59" s="120"/>
      <c r="K59" s="17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</row>
    <row r="60" ht="24.0" customHeight="1">
      <c r="A60" s="164">
        <v>1.1110608E7</v>
      </c>
      <c r="B60" s="165" t="s">
        <v>236</v>
      </c>
      <c r="C60" s="166">
        <v>6.33205272E8</v>
      </c>
      <c r="D60" s="161"/>
      <c r="E60" s="162"/>
      <c r="F60" s="167">
        <f t="shared" si="26"/>
        <v>633205272</v>
      </c>
      <c r="G60" s="168">
        <v>0.0</v>
      </c>
      <c r="H60" s="169" t="str">
        <f t="shared" si="27"/>
        <v>#REF!</v>
      </c>
      <c r="I60" s="168" t="str">
        <f t="shared" si="28"/>
        <v>#REF!</v>
      </c>
      <c r="J60" s="120"/>
      <c r="K60" s="17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</row>
    <row r="61" ht="24.0" customHeight="1">
      <c r="A61" s="164">
        <v>1.1110609E7</v>
      </c>
      <c r="B61" s="165" t="s">
        <v>237</v>
      </c>
      <c r="C61" s="166">
        <v>4.68021288E8</v>
      </c>
      <c r="D61" s="161"/>
      <c r="E61" s="162"/>
      <c r="F61" s="167">
        <f t="shared" si="26"/>
        <v>468021288</v>
      </c>
      <c r="G61" s="168">
        <v>0.0</v>
      </c>
      <c r="H61" s="169" t="str">
        <f t="shared" si="27"/>
        <v>#REF!</v>
      </c>
      <c r="I61" s="168" t="str">
        <f t="shared" si="28"/>
        <v>#REF!</v>
      </c>
      <c r="J61" s="120"/>
      <c r="K61" s="17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</row>
    <row r="62" ht="24.0" customHeight="1">
      <c r="A62" s="164">
        <v>1.111061E7</v>
      </c>
      <c r="B62" s="165" t="s">
        <v>238</v>
      </c>
      <c r="C62" s="166">
        <v>7.5549264E7</v>
      </c>
      <c r="D62" s="161"/>
      <c r="E62" s="162"/>
      <c r="F62" s="167">
        <f t="shared" si="26"/>
        <v>75549264</v>
      </c>
      <c r="G62" s="168">
        <v>0.0</v>
      </c>
      <c r="H62" s="169" t="str">
        <f t="shared" si="27"/>
        <v>#REF!</v>
      </c>
      <c r="I62" s="168" t="str">
        <f t="shared" si="28"/>
        <v>#REF!</v>
      </c>
      <c r="J62" s="120"/>
      <c r="K62" s="17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</row>
    <row r="63" ht="24.0" customHeight="1">
      <c r="A63" s="164">
        <v>1.1110611E7</v>
      </c>
      <c r="B63" s="165" t="s">
        <v>239</v>
      </c>
      <c r="C63" s="166">
        <v>7.2988272E7</v>
      </c>
      <c r="D63" s="161"/>
      <c r="E63" s="162"/>
      <c r="F63" s="167">
        <f t="shared" si="26"/>
        <v>72988272</v>
      </c>
      <c r="G63" s="168">
        <v>0.0</v>
      </c>
      <c r="H63" s="169" t="str">
        <f t="shared" si="27"/>
        <v>#REF!</v>
      </c>
      <c r="I63" s="168" t="str">
        <f t="shared" si="28"/>
        <v>#REF!</v>
      </c>
      <c r="J63" s="120"/>
      <c r="K63" s="17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ht="24.0" customHeight="1">
      <c r="A64" s="164">
        <v>1.1110612E7</v>
      </c>
      <c r="B64" s="165" t="s">
        <v>240</v>
      </c>
      <c r="C64" s="172">
        <v>3.841488E7</v>
      </c>
      <c r="D64" s="161"/>
      <c r="E64" s="162"/>
      <c r="F64" s="167">
        <f t="shared" si="26"/>
        <v>38414880</v>
      </c>
      <c r="G64" s="168">
        <v>0.0</v>
      </c>
      <c r="H64" s="169" t="str">
        <f t="shared" si="27"/>
        <v>#REF!</v>
      </c>
      <c r="I64" s="168" t="str">
        <f t="shared" si="28"/>
        <v>#REF!</v>
      </c>
      <c r="J64" s="120"/>
      <c r="K64" s="17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</row>
    <row r="65" ht="24.0" customHeight="1">
      <c r="A65" s="164">
        <v>1.1110613E7</v>
      </c>
      <c r="B65" s="165" t="s">
        <v>241</v>
      </c>
      <c r="C65" s="166">
        <v>2.98355568E8</v>
      </c>
      <c r="D65" s="161"/>
      <c r="E65" s="162"/>
      <c r="F65" s="167">
        <f t="shared" si="26"/>
        <v>298355568</v>
      </c>
      <c r="G65" s="168">
        <v>0.0</v>
      </c>
      <c r="H65" s="169" t="str">
        <f t="shared" si="27"/>
        <v>#REF!</v>
      </c>
      <c r="I65" s="168" t="str">
        <f t="shared" si="28"/>
        <v>#REF!</v>
      </c>
      <c r="J65" s="120"/>
      <c r="K65" s="17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ht="48.0" customHeight="1">
      <c r="A66" s="164">
        <v>1.1110614E7</v>
      </c>
      <c r="B66" s="165" t="s">
        <v>242</v>
      </c>
      <c r="C66" s="172">
        <v>2.91953088E8</v>
      </c>
      <c r="D66" s="161"/>
      <c r="E66" s="162"/>
      <c r="F66" s="167">
        <f t="shared" si="26"/>
        <v>291953088</v>
      </c>
      <c r="G66" s="168">
        <v>0.0</v>
      </c>
      <c r="H66" s="169" t="str">
        <f t="shared" si="27"/>
        <v>#REF!</v>
      </c>
      <c r="I66" s="168" t="str">
        <f t="shared" si="28"/>
        <v>#REF!</v>
      </c>
      <c r="J66" s="120"/>
      <c r="K66" s="17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</row>
    <row r="67" ht="36.0" customHeight="1">
      <c r="A67" s="164">
        <v>1.1110615E7</v>
      </c>
      <c r="B67" s="165" t="s">
        <v>243</v>
      </c>
      <c r="C67" s="166">
        <v>5.121984E7</v>
      </c>
      <c r="D67" s="161"/>
      <c r="E67" s="162"/>
      <c r="F67" s="167">
        <f t="shared" si="26"/>
        <v>51219840</v>
      </c>
      <c r="G67" s="168">
        <v>0.0</v>
      </c>
      <c r="H67" s="169" t="str">
        <f t="shared" si="27"/>
        <v>#REF!</v>
      </c>
      <c r="I67" s="168" t="str">
        <f t="shared" si="28"/>
        <v>#REF!</v>
      </c>
      <c r="J67" s="120"/>
      <c r="K67" s="17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</row>
    <row r="68" ht="24.0" customHeight="1">
      <c r="A68" s="164">
        <v>1.1110616E7</v>
      </c>
      <c r="B68" s="165" t="s">
        <v>244</v>
      </c>
      <c r="C68" s="166">
        <v>5.121984E7</v>
      </c>
      <c r="D68" s="161"/>
      <c r="E68" s="162"/>
      <c r="F68" s="167">
        <f t="shared" si="26"/>
        <v>51219840</v>
      </c>
      <c r="G68" s="168">
        <v>0.0</v>
      </c>
      <c r="H68" s="169" t="str">
        <f t="shared" si="27"/>
        <v>#REF!</v>
      </c>
      <c r="I68" s="168" t="str">
        <f t="shared" si="28"/>
        <v>#REF!</v>
      </c>
      <c r="J68" s="120"/>
      <c r="K68" s="17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</row>
    <row r="69" ht="24.0" customHeight="1">
      <c r="A69" s="164">
        <v>1.1110617E7</v>
      </c>
      <c r="B69" s="165" t="s">
        <v>245</v>
      </c>
      <c r="C69" s="166"/>
      <c r="D69" s="161">
        <v>0.0</v>
      </c>
      <c r="E69" s="162"/>
      <c r="F69" s="167">
        <f t="shared" si="26"/>
        <v>0</v>
      </c>
      <c r="G69" s="168">
        <v>0.0</v>
      </c>
      <c r="H69" s="169" t="str">
        <f t="shared" si="27"/>
        <v>#REF!</v>
      </c>
      <c r="I69" s="168" t="str">
        <f t="shared" si="28"/>
        <v>#REF!</v>
      </c>
      <c r="J69" s="120"/>
      <c r="K69" s="17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ht="12.0" customHeight="1">
      <c r="A70" s="153">
        <v>111107.0</v>
      </c>
      <c r="B70" s="154" t="s">
        <v>246</v>
      </c>
      <c r="C70" s="160">
        <f t="shared" ref="C70:I70" si="29">SUM(C71:C80)</f>
        <v>411039216</v>
      </c>
      <c r="D70" s="161">
        <f t="shared" si="29"/>
        <v>0</v>
      </c>
      <c r="E70" s="162">
        <f t="shared" si="29"/>
        <v>0</v>
      </c>
      <c r="F70" s="163">
        <f t="shared" si="29"/>
        <v>411039216</v>
      </c>
      <c r="G70" s="161">
        <f t="shared" si="29"/>
        <v>0</v>
      </c>
      <c r="H70" s="162" t="str">
        <f t="shared" si="29"/>
        <v>#REF!</v>
      </c>
      <c r="I70" s="161" t="str">
        <f t="shared" si="29"/>
        <v>#REF!</v>
      </c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</row>
    <row r="71" ht="12.0" customHeight="1">
      <c r="A71" s="164">
        <v>1.1110701E7</v>
      </c>
      <c r="B71" s="165" t="s">
        <v>247</v>
      </c>
      <c r="C71" s="166">
        <v>3.6494136E7</v>
      </c>
      <c r="D71" s="173"/>
      <c r="E71" s="174"/>
      <c r="F71" s="167">
        <f t="shared" ref="F71:F80" si="30">+C71+D71-E71</f>
        <v>36494136</v>
      </c>
      <c r="G71" s="175">
        <v>0.0</v>
      </c>
      <c r="H71" s="169" t="str">
        <f t="shared" ref="H71:H80" si="31">+G71+#REF!</f>
        <v>#REF!</v>
      </c>
      <c r="I71" s="168" t="str">
        <f t="shared" ref="I71:I80" si="32">+F71-H71</f>
        <v>#REF!</v>
      </c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</row>
    <row r="72" ht="12.0" customHeight="1">
      <c r="A72" s="164">
        <v>1.1110702E7</v>
      </c>
      <c r="B72" s="165" t="s">
        <v>248</v>
      </c>
      <c r="C72" s="166">
        <v>4.5457608E7</v>
      </c>
      <c r="D72" s="173"/>
      <c r="E72" s="174"/>
      <c r="F72" s="167">
        <f t="shared" si="30"/>
        <v>45457608</v>
      </c>
      <c r="G72" s="175">
        <v>0.0</v>
      </c>
      <c r="H72" s="169" t="str">
        <f t="shared" si="31"/>
        <v>#REF!</v>
      </c>
      <c r="I72" s="168" t="str">
        <f t="shared" si="32"/>
        <v>#REF!</v>
      </c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</row>
    <row r="73" ht="12.0" customHeight="1">
      <c r="A73" s="164">
        <v>1.1110703E7</v>
      </c>
      <c r="B73" s="165" t="s">
        <v>249</v>
      </c>
      <c r="C73" s="166">
        <v>6.3384552E7</v>
      </c>
      <c r="D73" s="176"/>
      <c r="E73" s="177"/>
      <c r="F73" s="167">
        <f t="shared" si="30"/>
        <v>63384552</v>
      </c>
      <c r="G73" s="178">
        <v>0.0</v>
      </c>
      <c r="H73" s="169" t="str">
        <f t="shared" si="31"/>
        <v>#REF!</v>
      </c>
      <c r="I73" s="168" t="str">
        <f t="shared" si="32"/>
        <v>#REF!</v>
      </c>
      <c r="J73" s="120"/>
      <c r="K73" s="17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</row>
    <row r="74" ht="12.0" customHeight="1">
      <c r="A74" s="164">
        <v>1.1110704E7</v>
      </c>
      <c r="B74" s="165" t="s">
        <v>250</v>
      </c>
      <c r="C74" s="166">
        <v>2.1768432E7</v>
      </c>
      <c r="D74" s="173"/>
      <c r="E74" s="174"/>
      <c r="F74" s="167">
        <f t="shared" si="30"/>
        <v>21768432</v>
      </c>
      <c r="G74" s="178">
        <v>0.0</v>
      </c>
      <c r="H74" s="169" t="str">
        <f t="shared" si="31"/>
        <v>#REF!</v>
      </c>
      <c r="I74" s="168" t="str">
        <f t="shared" si="32"/>
        <v>#REF!</v>
      </c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</row>
    <row r="75" ht="12.0" customHeight="1">
      <c r="A75" s="164">
        <v>1.1110705E7</v>
      </c>
      <c r="B75" s="165" t="s">
        <v>251</v>
      </c>
      <c r="C75" s="166">
        <v>1.280496E7</v>
      </c>
      <c r="D75" s="161"/>
      <c r="E75" s="162"/>
      <c r="F75" s="167">
        <f t="shared" si="30"/>
        <v>12804960</v>
      </c>
      <c r="G75" s="178">
        <v>0.0</v>
      </c>
      <c r="H75" s="169" t="str">
        <f t="shared" si="31"/>
        <v>#REF!</v>
      </c>
      <c r="I75" s="168" t="str">
        <f t="shared" si="32"/>
        <v>#REF!</v>
      </c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</row>
    <row r="76" ht="12.0" customHeight="1">
      <c r="A76" s="164">
        <v>1.1110706E7</v>
      </c>
      <c r="B76" s="165" t="s">
        <v>252</v>
      </c>
      <c r="C76" s="166">
        <v>2.1768432E7</v>
      </c>
      <c r="D76" s="173"/>
      <c r="E76" s="174"/>
      <c r="F76" s="167">
        <f t="shared" si="30"/>
        <v>21768432</v>
      </c>
      <c r="G76" s="178">
        <v>0.0</v>
      </c>
      <c r="H76" s="169" t="str">
        <f t="shared" si="31"/>
        <v>#REF!</v>
      </c>
      <c r="I76" s="168" t="str">
        <f t="shared" si="32"/>
        <v>#REF!</v>
      </c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</row>
    <row r="77" ht="12.0" customHeight="1">
      <c r="A77" s="164">
        <v>1.1110707E7</v>
      </c>
      <c r="B77" s="165" t="s">
        <v>253</v>
      </c>
      <c r="C77" s="166">
        <v>3.9055128E7</v>
      </c>
      <c r="D77" s="173"/>
      <c r="E77" s="174"/>
      <c r="F77" s="167">
        <f t="shared" si="30"/>
        <v>39055128</v>
      </c>
      <c r="G77" s="178">
        <v>0.0</v>
      </c>
      <c r="H77" s="169" t="str">
        <f t="shared" si="31"/>
        <v>#REF!</v>
      </c>
      <c r="I77" s="168" t="str">
        <f t="shared" si="32"/>
        <v>#REF!</v>
      </c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</row>
    <row r="78" ht="12.0" customHeight="1">
      <c r="A78" s="164">
        <v>1.1110708E7</v>
      </c>
      <c r="B78" s="165" t="s">
        <v>254</v>
      </c>
      <c r="C78" s="166">
        <v>3.9695376E7</v>
      </c>
      <c r="D78" s="178"/>
      <c r="E78" s="174"/>
      <c r="F78" s="167">
        <f t="shared" si="30"/>
        <v>39695376</v>
      </c>
      <c r="G78" s="178">
        <v>0.0</v>
      </c>
      <c r="H78" s="169" t="str">
        <f t="shared" si="31"/>
        <v>#REF!</v>
      </c>
      <c r="I78" s="168" t="str">
        <f t="shared" si="32"/>
        <v>#REF!</v>
      </c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</row>
    <row r="79" ht="12.0" customHeight="1">
      <c r="A79" s="164">
        <v>1.1110709E7</v>
      </c>
      <c r="B79" s="165" t="s">
        <v>255</v>
      </c>
      <c r="C79" s="166">
        <v>3.4573392E7</v>
      </c>
      <c r="D79" s="178"/>
      <c r="E79" s="179"/>
      <c r="F79" s="167">
        <f t="shared" si="30"/>
        <v>34573392</v>
      </c>
      <c r="G79" s="178">
        <v>0.0</v>
      </c>
      <c r="H79" s="169" t="str">
        <f t="shared" si="31"/>
        <v>#REF!</v>
      </c>
      <c r="I79" s="168" t="str">
        <f t="shared" si="32"/>
        <v>#REF!</v>
      </c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</row>
    <row r="80" ht="12.0" customHeight="1">
      <c r="A80" s="164">
        <v>1.111071E7</v>
      </c>
      <c r="B80" s="165" t="s">
        <v>256</v>
      </c>
      <c r="C80" s="166">
        <v>9.60372E7</v>
      </c>
      <c r="D80" s="180"/>
      <c r="E80" s="181"/>
      <c r="F80" s="167">
        <f t="shared" si="30"/>
        <v>96037200</v>
      </c>
      <c r="G80" s="175">
        <v>0.0</v>
      </c>
      <c r="H80" s="169" t="str">
        <f t="shared" si="31"/>
        <v>#REF!</v>
      </c>
      <c r="I80" s="168" t="str">
        <f t="shared" si="32"/>
        <v>#REF!</v>
      </c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</row>
    <row r="81" ht="12.0" customHeight="1">
      <c r="A81" s="182">
        <v>111108.0</v>
      </c>
      <c r="B81" s="183" t="s">
        <v>257</v>
      </c>
      <c r="C81" s="184">
        <f t="shared" ref="C81:F81" si="33">SUM(C82)</f>
        <v>51219840</v>
      </c>
      <c r="D81" s="185">
        <f t="shared" si="33"/>
        <v>0</v>
      </c>
      <c r="E81" s="186">
        <f t="shared" si="33"/>
        <v>0</v>
      </c>
      <c r="F81" s="184">
        <f t="shared" si="33"/>
        <v>51219840</v>
      </c>
      <c r="G81" s="185" t="str">
        <f>SUM(G82:G83)</f>
        <v>#ERROR!</v>
      </c>
      <c r="H81" s="186" t="str">
        <f t="shared" ref="H81:I81" si="34">SUM(H82)</f>
        <v>#REF!</v>
      </c>
      <c r="I81" s="185" t="str">
        <f t="shared" si="34"/>
        <v>#REF!</v>
      </c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</row>
    <row r="82" ht="24.0" customHeight="1">
      <c r="A82" s="164">
        <v>1.1110801E7</v>
      </c>
      <c r="B82" s="165" t="s">
        <v>258</v>
      </c>
      <c r="C82" s="166">
        <v>5.121984E7</v>
      </c>
      <c r="D82" s="173"/>
      <c r="E82" s="174"/>
      <c r="F82" s="167">
        <f t="shared" ref="F82:F83" si="35">+C82+D82-E82</f>
        <v>51219840</v>
      </c>
      <c r="G82" s="175">
        <v>0.0</v>
      </c>
      <c r="H82" s="169" t="str">
        <f>+G82+#REF!</f>
        <v>#REF!</v>
      </c>
      <c r="I82" s="168" t="str">
        <f t="shared" ref="I82:I83" si="36">+F82-H82</f>
        <v>#REF!</v>
      </c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ht="24.0" hidden="1" customHeight="1">
      <c r="A83" s="164">
        <v>1.1110802E7</v>
      </c>
      <c r="B83" s="165" t="s">
        <v>259</v>
      </c>
      <c r="C83" s="166"/>
      <c r="D83" s="173"/>
      <c r="E83" s="174"/>
      <c r="F83" s="168">
        <f t="shared" si="35"/>
        <v>0</v>
      </c>
      <c r="G83" s="187" t="str">
        <f>+'[1]ENERO 2024'!#REF!+#REF!+#REF!</f>
        <v>#ERROR!</v>
      </c>
      <c r="H83" s="169" t="str">
        <f>+G83+'[1]ENERO 2024'!#REF!</f>
        <v>#ERROR!</v>
      </c>
      <c r="I83" s="168" t="str">
        <f t="shared" si="36"/>
        <v>#ERROR!</v>
      </c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ht="22.5" customHeight="1">
      <c r="A84" s="153">
        <v>111109.0</v>
      </c>
      <c r="B84" s="154" t="s">
        <v>260</v>
      </c>
      <c r="C84" s="160">
        <f t="shared" ref="C84:I84" si="37">+C85</f>
        <v>665000000</v>
      </c>
      <c r="D84" s="161">
        <f t="shared" si="37"/>
        <v>0</v>
      </c>
      <c r="E84" s="162">
        <f t="shared" si="37"/>
        <v>0</v>
      </c>
      <c r="F84" s="163">
        <f t="shared" si="37"/>
        <v>665000000</v>
      </c>
      <c r="G84" s="161">
        <f t="shared" si="37"/>
        <v>27759710</v>
      </c>
      <c r="H84" s="162" t="str">
        <f t="shared" si="37"/>
        <v>#REF!</v>
      </c>
      <c r="I84" s="161" t="str">
        <f t="shared" si="37"/>
        <v>#REF!</v>
      </c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</row>
    <row r="85" ht="22.5" customHeight="1">
      <c r="A85" s="153">
        <v>1.1110901E7</v>
      </c>
      <c r="B85" s="154" t="s">
        <v>261</v>
      </c>
      <c r="C85" s="160">
        <f t="shared" ref="C85:I85" si="38">SUM(C86:C94)</f>
        <v>665000000</v>
      </c>
      <c r="D85" s="161">
        <f t="shared" si="38"/>
        <v>0</v>
      </c>
      <c r="E85" s="162">
        <f t="shared" si="38"/>
        <v>0</v>
      </c>
      <c r="F85" s="163">
        <f t="shared" si="38"/>
        <v>665000000</v>
      </c>
      <c r="G85" s="161">
        <f t="shared" si="38"/>
        <v>27759710</v>
      </c>
      <c r="H85" s="162" t="str">
        <f t="shared" si="38"/>
        <v>#REF!</v>
      </c>
      <c r="I85" s="161" t="str">
        <f t="shared" si="38"/>
        <v>#REF!</v>
      </c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</row>
    <row r="86" ht="22.5" customHeight="1">
      <c r="A86" s="164">
        <v>1.111090101E9</v>
      </c>
      <c r="B86" s="165" t="s">
        <v>262</v>
      </c>
      <c r="C86" s="166">
        <v>8.0E7</v>
      </c>
      <c r="D86" s="178"/>
      <c r="E86" s="179"/>
      <c r="F86" s="167">
        <f t="shared" ref="F86:F94" si="39">+C86+D86-E86</f>
        <v>80000000</v>
      </c>
      <c r="G86" s="178">
        <v>0.0</v>
      </c>
      <c r="H86" s="169" t="str">
        <f t="shared" ref="H86:H94" si="40">+G86+#REF!</f>
        <v>#REF!</v>
      </c>
      <c r="I86" s="168" t="str">
        <f t="shared" ref="I86:I94" si="41">+F86-H86</f>
        <v>#REF!</v>
      </c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</row>
    <row r="87" ht="22.5" customHeight="1">
      <c r="A87" s="164">
        <v>1.111090102E9</v>
      </c>
      <c r="B87" s="165" t="s">
        <v>263</v>
      </c>
      <c r="C87" s="166">
        <v>1.0E8</v>
      </c>
      <c r="D87" s="161"/>
      <c r="E87" s="162"/>
      <c r="F87" s="167">
        <f t="shared" si="39"/>
        <v>100000000</v>
      </c>
      <c r="G87" s="178">
        <v>0.0</v>
      </c>
      <c r="H87" s="169" t="str">
        <f t="shared" si="40"/>
        <v>#REF!</v>
      </c>
      <c r="I87" s="168" t="str">
        <f t="shared" si="41"/>
        <v>#REF!</v>
      </c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</row>
    <row r="88" ht="22.5" customHeight="1">
      <c r="A88" s="164">
        <v>1.111090103E9</v>
      </c>
      <c r="B88" s="165" t="s">
        <v>58</v>
      </c>
      <c r="C88" s="166">
        <v>8.0E7</v>
      </c>
      <c r="D88" s="178"/>
      <c r="E88" s="179"/>
      <c r="F88" s="167">
        <f t="shared" si="39"/>
        <v>80000000</v>
      </c>
      <c r="G88" s="178">
        <v>0.0</v>
      </c>
      <c r="H88" s="169" t="str">
        <f t="shared" si="40"/>
        <v>#REF!</v>
      </c>
      <c r="I88" s="168" t="str">
        <f t="shared" si="41"/>
        <v>#REF!</v>
      </c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</row>
    <row r="89" ht="45.0" customHeight="1">
      <c r="A89" s="164">
        <v>1.111090104E9</v>
      </c>
      <c r="B89" s="165" t="s">
        <v>124</v>
      </c>
      <c r="C89" s="166">
        <v>8.0E7</v>
      </c>
      <c r="D89" s="176"/>
      <c r="E89" s="177"/>
      <c r="F89" s="167">
        <f t="shared" si="39"/>
        <v>80000000</v>
      </c>
      <c r="G89" s="178">
        <v>0.0</v>
      </c>
      <c r="H89" s="169" t="str">
        <f t="shared" si="40"/>
        <v>#REF!</v>
      </c>
      <c r="I89" s="168" t="str">
        <f t="shared" si="41"/>
        <v>#REF!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ht="22.5" customHeight="1">
      <c r="A90" s="164">
        <v>1.111090105E9</v>
      </c>
      <c r="B90" s="165" t="s">
        <v>97</v>
      </c>
      <c r="C90" s="166">
        <v>1.0E7</v>
      </c>
      <c r="D90" s="178"/>
      <c r="E90" s="179"/>
      <c r="F90" s="167">
        <f t="shared" si="39"/>
        <v>10000000</v>
      </c>
      <c r="G90" s="178">
        <v>0.0</v>
      </c>
      <c r="H90" s="169" t="str">
        <f t="shared" si="40"/>
        <v>#REF!</v>
      </c>
      <c r="I90" s="168" t="str">
        <f t="shared" si="41"/>
        <v>#REF!</v>
      </c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</row>
    <row r="91" ht="33.75" customHeight="1">
      <c r="A91" s="164">
        <v>1.111090106E9</v>
      </c>
      <c r="B91" s="165" t="s">
        <v>264</v>
      </c>
      <c r="C91" s="166">
        <v>3.0E8</v>
      </c>
      <c r="D91" s="176"/>
      <c r="E91" s="177"/>
      <c r="F91" s="167">
        <f t="shared" si="39"/>
        <v>300000000</v>
      </c>
      <c r="G91" s="178">
        <f>25855710+1904000</f>
        <v>27759710</v>
      </c>
      <c r="H91" s="169" t="str">
        <f t="shared" si="40"/>
        <v>#REF!</v>
      </c>
      <c r="I91" s="168" t="str">
        <f t="shared" si="41"/>
        <v>#REF!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ht="33.75" hidden="1" customHeight="1">
      <c r="A92" s="164">
        <v>1.111090107E9</v>
      </c>
      <c r="B92" s="165" t="s">
        <v>257</v>
      </c>
      <c r="C92" s="166"/>
      <c r="D92" s="176"/>
      <c r="E92" s="177"/>
      <c r="F92" s="167">
        <f t="shared" si="39"/>
        <v>0</v>
      </c>
      <c r="G92" s="178"/>
      <c r="H92" s="169" t="str">
        <f t="shared" si="40"/>
        <v>#REF!</v>
      </c>
      <c r="I92" s="168" t="str">
        <f t="shared" si="41"/>
        <v>#REF!</v>
      </c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ht="22.5" customHeight="1">
      <c r="A93" s="164">
        <v>1.111090107E9</v>
      </c>
      <c r="B93" s="165" t="s">
        <v>265</v>
      </c>
      <c r="C93" s="166">
        <v>5000000.0</v>
      </c>
      <c r="D93" s="161"/>
      <c r="E93" s="162"/>
      <c r="F93" s="167">
        <f t="shared" si="39"/>
        <v>5000000</v>
      </c>
      <c r="G93" s="178">
        <v>0.0</v>
      </c>
      <c r="H93" s="169" t="str">
        <f t="shared" si="40"/>
        <v>#REF!</v>
      </c>
      <c r="I93" s="168" t="str">
        <f t="shared" si="41"/>
        <v>#REF!</v>
      </c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</row>
    <row r="94" ht="33.75" customHeight="1">
      <c r="A94" s="164">
        <v>1.111090108E9</v>
      </c>
      <c r="B94" s="165" t="s">
        <v>266</v>
      </c>
      <c r="C94" s="166">
        <v>1.0E7</v>
      </c>
      <c r="D94" s="173"/>
      <c r="E94" s="174"/>
      <c r="F94" s="167">
        <f t="shared" si="39"/>
        <v>10000000</v>
      </c>
      <c r="G94" s="178">
        <v>0.0</v>
      </c>
      <c r="H94" s="169" t="str">
        <f t="shared" si="40"/>
        <v>#REF!</v>
      </c>
      <c r="I94" s="168" t="str">
        <f t="shared" si="41"/>
        <v>#REF!</v>
      </c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</row>
    <row r="95" ht="33.75" customHeight="1">
      <c r="A95" s="188">
        <v>1112.0</v>
      </c>
      <c r="B95" s="154" t="s">
        <v>267</v>
      </c>
      <c r="C95" s="160">
        <f>+C96</f>
        <v>378151200</v>
      </c>
      <c r="D95" s="161">
        <f t="shared" ref="D95:E95" si="42">D96</f>
        <v>0</v>
      </c>
      <c r="E95" s="162">
        <f t="shared" si="42"/>
        <v>0</v>
      </c>
      <c r="F95" s="163">
        <f>+F96</f>
        <v>378151200</v>
      </c>
      <c r="G95" s="161">
        <f>G96</f>
        <v>18856325</v>
      </c>
      <c r="H95" s="162" t="str">
        <f>+H96</f>
        <v>#REF!</v>
      </c>
      <c r="I95" s="161" t="str">
        <f>I96</f>
        <v>#REF!</v>
      </c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ht="12.0" customHeight="1">
      <c r="A96" s="153">
        <v>111202.0</v>
      </c>
      <c r="B96" s="154" t="s">
        <v>100</v>
      </c>
      <c r="C96" s="160">
        <f t="shared" ref="C96:I96" si="43">SUM(C97:C99)</f>
        <v>378151200</v>
      </c>
      <c r="D96" s="161">
        <f t="shared" si="43"/>
        <v>0</v>
      </c>
      <c r="E96" s="162">
        <f t="shared" si="43"/>
        <v>0</v>
      </c>
      <c r="F96" s="163">
        <f t="shared" si="43"/>
        <v>378151200</v>
      </c>
      <c r="G96" s="161">
        <f t="shared" si="43"/>
        <v>18856325</v>
      </c>
      <c r="H96" s="162" t="str">
        <f t="shared" si="43"/>
        <v>#REF!</v>
      </c>
      <c r="I96" s="161" t="str">
        <f t="shared" si="43"/>
        <v>#REF!</v>
      </c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ht="12.0" customHeight="1">
      <c r="A97" s="189">
        <v>1.1120201E7</v>
      </c>
      <c r="B97" s="165" t="s">
        <v>268</v>
      </c>
      <c r="C97" s="166">
        <v>1.342656E8</v>
      </c>
      <c r="D97" s="173"/>
      <c r="E97" s="174"/>
      <c r="F97" s="167">
        <f t="shared" ref="F97:F99" si="44">+C97+D97-E97</f>
        <v>134265600</v>
      </c>
      <c r="G97" s="175">
        <v>5466575.0</v>
      </c>
      <c r="H97" s="169" t="str">
        <f t="shared" ref="H97:H99" si="45">+G97+#REF!</f>
        <v>#REF!</v>
      </c>
      <c r="I97" s="168" t="str">
        <f t="shared" ref="I97:I99" si="46">+F97-H97</f>
        <v>#REF!</v>
      </c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</row>
    <row r="98" ht="12.0" customHeight="1">
      <c r="A98" s="189">
        <v>1.1120202E7</v>
      </c>
      <c r="B98" s="165" t="s">
        <v>269</v>
      </c>
      <c r="C98" s="166">
        <v>1.342656E8</v>
      </c>
      <c r="D98" s="178"/>
      <c r="E98" s="179"/>
      <c r="F98" s="167">
        <f t="shared" si="44"/>
        <v>134265600</v>
      </c>
      <c r="G98" s="178">
        <v>326750.0</v>
      </c>
      <c r="H98" s="169" t="str">
        <f t="shared" si="45"/>
        <v>#REF!</v>
      </c>
      <c r="I98" s="168" t="str">
        <f t="shared" si="46"/>
        <v>#REF!</v>
      </c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ht="12.0" customHeight="1">
      <c r="A99" s="189">
        <v>1.1120203E7</v>
      </c>
      <c r="B99" s="165" t="s">
        <v>270</v>
      </c>
      <c r="C99" s="166">
        <v>1.0962E8</v>
      </c>
      <c r="D99" s="161"/>
      <c r="E99" s="162"/>
      <c r="F99" s="167">
        <f t="shared" si="44"/>
        <v>109620000</v>
      </c>
      <c r="G99" s="168">
        <v>1.3063E7</v>
      </c>
      <c r="H99" s="169" t="str">
        <f t="shared" si="45"/>
        <v>#REF!</v>
      </c>
      <c r="I99" s="168" t="str">
        <f t="shared" si="46"/>
        <v>#REF!</v>
      </c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</row>
    <row r="100" ht="24.0" customHeight="1">
      <c r="A100" s="153">
        <v>1113.0</v>
      </c>
      <c r="B100" s="154" t="s">
        <v>115</v>
      </c>
      <c r="C100" s="160">
        <f t="shared" ref="C100:I100" si="47">+C101+C108+C112+C119+C121+C124</f>
        <v>181670370</v>
      </c>
      <c r="D100" s="161">
        <f t="shared" si="47"/>
        <v>0</v>
      </c>
      <c r="E100" s="162">
        <f t="shared" si="47"/>
        <v>0</v>
      </c>
      <c r="F100" s="163">
        <f t="shared" si="47"/>
        <v>181670370</v>
      </c>
      <c r="G100" s="161" t="str">
        <f t="shared" si="47"/>
        <v>#ERROR!</v>
      </c>
      <c r="H100" s="162" t="str">
        <f t="shared" si="47"/>
        <v>#REF!</v>
      </c>
      <c r="I100" s="161" t="str">
        <f t="shared" si="47"/>
        <v>#REF!</v>
      </c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ht="12.0" customHeight="1">
      <c r="A101" s="153">
        <v>111301.0</v>
      </c>
      <c r="B101" s="154" t="s">
        <v>34</v>
      </c>
      <c r="C101" s="160">
        <f t="shared" ref="C101:I101" si="48">SUM(C102:C107)</f>
        <v>52020150</v>
      </c>
      <c r="D101" s="161">
        <f t="shared" si="48"/>
        <v>0</v>
      </c>
      <c r="E101" s="162">
        <f t="shared" si="48"/>
        <v>0</v>
      </c>
      <c r="F101" s="163">
        <f t="shared" si="48"/>
        <v>52020150</v>
      </c>
      <c r="G101" s="161">
        <f t="shared" si="48"/>
        <v>0</v>
      </c>
      <c r="H101" s="162" t="str">
        <f t="shared" si="48"/>
        <v>#REF!</v>
      </c>
      <c r="I101" s="161" t="str">
        <f t="shared" si="48"/>
        <v>#REF!</v>
      </c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ht="12.0" customHeight="1">
      <c r="A102" s="164">
        <v>1.1130101E7</v>
      </c>
      <c r="B102" s="165" t="s">
        <v>35</v>
      </c>
      <c r="C102" s="166">
        <v>1.200465E7</v>
      </c>
      <c r="D102" s="178"/>
      <c r="E102" s="179"/>
      <c r="F102" s="167">
        <f t="shared" ref="F102:F107" si="49">+C102+D102-E102</f>
        <v>12004650</v>
      </c>
      <c r="G102" s="178">
        <v>0.0</v>
      </c>
      <c r="H102" s="169" t="str">
        <f t="shared" ref="H102:H107" si="50">+G102+#REF!</f>
        <v>#REF!</v>
      </c>
      <c r="I102" s="168" t="str">
        <f t="shared" ref="I102:I107" si="51">+F102-H102</f>
        <v>#REF!</v>
      </c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</row>
    <row r="103" ht="12.0" customHeight="1">
      <c r="A103" s="164">
        <v>1.1130102E7</v>
      </c>
      <c r="B103" s="165" t="s">
        <v>37</v>
      </c>
      <c r="C103" s="166">
        <v>7202790.0</v>
      </c>
      <c r="D103" s="178"/>
      <c r="E103" s="179"/>
      <c r="F103" s="167">
        <f t="shared" si="49"/>
        <v>7202790</v>
      </c>
      <c r="G103" s="178">
        <v>0.0</v>
      </c>
      <c r="H103" s="169" t="str">
        <f t="shared" si="50"/>
        <v>#REF!</v>
      </c>
      <c r="I103" s="168" t="str">
        <f t="shared" si="51"/>
        <v>#REF!</v>
      </c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</row>
    <row r="104" ht="30.75" customHeight="1">
      <c r="A104" s="164">
        <v>1.1130103E7</v>
      </c>
      <c r="B104" s="165" t="s">
        <v>38</v>
      </c>
      <c r="C104" s="166">
        <v>6936020.0</v>
      </c>
      <c r="D104" s="176"/>
      <c r="E104" s="177"/>
      <c r="F104" s="167">
        <f t="shared" si="49"/>
        <v>6936020</v>
      </c>
      <c r="G104" s="178">
        <v>0.0</v>
      </c>
      <c r="H104" s="169" t="str">
        <f t="shared" si="50"/>
        <v>#REF!</v>
      </c>
      <c r="I104" s="168" t="str">
        <f t="shared" si="51"/>
        <v>#REF!</v>
      </c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ht="12.0" customHeight="1">
      <c r="A105" s="164">
        <v>1.1130104E7</v>
      </c>
      <c r="B105" s="165" t="s">
        <v>41</v>
      </c>
      <c r="C105" s="190">
        <v>1.360527E7</v>
      </c>
      <c r="D105" s="191"/>
      <c r="E105" s="192"/>
      <c r="F105" s="167">
        <f t="shared" si="49"/>
        <v>13605270</v>
      </c>
      <c r="G105" s="178">
        <v>0.0</v>
      </c>
      <c r="H105" s="169" t="str">
        <f t="shared" si="50"/>
        <v>#REF!</v>
      </c>
      <c r="I105" s="168" t="str">
        <f t="shared" si="51"/>
        <v>#REF!</v>
      </c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ht="22.5" customHeight="1">
      <c r="A106" s="164">
        <v>1.1130105E7</v>
      </c>
      <c r="B106" s="165" t="s">
        <v>43</v>
      </c>
      <c r="C106" s="193">
        <v>8536640.0</v>
      </c>
      <c r="D106" s="194"/>
      <c r="E106" s="195"/>
      <c r="F106" s="167">
        <f t="shared" si="49"/>
        <v>8536640</v>
      </c>
      <c r="G106" s="178">
        <v>0.0</v>
      </c>
      <c r="H106" s="169" t="str">
        <f t="shared" si="50"/>
        <v>#REF!</v>
      </c>
      <c r="I106" s="168" t="str">
        <f t="shared" si="51"/>
        <v>#REF!</v>
      </c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</row>
    <row r="107" ht="22.5" customHeight="1">
      <c r="A107" s="164">
        <v>1.1130106E7</v>
      </c>
      <c r="B107" s="165" t="s">
        <v>44</v>
      </c>
      <c r="C107" s="166">
        <v>3734780.0</v>
      </c>
      <c r="D107" s="196"/>
      <c r="E107" s="197"/>
      <c r="F107" s="167">
        <f t="shared" si="49"/>
        <v>3734780</v>
      </c>
      <c r="G107" s="178">
        <v>0.0</v>
      </c>
      <c r="H107" s="169" t="str">
        <f t="shared" si="50"/>
        <v>#REF!</v>
      </c>
      <c r="I107" s="168" t="str">
        <f t="shared" si="51"/>
        <v>#REF!</v>
      </c>
      <c r="J107" s="120"/>
      <c r="K107" s="198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</row>
    <row r="108" ht="22.5" customHeight="1">
      <c r="A108" s="153">
        <v>111302.0</v>
      </c>
      <c r="B108" s="154" t="s">
        <v>49</v>
      </c>
      <c r="C108" s="199">
        <f t="shared" ref="C108:I108" si="52">SUM(C109:C111)</f>
        <v>9603720</v>
      </c>
      <c r="D108" s="161">
        <f t="shared" si="52"/>
        <v>0</v>
      </c>
      <c r="E108" s="199">
        <f t="shared" si="52"/>
        <v>0</v>
      </c>
      <c r="F108" s="161">
        <f t="shared" si="52"/>
        <v>9603720</v>
      </c>
      <c r="G108" s="199" t="str">
        <f t="shared" si="52"/>
        <v>#ERROR!</v>
      </c>
      <c r="H108" s="161" t="str">
        <f t="shared" si="52"/>
        <v>#REF!</v>
      </c>
      <c r="I108" s="161" t="str">
        <f t="shared" si="52"/>
        <v>#REF!</v>
      </c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ht="12.0" customHeight="1">
      <c r="A109" s="164">
        <v>1.1130201E7</v>
      </c>
      <c r="B109" s="165" t="s">
        <v>214</v>
      </c>
      <c r="C109" s="190">
        <v>6402480.0</v>
      </c>
      <c r="D109" s="200"/>
      <c r="E109" s="201"/>
      <c r="F109" s="167">
        <f t="shared" ref="F109:F111" si="53">+C109+D109-E109</f>
        <v>6402480</v>
      </c>
      <c r="G109" s="178">
        <v>0.0</v>
      </c>
      <c r="H109" s="169" t="str">
        <f t="shared" ref="H109:H111" si="54">+G109+#REF!</f>
        <v>#REF!</v>
      </c>
      <c r="I109" s="168" t="str">
        <f t="shared" ref="I109:I111" si="55">+F109-H109</f>
        <v>#REF!</v>
      </c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</row>
    <row r="110" ht="24.0" customHeight="1">
      <c r="A110" s="164">
        <v>1.1130202E7</v>
      </c>
      <c r="B110" s="165" t="s">
        <v>55</v>
      </c>
      <c r="C110" s="190">
        <v>3201240.0</v>
      </c>
      <c r="D110" s="200"/>
      <c r="E110" s="201"/>
      <c r="F110" s="167">
        <f t="shared" si="53"/>
        <v>3201240</v>
      </c>
      <c r="G110" s="178">
        <v>0.0</v>
      </c>
      <c r="H110" s="169" t="str">
        <f t="shared" si="54"/>
        <v>#REF!</v>
      </c>
      <c r="I110" s="168" t="str">
        <f t="shared" si="55"/>
        <v>#REF!</v>
      </c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</row>
    <row r="111" ht="24.0" hidden="1" customHeight="1">
      <c r="A111" s="164">
        <v>1.1130203E7</v>
      </c>
      <c r="B111" s="165" t="s">
        <v>217</v>
      </c>
      <c r="C111" s="190">
        <v>0.0</v>
      </c>
      <c r="D111" s="200"/>
      <c r="E111" s="201"/>
      <c r="F111" s="167">
        <f t="shared" si="53"/>
        <v>0</v>
      </c>
      <c r="G111" s="178" t="str">
        <f>+'[1]ENERO 2024'!#REF!+#REF!+#REF!</f>
        <v>#ERROR!</v>
      </c>
      <c r="H111" s="169" t="str">
        <f t="shared" si="54"/>
        <v>#ERROR!</v>
      </c>
      <c r="I111" s="168" t="str">
        <f t="shared" si="55"/>
        <v>#ERROR!</v>
      </c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</row>
    <row r="112" ht="24.0" customHeight="1">
      <c r="A112" s="153">
        <v>111303.0</v>
      </c>
      <c r="B112" s="154" t="s">
        <v>58</v>
      </c>
      <c r="C112" s="199">
        <f t="shared" ref="C112:I112" si="56">SUM(C113:C118)</f>
        <v>45617670</v>
      </c>
      <c r="D112" s="191">
        <f t="shared" si="56"/>
        <v>0</v>
      </c>
      <c r="E112" s="192">
        <f t="shared" si="56"/>
        <v>0</v>
      </c>
      <c r="F112" s="202">
        <f t="shared" si="56"/>
        <v>45617670</v>
      </c>
      <c r="G112" s="191">
        <f t="shared" si="56"/>
        <v>0</v>
      </c>
      <c r="H112" s="192" t="str">
        <f t="shared" si="56"/>
        <v>#REF!</v>
      </c>
      <c r="I112" s="191" t="str">
        <f t="shared" si="56"/>
        <v>#REF!</v>
      </c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ht="12.0" customHeight="1">
      <c r="A113" s="164">
        <v>1.1130301E7</v>
      </c>
      <c r="B113" s="165" t="s">
        <v>59</v>
      </c>
      <c r="C113" s="190">
        <v>1.440558E7</v>
      </c>
      <c r="D113" s="200"/>
      <c r="E113" s="201"/>
      <c r="F113" s="167">
        <f t="shared" ref="F113:F118" si="57">+C113+D113-E113</f>
        <v>14405580</v>
      </c>
      <c r="G113" s="178">
        <v>0.0</v>
      </c>
      <c r="H113" s="169" t="str">
        <f t="shared" ref="H113:H118" si="58">+G113+#REF!</f>
        <v>#REF!</v>
      </c>
      <c r="I113" s="168" t="str">
        <f t="shared" ref="I113:I118" si="59">+F113-H113</f>
        <v>#REF!</v>
      </c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</row>
    <row r="114" ht="12.0" customHeight="1">
      <c r="A114" s="164">
        <v>1.1130302E7</v>
      </c>
      <c r="B114" s="165" t="s">
        <v>223</v>
      </c>
      <c r="C114" s="166">
        <v>9603720.0</v>
      </c>
      <c r="D114" s="194"/>
      <c r="E114" s="195"/>
      <c r="F114" s="167">
        <f t="shared" si="57"/>
        <v>9603720</v>
      </c>
      <c r="G114" s="178">
        <v>0.0</v>
      </c>
      <c r="H114" s="169" t="str">
        <f t="shared" si="58"/>
        <v>#REF!</v>
      </c>
      <c r="I114" s="168" t="str">
        <f t="shared" si="59"/>
        <v>#REF!</v>
      </c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</row>
    <row r="115" ht="12.0" customHeight="1">
      <c r="A115" s="164">
        <v>1.1130303E7</v>
      </c>
      <c r="B115" s="165" t="s">
        <v>224</v>
      </c>
      <c r="C115" s="166">
        <v>4801860.0</v>
      </c>
      <c r="D115" s="194"/>
      <c r="E115" s="195"/>
      <c r="F115" s="167">
        <f t="shared" si="57"/>
        <v>4801860</v>
      </c>
      <c r="G115" s="178">
        <v>0.0</v>
      </c>
      <c r="H115" s="169" t="str">
        <f t="shared" si="58"/>
        <v>#REF!</v>
      </c>
      <c r="I115" s="168" t="str">
        <f t="shared" si="59"/>
        <v>#REF!</v>
      </c>
      <c r="J115" s="203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</row>
    <row r="116" ht="12.0" customHeight="1">
      <c r="A116" s="164">
        <v>1.1130304E7</v>
      </c>
      <c r="B116" s="165" t="s">
        <v>67</v>
      </c>
      <c r="C116" s="166">
        <v>4801860.0</v>
      </c>
      <c r="D116" s="161"/>
      <c r="E116" s="162"/>
      <c r="F116" s="167">
        <f t="shared" si="57"/>
        <v>4801860</v>
      </c>
      <c r="G116" s="178">
        <v>0.0</v>
      </c>
      <c r="H116" s="169" t="str">
        <f t="shared" si="58"/>
        <v>#REF!</v>
      </c>
      <c r="I116" s="168" t="str">
        <f t="shared" si="59"/>
        <v>#REF!</v>
      </c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</row>
    <row r="117" ht="12.0" customHeight="1">
      <c r="A117" s="164">
        <v>1.1130305E7</v>
      </c>
      <c r="B117" s="165" t="s">
        <v>225</v>
      </c>
      <c r="C117" s="166">
        <v>7202790.0</v>
      </c>
      <c r="D117" s="161"/>
      <c r="E117" s="162"/>
      <c r="F117" s="167">
        <f t="shared" si="57"/>
        <v>7202790</v>
      </c>
      <c r="G117" s="168">
        <v>0.0</v>
      </c>
      <c r="H117" s="169" t="str">
        <f t="shared" si="58"/>
        <v>#REF!</v>
      </c>
      <c r="I117" s="168" t="str">
        <f t="shared" si="59"/>
        <v>#REF!</v>
      </c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</row>
    <row r="118" ht="12.0" customHeight="1">
      <c r="A118" s="164">
        <v>1.1130306E7</v>
      </c>
      <c r="B118" s="165" t="s">
        <v>226</v>
      </c>
      <c r="C118" s="166">
        <v>4801860.0</v>
      </c>
      <c r="D118" s="173"/>
      <c r="E118" s="174"/>
      <c r="F118" s="167">
        <f t="shared" si="57"/>
        <v>4801860</v>
      </c>
      <c r="G118" s="175">
        <v>0.0</v>
      </c>
      <c r="H118" s="169" t="str">
        <f t="shared" si="58"/>
        <v>#REF!</v>
      </c>
      <c r="I118" s="168" t="str">
        <f t="shared" si="59"/>
        <v>#REF!</v>
      </c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</row>
    <row r="119" ht="24.0" customHeight="1">
      <c r="A119" s="153">
        <v>111304.0</v>
      </c>
      <c r="B119" s="154" t="s">
        <v>124</v>
      </c>
      <c r="C119" s="160">
        <f t="shared" ref="C119:I119" si="60">SUM(C120)</f>
        <v>9603720</v>
      </c>
      <c r="D119" s="161">
        <f t="shared" si="60"/>
        <v>0</v>
      </c>
      <c r="E119" s="162">
        <f t="shared" si="60"/>
        <v>0</v>
      </c>
      <c r="F119" s="163">
        <f t="shared" si="60"/>
        <v>9603720</v>
      </c>
      <c r="G119" s="161">
        <f t="shared" si="60"/>
        <v>0</v>
      </c>
      <c r="H119" s="162" t="str">
        <f t="shared" si="60"/>
        <v>#REF!</v>
      </c>
      <c r="I119" s="161" t="str">
        <f t="shared" si="60"/>
        <v>#REF!</v>
      </c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ht="12.0" customHeight="1">
      <c r="A120" s="164">
        <v>1.1130401E7</v>
      </c>
      <c r="B120" s="165" t="s">
        <v>271</v>
      </c>
      <c r="C120" s="166">
        <v>9603720.0</v>
      </c>
      <c r="D120" s="196"/>
      <c r="E120" s="197"/>
      <c r="F120" s="167">
        <f>+C120+D120-E120</f>
        <v>9603720</v>
      </c>
      <c r="G120" s="204"/>
      <c r="H120" s="169" t="str">
        <f>+G120+#REF!</f>
        <v>#REF!</v>
      </c>
      <c r="I120" s="168" t="str">
        <f>+F120-H120</f>
        <v>#REF!</v>
      </c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ht="12.0" customHeight="1">
      <c r="A121" s="153">
        <v>111305.0</v>
      </c>
      <c r="B121" s="154" t="s">
        <v>97</v>
      </c>
      <c r="C121" s="160">
        <f t="shared" ref="C121:I121" si="61">SUM(C122:C123)</f>
        <v>6402480</v>
      </c>
      <c r="D121" s="161">
        <f t="shared" si="61"/>
        <v>0</v>
      </c>
      <c r="E121" s="162">
        <f t="shared" si="61"/>
        <v>0</v>
      </c>
      <c r="F121" s="163">
        <f t="shared" si="61"/>
        <v>6402480</v>
      </c>
      <c r="G121" s="161">
        <f t="shared" si="61"/>
        <v>0</v>
      </c>
      <c r="H121" s="162" t="str">
        <f t="shared" si="61"/>
        <v>#REF!</v>
      </c>
      <c r="I121" s="161" t="str">
        <f t="shared" si="61"/>
        <v>#REF!</v>
      </c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</row>
    <row r="122" ht="24.0" customHeight="1">
      <c r="A122" s="164">
        <v>1.1130501E7</v>
      </c>
      <c r="B122" s="165" t="s">
        <v>227</v>
      </c>
      <c r="C122" s="166">
        <v>2667700.0</v>
      </c>
      <c r="D122" s="176"/>
      <c r="E122" s="177"/>
      <c r="F122" s="167">
        <f t="shared" ref="F122:F123" si="62">+C122+D122-E122</f>
        <v>2667700</v>
      </c>
      <c r="G122" s="178">
        <v>0.0</v>
      </c>
      <c r="H122" s="169" t="str">
        <f t="shared" ref="H122:H123" si="63">+G122+#REF!</f>
        <v>#REF!</v>
      </c>
      <c r="I122" s="168" t="str">
        <f t="shared" ref="I122:I123" si="64">+F122-H122</f>
        <v>#REF!</v>
      </c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</row>
    <row r="123" ht="12.0" customHeight="1">
      <c r="A123" s="164">
        <v>1.1130502E7</v>
      </c>
      <c r="B123" s="165" t="s">
        <v>98</v>
      </c>
      <c r="C123" s="166">
        <v>3734780.0</v>
      </c>
      <c r="D123" s="178"/>
      <c r="E123" s="179"/>
      <c r="F123" s="167">
        <f t="shared" si="62"/>
        <v>3734780</v>
      </c>
      <c r="G123" s="178">
        <v>0.0</v>
      </c>
      <c r="H123" s="169" t="str">
        <f t="shared" si="63"/>
        <v>#REF!</v>
      </c>
      <c r="I123" s="168" t="str">
        <f t="shared" si="64"/>
        <v>#REF!</v>
      </c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</row>
    <row r="124" ht="24.0" customHeight="1">
      <c r="A124" s="153">
        <v>111306.0</v>
      </c>
      <c r="B124" s="154" t="s">
        <v>228</v>
      </c>
      <c r="C124" s="160">
        <f t="shared" ref="C124:I124" si="65">SUM(C125:C137)</f>
        <v>58422630</v>
      </c>
      <c r="D124" s="161">
        <f t="shared" si="65"/>
        <v>0</v>
      </c>
      <c r="E124" s="162">
        <f t="shared" si="65"/>
        <v>0</v>
      </c>
      <c r="F124" s="163">
        <f t="shared" si="65"/>
        <v>58422630</v>
      </c>
      <c r="G124" s="161">
        <f t="shared" si="65"/>
        <v>0</v>
      </c>
      <c r="H124" s="162" t="str">
        <f t="shared" si="65"/>
        <v>#REF!</v>
      </c>
      <c r="I124" s="161" t="str">
        <f t="shared" si="65"/>
        <v>#REF!</v>
      </c>
      <c r="J124" s="205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</row>
    <row r="125" ht="12.0" customHeight="1">
      <c r="A125" s="164">
        <v>1.1130601E7</v>
      </c>
      <c r="B125" s="165" t="s">
        <v>229</v>
      </c>
      <c r="C125" s="166">
        <v>4801860.0</v>
      </c>
      <c r="D125" s="161"/>
      <c r="E125" s="162"/>
      <c r="F125" s="167">
        <f t="shared" ref="F125:F137" si="66">+C125+D125-E125</f>
        <v>4801860</v>
      </c>
      <c r="G125" s="168">
        <v>0.0</v>
      </c>
      <c r="H125" s="169" t="str">
        <f t="shared" ref="H125:H137" si="67">+G125+#REF!</f>
        <v>#REF!</v>
      </c>
      <c r="I125" s="168" t="str">
        <f t="shared" ref="I125:I137" si="68">+F125-H125</f>
        <v>#REF!</v>
      </c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</row>
    <row r="126" ht="12.0" customHeight="1">
      <c r="A126" s="164">
        <v>1.1130601E7</v>
      </c>
      <c r="B126" s="165" t="s">
        <v>230</v>
      </c>
      <c r="C126" s="166">
        <v>8536640.0</v>
      </c>
      <c r="D126" s="173"/>
      <c r="E126" s="174"/>
      <c r="F126" s="167">
        <f t="shared" si="66"/>
        <v>8536640</v>
      </c>
      <c r="G126" s="168">
        <v>0.0</v>
      </c>
      <c r="H126" s="169" t="str">
        <f t="shared" si="67"/>
        <v>#REF!</v>
      </c>
      <c r="I126" s="168" t="str">
        <f t="shared" si="68"/>
        <v>#REF!</v>
      </c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</row>
    <row r="127" ht="12.0" customHeight="1">
      <c r="A127" s="164">
        <v>1.1130601E7</v>
      </c>
      <c r="B127" s="165" t="s">
        <v>231</v>
      </c>
      <c r="C127" s="166">
        <v>3201240.0</v>
      </c>
      <c r="D127" s="178"/>
      <c r="E127" s="179"/>
      <c r="F127" s="167">
        <f t="shared" si="66"/>
        <v>3201240</v>
      </c>
      <c r="G127" s="168">
        <v>0.0</v>
      </c>
      <c r="H127" s="169" t="str">
        <f t="shared" si="67"/>
        <v>#REF!</v>
      </c>
      <c r="I127" s="168" t="str">
        <f t="shared" si="68"/>
        <v>#REF!</v>
      </c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</row>
    <row r="128" ht="12.0" customHeight="1">
      <c r="A128" s="164">
        <v>1.1130601E7</v>
      </c>
      <c r="B128" s="165" t="s">
        <v>232</v>
      </c>
      <c r="C128" s="166">
        <v>4001550.0</v>
      </c>
      <c r="D128" s="173"/>
      <c r="E128" s="174"/>
      <c r="F128" s="167">
        <f t="shared" si="66"/>
        <v>4001550</v>
      </c>
      <c r="G128" s="168">
        <v>0.0</v>
      </c>
      <c r="H128" s="169" t="str">
        <f t="shared" si="67"/>
        <v>#REF!</v>
      </c>
      <c r="I128" s="168" t="str">
        <f t="shared" si="68"/>
        <v>#REF!</v>
      </c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</row>
    <row r="129" ht="24.0" customHeight="1">
      <c r="A129" s="164">
        <v>1.1130601E7</v>
      </c>
      <c r="B129" s="165" t="s">
        <v>236</v>
      </c>
      <c r="C129" s="166">
        <v>8536640.0</v>
      </c>
      <c r="D129" s="161"/>
      <c r="E129" s="162"/>
      <c r="F129" s="167">
        <f t="shared" si="66"/>
        <v>8536640</v>
      </c>
      <c r="G129" s="168">
        <v>0.0</v>
      </c>
      <c r="H129" s="169" t="str">
        <f t="shared" si="67"/>
        <v>#REF!</v>
      </c>
      <c r="I129" s="168" t="str">
        <f t="shared" si="68"/>
        <v>#REF!</v>
      </c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</row>
    <row r="130" ht="24.0" customHeight="1">
      <c r="A130" s="164">
        <v>1.1130601E7</v>
      </c>
      <c r="B130" s="165" t="s">
        <v>237</v>
      </c>
      <c r="C130" s="166">
        <v>4801860.0</v>
      </c>
      <c r="D130" s="178"/>
      <c r="E130" s="179"/>
      <c r="F130" s="167">
        <f t="shared" si="66"/>
        <v>4801860</v>
      </c>
      <c r="G130" s="168">
        <v>0.0</v>
      </c>
      <c r="H130" s="169" t="str">
        <f t="shared" si="67"/>
        <v>#REF!</v>
      </c>
      <c r="I130" s="168" t="str">
        <f t="shared" si="68"/>
        <v>#REF!</v>
      </c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</row>
    <row r="131" ht="24.0" customHeight="1">
      <c r="A131" s="164">
        <v>1.1130601E7</v>
      </c>
      <c r="B131" s="165" t="s">
        <v>238</v>
      </c>
      <c r="C131" s="166">
        <v>3201240.0</v>
      </c>
      <c r="D131" s="173"/>
      <c r="E131" s="174"/>
      <c r="F131" s="167">
        <f t="shared" si="66"/>
        <v>3201240</v>
      </c>
      <c r="G131" s="168">
        <v>0.0</v>
      </c>
      <c r="H131" s="169" t="str">
        <f t="shared" si="67"/>
        <v>#REF!</v>
      </c>
      <c r="I131" s="168" t="str">
        <f t="shared" si="68"/>
        <v>#REF!</v>
      </c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</row>
    <row r="132" ht="24.0" customHeight="1">
      <c r="A132" s="164">
        <v>1.1130601E7</v>
      </c>
      <c r="B132" s="165" t="s">
        <v>239</v>
      </c>
      <c r="C132" s="166">
        <v>3201240.0</v>
      </c>
      <c r="D132" s="173"/>
      <c r="E132" s="174"/>
      <c r="F132" s="167">
        <f t="shared" si="66"/>
        <v>3201240</v>
      </c>
      <c r="G132" s="168">
        <v>0.0</v>
      </c>
      <c r="H132" s="169" t="str">
        <f t="shared" si="67"/>
        <v>#REF!</v>
      </c>
      <c r="I132" s="168" t="str">
        <f t="shared" si="68"/>
        <v>#REF!</v>
      </c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</row>
    <row r="133" ht="24.0" customHeight="1">
      <c r="A133" s="164">
        <v>1.1130601E7</v>
      </c>
      <c r="B133" s="165" t="s">
        <v>240</v>
      </c>
      <c r="C133" s="166">
        <v>3201240.0</v>
      </c>
      <c r="D133" s="176"/>
      <c r="E133" s="177"/>
      <c r="F133" s="167">
        <f t="shared" si="66"/>
        <v>3201240</v>
      </c>
      <c r="G133" s="168">
        <v>0.0</v>
      </c>
      <c r="H133" s="169" t="str">
        <f t="shared" si="67"/>
        <v>#REF!</v>
      </c>
      <c r="I133" s="168" t="str">
        <f t="shared" si="68"/>
        <v>#REF!</v>
      </c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</row>
    <row r="134" ht="12.0" customHeight="1">
      <c r="A134" s="164">
        <v>1.1130601E7</v>
      </c>
      <c r="B134" s="165" t="s">
        <v>272</v>
      </c>
      <c r="C134" s="166">
        <v>3201240.0</v>
      </c>
      <c r="D134" s="176"/>
      <c r="E134" s="177"/>
      <c r="F134" s="167">
        <f t="shared" si="66"/>
        <v>3201240</v>
      </c>
      <c r="G134" s="168">
        <v>0.0</v>
      </c>
      <c r="H134" s="169" t="str">
        <f t="shared" si="67"/>
        <v>#REF!</v>
      </c>
      <c r="I134" s="168" t="str">
        <f t="shared" si="68"/>
        <v>#REF!</v>
      </c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ht="48.0" customHeight="1">
      <c r="A135" s="164">
        <v>1.1130601E7</v>
      </c>
      <c r="B135" s="165" t="s">
        <v>242</v>
      </c>
      <c r="C135" s="166">
        <v>3201240.0</v>
      </c>
      <c r="D135" s="180"/>
      <c r="E135" s="181"/>
      <c r="F135" s="167">
        <f t="shared" si="66"/>
        <v>3201240</v>
      </c>
      <c r="G135" s="168">
        <v>0.0</v>
      </c>
      <c r="H135" s="169" t="str">
        <f t="shared" si="67"/>
        <v>#REF!</v>
      </c>
      <c r="I135" s="168" t="str">
        <f t="shared" si="68"/>
        <v>#REF!</v>
      </c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</row>
    <row r="136" ht="24.0" customHeight="1">
      <c r="A136" s="164">
        <v>1.1130601E7</v>
      </c>
      <c r="B136" s="165" t="s">
        <v>273</v>
      </c>
      <c r="C136" s="166">
        <v>4268320.0</v>
      </c>
      <c r="D136" s="178"/>
      <c r="E136" s="179"/>
      <c r="F136" s="167">
        <f t="shared" si="66"/>
        <v>4268320</v>
      </c>
      <c r="G136" s="168">
        <v>0.0</v>
      </c>
      <c r="H136" s="169" t="str">
        <f t="shared" si="67"/>
        <v>#REF!</v>
      </c>
      <c r="I136" s="168" t="str">
        <f t="shared" si="68"/>
        <v>#REF!</v>
      </c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</row>
    <row r="137" ht="24.0" customHeight="1">
      <c r="A137" s="164">
        <v>1.1130601E7</v>
      </c>
      <c r="B137" s="165" t="str">
        <f>+B68</f>
        <v>Articulación Administración Pública Convenio Unicartagena, Riohacha</v>
      </c>
      <c r="C137" s="193">
        <v>4268320.0</v>
      </c>
      <c r="D137" s="206"/>
      <c r="E137" s="207"/>
      <c r="F137" s="167">
        <f t="shared" si="66"/>
        <v>4268320</v>
      </c>
      <c r="G137" s="208"/>
      <c r="H137" s="169" t="str">
        <f t="shared" si="67"/>
        <v>#REF!</v>
      </c>
      <c r="I137" s="168" t="str">
        <f t="shared" si="68"/>
        <v>#REF!</v>
      </c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</row>
    <row r="138" ht="12.0" customHeight="1">
      <c r="A138" s="153">
        <v>111307.0</v>
      </c>
      <c r="B138" s="154" t="str">
        <f>+B70</f>
        <v>Montería</v>
      </c>
      <c r="C138" s="160">
        <f t="shared" ref="C138:I138" si="69">SUM(C139)</f>
        <v>4001550</v>
      </c>
      <c r="D138" s="161">
        <f t="shared" si="69"/>
        <v>0</v>
      </c>
      <c r="E138" s="162">
        <f t="shared" si="69"/>
        <v>0</v>
      </c>
      <c r="F138" s="163">
        <f t="shared" si="69"/>
        <v>4001550</v>
      </c>
      <c r="G138" s="161">
        <f t="shared" si="69"/>
        <v>0</v>
      </c>
      <c r="H138" s="162" t="str">
        <f t="shared" si="69"/>
        <v>#REF!</v>
      </c>
      <c r="I138" s="161" t="str">
        <f t="shared" si="69"/>
        <v>#REF!</v>
      </c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ht="12.0" customHeight="1">
      <c r="A139" s="164">
        <v>1.1130701E7</v>
      </c>
      <c r="B139" s="165" t="s">
        <v>256</v>
      </c>
      <c r="C139" s="166">
        <v>4001550.0</v>
      </c>
      <c r="D139" s="173"/>
      <c r="E139" s="174"/>
      <c r="F139" s="167">
        <f>+C139+D139-E139</f>
        <v>4001550</v>
      </c>
      <c r="G139" s="175"/>
      <c r="H139" s="169" t="str">
        <f>+G139+#REF!</f>
        <v>#REF!</v>
      </c>
      <c r="I139" s="168" t="str">
        <f>+F139-H139</f>
        <v>#REF!</v>
      </c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</row>
    <row r="140" ht="12.0" customHeight="1">
      <c r="A140" s="153">
        <v>111308.0</v>
      </c>
      <c r="B140" s="154" t="str">
        <f>+B81</f>
        <v>Escuela Técnica</v>
      </c>
      <c r="C140" s="160">
        <f t="shared" ref="C140:I140" si="70">SUM(C141)</f>
        <v>2134160</v>
      </c>
      <c r="D140" s="161">
        <f t="shared" si="70"/>
        <v>0</v>
      </c>
      <c r="E140" s="162">
        <f t="shared" si="70"/>
        <v>0</v>
      </c>
      <c r="F140" s="163">
        <f t="shared" si="70"/>
        <v>2134160</v>
      </c>
      <c r="G140" s="161">
        <f t="shared" si="70"/>
        <v>0</v>
      </c>
      <c r="H140" s="162" t="str">
        <f t="shared" si="70"/>
        <v>#REF!</v>
      </c>
      <c r="I140" s="161" t="str">
        <f t="shared" si="70"/>
        <v>#REF!</v>
      </c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ht="24.0" customHeight="1">
      <c r="A141" s="164">
        <v>1.1130801E7</v>
      </c>
      <c r="B141" s="165" t="s">
        <v>274</v>
      </c>
      <c r="C141" s="166">
        <v>2134160.0</v>
      </c>
      <c r="D141" s="161"/>
      <c r="E141" s="162"/>
      <c r="F141" s="167">
        <f>+C141+D141-E141</f>
        <v>2134160</v>
      </c>
      <c r="G141" s="178">
        <v>0.0</v>
      </c>
      <c r="H141" s="169" t="str">
        <f>+G141+#REF!</f>
        <v>#REF!</v>
      </c>
      <c r="I141" s="168" t="str">
        <f>+F141-H141</f>
        <v>#REF!</v>
      </c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ht="22.5" customHeight="1">
      <c r="A142" s="153">
        <v>1114.0</v>
      </c>
      <c r="B142" s="154" t="s">
        <v>128</v>
      </c>
      <c r="C142" s="160">
        <f t="shared" ref="C142:I142" si="71">+C143+C147</f>
        <v>266539740</v>
      </c>
      <c r="D142" s="161">
        <f t="shared" si="71"/>
        <v>0</v>
      </c>
      <c r="E142" s="162">
        <f t="shared" si="71"/>
        <v>0</v>
      </c>
      <c r="F142" s="163">
        <f t="shared" si="71"/>
        <v>266539740</v>
      </c>
      <c r="G142" s="161">
        <f t="shared" si="71"/>
        <v>0</v>
      </c>
      <c r="H142" s="162" t="str">
        <f t="shared" si="71"/>
        <v>#REF!</v>
      </c>
      <c r="I142" s="161" t="str">
        <f t="shared" si="71"/>
        <v>#REF!</v>
      </c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ht="22.5" customHeight="1">
      <c r="A143" s="153">
        <v>111401.0</v>
      </c>
      <c r="B143" s="154" t="s">
        <v>100</v>
      </c>
      <c r="C143" s="160">
        <f t="shared" ref="C143:I143" si="72">SUM(C144:C146)</f>
        <v>16539740</v>
      </c>
      <c r="D143" s="161">
        <f t="shared" si="72"/>
        <v>0</v>
      </c>
      <c r="E143" s="162">
        <f t="shared" si="72"/>
        <v>0</v>
      </c>
      <c r="F143" s="163">
        <f t="shared" si="72"/>
        <v>16539740</v>
      </c>
      <c r="G143" s="161">
        <f t="shared" si="72"/>
        <v>0</v>
      </c>
      <c r="H143" s="162" t="str">
        <f t="shared" si="72"/>
        <v>#REF!</v>
      </c>
      <c r="I143" s="161" t="str">
        <f t="shared" si="72"/>
        <v>#REF!</v>
      </c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</row>
    <row r="144" ht="22.5" customHeight="1">
      <c r="A144" s="164">
        <v>1.1140101E7</v>
      </c>
      <c r="B144" s="165" t="str">
        <f t="shared" ref="B144:B146" si="73">+B97</f>
        <v>Gerencia en Finanzas</v>
      </c>
      <c r="C144" s="166">
        <v>6402480.0</v>
      </c>
      <c r="D144" s="173"/>
      <c r="E144" s="174"/>
      <c r="F144" s="167">
        <f t="shared" ref="F144:F146" si="74">+C144+D144-E144</f>
        <v>6402480</v>
      </c>
      <c r="G144" s="178">
        <v>0.0</v>
      </c>
      <c r="H144" s="169" t="str">
        <f t="shared" ref="H144:H146" si="75">+G144+#REF!</f>
        <v>#REF!</v>
      </c>
      <c r="I144" s="168" t="str">
        <f t="shared" ref="I144:I146" si="76">+F144-H144</f>
        <v>#REF!</v>
      </c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</row>
    <row r="145" ht="22.5" customHeight="1">
      <c r="A145" s="164">
        <v>1.1140102E7</v>
      </c>
      <c r="B145" s="165" t="str">
        <f t="shared" si="73"/>
        <v>Gerencia de Servicios de Salud</v>
      </c>
      <c r="C145" s="166">
        <v>6402480.0</v>
      </c>
      <c r="D145" s="178"/>
      <c r="E145" s="174"/>
      <c r="F145" s="167">
        <f t="shared" si="74"/>
        <v>6402480</v>
      </c>
      <c r="G145" s="178">
        <v>0.0</v>
      </c>
      <c r="H145" s="169" t="str">
        <f t="shared" si="75"/>
        <v>#REF!</v>
      </c>
      <c r="I145" s="168" t="str">
        <f t="shared" si="76"/>
        <v>#REF!</v>
      </c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</row>
    <row r="146" ht="22.5" customHeight="1">
      <c r="A146" s="164">
        <v>1.1140103E7</v>
      </c>
      <c r="B146" s="165" t="str">
        <f t="shared" si="73"/>
        <v>Gerencia en Construcciones</v>
      </c>
      <c r="C146" s="166">
        <v>3734780.0</v>
      </c>
      <c r="D146" s="178"/>
      <c r="E146" s="179"/>
      <c r="F146" s="167">
        <f t="shared" si="74"/>
        <v>3734780</v>
      </c>
      <c r="G146" s="178">
        <v>0.0</v>
      </c>
      <c r="H146" s="169" t="str">
        <f t="shared" si="75"/>
        <v>#REF!</v>
      </c>
      <c r="I146" s="168" t="str">
        <f t="shared" si="76"/>
        <v>#REF!</v>
      </c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</row>
    <row r="147" ht="22.5" customHeight="1">
      <c r="A147" s="153">
        <v>111402.0</v>
      </c>
      <c r="B147" s="154" t="s">
        <v>277</v>
      </c>
      <c r="C147" s="160">
        <f t="shared" ref="C147:I147" si="77">SUM(C148)</f>
        <v>250000000</v>
      </c>
      <c r="D147" s="161">
        <f t="shared" si="77"/>
        <v>0</v>
      </c>
      <c r="E147" s="162">
        <f t="shared" si="77"/>
        <v>0</v>
      </c>
      <c r="F147" s="163">
        <f t="shared" si="77"/>
        <v>250000000</v>
      </c>
      <c r="G147" s="161">
        <f t="shared" si="77"/>
        <v>0</v>
      </c>
      <c r="H147" s="162" t="str">
        <f t="shared" si="77"/>
        <v>#REF!</v>
      </c>
      <c r="I147" s="161" t="str">
        <f t="shared" si="77"/>
        <v>#REF!</v>
      </c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</row>
    <row r="148" ht="33.75" customHeight="1">
      <c r="A148" s="164">
        <v>1.1140201E7</v>
      </c>
      <c r="B148" s="165" t="s">
        <v>277</v>
      </c>
      <c r="C148" s="166">
        <v>2.5E8</v>
      </c>
      <c r="D148" s="178"/>
      <c r="E148" s="210"/>
      <c r="F148" s="167">
        <f>+C148+D148-E148</f>
        <v>250000000</v>
      </c>
      <c r="G148" s="178">
        <v>0.0</v>
      </c>
      <c r="H148" s="169" t="str">
        <f>+G148+#REF!</f>
        <v>#REF!</v>
      </c>
      <c r="I148" s="168" t="str">
        <f>+F148-H148</f>
        <v>#REF!</v>
      </c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</row>
    <row r="149" ht="33.75" customHeight="1">
      <c r="A149" s="153">
        <v>1115.0</v>
      </c>
      <c r="B149" s="154" t="s">
        <v>129</v>
      </c>
      <c r="C149" s="160">
        <f t="shared" ref="C149:E149" si="78">SUM(C150:C155)</f>
        <v>70427280</v>
      </c>
      <c r="D149" s="161">
        <f t="shared" si="78"/>
        <v>0</v>
      </c>
      <c r="E149" s="162">
        <f t="shared" si="78"/>
        <v>0</v>
      </c>
      <c r="F149" s="163">
        <f t="shared" ref="F149:I149" si="79">SUM(F150:F158)</f>
        <v>70427280</v>
      </c>
      <c r="G149" s="161" t="str">
        <f t="shared" si="79"/>
        <v>#ERROR!</v>
      </c>
      <c r="H149" s="162" t="str">
        <f t="shared" si="79"/>
        <v>#REF!</v>
      </c>
      <c r="I149" s="161" t="str">
        <f t="shared" si="79"/>
        <v>#REF!</v>
      </c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</row>
    <row r="150" ht="33.75" customHeight="1">
      <c r="A150" s="164">
        <v>111501.0</v>
      </c>
      <c r="B150" s="165" t="str">
        <f>+B21</f>
        <v>Facultad de Ingeniería. </v>
      </c>
      <c r="C150" s="166">
        <v>2.000775E7</v>
      </c>
      <c r="D150" s="161"/>
      <c r="E150" s="162"/>
      <c r="F150" s="167">
        <f t="shared" ref="F150:F158" si="80">+C150+D150-E150</f>
        <v>20007750</v>
      </c>
      <c r="G150" s="178">
        <v>401700.0</v>
      </c>
      <c r="H150" s="169" t="str">
        <f t="shared" ref="H150:H158" si="81">+G150+#REF!</f>
        <v>#REF!</v>
      </c>
      <c r="I150" s="168" t="str">
        <f t="shared" ref="I150:I158" si="82">+F150-H150</f>
        <v>#REF!</v>
      </c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</row>
    <row r="151" ht="33.75" customHeight="1">
      <c r="A151" s="164">
        <v>111502.0</v>
      </c>
      <c r="B151" s="165" t="str">
        <f>+B28</f>
        <v>Facultad de Ciencia de la Educacion.  </v>
      </c>
      <c r="C151" s="166">
        <v>1.467235E7</v>
      </c>
      <c r="D151" s="161"/>
      <c r="E151" s="162"/>
      <c r="F151" s="167">
        <f t="shared" si="80"/>
        <v>14672350</v>
      </c>
      <c r="G151" s="178">
        <v>0.0</v>
      </c>
      <c r="H151" s="169" t="str">
        <f t="shared" si="81"/>
        <v>#REF!</v>
      </c>
      <c r="I151" s="168" t="str">
        <f t="shared" si="82"/>
        <v>#REF!</v>
      </c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</row>
    <row r="152" ht="22.5" customHeight="1">
      <c r="A152" s="164">
        <v>111503.0</v>
      </c>
      <c r="B152" s="165" t="str">
        <f>+B112</f>
        <v>Facultad de Ciencias Económicas y Administrativa.</v>
      </c>
      <c r="C152" s="166">
        <v>2.13416E7</v>
      </c>
      <c r="D152" s="213"/>
      <c r="E152" s="174"/>
      <c r="F152" s="167">
        <f t="shared" si="80"/>
        <v>21341600</v>
      </c>
      <c r="G152" s="178">
        <v>134300.0</v>
      </c>
      <c r="H152" s="169" t="str">
        <f t="shared" si="81"/>
        <v>#REF!</v>
      </c>
      <c r="I152" s="168" t="str">
        <f t="shared" si="82"/>
        <v>#REF!</v>
      </c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</row>
    <row r="153" ht="24.0" customHeight="1">
      <c r="A153" s="214">
        <v>111504.0</v>
      </c>
      <c r="B153" s="215" t="str">
        <f>+B119</f>
        <v>Facultad de Ciencias Sociales y Humanas</v>
      </c>
      <c r="C153" s="216">
        <v>1.06708E7</v>
      </c>
      <c r="D153" s="213"/>
      <c r="E153" s="174"/>
      <c r="F153" s="217">
        <f t="shared" si="80"/>
        <v>10670800</v>
      </c>
      <c r="G153" s="178">
        <v>133900.0</v>
      </c>
      <c r="H153" s="218" t="str">
        <f t="shared" si="81"/>
        <v>#REF!</v>
      </c>
      <c r="I153" s="175" t="str">
        <f t="shared" si="82"/>
        <v>#REF!</v>
      </c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</row>
    <row r="154" ht="12.0" customHeight="1">
      <c r="A154" s="164">
        <v>111505.0</v>
      </c>
      <c r="B154" s="165" t="str">
        <f>+B121</f>
        <v>Facultad de Ciencias Basicas</v>
      </c>
      <c r="C154" s="166">
        <v>533540.0</v>
      </c>
      <c r="D154" s="213"/>
      <c r="E154" s="174"/>
      <c r="F154" s="167">
        <f t="shared" si="80"/>
        <v>533540</v>
      </c>
      <c r="G154" s="178">
        <v>0.0</v>
      </c>
      <c r="H154" s="169" t="str">
        <f t="shared" si="81"/>
        <v>#REF!</v>
      </c>
      <c r="I154" s="168" t="str">
        <f t="shared" si="82"/>
        <v>#REF!</v>
      </c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</row>
    <row r="155" ht="24.0" customHeight="1">
      <c r="A155" s="164">
        <v>111506.0</v>
      </c>
      <c r="B155" s="165" t="str">
        <f>+B124</f>
        <v>Instituto Virtual de  Educacion a Distancia</v>
      </c>
      <c r="C155" s="166">
        <v>3201240.0</v>
      </c>
      <c r="D155" s="161"/>
      <c r="E155" s="162"/>
      <c r="F155" s="167">
        <f t="shared" si="80"/>
        <v>3201240</v>
      </c>
      <c r="G155" s="178">
        <v>140600.0</v>
      </c>
      <c r="H155" s="169" t="str">
        <f t="shared" si="81"/>
        <v>#REF!</v>
      </c>
      <c r="I155" s="168" t="str">
        <f t="shared" si="82"/>
        <v>#REF!</v>
      </c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</row>
    <row r="156" ht="12.0" hidden="1" customHeight="1">
      <c r="A156" s="164">
        <v>111507.0</v>
      </c>
      <c r="B156" s="165" t="s">
        <v>246</v>
      </c>
      <c r="C156" s="166">
        <v>0.0</v>
      </c>
      <c r="D156" s="161"/>
      <c r="E156" s="162"/>
      <c r="F156" s="167">
        <f t="shared" si="80"/>
        <v>0</v>
      </c>
      <c r="G156" s="178" t="str">
        <f>+'[1]ENERO 2024'!#REF!+#REF!+#REF!</f>
        <v>#ERROR!</v>
      </c>
      <c r="H156" s="169" t="str">
        <f t="shared" si="81"/>
        <v>#ERROR!</v>
      </c>
      <c r="I156" s="168" t="str">
        <f t="shared" si="82"/>
        <v>#ERROR!</v>
      </c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</row>
    <row r="157" ht="12.0" hidden="1" customHeight="1">
      <c r="A157" s="164">
        <v>111508.0</v>
      </c>
      <c r="B157" s="165" t="s">
        <v>221</v>
      </c>
      <c r="C157" s="166">
        <v>0.0</v>
      </c>
      <c r="D157" s="161"/>
      <c r="E157" s="162"/>
      <c r="F157" s="167">
        <f t="shared" si="80"/>
        <v>0</v>
      </c>
      <c r="G157" s="178" t="str">
        <f>+'[1]ENERO 2024'!#REF!+#REF!+#REF!</f>
        <v>#ERROR!</v>
      </c>
      <c r="H157" s="169" t="str">
        <f t="shared" si="81"/>
        <v>#ERROR!</v>
      </c>
      <c r="I157" s="168" t="str">
        <f t="shared" si="82"/>
        <v>#ERROR!</v>
      </c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</row>
    <row r="158" ht="12.0" hidden="1" customHeight="1">
      <c r="A158" s="164">
        <v>111509.0</v>
      </c>
      <c r="B158" s="165" t="s">
        <v>257</v>
      </c>
      <c r="C158" s="166">
        <v>0.0</v>
      </c>
      <c r="D158" s="161"/>
      <c r="E158" s="162"/>
      <c r="F158" s="167">
        <f t="shared" si="80"/>
        <v>0</v>
      </c>
      <c r="G158" s="178" t="str">
        <f>+'[1]ENERO 2024'!#REF!+#REF!+#REF!</f>
        <v>#ERROR!</v>
      </c>
      <c r="H158" s="169" t="str">
        <f t="shared" si="81"/>
        <v>#ERROR!</v>
      </c>
      <c r="I158" s="168" t="str">
        <f t="shared" si="82"/>
        <v>#ERROR!</v>
      </c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</row>
    <row r="159" ht="12.0" customHeight="1">
      <c r="A159" s="153">
        <v>1116.0</v>
      </c>
      <c r="B159" s="154" t="s">
        <v>130</v>
      </c>
      <c r="C159" s="160">
        <f t="shared" ref="C159:I159" si="83">+C160</f>
        <v>56021700</v>
      </c>
      <c r="D159" s="161">
        <f t="shared" si="83"/>
        <v>0</v>
      </c>
      <c r="E159" s="162">
        <f t="shared" si="83"/>
        <v>0</v>
      </c>
      <c r="F159" s="163">
        <f t="shared" si="83"/>
        <v>56021700</v>
      </c>
      <c r="G159" s="161">
        <f t="shared" si="83"/>
        <v>0</v>
      </c>
      <c r="H159" s="162" t="str">
        <f t="shared" si="83"/>
        <v>#REF!</v>
      </c>
      <c r="I159" s="161" t="str">
        <f t="shared" si="83"/>
        <v>#REF!</v>
      </c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</row>
    <row r="160" ht="12.0" customHeight="1">
      <c r="A160" s="153">
        <v>111601.0</v>
      </c>
      <c r="B160" s="154" t="s">
        <v>100</v>
      </c>
      <c r="C160" s="160">
        <f t="shared" ref="C160:I160" si="84">SUM(C161:C163)</f>
        <v>56021700</v>
      </c>
      <c r="D160" s="161">
        <f t="shared" si="84"/>
        <v>0</v>
      </c>
      <c r="E160" s="162">
        <f t="shared" si="84"/>
        <v>0</v>
      </c>
      <c r="F160" s="163">
        <f t="shared" si="84"/>
        <v>56021700</v>
      </c>
      <c r="G160" s="161">
        <f t="shared" si="84"/>
        <v>0</v>
      </c>
      <c r="H160" s="162" t="str">
        <f t="shared" si="84"/>
        <v>#REF!</v>
      </c>
      <c r="I160" s="161" t="str">
        <f t="shared" si="84"/>
        <v>#REF!</v>
      </c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</row>
    <row r="161" ht="12.0" customHeight="1">
      <c r="A161" s="164">
        <v>1.1160101E7</v>
      </c>
      <c r="B161" s="165" t="str">
        <f t="shared" ref="B161:B163" si="85">+B144</f>
        <v>Gerencia en Finanzas</v>
      </c>
      <c r="C161" s="166">
        <v>1.86739E7</v>
      </c>
      <c r="D161" s="213"/>
      <c r="E161" s="174"/>
      <c r="F161" s="167">
        <f t="shared" ref="F161:F163" si="86">+C161+D161-E161</f>
        <v>18673900</v>
      </c>
      <c r="G161" s="175">
        <v>0.0</v>
      </c>
      <c r="H161" s="169" t="str">
        <f t="shared" ref="H161:H163" si="87">+G161+#REF!</f>
        <v>#REF!</v>
      </c>
      <c r="I161" s="168" t="str">
        <f t="shared" ref="I161:I163" si="88">+F161-H161</f>
        <v>#REF!</v>
      </c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</row>
    <row r="162" ht="12.0" customHeight="1">
      <c r="A162" s="164">
        <v>1.1160102E7</v>
      </c>
      <c r="B162" s="165" t="str">
        <f t="shared" si="85"/>
        <v>Gerencia de Servicios de Salud</v>
      </c>
      <c r="C162" s="166">
        <v>1.86739E7</v>
      </c>
      <c r="D162" s="178"/>
      <c r="E162" s="179"/>
      <c r="F162" s="167">
        <f t="shared" si="86"/>
        <v>18673900</v>
      </c>
      <c r="G162" s="178">
        <v>0.0</v>
      </c>
      <c r="H162" s="169" t="str">
        <f t="shared" si="87"/>
        <v>#REF!</v>
      </c>
      <c r="I162" s="168" t="str">
        <f t="shared" si="88"/>
        <v>#REF!</v>
      </c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</row>
    <row r="163" ht="12.0" customHeight="1">
      <c r="A163" s="164">
        <v>1.1160103E7</v>
      </c>
      <c r="B163" s="165" t="str">
        <f t="shared" si="85"/>
        <v>Gerencia en Construcciones</v>
      </c>
      <c r="C163" s="166">
        <v>1.86739E7</v>
      </c>
      <c r="D163" s="204"/>
      <c r="E163" s="221"/>
      <c r="F163" s="167">
        <f t="shared" si="86"/>
        <v>18673900</v>
      </c>
      <c r="G163" s="222">
        <v>0.0</v>
      </c>
      <c r="H163" s="169" t="str">
        <f t="shared" si="87"/>
        <v>#REF!</v>
      </c>
      <c r="I163" s="168" t="str">
        <f t="shared" si="88"/>
        <v>#REF!</v>
      </c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</row>
    <row r="164" ht="22.5" customHeight="1">
      <c r="A164" s="153">
        <v>1117.0</v>
      </c>
      <c r="B164" s="154" t="s">
        <v>132</v>
      </c>
      <c r="C164" s="160">
        <f t="shared" ref="C164:I164" si="89">SUM(C165:C175)</f>
        <v>124564405.6</v>
      </c>
      <c r="D164" s="161">
        <f t="shared" si="89"/>
        <v>0</v>
      </c>
      <c r="E164" s="162">
        <f t="shared" si="89"/>
        <v>0</v>
      </c>
      <c r="F164" s="163">
        <f t="shared" si="89"/>
        <v>124564405.6</v>
      </c>
      <c r="G164" s="161">
        <f t="shared" si="89"/>
        <v>3541260</v>
      </c>
      <c r="H164" s="162" t="str">
        <f t="shared" si="89"/>
        <v>#REF!</v>
      </c>
      <c r="I164" s="161" t="str">
        <f t="shared" si="89"/>
        <v>#REF!</v>
      </c>
      <c r="J164" s="223"/>
      <c r="K164" s="223"/>
      <c r="L164" s="223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</row>
    <row r="165" ht="22.5" customHeight="1">
      <c r="A165" s="164">
        <v>111701.0</v>
      </c>
      <c r="B165" s="165" t="s">
        <v>133</v>
      </c>
      <c r="C165" s="166">
        <v>586894.0</v>
      </c>
      <c r="D165" s="176"/>
      <c r="E165" s="177"/>
      <c r="F165" s="167">
        <f t="shared" ref="F165:F175" si="90">+C165+D165-E165</f>
        <v>586894</v>
      </c>
      <c r="G165" s="178">
        <v>80400.0</v>
      </c>
      <c r="H165" s="169" t="str">
        <f t="shared" ref="H165:H175" si="91">+G165+#REF!</f>
        <v>#REF!</v>
      </c>
      <c r="I165" s="168" t="str">
        <f t="shared" ref="I165:I175" si="92">+F165-H165</f>
        <v>#REF!</v>
      </c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ht="22.5" hidden="1" customHeight="1">
      <c r="A166" s="164">
        <v>111702.0</v>
      </c>
      <c r="B166" s="165" t="s">
        <v>278</v>
      </c>
      <c r="C166" s="166">
        <v>0.0</v>
      </c>
      <c r="D166" s="224"/>
      <c r="E166" s="225"/>
      <c r="F166" s="167">
        <f t="shared" si="90"/>
        <v>0</v>
      </c>
      <c r="G166" s="222"/>
      <c r="H166" s="169" t="str">
        <f t="shared" si="91"/>
        <v>#REF!</v>
      </c>
      <c r="I166" s="168" t="str">
        <f t="shared" si="92"/>
        <v>#REF!</v>
      </c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</row>
    <row r="167" ht="12.0" customHeight="1">
      <c r="A167" s="164">
        <v>111703.0</v>
      </c>
      <c r="B167" s="165" t="s">
        <v>279</v>
      </c>
      <c r="C167" s="166">
        <v>8856764.0</v>
      </c>
      <c r="D167" s="161"/>
      <c r="E167" s="162"/>
      <c r="F167" s="167">
        <f t="shared" si="90"/>
        <v>8856764</v>
      </c>
      <c r="G167" s="168">
        <v>21400.0</v>
      </c>
      <c r="H167" s="169" t="str">
        <f t="shared" si="91"/>
        <v>#REF!</v>
      </c>
      <c r="I167" s="168" t="str">
        <f t="shared" si="92"/>
        <v>#REF!</v>
      </c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</row>
    <row r="168" ht="12.0" customHeight="1">
      <c r="A168" s="164">
        <v>111704.0</v>
      </c>
      <c r="B168" s="165" t="s">
        <v>134</v>
      </c>
      <c r="C168" s="166">
        <v>2.17470904E7</v>
      </c>
      <c r="D168" s="161"/>
      <c r="E168" s="162"/>
      <c r="F168" s="167">
        <f t="shared" si="90"/>
        <v>21747090.4</v>
      </c>
      <c r="G168" s="168">
        <v>21400.0</v>
      </c>
      <c r="H168" s="169" t="str">
        <f t="shared" si="91"/>
        <v>#REF!</v>
      </c>
      <c r="I168" s="168" t="str">
        <f t="shared" si="92"/>
        <v>#REF!</v>
      </c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</row>
    <row r="169" ht="12.0" customHeight="1">
      <c r="A169" s="164">
        <v>111705.0</v>
      </c>
      <c r="B169" s="165" t="s">
        <v>136</v>
      </c>
      <c r="C169" s="166">
        <v>5.0E7</v>
      </c>
      <c r="D169" s="175"/>
      <c r="E169" s="181"/>
      <c r="F169" s="167">
        <f t="shared" si="90"/>
        <v>50000000</v>
      </c>
      <c r="G169" s="226">
        <v>11600.0</v>
      </c>
      <c r="H169" s="169" t="str">
        <f t="shared" si="91"/>
        <v>#REF!</v>
      </c>
      <c r="I169" s="168" t="str">
        <f t="shared" si="92"/>
        <v>#REF!</v>
      </c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</row>
    <row r="170" ht="24.0" customHeight="1">
      <c r="A170" s="164">
        <v>111706.0</v>
      </c>
      <c r="B170" s="165" t="s">
        <v>280</v>
      </c>
      <c r="C170" s="166">
        <v>6285101.2</v>
      </c>
      <c r="D170" s="175"/>
      <c r="E170" s="181"/>
      <c r="F170" s="167">
        <f t="shared" si="90"/>
        <v>6285101.2</v>
      </c>
      <c r="G170" s="226">
        <v>3306460.0</v>
      </c>
      <c r="H170" s="169" t="str">
        <f t="shared" si="91"/>
        <v>#REF!</v>
      </c>
      <c r="I170" s="168" t="str">
        <f t="shared" si="92"/>
        <v>#REF!</v>
      </c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</row>
    <row r="171" ht="12.0" customHeight="1">
      <c r="A171" s="164">
        <v>111707.0</v>
      </c>
      <c r="B171" s="165" t="s">
        <v>138</v>
      </c>
      <c r="C171" s="166">
        <v>2.1234892E7</v>
      </c>
      <c r="D171" s="222"/>
      <c r="E171" s="181"/>
      <c r="F171" s="167">
        <f t="shared" si="90"/>
        <v>21234892</v>
      </c>
      <c r="G171" s="226">
        <v>0.0</v>
      </c>
      <c r="H171" s="169" t="str">
        <f t="shared" si="91"/>
        <v>#REF!</v>
      </c>
      <c r="I171" s="168" t="str">
        <f t="shared" si="92"/>
        <v>#REF!</v>
      </c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</row>
    <row r="172" ht="12.0" customHeight="1">
      <c r="A172" s="164">
        <v>111708.0</v>
      </c>
      <c r="B172" s="165" t="s">
        <v>139</v>
      </c>
      <c r="C172" s="166">
        <v>1.5E7</v>
      </c>
      <c r="D172" s="161"/>
      <c r="E172" s="162"/>
      <c r="F172" s="167">
        <f t="shared" si="90"/>
        <v>15000000</v>
      </c>
      <c r="G172" s="168">
        <v>100000.0</v>
      </c>
      <c r="H172" s="169" t="str">
        <f t="shared" si="91"/>
        <v>#REF!</v>
      </c>
      <c r="I172" s="168" t="str">
        <f t="shared" si="92"/>
        <v>#REF!</v>
      </c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</row>
    <row r="173" ht="12.0" hidden="1" customHeight="1">
      <c r="A173" s="164">
        <v>111709.0</v>
      </c>
      <c r="B173" s="165" t="s">
        <v>281</v>
      </c>
      <c r="C173" s="166">
        <v>0.0</v>
      </c>
      <c r="D173" s="213"/>
      <c r="E173" s="174"/>
      <c r="F173" s="167">
        <f t="shared" si="90"/>
        <v>0</v>
      </c>
      <c r="G173" s="175">
        <v>0.0</v>
      </c>
      <c r="H173" s="169" t="str">
        <f t="shared" si="91"/>
        <v>#REF!</v>
      </c>
      <c r="I173" s="168" t="str">
        <f t="shared" si="92"/>
        <v>#REF!</v>
      </c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</row>
    <row r="174" ht="12.0" hidden="1" customHeight="1">
      <c r="A174" s="164">
        <v>111710.0</v>
      </c>
      <c r="B174" s="165" t="s">
        <v>282</v>
      </c>
      <c r="C174" s="166">
        <v>0.0</v>
      </c>
      <c r="D174" s="176"/>
      <c r="E174" s="177"/>
      <c r="F174" s="167">
        <f t="shared" si="90"/>
        <v>0</v>
      </c>
      <c r="G174" s="175">
        <v>0.0</v>
      </c>
      <c r="H174" s="169" t="str">
        <f t="shared" si="91"/>
        <v>#REF!</v>
      </c>
      <c r="I174" s="168" t="str">
        <f t="shared" si="92"/>
        <v>#REF!</v>
      </c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</row>
    <row r="175" ht="24.0" customHeight="1">
      <c r="A175" s="164">
        <v>111711.0</v>
      </c>
      <c r="B175" s="165" t="s">
        <v>283</v>
      </c>
      <c r="C175" s="166">
        <v>853664.0000000001</v>
      </c>
      <c r="D175" s="213"/>
      <c r="E175" s="181"/>
      <c r="F175" s="167">
        <f t="shared" si="90"/>
        <v>853664</v>
      </c>
      <c r="G175" s="175">
        <v>0.0</v>
      </c>
      <c r="H175" s="169" t="str">
        <f t="shared" si="91"/>
        <v>#REF!</v>
      </c>
      <c r="I175" s="168" t="str">
        <f t="shared" si="92"/>
        <v>#REF!</v>
      </c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</row>
    <row r="176" ht="12.0" customHeight="1">
      <c r="A176" s="153">
        <v>112.0</v>
      </c>
      <c r="B176" s="154" t="s">
        <v>141</v>
      </c>
      <c r="C176" s="160">
        <f t="shared" ref="C176:I176" si="93">SUM(C177)</f>
        <v>1010000000</v>
      </c>
      <c r="D176" s="161">
        <f t="shared" si="93"/>
        <v>0</v>
      </c>
      <c r="E176" s="162">
        <f t="shared" si="93"/>
        <v>0</v>
      </c>
      <c r="F176" s="163">
        <f t="shared" si="93"/>
        <v>1010000000</v>
      </c>
      <c r="G176" s="161" t="str">
        <f t="shared" si="93"/>
        <v>#ERROR!</v>
      </c>
      <c r="H176" s="162" t="str">
        <f t="shared" si="93"/>
        <v>#ERROR!</v>
      </c>
      <c r="I176" s="161" t="str">
        <f t="shared" si="93"/>
        <v>#ERROR!</v>
      </c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</row>
    <row r="177" ht="12.0" customHeight="1">
      <c r="A177" s="153">
        <v>11201.0</v>
      </c>
      <c r="B177" s="154" t="s">
        <v>284</v>
      </c>
      <c r="C177" s="160">
        <f t="shared" ref="C177:I177" si="94">SUM(C178:C180)</f>
        <v>1010000000</v>
      </c>
      <c r="D177" s="161">
        <f t="shared" si="94"/>
        <v>0</v>
      </c>
      <c r="E177" s="162">
        <f t="shared" si="94"/>
        <v>0</v>
      </c>
      <c r="F177" s="163">
        <f t="shared" si="94"/>
        <v>1010000000</v>
      </c>
      <c r="G177" s="161" t="str">
        <f t="shared" si="94"/>
        <v>#ERROR!</v>
      </c>
      <c r="H177" s="162" t="str">
        <f t="shared" si="94"/>
        <v>#ERROR!</v>
      </c>
      <c r="I177" s="161" t="str">
        <f t="shared" si="94"/>
        <v>#ERROR!</v>
      </c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</row>
    <row r="178" ht="12.0" hidden="1" customHeight="1">
      <c r="A178" s="164">
        <v>1120101.0</v>
      </c>
      <c r="B178" s="165" t="s">
        <v>285</v>
      </c>
      <c r="C178" s="166">
        <v>0.0</v>
      </c>
      <c r="D178" s="161"/>
      <c r="E178" s="162"/>
      <c r="F178" s="167">
        <f t="shared" ref="F178:F180" si="95">+C178+D178-E178</f>
        <v>0</v>
      </c>
      <c r="G178" s="175" t="str">
        <f>+'[1]ENERO 2024'!#REF!+#REF!+#REF!</f>
        <v>#ERROR!</v>
      </c>
      <c r="H178" s="169" t="str">
        <f t="shared" ref="H178:H180" si="96">+G178+#REF!</f>
        <v>#ERROR!</v>
      </c>
      <c r="I178" s="168" t="str">
        <f t="shared" ref="I178:I180" si="97">+F178-H178</f>
        <v>#ERROR!</v>
      </c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</row>
    <row r="179" ht="12.0" customHeight="1">
      <c r="A179" s="164">
        <v>1120102.0</v>
      </c>
      <c r="B179" s="165" t="s">
        <v>286</v>
      </c>
      <c r="C179" s="193">
        <v>1.0E7</v>
      </c>
      <c r="D179" s="206"/>
      <c r="E179" s="207"/>
      <c r="F179" s="167">
        <f t="shared" si="95"/>
        <v>10000000</v>
      </c>
      <c r="G179" s="175">
        <v>0.0</v>
      </c>
      <c r="H179" s="169" t="str">
        <f t="shared" si="96"/>
        <v>#REF!</v>
      </c>
      <c r="I179" s="168" t="str">
        <f t="shared" si="97"/>
        <v>#REF!</v>
      </c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</row>
    <row r="180" ht="24.0" customHeight="1">
      <c r="A180" s="164">
        <v>1120103.0</v>
      </c>
      <c r="B180" s="165" t="s">
        <v>287</v>
      </c>
      <c r="C180" s="166">
        <v>1.0E9</v>
      </c>
      <c r="D180" s="227"/>
      <c r="E180" s="195"/>
      <c r="F180" s="167">
        <f t="shared" si="95"/>
        <v>1000000000</v>
      </c>
      <c r="G180" s="175">
        <v>0.0</v>
      </c>
      <c r="H180" s="169" t="str">
        <f t="shared" si="96"/>
        <v>#REF!</v>
      </c>
      <c r="I180" s="168" t="str">
        <f t="shared" si="97"/>
        <v>#REF!</v>
      </c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</row>
    <row r="181" ht="12.0" customHeight="1">
      <c r="A181" s="153">
        <v>113.0</v>
      </c>
      <c r="B181" s="154" t="s">
        <v>149</v>
      </c>
      <c r="C181" s="160">
        <f t="shared" ref="C181:I181" si="98">SUM(C182:C185)</f>
        <v>6385263910</v>
      </c>
      <c r="D181" s="161">
        <f t="shared" si="98"/>
        <v>0</v>
      </c>
      <c r="E181" s="162">
        <f t="shared" si="98"/>
        <v>0</v>
      </c>
      <c r="F181" s="163">
        <f t="shared" si="98"/>
        <v>6385263910</v>
      </c>
      <c r="G181" s="161" t="str">
        <f t="shared" si="98"/>
        <v>#REF!</v>
      </c>
      <c r="H181" s="162" t="str">
        <f t="shared" si="98"/>
        <v>#REF!</v>
      </c>
      <c r="I181" s="161" t="str">
        <f t="shared" si="98"/>
        <v>#REF!</v>
      </c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</row>
    <row r="182" ht="24.0" customHeight="1">
      <c r="A182" s="164">
        <v>11301.0</v>
      </c>
      <c r="B182" s="165" t="s">
        <v>288</v>
      </c>
      <c r="C182" s="166">
        <v>6.0E9</v>
      </c>
      <c r="D182" s="229"/>
      <c r="E182" s="174"/>
      <c r="F182" s="167">
        <f t="shared" ref="F182:F185" si="99">+C182+D182-E182</f>
        <v>6000000000</v>
      </c>
      <c r="G182" s="175">
        <v>1.652540294E9</v>
      </c>
      <c r="H182" s="169" t="str">
        <f t="shared" ref="H182:H185" si="100">+G182+#REF!</f>
        <v>#REF!</v>
      </c>
      <c r="I182" s="168" t="str">
        <f t="shared" ref="I182:I185" si="101">+F182-H182</f>
        <v>#REF!</v>
      </c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</row>
    <row r="183" ht="12.0" customHeight="1">
      <c r="A183" s="164">
        <v>11302.0</v>
      </c>
      <c r="B183" s="165" t="s">
        <v>151</v>
      </c>
      <c r="C183" s="166">
        <v>3.7326391E8</v>
      </c>
      <c r="D183" s="161"/>
      <c r="E183" s="162"/>
      <c r="F183" s="167">
        <f t="shared" si="99"/>
        <v>373263910</v>
      </c>
      <c r="G183" s="168">
        <v>0.0</v>
      </c>
      <c r="H183" s="169" t="str">
        <f t="shared" si="100"/>
        <v>#REF!</v>
      </c>
      <c r="I183" s="168" t="str">
        <f t="shared" si="101"/>
        <v>#REF!</v>
      </c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ht="12.0" customHeight="1">
      <c r="A184" s="164">
        <v>11303.0</v>
      </c>
      <c r="B184" s="165" t="s">
        <v>152</v>
      </c>
      <c r="C184" s="166">
        <v>1.0E7</v>
      </c>
      <c r="D184" s="227"/>
      <c r="E184" s="195"/>
      <c r="F184" s="167">
        <f t="shared" si="99"/>
        <v>10000000</v>
      </c>
      <c r="G184" s="224">
        <v>0.0</v>
      </c>
      <c r="H184" s="169" t="str">
        <f t="shared" si="100"/>
        <v>#REF!</v>
      </c>
      <c r="I184" s="168" t="str">
        <f t="shared" si="101"/>
        <v>#REF!</v>
      </c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</row>
    <row r="185" ht="12.0" customHeight="1">
      <c r="A185" s="164">
        <v>11304.0</v>
      </c>
      <c r="B185" s="165" t="s">
        <v>153</v>
      </c>
      <c r="C185" s="166">
        <v>2000000.0</v>
      </c>
      <c r="D185" s="227"/>
      <c r="E185" s="195"/>
      <c r="F185" s="167">
        <f t="shared" si="99"/>
        <v>2000000</v>
      </c>
      <c r="G185" s="224" t="str">
        <f>+'[1]ENERO 2024'!G142+#REF!+#REF!</f>
        <v>#REF!</v>
      </c>
      <c r="H185" s="169" t="str">
        <f t="shared" si="100"/>
        <v>#REF!</v>
      </c>
      <c r="I185" s="168" t="str">
        <f t="shared" si="101"/>
        <v>#REF!</v>
      </c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ht="12.0" customHeight="1">
      <c r="A186" s="153">
        <v>12.0</v>
      </c>
      <c r="B186" s="154" t="s">
        <v>154</v>
      </c>
      <c r="C186" s="160">
        <f t="shared" ref="C186:I186" si="102">+C187+C194</f>
        <v>26186326878</v>
      </c>
      <c r="D186" s="161">
        <f t="shared" si="102"/>
        <v>186530378</v>
      </c>
      <c r="E186" s="162">
        <f t="shared" si="102"/>
        <v>0</v>
      </c>
      <c r="F186" s="163">
        <f t="shared" si="102"/>
        <v>26372857256</v>
      </c>
      <c r="G186" s="161">
        <f t="shared" si="102"/>
        <v>2070192701</v>
      </c>
      <c r="H186" s="162" t="str">
        <f t="shared" si="102"/>
        <v>#REF!</v>
      </c>
      <c r="I186" s="161" t="str">
        <f t="shared" si="102"/>
        <v>#REF!</v>
      </c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ht="12.0" customHeight="1">
      <c r="A187" s="153">
        <v>121.0</v>
      </c>
      <c r="B187" s="154" t="s">
        <v>155</v>
      </c>
      <c r="C187" s="160">
        <f t="shared" ref="C187:I187" si="103">+C188+C192</f>
        <v>18807826878</v>
      </c>
      <c r="D187" s="161">
        <f t="shared" si="103"/>
        <v>0</v>
      </c>
      <c r="E187" s="162">
        <f t="shared" si="103"/>
        <v>0</v>
      </c>
      <c r="F187" s="163">
        <f t="shared" si="103"/>
        <v>18807826878</v>
      </c>
      <c r="G187" s="161">
        <f t="shared" si="103"/>
        <v>1729333833</v>
      </c>
      <c r="H187" s="162" t="str">
        <f t="shared" si="103"/>
        <v>#REF!</v>
      </c>
      <c r="I187" s="161" t="str">
        <f t="shared" si="103"/>
        <v>#REF!</v>
      </c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</row>
    <row r="188" ht="12.0" customHeight="1">
      <c r="A188" s="153">
        <v>12101.0</v>
      </c>
      <c r="B188" s="154" t="s">
        <v>156</v>
      </c>
      <c r="C188" s="160">
        <f t="shared" ref="C188:I188" si="104">SUM(C189:C191)</f>
        <v>14807826878</v>
      </c>
      <c r="D188" s="161">
        <f t="shared" si="104"/>
        <v>0</v>
      </c>
      <c r="E188" s="162">
        <f t="shared" si="104"/>
        <v>0</v>
      </c>
      <c r="F188" s="163">
        <f t="shared" si="104"/>
        <v>14807826878</v>
      </c>
      <c r="G188" s="161">
        <f t="shared" si="104"/>
        <v>1729333833</v>
      </c>
      <c r="H188" s="162" t="str">
        <f t="shared" si="104"/>
        <v>#REF!</v>
      </c>
      <c r="I188" s="161" t="str">
        <f t="shared" si="104"/>
        <v>#REF!</v>
      </c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</row>
    <row r="189" ht="12.0" customHeight="1">
      <c r="A189" s="164">
        <v>1210101.0</v>
      </c>
      <c r="B189" s="172" t="s">
        <v>157</v>
      </c>
      <c r="C189" s="230">
        <v>1.3920410031E10</v>
      </c>
      <c r="D189" s="230"/>
      <c r="E189" s="195"/>
      <c r="F189" s="167">
        <f t="shared" ref="F189:F191" si="105">+C189+D189-E189</f>
        <v>13920410031</v>
      </c>
      <c r="G189" s="224">
        <f>869595331+598071874+62053554+199613074</f>
        <v>1729333833</v>
      </c>
      <c r="H189" s="169" t="str">
        <f t="shared" ref="H189:H191" si="106">+G189+#REF!</f>
        <v>#REF!</v>
      </c>
      <c r="I189" s="168" t="str">
        <f t="shared" ref="I189:I191" si="107">+F189-H189</f>
        <v>#REF!</v>
      </c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</row>
    <row r="190" ht="12.0" customHeight="1">
      <c r="A190" s="164">
        <v>1210102.0</v>
      </c>
      <c r="B190" s="231" t="s">
        <v>158</v>
      </c>
      <c r="C190" s="168">
        <v>4.662E8</v>
      </c>
      <c r="D190" s="168"/>
      <c r="E190" s="162"/>
      <c r="F190" s="167">
        <f t="shared" si="105"/>
        <v>466200000</v>
      </c>
      <c r="G190" s="161">
        <v>0.0</v>
      </c>
      <c r="H190" s="169" t="str">
        <f t="shared" si="106"/>
        <v>#REF!</v>
      </c>
      <c r="I190" s="168" t="str">
        <f t="shared" si="107"/>
        <v>#REF!</v>
      </c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ht="12.0" customHeight="1">
      <c r="A191" s="164">
        <v>1210103.0</v>
      </c>
      <c r="B191" s="172" t="s">
        <v>290</v>
      </c>
      <c r="C191" s="230">
        <v>4.21216846848E8</v>
      </c>
      <c r="D191" s="230"/>
      <c r="E191" s="225"/>
      <c r="F191" s="167">
        <f t="shared" si="105"/>
        <v>421216846.8</v>
      </c>
      <c r="G191" s="232">
        <v>0.0</v>
      </c>
      <c r="H191" s="169" t="str">
        <f t="shared" si="106"/>
        <v>#REF!</v>
      </c>
      <c r="I191" s="168" t="str">
        <f t="shared" si="107"/>
        <v>#REF!</v>
      </c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</row>
    <row r="192" ht="12.0" customHeight="1">
      <c r="A192" s="153">
        <v>12102.0</v>
      </c>
      <c r="B192" s="154" t="s">
        <v>161</v>
      </c>
      <c r="C192" s="160">
        <f t="shared" ref="C192:F192" si="108">SUM(C193)</f>
        <v>4000000000</v>
      </c>
      <c r="D192" s="161">
        <f t="shared" si="108"/>
        <v>0</v>
      </c>
      <c r="E192" s="162">
        <f t="shared" si="108"/>
        <v>0</v>
      </c>
      <c r="F192" s="163">
        <f t="shared" si="108"/>
        <v>4000000000</v>
      </c>
      <c r="G192" s="161">
        <v>0.0</v>
      </c>
      <c r="H192" s="162" t="str">
        <f t="shared" ref="H192:I192" si="109">SUM(H193)</f>
        <v>#REF!</v>
      </c>
      <c r="I192" s="161" t="str">
        <f t="shared" si="109"/>
        <v>#REF!</v>
      </c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ht="12.0" customHeight="1">
      <c r="A193" s="164">
        <v>1210201.0</v>
      </c>
      <c r="B193" s="165" t="s">
        <v>54</v>
      </c>
      <c r="C193" s="230">
        <v>4.0E9</v>
      </c>
      <c r="D193" s="230"/>
      <c r="E193" s="225"/>
      <c r="F193" s="167">
        <f>+C193+D193-E193</f>
        <v>4000000000</v>
      </c>
      <c r="G193" s="224" t="str">
        <f>+'[1]ENERO 2024'!G150+#REF!+#REF!</f>
        <v>#REF!</v>
      </c>
      <c r="H193" s="169" t="str">
        <f>+G193+#REF!</f>
        <v>#REF!</v>
      </c>
      <c r="I193" s="168" t="str">
        <f>+F193-H193</f>
        <v>#REF!</v>
      </c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</row>
    <row r="194" ht="12.0" customHeight="1">
      <c r="A194" s="153">
        <v>122.0</v>
      </c>
      <c r="B194" s="154" t="s">
        <v>162</v>
      </c>
      <c r="C194" s="160">
        <f t="shared" ref="C194:F194" si="110">+C195+C197+C199+C201+C202</f>
        <v>7378500000</v>
      </c>
      <c r="D194" s="161">
        <f t="shared" si="110"/>
        <v>186530378</v>
      </c>
      <c r="E194" s="162">
        <f t="shared" si="110"/>
        <v>0</v>
      </c>
      <c r="F194" s="160">
        <f t="shared" si="110"/>
        <v>7565030378</v>
      </c>
      <c r="G194" s="161">
        <f>+G195+G196+G197+G199+G201+G202</f>
        <v>340858868</v>
      </c>
      <c r="H194" s="162" t="str">
        <f t="shared" ref="H194:I194" si="111">+H195+H197+H199+H201+H202</f>
        <v>#REF!</v>
      </c>
      <c r="I194" s="161" t="str">
        <f t="shared" si="111"/>
        <v>#REF!</v>
      </c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</row>
    <row r="195" ht="12.0" customHeight="1">
      <c r="A195" s="164">
        <v>12201.0</v>
      </c>
      <c r="B195" s="165" t="s">
        <v>161</v>
      </c>
      <c r="C195" s="230">
        <f>+C196</f>
        <v>7378500000</v>
      </c>
      <c r="D195" s="230"/>
      <c r="E195" s="225"/>
      <c r="F195" s="167">
        <f t="shared" ref="F195:H195" si="112">+F196</f>
        <v>7378500000</v>
      </c>
      <c r="G195" s="224">
        <f t="shared" si="112"/>
        <v>170429434</v>
      </c>
      <c r="H195" s="169" t="str">
        <f t="shared" si="112"/>
        <v>#REF!</v>
      </c>
      <c r="I195" s="168" t="str">
        <f t="shared" ref="I195:I196" si="113">+F195-H195</f>
        <v>#REF!</v>
      </c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</row>
    <row r="196" ht="12.0" customHeight="1">
      <c r="A196" s="164">
        <v>1220101.0</v>
      </c>
      <c r="B196" s="165" t="s">
        <v>291</v>
      </c>
      <c r="C196" s="230">
        <v>7.3785E9</v>
      </c>
      <c r="D196" s="230"/>
      <c r="E196" s="225"/>
      <c r="F196" s="167">
        <f>+C196+D196-E196</f>
        <v>7378500000</v>
      </c>
      <c r="G196" s="224">
        <v>1.70429434E8</v>
      </c>
      <c r="H196" s="169" t="str">
        <f>+G196+#REF!</f>
        <v>#REF!</v>
      </c>
      <c r="I196" s="168" t="str">
        <f t="shared" si="113"/>
        <v>#REF!</v>
      </c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</row>
    <row r="197" ht="12.0" hidden="1" customHeight="1">
      <c r="A197" s="153">
        <v>12202.0</v>
      </c>
      <c r="B197" s="154" t="s">
        <v>161</v>
      </c>
      <c r="C197" s="160">
        <f t="shared" ref="C197:I197" si="114">+C198</f>
        <v>0</v>
      </c>
      <c r="D197" s="161" t="str">
        <f t="shared" si="114"/>
        <v/>
      </c>
      <c r="E197" s="162" t="str">
        <f t="shared" si="114"/>
        <v/>
      </c>
      <c r="F197" s="163">
        <f t="shared" si="114"/>
        <v>0</v>
      </c>
      <c r="G197" s="161">
        <f t="shared" si="114"/>
        <v>0</v>
      </c>
      <c r="H197" s="162" t="str">
        <f t="shared" si="114"/>
        <v>#REF!</v>
      </c>
      <c r="I197" s="161" t="str">
        <f t="shared" si="114"/>
        <v>#REF!</v>
      </c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</row>
    <row r="198" ht="12.0" hidden="1" customHeight="1">
      <c r="A198" s="164">
        <v>1220201.0</v>
      </c>
      <c r="B198" s="165" t="s">
        <v>292</v>
      </c>
      <c r="C198" s="166">
        <v>0.0</v>
      </c>
      <c r="D198" s="230"/>
      <c r="E198" s="225"/>
      <c r="F198" s="167">
        <f>+C198+D198-E198</f>
        <v>0</v>
      </c>
      <c r="G198" s="224">
        <v>0.0</v>
      </c>
      <c r="H198" s="169" t="str">
        <f t="shared" ref="H198:H201" si="116">+G198+#REF!</f>
        <v>#REF!</v>
      </c>
      <c r="I198" s="168" t="str">
        <f>+F198-H198</f>
        <v>#REF!</v>
      </c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</row>
    <row r="199" ht="12.0" hidden="1" customHeight="1">
      <c r="A199" s="164">
        <v>12203.0</v>
      </c>
      <c r="B199" s="165" t="s">
        <v>293</v>
      </c>
      <c r="C199" s="166">
        <f t="shared" ref="C199:F199" si="115">+C200</f>
        <v>0</v>
      </c>
      <c r="D199" s="168" t="str">
        <f t="shared" si="115"/>
        <v/>
      </c>
      <c r="E199" s="169" t="str">
        <f t="shared" si="115"/>
        <v/>
      </c>
      <c r="F199" s="167">
        <f t="shared" si="115"/>
        <v>0</v>
      </c>
      <c r="G199" s="168">
        <v>0.0</v>
      </c>
      <c r="H199" s="169" t="str">
        <f t="shared" si="116"/>
        <v>#REF!</v>
      </c>
      <c r="I199" s="168" t="str">
        <f>+I200</f>
        <v>#REF!</v>
      </c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</row>
    <row r="200" ht="12.0" hidden="1" customHeight="1">
      <c r="A200" s="164">
        <v>1220301.0</v>
      </c>
      <c r="B200" s="165" t="s">
        <v>294</v>
      </c>
      <c r="C200" s="166">
        <v>0.0</v>
      </c>
      <c r="D200" s="230"/>
      <c r="E200" s="225"/>
      <c r="F200" s="167">
        <f t="shared" ref="F200:F201" si="117">+C200+D200-E200</f>
        <v>0</v>
      </c>
      <c r="G200" s="168">
        <v>0.0</v>
      </c>
      <c r="H200" s="169" t="str">
        <f t="shared" si="116"/>
        <v>#REF!</v>
      </c>
      <c r="I200" s="168" t="str">
        <f t="shared" ref="I200:I201" si="118">+F200-H200</f>
        <v>#REF!</v>
      </c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ht="24.0" hidden="1" customHeight="1">
      <c r="A201" s="164">
        <v>12204.0</v>
      </c>
      <c r="B201" s="165" t="s">
        <v>295</v>
      </c>
      <c r="C201" s="166">
        <v>0.0</v>
      </c>
      <c r="D201" s="230"/>
      <c r="E201" s="225"/>
      <c r="F201" s="167">
        <f t="shared" si="117"/>
        <v>0</v>
      </c>
      <c r="G201" s="168">
        <v>0.0</v>
      </c>
      <c r="H201" s="169" t="str">
        <f t="shared" si="116"/>
        <v>#REF!</v>
      </c>
      <c r="I201" s="168" t="str">
        <f t="shared" si="118"/>
        <v>#REF!</v>
      </c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</row>
    <row r="202" ht="12.0" customHeight="1">
      <c r="A202" s="153">
        <v>12205.0</v>
      </c>
      <c r="B202" s="154" t="s">
        <v>296</v>
      </c>
      <c r="C202" s="227">
        <f>SUM(C203:C213)</f>
        <v>0</v>
      </c>
      <c r="D202" s="227">
        <f t="shared" ref="D202:I202" si="119">SUM(D203:D216)</f>
        <v>186530378</v>
      </c>
      <c r="E202" s="227">
        <f t="shared" si="119"/>
        <v>0</v>
      </c>
      <c r="F202" s="227">
        <f t="shared" si="119"/>
        <v>186530378</v>
      </c>
      <c r="G202" s="227">
        <f t="shared" si="119"/>
        <v>0</v>
      </c>
      <c r="H202" s="227" t="str">
        <f t="shared" si="119"/>
        <v>#REF!</v>
      </c>
      <c r="I202" s="227" t="str">
        <f t="shared" si="119"/>
        <v>#REF!</v>
      </c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ht="24.0" customHeight="1">
      <c r="A203" s="164">
        <v>1220501.0</v>
      </c>
      <c r="B203" s="165" t="s">
        <v>298</v>
      </c>
      <c r="C203" s="166"/>
      <c r="D203" s="230">
        <v>6.5748378E7</v>
      </c>
      <c r="E203" s="225"/>
      <c r="F203" s="167">
        <f t="shared" ref="F203:F216" si="120">+C203+D203-E203</f>
        <v>65748378</v>
      </c>
      <c r="G203" s="224">
        <v>0.0</v>
      </c>
      <c r="H203" s="169" t="str">
        <f t="shared" ref="H203:H216" si="121">+G203+#REF!</f>
        <v>#REF!</v>
      </c>
      <c r="I203" s="168" t="str">
        <f t="shared" ref="I203:I216" si="122">+F203-H203</f>
        <v>#REF!</v>
      </c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ht="36.0" customHeight="1">
      <c r="A204" s="164">
        <v>1220502.0</v>
      </c>
      <c r="B204" s="165" t="s">
        <v>300</v>
      </c>
      <c r="C204" s="166"/>
      <c r="D204" s="230">
        <v>0.0</v>
      </c>
      <c r="E204" s="225"/>
      <c r="F204" s="167">
        <f t="shared" si="120"/>
        <v>0</v>
      </c>
      <c r="G204" s="224">
        <v>0.0</v>
      </c>
      <c r="H204" s="169" t="str">
        <f t="shared" si="121"/>
        <v>#REF!</v>
      </c>
      <c r="I204" s="168" t="str">
        <f t="shared" si="122"/>
        <v>#REF!</v>
      </c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</row>
    <row r="205" ht="24.0" customHeight="1">
      <c r="A205" s="164">
        <v>1220503.0</v>
      </c>
      <c r="B205" s="165" t="s">
        <v>301</v>
      </c>
      <c r="C205" s="166"/>
      <c r="D205" s="230">
        <v>1.4832E7</v>
      </c>
      <c r="E205" s="225"/>
      <c r="F205" s="167">
        <f t="shared" si="120"/>
        <v>14832000</v>
      </c>
      <c r="G205" s="224">
        <v>0.0</v>
      </c>
      <c r="H205" s="169" t="str">
        <f t="shared" si="121"/>
        <v>#REF!</v>
      </c>
      <c r="I205" s="168" t="str">
        <f t="shared" si="122"/>
        <v>#REF!</v>
      </c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ht="24.0" customHeight="1">
      <c r="A206" s="164">
        <v>1220504.0</v>
      </c>
      <c r="B206" s="165" t="s">
        <v>302</v>
      </c>
      <c r="C206" s="166"/>
      <c r="D206" s="230">
        <v>1.0595E8</v>
      </c>
      <c r="E206" s="225"/>
      <c r="F206" s="167">
        <f t="shared" si="120"/>
        <v>105950000</v>
      </c>
      <c r="G206" s="224">
        <v>0.0</v>
      </c>
      <c r="H206" s="169" t="str">
        <f t="shared" si="121"/>
        <v>#REF!</v>
      </c>
      <c r="I206" s="168" t="str">
        <f t="shared" si="122"/>
        <v>#REF!</v>
      </c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</row>
    <row r="207" ht="24.0" customHeight="1">
      <c r="A207" s="164">
        <v>1220505.0</v>
      </c>
      <c r="B207" s="165" t="s">
        <v>303</v>
      </c>
      <c r="C207" s="166"/>
      <c r="D207" s="230">
        <v>0.0</v>
      </c>
      <c r="E207" s="225"/>
      <c r="F207" s="167">
        <f t="shared" si="120"/>
        <v>0</v>
      </c>
      <c r="G207" s="224">
        <v>0.0</v>
      </c>
      <c r="H207" s="169" t="str">
        <f t="shared" si="121"/>
        <v>#REF!</v>
      </c>
      <c r="I207" s="168" t="str">
        <f t="shared" si="122"/>
        <v>#REF!</v>
      </c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ht="24.0" customHeight="1">
      <c r="A208" s="164">
        <v>1220506.0</v>
      </c>
      <c r="B208" s="165" t="s">
        <v>304</v>
      </c>
      <c r="C208" s="166"/>
      <c r="D208" s="230">
        <v>0.0</v>
      </c>
      <c r="E208" s="225"/>
      <c r="F208" s="167">
        <f t="shared" si="120"/>
        <v>0</v>
      </c>
      <c r="G208" s="224">
        <v>0.0</v>
      </c>
      <c r="H208" s="169" t="str">
        <f t="shared" si="121"/>
        <v>#REF!</v>
      </c>
      <c r="I208" s="168" t="str">
        <f t="shared" si="122"/>
        <v>#REF!</v>
      </c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</row>
    <row r="209" ht="24.0" customHeight="1">
      <c r="A209" s="164">
        <v>1220507.0</v>
      </c>
      <c r="B209" s="165" t="s">
        <v>305</v>
      </c>
      <c r="C209" s="166"/>
      <c r="D209" s="230">
        <v>0.0</v>
      </c>
      <c r="E209" s="225"/>
      <c r="F209" s="167">
        <f t="shared" si="120"/>
        <v>0</v>
      </c>
      <c r="G209" s="224">
        <v>0.0</v>
      </c>
      <c r="H209" s="169" t="str">
        <f t="shared" si="121"/>
        <v>#REF!</v>
      </c>
      <c r="I209" s="168" t="str">
        <f t="shared" si="122"/>
        <v>#REF!</v>
      </c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</row>
    <row r="210" ht="36.0" customHeight="1">
      <c r="A210" s="164">
        <v>1220508.0</v>
      </c>
      <c r="B210" s="165" t="s">
        <v>306</v>
      </c>
      <c r="C210" s="166"/>
      <c r="D210" s="230">
        <v>0.0</v>
      </c>
      <c r="E210" s="225"/>
      <c r="F210" s="167">
        <f t="shared" si="120"/>
        <v>0</v>
      </c>
      <c r="G210" s="224">
        <v>0.0</v>
      </c>
      <c r="H210" s="169" t="str">
        <f t="shared" si="121"/>
        <v>#REF!</v>
      </c>
      <c r="I210" s="168" t="str">
        <f t="shared" si="122"/>
        <v>#REF!</v>
      </c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</row>
    <row r="211" ht="24.0" customHeight="1">
      <c r="A211" s="164">
        <v>1220509.0</v>
      </c>
      <c r="B211" s="165" t="s">
        <v>307</v>
      </c>
      <c r="C211" s="166"/>
      <c r="D211" s="230">
        <v>0.0</v>
      </c>
      <c r="E211" s="225"/>
      <c r="F211" s="167">
        <f t="shared" si="120"/>
        <v>0</v>
      </c>
      <c r="G211" s="175">
        <v>0.0</v>
      </c>
      <c r="H211" s="169" t="str">
        <f t="shared" si="121"/>
        <v>#REF!</v>
      </c>
      <c r="I211" s="168" t="str">
        <f t="shared" si="122"/>
        <v>#REF!</v>
      </c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</row>
    <row r="212" ht="24.0" customHeight="1">
      <c r="A212" s="164">
        <v>1220510.0</v>
      </c>
      <c r="B212" s="165" t="s">
        <v>308</v>
      </c>
      <c r="C212" s="166"/>
      <c r="D212" s="230"/>
      <c r="E212" s="225"/>
      <c r="F212" s="167">
        <f t="shared" si="120"/>
        <v>0</v>
      </c>
      <c r="G212" s="175">
        <v>0.0</v>
      </c>
      <c r="H212" s="169" t="str">
        <f t="shared" si="121"/>
        <v>#REF!</v>
      </c>
      <c r="I212" s="168" t="str">
        <f t="shared" si="122"/>
        <v>#REF!</v>
      </c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</row>
    <row r="213" ht="24.0" customHeight="1">
      <c r="A213" s="164">
        <v>1220511.0</v>
      </c>
      <c r="B213" s="165" t="s">
        <v>309</v>
      </c>
      <c r="C213" s="166"/>
      <c r="D213" s="230"/>
      <c r="E213" s="225"/>
      <c r="F213" s="167">
        <f t="shared" si="120"/>
        <v>0</v>
      </c>
      <c r="G213" s="175">
        <v>0.0</v>
      </c>
      <c r="H213" s="169" t="str">
        <f t="shared" si="121"/>
        <v>#REF!</v>
      </c>
      <c r="I213" s="168" t="str">
        <f t="shared" si="122"/>
        <v>#REF!</v>
      </c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</row>
    <row r="214" ht="24.0" customHeight="1">
      <c r="A214" s="164">
        <v>1220512.0</v>
      </c>
      <c r="B214" s="165" t="s">
        <v>310</v>
      </c>
      <c r="C214" s="166"/>
      <c r="D214" s="230">
        <v>0.0</v>
      </c>
      <c r="E214" s="225"/>
      <c r="F214" s="167">
        <f t="shared" si="120"/>
        <v>0</v>
      </c>
      <c r="G214" s="175">
        <v>0.0</v>
      </c>
      <c r="H214" s="169" t="str">
        <f t="shared" si="121"/>
        <v>#REF!</v>
      </c>
      <c r="I214" s="168" t="str">
        <f t="shared" si="122"/>
        <v>#REF!</v>
      </c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</row>
    <row r="215" ht="24.0" customHeight="1">
      <c r="A215" s="164">
        <v>1220513.0</v>
      </c>
      <c r="B215" s="165" t="s">
        <v>311</v>
      </c>
      <c r="C215" s="166"/>
      <c r="D215" s="230">
        <v>0.0</v>
      </c>
      <c r="E215" s="225"/>
      <c r="F215" s="167">
        <f t="shared" si="120"/>
        <v>0</v>
      </c>
      <c r="G215" s="175">
        <v>0.0</v>
      </c>
      <c r="H215" s="169" t="str">
        <f t="shared" si="121"/>
        <v>#REF!</v>
      </c>
      <c r="I215" s="168" t="str">
        <f t="shared" si="122"/>
        <v>#REF!</v>
      </c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</row>
    <row r="216" ht="12.0" customHeight="1">
      <c r="A216" s="164">
        <v>1220514.0</v>
      </c>
      <c r="B216" s="165" t="s">
        <v>312</v>
      </c>
      <c r="C216" s="166"/>
      <c r="D216" s="230">
        <v>0.0</v>
      </c>
      <c r="E216" s="225"/>
      <c r="F216" s="167">
        <f t="shared" si="120"/>
        <v>0</v>
      </c>
      <c r="G216" s="175">
        <v>0.0</v>
      </c>
      <c r="H216" s="169" t="str">
        <f t="shared" si="121"/>
        <v>#REF!</v>
      </c>
      <c r="I216" s="168" t="str">
        <f t="shared" si="122"/>
        <v>#REF!</v>
      </c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</row>
    <row r="217" ht="12.75" customHeight="1">
      <c r="A217" s="153">
        <v>2.0</v>
      </c>
      <c r="B217" s="154" t="s">
        <v>166</v>
      </c>
      <c r="C217" s="160">
        <f t="shared" ref="C217:I217" si="123">+C218+C219+C229+C230+C231+C232+C238</f>
        <v>5524000000</v>
      </c>
      <c r="D217" s="161">
        <f t="shared" si="123"/>
        <v>0</v>
      </c>
      <c r="E217" s="162">
        <f t="shared" si="123"/>
        <v>0</v>
      </c>
      <c r="F217" s="160">
        <f t="shared" si="123"/>
        <v>5524000000</v>
      </c>
      <c r="G217" s="161" t="str">
        <f t="shared" si="123"/>
        <v>#ERROR!</v>
      </c>
      <c r="H217" s="162" t="str">
        <f t="shared" si="123"/>
        <v>#REF!</v>
      </c>
      <c r="I217" s="161" t="str">
        <f t="shared" si="123"/>
        <v>#REF!</v>
      </c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</row>
    <row r="218" ht="12.0" customHeight="1">
      <c r="A218" s="153">
        <v>21.0</v>
      </c>
      <c r="B218" s="154" t="s">
        <v>313</v>
      </c>
      <c r="C218" s="166">
        <v>0.0</v>
      </c>
      <c r="D218" s="227"/>
      <c r="E218" s="195"/>
      <c r="F218" s="167">
        <f>+C218+D218-E218</f>
        <v>0</v>
      </c>
      <c r="G218" s="224">
        <v>0.0</v>
      </c>
      <c r="H218" s="169" t="str">
        <f>+G218+#REF!</f>
        <v>#REF!</v>
      </c>
      <c r="I218" s="168" t="str">
        <f>+F218-H218</f>
        <v>#REF!</v>
      </c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ht="12.75" customHeight="1">
      <c r="A219" s="153">
        <v>22.0</v>
      </c>
      <c r="B219" s="154" t="s">
        <v>167</v>
      </c>
      <c r="C219" s="160">
        <f t="shared" ref="C219:I219" si="124">SUM(C220:C228)</f>
        <v>5524000000</v>
      </c>
      <c r="D219" s="161">
        <f t="shared" si="124"/>
        <v>0</v>
      </c>
      <c r="E219" s="162">
        <f t="shared" si="124"/>
        <v>0</v>
      </c>
      <c r="F219" s="160">
        <f t="shared" si="124"/>
        <v>5524000000</v>
      </c>
      <c r="G219" s="161">
        <f t="shared" si="124"/>
        <v>7154357</v>
      </c>
      <c r="H219" s="162" t="str">
        <f t="shared" si="124"/>
        <v>#REF!</v>
      </c>
      <c r="I219" s="161" t="str">
        <f t="shared" si="124"/>
        <v>#REF!</v>
      </c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ht="12.0" customHeight="1">
      <c r="A220" s="164">
        <v>2201.0</v>
      </c>
      <c r="B220" s="165" t="s">
        <v>315</v>
      </c>
      <c r="C220" s="166">
        <v>2.0E9</v>
      </c>
      <c r="D220" s="206"/>
      <c r="E220" s="207"/>
      <c r="F220" s="167">
        <f t="shared" ref="F220:F231" si="125">+C220+D220-E220</f>
        <v>2000000000</v>
      </c>
      <c r="G220" s="208">
        <v>0.0</v>
      </c>
      <c r="H220" s="169" t="str">
        <f t="shared" ref="H220:H231" si="126">+G220+#REF!</f>
        <v>#REF!</v>
      </c>
      <c r="I220" s="168" t="str">
        <f t="shared" ref="I220:I231" si="127">+F220-H220</f>
        <v>#REF!</v>
      </c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ht="12.0" customHeight="1">
      <c r="A221" s="164">
        <v>2202.0</v>
      </c>
      <c r="B221" s="165" t="s">
        <v>317</v>
      </c>
      <c r="C221" s="166">
        <v>1000000.0</v>
      </c>
      <c r="D221" s="230"/>
      <c r="E221" s="225"/>
      <c r="F221" s="167">
        <f t="shared" si="125"/>
        <v>1000000</v>
      </c>
      <c r="G221" s="208">
        <v>0.0</v>
      </c>
      <c r="H221" s="169" t="str">
        <f t="shared" si="126"/>
        <v>#REF!</v>
      </c>
      <c r="I221" s="168" t="str">
        <f t="shared" si="127"/>
        <v>#REF!</v>
      </c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ht="12.0" customHeight="1">
      <c r="A222" s="164">
        <v>2203.0</v>
      </c>
      <c r="B222" s="165" t="s">
        <v>168</v>
      </c>
      <c r="C222" s="166">
        <v>2000000.0</v>
      </c>
      <c r="D222" s="230"/>
      <c r="E222" s="225"/>
      <c r="F222" s="167">
        <f t="shared" si="125"/>
        <v>2000000</v>
      </c>
      <c r="G222" s="208">
        <v>0.0</v>
      </c>
      <c r="H222" s="169" t="str">
        <f t="shared" si="126"/>
        <v>#REF!</v>
      </c>
      <c r="I222" s="168" t="str">
        <f t="shared" si="127"/>
        <v>#REF!</v>
      </c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ht="12.0" customHeight="1">
      <c r="A223" s="164">
        <v>2204.0</v>
      </c>
      <c r="B223" s="165" t="s">
        <v>320</v>
      </c>
      <c r="C223" s="166">
        <v>1000000.0</v>
      </c>
      <c r="D223" s="230"/>
      <c r="E223" s="225"/>
      <c r="F223" s="167">
        <f t="shared" si="125"/>
        <v>1000000</v>
      </c>
      <c r="G223" s="208">
        <v>0.0</v>
      </c>
      <c r="H223" s="169" t="str">
        <f t="shared" si="126"/>
        <v>#REF!</v>
      </c>
      <c r="I223" s="168" t="str">
        <f t="shared" si="127"/>
        <v>#REF!</v>
      </c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ht="12.0" customHeight="1">
      <c r="A224" s="164">
        <v>2205.0</v>
      </c>
      <c r="B224" s="165" t="s">
        <v>321</v>
      </c>
      <c r="C224" s="166">
        <v>2.0E7</v>
      </c>
      <c r="D224" s="230"/>
      <c r="E224" s="225"/>
      <c r="F224" s="167">
        <f t="shared" si="125"/>
        <v>20000000</v>
      </c>
      <c r="G224" s="224">
        <v>7154357.0</v>
      </c>
      <c r="H224" s="169" t="str">
        <f t="shared" si="126"/>
        <v>#REF!</v>
      </c>
      <c r="I224" s="168" t="str">
        <f t="shared" si="127"/>
        <v>#REF!</v>
      </c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ht="12.0" customHeight="1">
      <c r="A225" s="164">
        <v>2206.0</v>
      </c>
      <c r="B225" s="165" t="s">
        <v>323</v>
      </c>
      <c r="C225" s="166">
        <v>1.4E9</v>
      </c>
      <c r="D225" s="230"/>
      <c r="E225" s="225"/>
      <c r="F225" s="167">
        <f t="shared" si="125"/>
        <v>1400000000</v>
      </c>
      <c r="G225" s="208">
        <v>0.0</v>
      </c>
      <c r="H225" s="169" t="str">
        <f t="shared" si="126"/>
        <v>#REF!</v>
      </c>
      <c r="I225" s="168" t="str">
        <f t="shared" si="127"/>
        <v>#REF!</v>
      </c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ht="12.0" customHeight="1">
      <c r="A226" s="164">
        <v>2207.0</v>
      </c>
      <c r="B226" s="165" t="s">
        <v>324</v>
      </c>
      <c r="C226" s="166">
        <v>2.1E9</v>
      </c>
      <c r="D226" s="230"/>
      <c r="E226" s="225"/>
      <c r="F226" s="167">
        <f t="shared" si="125"/>
        <v>2100000000</v>
      </c>
      <c r="G226" s="224">
        <v>0.0</v>
      </c>
      <c r="H226" s="169" t="str">
        <f t="shared" si="126"/>
        <v>#REF!</v>
      </c>
      <c r="I226" s="168" t="str">
        <f t="shared" si="127"/>
        <v>#REF!</v>
      </c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ht="12.0" customHeight="1">
      <c r="A227" s="164">
        <v>2208.0</v>
      </c>
      <c r="B227" s="165" t="s">
        <v>325</v>
      </c>
      <c r="C227" s="238"/>
      <c r="D227" s="230"/>
      <c r="E227" s="225"/>
      <c r="F227" s="167">
        <f t="shared" si="125"/>
        <v>0</v>
      </c>
      <c r="G227" s="230"/>
      <c r="H227" s="169" t="str">
        <f t="shared" si="126"/>
        <v>#REF!</v>
      </c>
      <c r="I227" s="168" t="str">
        <f t="shared" si="127"/>
        <v>#REF!</v>
      </c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ht="12.75" customHeight="1">
      <c r="A228" s="164">
        <v>2209.0</v>
      </c>
      <c r="B228" s="165" t="s">
        <v>326</v>
      </c>
      <c r="C228" s="238"/>
      <c r="D228" s="230"/>
      <c r="E228" s="225"/>
      <c r="F228" s="167">
        <f t="shared" si="125"/>
        <v>0</v>
      </c>
      <c r="G228" s="230"/>
      <c r="H228" s="169" t="str">
        <f t="shared" si="126"/>
        <v>#REF!</v>
      </c>
      <c r="I228" s="168" t="str">
        <f t="shared" si="127"/>
        <v>#REF!</v>
      </c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ht="12.0" hidden="1" customHeight="1">
      <c r="A229" s="153">
        <v>23.0</v>
      </c>
      <c r="B229" s="154" t="s">
        <v>327</v>
      </c>
      <c r="C229" s="239">
        <v>0.0</v>
      </c>
      <c r="D229" s="230"/>
      <c r="E229" s="230"/>
      <c r="F229" s="163">
        <f t="shared" si="125"/>
        <v>0</v>
      </c>
      <c r="G229" s="230"/>
      <c r="H229" s="162" t="str">
        <f t="shared" si="126"/>
        <v>#REF!</v>
      </c>
      <c r="I229" s="161" t="str">
        <f t="shared" si="127"/>
        <v>#REF!</v>
      </c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ht="12.0" hidden="1" customHeight="1">
      <c r="A230" s="153">
        <v>24.0</v>
      </c>
      <c r="B230" s="154" t="s">
        <v>328</v>
      </c>
      <c r="C230" s="239">
        <v>0.0</v>
      </c>
      <c r="D230" s="230"/>
      <c r="E230" s="230"/>
      <c r="F230" s="167">
        <f t="shared" si="125"/>
        <v>0</v>
      </c>
      <c r="G230" s="230"/>
      <c r="H230" s="169" t="str">
        <f t="shared" si="126"/>
        <v>#REF!</v>
      </c>
      <c r="I230" s="168" t="str">
        <f t="shared" si="127"/>
        <v>#REF!</v>
      </c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ht="12.0" hidden="1" customHeight="1">
      <c r="A231" s="153">
        <v>25.0</v>
      </c>
      <c r="B231" s="154" t="s">
        <v>329</v>
      </c>
      <c r="C231" s="240">
        <v>0.0</v>
      </c>
      <c r="D231" s="241"/>
      <c r="E231" s="242"/>
      <c r="F231" s="169">
        <f t="shared" si="125"/>
        <v>0</v>
      </c>
      <c r="G231" s="230"/>
      <c r="H231" s="169" t="str">
        <f t="shared" si="126"/>
        <v>#REF!</v>
      </c>
      <c r="I231" s="168" t="str">
        <f t="shared" si="127"/>
        <v>#REF!</v>
      </c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ht="12.0" hidden="1" customHeight="1">
      <c r="A232" s="153">
        <v>26.0</v>
      </c>
      <c r="B232" s="154" t="s">
        <v>330</v>
      </c>
      <c r="C232" s="243">
        <f t="shared" ref="C232:I232" si="128">SUM(C233:C237)</f>
        <v>0</v>
      </c>
      <c r="D232" s="244">
        <f t="shared" si="128"/>
        <v>0</v>
      </c>
      <c r="E232" s="245">
        <f t="shared" si="128"/>
        <v>0</v>
      </c>
      <c r="F232" s="246">
        <f t="shared" si="128"/>
        <v>0</v>
      </c>
      <c r="G232" s="206" t="str">
        <f t="shared" si="128"/>
        <v>#ERROR!</v>
      </c>
      <c r="H232" s="207" t="str">
        <f t="shared" si="128"/>
        <v>#ERROR!</v>
      </c>
      <c r="I232" s="206" t="str">
        <f t="shared" si="128"/>
        <v>#ERROR!</v>
      </c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</row>
    <row r="233" ht="12.0" hidden="1" customHeight="1">
      <c r="A233" s="164">
        <v>2601.0</v>
      </c>
      <c r="B233" s="247" t="s">
        <v>331</v>
      </c>
      <c r="C233" s="248"/>
      <c r="D233" s="213"/>
      <c r="E233" s="249"/>
      <c r="F233" s="169">
        <f t="shared" ref="F233:F236" si="129">+C233+D233-E233</f>
        <v>0</v>
      </c>
      <c r="G233" s="208" t="str">
        <f>+'[1]ENERO 2024'!#REF!+#REF!+#REF!</f>
        <v>#ERROR!</v>
      </c>
      <c r="H233" s="169" t="str">
        <f t="shared" ref="H233:H238" si="130">+G233+#REF!</f>
        <v>#ERROR!</v>
      </c>
      <c r="I233" s="168" t="str">
        <f t="shared" ref="I233:I238" si="131">+F233-H233</f>
        <v>#ERROR!</v>
      </c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</row>
    <row r="234" ht="12.0" hidden="1" customHeight="1">
      <c r="A234" s="250">
        <v>2602.0</v>
      </c>
      <c r="B234" s="247" t="s">
        <v>331</v>
      </c>
      <c r="C234" s="248"/>
      <c r="D234" s="213"/>
      <c r="E234" s="249"/>
      <c r="F234" s="169">
        <f t="shared" si="129"/>
        <v>0</v>
      </c>
      <c r="G234" s="208" t="str">
        <f>+'[1]ENERO 2024'!#REF!+#REF!+#REF!</f>
        <v>#ERROR!</v>
      </c>
      <c r="H234" s="169" t="str">
        <f t="shared" si="130"/>
        <v>#ERROR!</v>
      </c>
      <c r="I234" s="168" t="str">
        <f t="shared" si="131"/>
        <v>#ERROR!</v>
      </c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</row>
    <row r="235" ht="12.0" hidden="1" customHeight="1">
      <c r="A235" s="164">
        <v>2603.0</v>
      </c>
      <c r="B235" s="247" t="s">
        <v>333</v>
      </c>
      <c r="C235" s="248"/>
      <c r="D235" s="213"/>
      <c r="E235" s="249"/>
      <c r="F235" s="169">
        <f t="shared" si="129"/>
        <v>0</v>
      </c>
      <c r="G235" s="208" t="str">
        <f>+'[1]ENERO 2024'!#REF!+#REF!+#REF!</f>
        <v>#ERROR!</v>
      </c>
      <c r="H235" s="169" t="str">
        <f t="shared" si="130"/>
        <v>#ERROR!</v>
      </c>
      <c r="I235" s="168" t="str">
        <f t="shared" si="131"/>
        <v>#ERROR!</v>
      </c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</row>
    <row r="236" ht="12.0" hidden="1" customHeight="1">
      <c r="A236" s="250">
        <v>2604.0</v>
      </c>
      <c r="B236" s="247" t="s">
        <v>334</v>
      </c>
      <c r="C236" s="248"/>
      <c r="D236" s="213"/>
      <c r="E236" s="249"/>
      <c r="F236" s="169">
        <f t="shared" si="129"/>
        <v>0</v>
      </c>
      <c r="G236" s="208" t="str">
        <f>+'[1]ENERO 2024'!#REF!+#REF!+#REF!</f>
        <v>#ERROR!</v>
      </c>
      <c r="H236" s="169" t="str">
        <f t="shared" si="130"/>
        <v>#ERROR!</v>
      </c>
      <c r="I236" s="168" t="str">
        <f t="shared" si="131"/>
        <v>#ERROR!</v>
      </c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</row>
    <row r="237" ht="12.0" hidden="1" customHeight="1">
      <c r="A237" s="250">
        <v>2606.0</v>
      </c>
      <c r="B237" s="247" t="s">
        <v>335</v>
      </c>
      <c r="C237" s="251"/>
      <c r="D237" s="252"/>
      <c r="E237" s="253"/>
      <c r="F237" s="254"/>
      <c r="G237" s="208" t="str">
        <f>+'[1]ENERO 2024'!#REF!+#REF!+#REF!</f>
        <v>#ERROR!</v>
      </c>
      <c r="H237" s="169" t="str">
        <f t="shared" si="130"/>
        <v>#ERROR!</v>
      </c>
      <c r="I237" s="168" t="str">
        <f t="shared" si="131"/>
        <v>#ERROR!</v>
      </c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</row>
    <row r="238" ht="12.75" hidden="1" customHeight="1">
      <c r="A238" s="255">
        <v>27.0</v>
      </c>
      <c r="B238" s="256" t="s">
        <v>337</v>
      </c>
      <c r="C238" s="257">
        <v>0.0</v>
      </c>
      <c r="D238" s="258"/>
      <c r="E238" s="259"/>
      <c r="F238" s="260">
        <f>+C238+D238-E238</f>
        <v>0</v>
      </c>
      <c r="G238" s="258">
        <v>0.0</v>
      </c>
      <c r="H238" s="169" t="str">
        <f t="shared" si="130"/>
        <v>#REF!</v>
      </c>
      <c r="I238" s="261" t="str">
        <f t="shared" si="131"/>
        <v>#REF!</v>
      </c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ht="12.75" customHeight="1">
      <c r="A239" s="262"/>
      <c r="B239" s="149" t="s">
        <v>186</v>
      </c>
      <c r="C239" s="265">
        <f t="shared" ref="C239:I239" si="132">+C217+C17</f>
        <v>52685660147</v>
      </c>
      <c r="D239" s="265">
        <f t="shared" si="132"/>
        <v>186530378</v>
      </c>
      <c r="E239" s="265">
        <f t="shared" si="132"/>
        <v>0</v>
      </c>
      <c r="F239" s="265">
        <f t="shared" si="132"/>
        <v>52872190525</v>
      </c>
      <c r="G239" s="265" t="str">
        <f t="shared" si="132"/>
        <v>#ERROR!</v>
      </c>
      <c r="H239" s="265" t="str">
        <f t="shared" si="132"/>
        <v>#REF!</v>
      </c>
      <c r="I239" s="266" t="str">
        <f t="shared" si="132"/>
        <v>#REF!</v>
      </c>
      <c r="J239" s="128"/>
      <c r="K239" s="159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ht="12.0" customHeight="1">
      <c r="A240" s="117"/>
      <c r="B240" s="118"/>
      <c r="C240" s="118"/>
      <c r="D240" s="117"/>
      <c r="E240" s="119"/>
      <c r="F240" s="117"/>
      <c r="G240" s="267"/>
      <c r="H240" s="118"/>
      <c r="I240" s="119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  <c r="X240" s="120"/>
      <c r="Y240" s="120"/>
      <c r="Z240" s="120"/>
    </row>
    <row r="241" ht="12.0" customHeight="1">
      <c r="A241" s="121"/>
      <c r="B241" s="120"/>
      <c r="C241" s="170"/>
      <c r="D241" s="121"/>
      <c r="E241" s="268"/>
      <c r="F241" s="121"/>
      <c r="G241" s="170"/>
      <c r="H241" s="170"/>
      <c r="I241" s="268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</row>
    <row r="242" ht="12.0" customHeight="1">
      <c r="A242" s="121"/>
      <c r="B242" s="120"/>
      <c r="C242" s="120"/>
      <c r="D242" s="121"/>
      <c r="E242" s="122"/>
      <c r="F242" s="269"/>
      <c r="G242" s="170"/>
      <c r="H242" s="170"/>
      <c r="I242" s="122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</row>
    <row r="243" ht="12.0" customHeight="1">
      <c r="A243" s="121"/>
      <c r="B243" s="120"/>
      <c r="C243" s="170"/>
      <c r="D243" s="121"/>
      <c r="E243" s="122"/>
      <c r="F243" s="121"/>
      <c r="G243" s="120"/>
      <c r="H243" s="170"/>
      <c r="I243" s="122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</row>
    <row r="244" ht="12.75" customHeight="1">
      <c r="A244" s="121"/>
      <c r="B244" s="120"/>
      <c r="C244" s="170"/>
      <c r="D244" s="121"/>
      <c r="E244" s="122"/>
      <c r="F244" s="270"/>
      <c r="G244" s="126"/>
      <c r="H244" s="126"/>
      <c r="I244" s="127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</row>
    <row r="245" ht="13.5" customHeight="1">
      <c r="A245" s="271" t="s">
        <v>187</v>
      </c>
      <c r="B245" s="272"/>
      <c r="C245" s="40"/>
      <c r="D245" s="270"/>
      <c r="E245" s="127"/>
      <c r="F245" s="273" t="s">
        <v>188</v>
      </c>
      <c r="G245" s="111"/>
      <c r="H245" s="111"/>
      <c r="I245" s="112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</row>
    <row r="246" ht="12.0" customHeight="1">
      <c r="A246" s="120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</row>
    <row r="247" ht="12.0" customHeight="1">
      <c r="A247" s="120"/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</row>
    <row r="248" ht="12.0" customHeight="1">
      <c r="A248" s="120"/>
      <c r="B248" s="120"/>
      <c r="C248" s="120"/>
      <c r="D248" s="120"/>
      <c r="E248" s="120"/>
      <c r="F248" s="120"/>
      <c r="G248" s="170"/>
      <c r="H248" s="17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</row>
    <row r="249" ht="12.0" customHeight="1">
      <c r="A249" s="120"/>
      <c r="B249" s="120"/>
      <c r="C249" s="120"/>
      <c r="D249" s="120"/>
      <c r="E249" s="120"/>
      <c r="F249" s="170"/>
      <c r="G249" s="120"/>
      <c r="H249" s="17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</row>
    <row r="250" ht="12.0" customHeight="1">
      <c r="A250" s="120"/>
      <c r="B250" s="120"/>
      <c r="C250" s="120"/>
      <c r="D250" s="120"/>
      <c r="E250" s="120"/>
      <c r="F250" s="170"/>
      <c r="G250" s="170"/>
      <c r="H250" s="17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</row>
    <row r="251" ht="12.0" customHeight="1">
      <c r="A251" s="120"/>
      <c r="B251" s="120"/>
      <c r="C251" s="120"/>
      <c r="D251" s="120"/>
      <c r="E251" s="120"/>
      <c r="F251" s="17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</row>
    <row r="252" ht="12.0" customHeight="1">
      <c r="A252" s="120"/>
      <c r="B252" s="120"/>
      <c r="C252" s="120"/>
      <c r="D252" s="120"/>
      <c r="E252" s="120"/>
      <c r="F252" s="170"/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</row>
    <row r="253" ht="12.0" customHeight="1">
      <c r="A253" s="120"/>
      <c r="B253" s="120"/>
      <c r="C253" s="120"/>
      <c r="D253" s="120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</row>
    <row r="254" ht="12.0" customHeight="1">
      <c r="A254" s="120"/>
      <c r="B254" s="120"/>
      <c r="C254" s="120"/>
      <c r="D254" s="120"/>
      <c r="E254" s="120"/>
      <c r="F254" s="120"/>
      <c r="G254" s="17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</row>
    <row r="255" ht="12.0" customHeight="1">
      <c r="A255" s="120"/>
      <c r="B255" s="120"/>
      <c r="C255" s="120"/>
      <c r="D255" s="120"/>
      <c r="E255" s="120"/>
      <c r="F255" s="120"/>
      <c r="G255" s="120"/>
      <c r="H255" s="274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</row>
    <row r="256" ht="12.0" customHeight="1">
      <c r="A256" s="120"/>
      <c r="B256" s="120"/>
      <c r="C256" s="120"/>
      <c r="D256" s="120"/>
      <c r="E256" s="120"/>
      <c r="F256" s="120"/>
      <c r="G256" s="120"/>
      <c r="H256" s="274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</row>
    <row r="257" ht="12.0" customHeight="1">
      <c r="A257" s="120"/>
      <c r="B257" s="120"/>
      <c r="C257" s="120"/>
      <c r="D257" s="120"/>
      <c r="E257" s="120"/>
      <c r="F257" s="120"/>
      <c r="G257" s="120"/>
      <c r="H257" s="274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</row>
    <row r="258" ht="12.0" customHeight="1">
      <c r="A258" s="120"/>
      <c r="B258" s="120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</row>
    <row r="259" ht="12.0" customHeight="1">
      <c r="A259" s="120"/>
      <c r="B259" s="120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</row>
    <row r="260" ht="12.0" customHeight="1">
      <c r="A260" s="120"/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</row>
    <row r="261" ht="12.0" customHeight="1">
      <c r="A261" s="120"/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</row>
    <row r="262" ht="12.0" customHeight="1">
      <c r="A262" s="120"/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</row>
    <row r="263" ht="12.0" customHeight="1">
      <c r="A263" s="120"/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</row>
    <row r="264" ht="12.0" customHeight="1">
      <c r="A264" s="120"/>
      <c r="B264" s="120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</row>
    <row r="265" ht="12.0" customHeight="1">
      <c r="A265" s="120"/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</row>
    <row r="266" ht="12.0" customHeight="1">
      <c r="A266" s="120"/>
      <c r="B266" s="120"/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</row>
    <row r="267" ht="12.0" customHeight="1">
      <c r="A267" s="120"/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</row>
    <row r="268" ht="12.0" customHeight="1">
      <c r="A268" s="120"/>
      <c r="B268" s="120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</row>
    <row r="269" ht="12.0" customHeight="1">
      <c r="A269" s="120"/>
      <c r="B269" s="120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</row>
    <row r="270" ht="12.0" customHeight="1">
      <c r="A270" s="120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</row>
    <row r="271" ht="12.0" customHeight="1">
      <c r="A271" s="120"/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</row>
    <row r="272" ht="12.0" customHeight="1">
      <c r="A272" s="120"/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</row>
    <row r="273" ht="12.0" customHeight="1">
      <c r="A273" s="120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</row>
    <row r="274" ht="12.0" customHeight="1">
      <c r="A274" s="120"/>
      <c r="B274" s="120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</row>
    <row r="275" ht="12.0" customHeight="1">
      <c r="A275" s="120"/>
      <c r="B275" s="120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</row>
    <row r="276" ht="12.0" customHeight="1">
      <c r="A276" s="120"/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</row>
    <row r="277" ht="12.0" customHeight="1">
      <c r="A277" s="120"/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</row>
    <row r="278" ht="12.0" customHeight="1">
      <c r="A278" s="120"/>
      <c r="B278" s="120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</row>
    <row r="279" ht="12.0" customHeight="1">
      <c r="A279" s="120"/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</row>
    <row r="280" ht="12.0" customHeight="1">
      <c r="A280" s="120"/>
      <c r="B280" s="120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</row>
    <row r="281" ht="12.0" customHeight="1">
      <c r="A281" s="120"/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</row>
    <row r="282" ht="12.0" customHeight="1">
      <c r="A282" s="120"/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</row>
    <row r="283" ht="12.0" customHeight="1">
      <c r="A283" s="120"/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</row>
    <row r="284" ht="12.0" customHeight="1">
      <c r="A284" s="120"/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</row>
    <row r="285" ht="12.0" customHeight="1">
      <c r="A285" s="120"/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</row>
    <row r="286" ht="12.0" customHeight="1">
      <c r="A286" s="120"/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</row>
    <row r="287" ht="12.0" customHeight="1">
      <c r="A287" s="120"/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</row>
    <row r="288" ht="12.0" customHeight="1">
      <c r="A288" s="120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</row>
    <row r="289" ht="12.0" customHeight="1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</row>
    <row r="290" ht="12.0" customHeight="1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</row>
    <row r="291" ht="12.0" customHeight="1">
      <c r="A291" s="120"/>
      <c r="B291" s="120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</row>
    <row r="292" ht="12.0" customHeight="1">
      <c r="A292" s="120"/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</row>
    <row r="293" ht="12.0" customHeight="1">
      <c r="A293" s="120"/>
      <c r="B293" s="120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</row>
    <row r="294" ht="12.0" customHeight="1">
      <c r="A294" s="120"/>
      <c r="B294" s="120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</row>
    <row r="295" ht="12.0" customHeight="1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</row>
    <row r="296" ht="12.0" customHeight="1">
      <c r="A296" s="120"/>
      <c r="B296" s="120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</row>
    <row r="297" ht="12.0" customHeight="1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</row>
    <row r="298" ht="12.0" customHeight="1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</row>
    <row r="299" ht="12.0" customHeight="1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</row>
    <row r="300" ht="12.0" customHeight="1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</row>
    <row r="301" ht="12.0" customHeigh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</row>
    <row r="302" ht="12.0" customHeight="1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</row>
    <row r="303" ht="12.0" customHeight="1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</row>
    <row r="304" ht="12.0" customHeight="1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</row>
    <row r="305" ht="12.0" customHeight="1">
      <c r="A305" s="120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</row>
    <row r="306" ht="12.0" customHeight="1">
      <c r="A306" s="120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</row>
    <row r="307" ht="12.0" customHeight="1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</row>
    <row r="308" ht="12.0" customHeight="1">
      <c r="A308" s="120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</row>
    <row r="309" ht="12.0" customHeight="1">
      <c r="A309" s="120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</row>
    <row r="310" ht="12.0" customHeight="1">
      <c r="A310" s="120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</row>
    <row r="311" ht="12.0" customHeight="1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</row>
    <row r="312" ht="12.0" customHeight="1">
      <c r="A312" s="120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</row>
    <row r="313" ht="12.0" customHeight="1">
      <c r="A313" s="120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</row>
    <row r="314" ht="12.0" customHeight="1">
      <c r="A314" s="120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</row>
    <row r="315" ht="12.0" customHeight="1">
      <c r="A315" s="120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</row>
    <row r="316" ht="12.0" customHeight="1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</row>
    <row r="317" ht="12.0" customHeight="1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</row>
    <row r="318" ht="12.0" customHeight="1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</row>
    <row r="319" ht="12.0" customHeight="1">
      <c r="A319" s="120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</row>
    <row r="320" ht="12.0" customHeight="1">
      <c r="A320" s="120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</row>
    <row r="321" ht="12.0" customHeight="1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</row>
    <row r="322" ht="12.0" customHeight="1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</row>
    <row r="323" ht="12.0" customHeight="1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</row>
    <row r="324" ht="12.0" customHeight="1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</row>
    <row r="325" ht="12.0" customHeight="1">
      <c r="A325" s="120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</row>
    <row r="326" ht="12.0" customHeight="1">
      <c r="A326" s="120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</row>
    <row r="327" ht="12.0" customHeight="1">
      <c r="A327" s="120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</row>
    <row r="328" ht="12.0" customHeight="1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</row>
    <row r="329" ht="12.0" customHeight="1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</row>
    <row r="330" ht="12.0" customHeight="1">
      <c r="A330" s="120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</row>
    <row r="331" ht="12.0" customHeight="1">
      <c r="A331" s="120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</row>
    <row r="332" ht="12.0" customHeight="1">
      <c r="A332" s="120"/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</row>
    <row r="333" ht="12.0" customHeight="1">
      <c r="A333" s="120"/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</row>
    <row r="334" ht="12.0" customHeight="1">
      <c r="A334" s="120"/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</row>
    <row r="335" ht="12.0" customHeight="1">
      <c r="A335" s="120"/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</row>
    <row r="336" ht="12.0" customHeight="1">
      <c r="A336" s="120"/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</row>
    <row r="337" ht="12.0" customHeight="1">
      <c r="A337" s="120"/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</row>
    <row r="338" ht="12.0" customHeight="1">
      <c r="A338" s="120"/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</row>
    <row r="339" ht="12.0" customHeight="1">
      <c r="A339" s="120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</row>
    <row r="340" ht="12.0" customHeight="1">
      <c r="A340" s="120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</row>
    <row r="341" ht="12.0" customHeight="1">
      <c r="A341" s="120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</row>
    <row r="342" ht="12.0" customHeight="1">
      <c r="A342" s="120"/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</row>
    <row r="343" ht="12.0" customHeight="1">
      <c r="A343" s="120"/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</row>
    <row r="344" ht="12.0" customHeight="1">
      <c r="A344" s="120"/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</row>
    <row r="345" ht="12.0" customHeight="1">
      <c r="A345" s="120"/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</row>
    <row r="346" ht="12.0" customHeight="1">
      <c r="A346" s="120"/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</row>
    <row r="347" ht="12.0" customHeight="1">
      <c r="A347" s="120"/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</row>
    <row r="348" ht="12.0" customHeight="1">
      <c r="A348" s="120"/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</row>
    <row r="349" ht="12.0" customHeight="1">
      <c r="A349" s="120"/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</row>
    <row r="350" ht="12.0" customHeight="1">
      <c r="A350" s="120"/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</row>
    <row r="351" ht="12.0" customHeight="1">
      <c r="A351" s="120"/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</row>
    <row r="352" ht="12.0" customHeight="1">
      <c r="A352" s="120"/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</row>
    <row r="353" ht="12.0" customHeight="1">
      <c r="A353" s="120"/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</row>
    <row r="354" ht="12.0" customHeight="1">
      <c r="A354" s="120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</row>
    <row r="355" ht="12.0" customHeight="1">
      <c r="A355" s="120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</row>
    <row r="356" ht="12.0" customHeight="1">
      <c r="A356" s="120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</row>
    <row r="357" ht="12.0" customHeight="1">
      <c r="A357" s="120"/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</row>
    <row r="358" ht="12.0" customHeight="1">
      <c r="A358" s="120"/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</row>
    <row r="359" ht="12.0" customHeight="1">
      <c r="A359" s="120"/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</row>
    <row r="360" ht="12.0" customHeight="1">
      <c r="A360" s="120"/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</row>
    <row r="361" ht="12.0" customHeight="1">
      <c r="A361" s="120"/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</row>
    <row r="362" ht="12.0" customHeight="1">
      <c r="A362" s="120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</row>
    <row r="363" ht="12.0" customHeight="1">
      <c r="A363" s="120"/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</row>
    <row r="364" ht="12.0" customHeight="1">
      <c r="A364" s="120"/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</row>
    <row r="365" ht="12.0" customHeight="1">
      <c r="A365" s="120"/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</row>
    <row r="366" ht="12.0" customHeight="1">
      <c r="A366" s="120"/>
      <c r="B366" s="120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</row>
    <row r="367" ht="12.0" customHeight="1">
      <c r="A367" s="120"/>
      <c r="B367" s="120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</row>
    <row r="368" ht="12.0" customHeight="1">
      <c r="A368" s="120"/>
      <c r="B368" s="120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</row>
    <row r="369" ht="12.0" customHeight="1">
      <c r="A369" s="120"/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</row>
    <row r="370" ht="12.0" customHeight="1">
      <c r="A370" s="120"/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</row>
    <row r="371" ht="12.0" customHeight="1">
      <c r="A371" s="120"/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</row>
    <row r="372" ht="12.0" customHeight="1">
      <c r="A372" s="120"/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</row>
    <row r="373" ht="12.0" customHeight="1">
      <c r="A373" s="120"/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</row>
    <row r="374" ht="12.0" customHeight="1">
      <c r="A374" s="120"/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</row>
    <row r="375" ht="12.0" customHeight="1">
      <c r="A375" s="120"/>
      <c r="B375" s="120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</row>
    <row r="376" ht="12.0" customHeight="1">
      <c r="A376" s="120"/>
      <c r="B376" s="120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</row>
    <row r="377" ht="12.0" customHeight="1">
      <c r="A377" s="120"/>
      <c r="B377" s="120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</row>
    <row r="378" ht="12.0" customHeight="1">
      <c r="A378" s="120"/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</row>
    <row r="379" ht="12.0" customHeight="1">
      <c r="A379" s="120"/>
      <c r="B379" s="120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</row>
    <row r="380" ht="12.0" customHeight="1">
      <c r="A380" s="120"/>
      <c r="B380" s="120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</row>
    <row r="381" ht="12.0" customHeight="1">
      <c r="A381" s="120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</row>
    <row r="382" ht="12.0" customHeight="1">
      <c r="A382" s="120"/>
      <c r="B382" s="120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</row>
    <row r="383" ht="12.0" customHeight="1">
      <c r="A383" s="120"/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</row>
    <row r="384" ht="12.0" customHeight="1">
      <c r="A384" s="120"/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</row>
    <row r="385" ht="12.0" customHeight="1">
      <c r="A385" s="120"/>
      <c r="B385" s="120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</row>
    <row r="386" ht="12.0" customHeight="1">
      <c r="A386" s="120"/>
      <c r="B386" s="120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</row>
    <row r="387" ht="12.0" customHeight="1">
      <c r="A387" s="120"/>
      <c r="B387" s="120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</row>
    <row r="388" ht="12.0" customHeight="1">
      <c r="A388" s="120"/>
      <c r="B388" s="120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</row>
    <row r="389" ht="12.0" customHeight="1">
      <c r="A389" s="120"/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</row>
    <row r="390" ht="12.0" customHeight="1">
      <c r="A390" s="120"/>
      <c r="B390" s="120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</row>
    <row r="391" ht="12.0" customHeight="1">
      <c r="A391" s="120"/>
      <c r="B391" s="120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</row>
    <row r="392" ht="12.0" customHeight="1">
      <c r="A392" s="120"/>
      <c r="B392" s="120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</row>
    <row r="393" ht="12.0" customHeight="1">
      <c r="A393" s="120"/>
      <c r="B393" s="120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</row>
    <row r="394" ht="12.0" customHeight="1">
      <c r="A394" s="120"/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</row>
    <row r="395" ht="12.0" customHeight="1">
      <c r="A395" s="120"/>
      <c r="B395" s="120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</row>
    <row r="396" ht="12.0" customHeight="1">
      <c r="A396" s="120"/>
      <c r="B396" s="120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</row>
    <row r="397" ht="12.0" customHeight="1">
      <c r="A397" s="120"/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</row>
    <row r="398" ht="12.0" customHeight="1">
      <c r="A398" s="120"/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</row>
    <row r="399" ht="12.0" customHeight="1">
      <c r="A399" s="120"/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</row>
    <row r="400" ht="12.0" customHeight="1">
      <c r="A400" s="120"/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</row>
    <row r="401" ht="12.0" customHeight="1">
      <c r="A401" s="120"/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</row>
    <row r="402" ht="12.0" customHeight="1">
      <c r="A402" s="120"/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</row>
    <row r="403" ht="12.0" customHeight="1">
      <c r="A403" s="120"/>
      <c r="B403" s="120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</row>
    <row r="404" ht="12.0" customHeight="1">
      <c r="A404" s="120"/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</row>
    <row r="405" ht="12.0" customHeight="1">
      <c r="A405" s="120"/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</row>
    <row r="406" ht="12.0" customHeight="1">
      <c r="A406" s="120"/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</row>
    <row r="407" ht="12.0" customHeight="1">
      <c r="A407" s="120"/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</row>
    <row r="408" ht="12.0" customHeight="1">
      <c r="A408" s="120"/>
      <c r="B408" s="120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</row>
    <row r="409" ht="12.0" customHeight="1">
      <c r="A409" s="120"/>
      <c r="B409" s="120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</row>
    <row r="410" ht="12.0" customHeight="1">
      <c r="A410" s="120"/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</row>
    <row r="411" ht="12.0" customHeight="1">
      <c r="A411" s="120"/>
      <c r="B411" s="120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</row>
    <row r="412" ht="12.0" customHeight="1">
      <c r="A412" s="120"/>
      <c r="B412" s="120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</row>
    <row r="413" ht="12.0" customHeight="1">
      <c r="A413" s="120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</row>
    <row r="414" ht="12.0" customHeight="1">
      <c r="A414" s="120"/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</row>
    <row r="415" ht="12.0" customHeight="1">
      <c r="A415" s="120"/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</row>
    <row r="416" ht="12.0" customHeight="1">
      <c r="A416" s="120"/>
      <c r="B416" s="120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</row>
    <row r="417" ht="12.0" customHeight="1">
      <c r="A417" s="120"/>
      <c r="B417" s="120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</row>
    <row r="418" ht="12.0" customHeight="1">
      <c r="A418" s="120"/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</row>
    <row r="419" ht="12.0" customHeight="1">
      <c r="A419" s="120"/>
      <c r="B419" s="120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</row>
    <row r="420" ht="12.0" customHeight="1">
      <c r="A420" s="120"/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</row>
    <row r="421" ht="12.0" customHeight="1">
      <c r="A421" s="120"/>
      <c r="B421" s="120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</row>
    <row r="422" ht="12.0" customHeight="1">
      <c r="A422" s="120"/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</row>
    <row r="423" ht="12.0" customHeight="1">
      <c r="A423" s="120"/>
      <c r="B423" s="120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</row>
    <row r="424" ht="12.0" customHeight="1">
      <c r="A424" s="120"/>
      <c r="B424" s="120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</row>
    <row r="425" ht="12.0" customHeight="1">
      <c r="A425" s="120"/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</row>
    <row r="426" ht="12.0" customHeight="1">
      <c r="A426" s="120"/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</row>
    <row r="427" ht="12.0" customHeight="1">
      <c r="A427" s="120"/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</row>
    <row r="428" ht="12.0" customHeight="1">
      <c r="A428" s="120"/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</row>
    <row r="429" ht="12.0" customHeight="1">
      <c r="A429" s="120"/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</row>
    <row r="430" ht="12.0" customHeight="1">
      <c r="A430" s="120"/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</row>
    <row r="431" ht="12.0" customHeight="1">
      <c r="A431" s="120"/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</row>
    <row r="432" ht="12.0" customHeight="1">
      <c r="A432" s="120"/>
      <c r="B432" s="120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</row>
    <row r="433" ht="12.0" customHeight="1">
      <c r="A433" s="120"/>
      <c r="B433" s="120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</row>
    <row r="434" ht="12.0" customHeight="1">
      <c r="A434" s="120"/>
      <c r="B434" s="120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</row>
    <row r="435" ht="12.0" customHeight="1">
      <c r="A435" s="120"/>
      <c r="B435" s="120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</row>
    <row r="436" ht="12.0" customHeight="1">
      <c r="A436" s="120"/>
      <c r="B436" s="120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</row>
    <row r="437" ht="12.0" customHeight="1">
      <c r="A437" s="120"/>
      <c r="B437" s="120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</row>
    <row r="438" ht="12.0" customHeight="1">
      <c r="A438" s="120"/>
      <c r="B438" s="120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</row>
    <row r="439" ht="12.0" customHeight="1">
      <c r="A439" s="120"/>
      <c r="B439" s="120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</row>
    <row r="440" ht="12.0" customHeight="1">
      <c r="A440" s="120"/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</row>
    <row r="441" ht="12.0" customHeight="1">
      <c r="A441" s="120"/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</row>
    <row r="442" ht="12.0" customHeight="1">
      <c r="A442" s="120"/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</row>
    <row r="443" ht="12.0" customHeight="1">
      <c r="A443" s="120"/>
      <c r="B443" s="120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</row>
    <row r="444" ht="12.0" customHeight="1">
      <c r="A444" s="120"/>
      <c r="B444" s="120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</row>
    <row r="445" ht="12.0" customHeight="1">
      <c r="A445" s="120"/>
      <c r="B445" s="120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</row>
    <row r="446" ht="12.0" customHeight="1">
      <c r="A446" s="120"/>
      <c r="B446" s="120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</row>
    <row r="447" ht="12.0" customHeight="1">
      <c r="A447" s="120"/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</row>
    <row r="448" ht="12.0" customHeight="1">
      <c r="A448" s="120"/>
      <c r="B448" s="120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</row>
    <row r="449" ht="12.0" customHeight="1">
      <c r="A449" s="120"/>
      <c r="B449" s="120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</row>
    <row r="450" ht="12.0" customHeight="1">
      <c r="A450" s="120"/>
      <c r="B450" s="120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</row>
    <row r="451" ht="12.0" customHeight="1">
      <c r="A451" s="120"/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</row>
    <row r="452" ht="12.0" customHeight="1">
      <c r="A452" s="120"/>
      <c r="B452" s="120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</row>
    <row r="453" ht="12.0" customHeight="1">
      <c r="A453" s="120"/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</row>
    <row r="454" ht="12.0" customHeight="1">
      <c r="A454" s="120"/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</row>
    <row r="455" ht="12.0" customHeight="1">
      <c r="A455" s="120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</row>
    <row r="456" ht="12.0" customHeight="1">
      <c r="A456" s="120"/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</row>
    <row r="457" ht="12.0" customHeight="1">
      <c r="A457" s="120"/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</row>
    <row r="458" ht="12.0" customHeight="1">
      <c r="A458" s="120"/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</row>
    <row r="459" ht="12.0" customHeight="1">
      <c r="A459" s="120"/>
      <c r="B459" s="120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</row>
    <row r="460" ht="12.0" customHeight="1">
      <c r="A460" s="120"/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</row>
    <row r="461" ht="12.0" customHeight="1">
      <c r="A461" s="120"/>
      <c r="B461" s="120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</row>
    <row r="462" ht="12.0" customHeight="1">
      <c r="A462" s="120"/>
      <c r="B462" s="120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</row>
    <row r="463" ht="12.0" customHeight="1">
      <c r="A463" s="120"/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</row>
    <row r="464" ht="12.0" customHeight="1">
      <c r="A464" s="120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</row>
    <row r="465" ht="12.0" customHeight="1">
      <c r="A465" s="120"/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</row>
    <row r="466" ht="12.0" customHeight="1">
      <c r="A466" s="120"/>
      <c r="B466" s="120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</row>
    <row r="467" ht="12.0" customHeight="1">
      <c r="A467" s="120"/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</row>
    <row r="468" ht="12.0" customHeight="1">
      <c r="A468" s="120"/>
      <c r="B468" s="120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</row>
    <row r="469" ht="12.0" customHeight="1">
      <c r="A469" s="120"/>
      <c r="B469" s="120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</row>
    <row r="470" ht="12.0" customHeight="1">
      <c r="A470" s="120"/>
      <c r="B470" s="120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</row>
    <row r="471" ht="12.0" customHeight="1">
      <c r="A471" s="120"/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</row>
    <row r="472" ht="12.0" customHeight="1">
      <c r="A472" s="120"/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</row>
    <row r="473" ht="12.0" customHeight="1">
      <c r="A473" s="120"/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</row>
    <row r="474" ht="12.0" customHeight="1">
      <c r="A474" s="120"/>
      <c r="B474" s="120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</row>
    <row r="475" ht="12.0" customHeight="1">
      <c r="A475" s="120"/>
      <c r="B475" s="120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</row>
    <row r="476" ht="12.0" customHeight="1">
      <c r="A476" s="120"/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</row>
    <row r="477" ht="12.0" customHeight="1">
      <c r="A477" s="120"/>
      <c r="B477" s="120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</row>
    <row r="478" ht="12.0" customHeight="1">
      <c r="A478" s="120"/>
      <c r="B478" s="120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</row>
    <row r="479" ht="12.0" customHeight="1">
      <c r="A479" s="120"/>
      <c r="B479" s="120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</row>
    <row r="480" ht="12.0" customHeight="1">
      <c r="A480" s="120"/>
      <c r="B480" s="120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</row>
    <row r="481" ht="12.0" customHeight="1">
      <c r="A481" s="120"/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</row>
    <row r="482" ht="12.0" customHeight="1">
      <c r="A482" s="120"/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</row>
    <row r="483" ht="12.0" customHeight="1">
      <c r="A483" s="120"/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</row>
    <row r="484" ht="12.0" customHeight="1">
      <c r="A484" s="120"/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</row>
    <row r="485" ht="12.0" customHeight="1">
      <c r="A485" s="120"/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</row>
    <row r="486" ht="12.0" customHeight="1">
      <c r="A486" s="120"/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</row>
    <row r="487" ht="12.0" customHeight="1">
      <c r="A487" s="120"/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</row>
    <row r="488" ht="12.0" customHeight="1">
      <c r="A488" s="120"/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</row>
    <row r="489" ht="12.0" customHeight="1">
      <c r="A489" s="120"/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</row>
    <row r="490" ht="12.0" customHeight="1">
      <c r="A490" s="120"/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</row>
    <row r="491" ht="12.0" customHeight="1">
      <c r="A491" s="120"/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</row>
    <row r="492" ht="12.0" customHeight="1">
      <c r="A492" s="120"/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</row>
    <row r="493" ht="12.0" customHeight="1">
      <c r="A493" s="120"/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</row>
    <row r="494" ht="12.0" customHeight="1">
      <c r="A494" s="120"/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</row>
    <row r="495" ht="12.0" customHeight="1">
      <c r="A495" s="120"/>
      <c r="B495" s="120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</row>
    <row r="496" ht="12.0" customHeight="1">
      <c r="A496" s="120"/>
      <c r="B496" s="120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</row>
    <row r="497" ht="12.0" customHeight="1">
      <c r="A497" s="120"/>
      <c r="B497" s="120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</row>
    <row r="498" ht="12.0" customHeight="1">
      <c r="A498" s="120"/>
      <c r="B498" s="120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</row>
    <row r="499" ht="12.0" customHeight="1">
      <c r="A499" s="120"/>
      <c r="B499" s="120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</row>
    <row r="500" ht="12.0" customHeight="1">
      <c r="A500" s="120"/>
      <c r="B500" s="120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</row>
    <row r="501" ht="12.0" customHeight="1">
      <c r="A501" s="120"/>
      <c r="B501" s="120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</row>
    <row r="502" ht="12.0" customHeight="1">
      <c r="A502" s="120"/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</row>
    <row r="503" ht="12.0" customHeight="1">
      <c r="A503" s="120"/>
      <c r="B503" s="120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</row>
    <row r="504" ht="12.0" customHeight="1">
      <c r="A504" s="120"/>
      <c r="B504" s="120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</row>
    <row r="505" ht="12.0" customHeight="1">
      <c r="A505" s="120"/>
      <c r="B505" s="120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</row>
    <row r="506" ht="12.0" customHeight="1">
      <c r="A506" s="120"/>
      <c r="B506" s="120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</row>
    <row r="507" ht="12.0" customHeight="1">
      <c r="A507" s="120"/>
      <c r="B507" s="120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</row>
    <row r="508" ht="12.0" customHeight="1">
      <c r="A508" s="120"/>
      <c r="B508" s="120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</row>
    <row r="509" ht="12.0" customHeight="1">
      <c r="A509" s="120"/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</row>
    <row r="510" ht="12.0" customHeight="1">
      <c r="A510" s="120"/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</row>
    <row r="511" ht="12.0" customHeight="1">
      <c r="A511" s="120"/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</row>
    <row r="512" ht="12.0" customHeight="1">
      <c r="A512" s="120"/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</row>
    <row r="513" ht="12.0" customHeight="1">
      <c r="A513" s="120"/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</row>
    <row r="514" ht="12.0" customHeight="1">
      <c r="A514" s="120"/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</row>
    <row r="515" ht="12.0" customHeight="1">
      <c r="A515" s="120"/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</row>
    <row r="516" ht="12.0" customHeight="1">
      <c r="A516" s="120"/>
      <c r="B516" s="120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</row>
    <row r="517" ht="12.0" customHeight="1">
      <c r="A517" s="120"/>
      <c r="B517" s="120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</row>
    <row r="518" ht="12.0" customHeight="1">
      <c r="A518" s="120"/>
      <c r="B518" s="120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</row>
    <row r="519" ht="12.0" customHeight="1">
      <c r="A519" s="120"/>
      <c r="B519" s="120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</row>
    <row r="520" ht="12.0" customHeight="1">
      <c r="A520" s="120"/>
      <c r="B520" s="120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</row>
    <row r="521" ht="12.0" customHeight="1">
      <c r="A521" s="120"/>
      <c r="B521" s="120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</row>
    <row r="522" ht="12.0" customHeight="1">
      <c r="A522" s="120"/>
      <c r="B522" s="120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</row>
    <row r="523" ht="12.0" customHeight="1">
      <c r="A523" s="120"/>
      <c r="B523" s="120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</row>
    <row r="524" ht="12.0" customHeight="1">
      <c r="A524" s="120"/>
      <c r="B524" s="120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</row>
    <row r="525" ht="12.0" customHeight="1">
      <c r="A525" s="120"/>
      <c r="B525" s="120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</row>
    <row r="526" ht="12.0" customHeight="1">
      <c r="A526" s="120"/>
      <c r="B526" s="120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</row>
    <row r="527" ht="12.0" customHeight="1">
      <c r="A527" s="120"/>
      <c r="B527" s="120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</row>
    <row r="528" ht="12.0" customHeight="1">
      <c r="A528" s="120"/>
      <c r="B528" s="120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</row>
    <row r="529" ht="12.0" customHeight="1">
      <c r="A529" s="120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</row>
    <row r="530" ht="12.0" customHeight="1">
      <c r="A530" s="120"/>
      <c r="B530" s="120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</row>
    <row r="531" ht="12.0" customHeight="1">
      <c r="A531" s="120"/>
      <c r="B531" s="120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</row>
    <row r="532" ht="12.0" customHeight="1">
      <c r="A532" s="120"/>
      <c r="B532" s="120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</row>
    <row r="533" ht="12.0" customHeight="1">
      <c r="A533" s="120"/>
      <c r="B533" s="120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</row>
    <row r="534" ht="12.0" customHeight="1">
      <c r="A534" s="120"/>
      <c r="B534" s="120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</row>
    <row r="535" ht="12.0" customHeight="1">
      <c r="A535" s="120"/>
      <c r="B535" s="120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</row>
    <row r="536" ht="12.0" customHeight="1">
      <c r="A536" s="120"/>
      <c r="B536" s="120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</row>
    <row r="537" ht="12.0" customHeight="1">
      <c r="A537" s="120"/>
      <c r="B537" s="120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</row>
    <row r="538" ht="12.0" customHeight="1">
      <c r="A538" s="120"/>
      <c r="B538" s="120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</row>
    <row r="539" ht="12.0" customHeight="1">
      <c r="A539" s="120"/>
      <c r="B539" s="120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</row>
    <row r="540" ht="12.0" customHeight="1">
      <c r="A540" s="120"/>
      <c r="B540" s="120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</row>
    <row r="541" ht="12.0" customHeight="1">
      <c r="A541" s="120"/>
      <c r="B541" s="120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</row>
    <row r="542" ht="12.0" customHeight="1">
      <c r="A542" s="120"/>
      <c r="B542" s="120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</row>
    <row r="543" ht="12.0" customHeight="1">
      <c r="A543" s="120"/>
      <c r="B543" s="120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</row>
    <row r="544" ht="12.0" customHeight="1">
      <c r="A544" s="120"/>
      <c r="B544" s="120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</row>
    <row r="545" ht="12.0" customHeight="1">
      <c r="A545" s="120"/>
      <c r="B545" s="120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</row>
    <row r="546" ht="12.0" customHeight="1">
      <c r="A546" s="120"/>
      <c r="B546" s="120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</row>
    <row r="547" ht="12.0" customHeight="1">
      <c r="A547" s="120"/>
      <c r="B547" s="120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</row>
    <row r="548" ht="12.0" customHeight="1">
      <c r="A548" s="120"/>
      <c r="B548" s="120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</row>
    <row r="549" ht="12.0" customHeight="1">
      <c r="A549" s="120"/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</row>
    <row r="550" ht="12.0" customHeight="1">
      <c r="A550" s="120"/>
      <c r="B550" s="120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</row>
    <row r="551" ht="12.0" customHeight="1">
      <c r="A551" s="120"/>
      <c r="B551" s="120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</row>
    <row r="552" ht="12.0" customHeight="1">
      <c r="A552" s="120"/>
      <c r="B552" s="120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</row>
    <row r="553" ht="12.0" customHeight="1">
      <c r="A553" s="120"/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</row>
    <row r="554" ht="12.0" customHeight="1">
      <c r="A554" s="120"/>
      <c r="B554" s="120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</row>
    <row r="555" ht="12.0" customHeight="1">
      <c r="A555" s="120"/>
      <c r="B555" s="120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</row>
    <row r="556" ht="12.0" customHeight="1">
      <c r="A556" s="120"/>
      <c r="B556" s="120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</row>
    <row r="557" ht="12.0" customHeight="1">
      <c r="A557" s="120"/>
      <c r="B557" s="120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</row>
    <row r="558" ht="12.0" customHeight="1">
      <c r="A558" s="120"/>
      <c r="B558" s="120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</row>
    <row r="559" ht="12.0" customHeight="1">
      <c r="A559" s="120"/>
      <c r="B559" s="120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</row>
    <row r="560" ht="12.0" customHeight="1">
      <c r="A560" s="120"/>
      <c r="B560" s="120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</row>
    <row r="561" ht="12.0" customHeight="1">
      <c r="A561" s="120"/>
      <c r="B561" s="120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</row>
    <row r="562" ht="12.0" customHeight="1">
      <c r="A562" s="120"/>
      <c r="B562" s="120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</row>
    <row r="563" ht="12.0" customHeight="1">
      <c r="A563" s="120"/>
      <c r="B563" s="120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</row>
    <row r="564" ht="12.0" customHeight="1">
      <c r="A564" s="120"/>
      <c r="B564" s="120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</row>
    <row r="565" ht="12.0" customHeight="1">
      <c r="A565" s="120"/>
      <c r="B565" s="120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</row>
    <row r="566" ht="12.0" customHeight="1">
      <c r="A566" s="120"/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</row>
    <row r="567" ht="12.0" customHeight="1">
      <c r="A567" s="120"/>
      <c r="B567" s="120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</row>
    <row r="568" ht="12.0" customHeight="1">
      <c r="A568" s="120"/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</row>
    <row r="569" ht="12.0" customHeight="1">
      <c r="A569" s="120"/>
      <c r="B569" s="120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</row>
    <row r="570" ht="12.0" customHeight="1">
      <c r="A570" s="120"/>
      <c r="B570" s="120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</row>
    <row r="571" ht="12.0" customHeight="1">
      <c r="A571" s="120"/>
      <c r="B571" s="120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</row>
    <row r="572" ht="12.0" customHeight="1">
      <c r="A572" s="120"/>
      <c r="B572" s="120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</row>
    <row r="573" ht="12.0" customHeight="1">
      <c r="A573" s="120"/>
      <c r="B573" s="120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</row>
    <row r="574" ht="12.0" customHeight="1">
      <c r="A574" s="120"/>
      <c r="B574" s="120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</row>
    <row r="575" ht="12.0" customHeight="1">
      <c r="A575" s="120"/>
      <c r="B575" s="120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</row>
    <row r="576" ht="12.0" customHeight="1">
      <c r="A576" s="120"/>
      <c r="B576" s="120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</row>
    <row r="577" ht="12.0" customHeight="1">
      <c r="A577" s="120"/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</row>
    <row r="578" ht="12.0" customHeight="1">
      <c r="A578" s="120"/>
      <c r="B578" s="120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</row>
    <row r="579" ht="12.0" customHeight="1">
      <c r="A579" s="120"/>
      <c r="B579" s="120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</row>
    <row r="580" ht="12.0" customHeight="1">
      <c r="A580" s="120"/>
      <c r="B580" s="120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</row>
    <row r="581" ht="12.0" customHeight="1">
      <c r="A581" s="120"/>
      <c r="B581" s="120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</row>
    <row r="582" ht="12.0" customHeight="1">
      <c r="A582" s="120"/>
      <c r="B582" s="120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</row>
    <row r="583" ht="12.0" customHeight="1">
      <c r="A583" s="120"/>
      <c r="B583" s="120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</row>
    <row r="584" ht="12.0" customHeight="1">
      <c r="A584" s="120"/>
      <c r="B584" s="120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</row>
    <row r="585" ht="12.0" customHeight="1">
      <c r="A585" s="120"/>
      <c r="B585" s="120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</row>
    <row r="586" ht="12.0" customHeight="1">
      <c r="A586" s="120"/>
      <c r="B586" s="120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</row>
    <row r="587" ht="12.0" customHeight="1">
      <c r="A587" s="120"/>
      <c r="B587" s="120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</row>
    <row r="588" ht="12.0" customHeight="1">
      <c r="A588" s="120"/>
      <c r="B588" s="120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</row>
    <row r="589" ht="12.0" customHeight="1">
      <c r="A589" s="120"/>
      <c r="B589" s="120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</row>
    <row r="590" ht="12.0" customHeight="1">
      <c r="A590" s="120"/>
      <c r="B590" s="120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</row>
    <row r="591" ht="12.0" customHeight="1">
      <c r="A591" s="120"/>
      <c r="B591" s="120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</row>
    <row r="592" ht="12.0" customHeight="1">
      <c r="A592" s="120"/>
      <c r="B592" s="120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</row>
    <row r="593" ht="12.0" customHeight="1">
      <c r="A593" s="120"/>
      <c r="B593" s="120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</row>
    <row r="594" ht="12.0" customHeight="1">
      <c r="A594" s="120"/>
      <c r="B594" s="120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</row>
    <row r="595" ht="12.0" customHeight="1">
      <c r="A595" s="120"/>
      <c r="B595" s="120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</row>
    <row r="596" ht="12.0" customHeight="1">
      <c r="A596" s="120"/>
      <c r="B596" s="120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</row>
    <row r="597" ht="12.0" customHeight="1">
      <c r="A597" s="120"/>
      <c r="B597" s="120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</row>
    <row r="598" ht="12.0" customHeight="1">
      <c r="A598" s="120"/>
      <c r="B598" s="120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</row>
    <row r="599" ht="12.0" customHeight="1">
      <c r="A599" s="120"/>
      <c r="B599" s="120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</row>
    <row r="600" ht="12.0" customHeight="1">
      <c r="A600" s="120"/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</row>
    <row r="601" ht="12.0" customHeight="1">
      <c r="A601" s="120"/>
      <c r="B601" s="120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</row>
    <row r="602" ht="12.0" customHeight="1">
      <c r="A602" s="120"/>
      <c r="B602" s="120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</row>
    <row r="603" ht="12.0" customHeight="1">
      <c r="A603" s="120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</row>
    <row r="604" ht="12.0" customHeight="1">
      <c r="A604" s="120"/>
      <c r="B604" s="120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</row>
    <row r="605" ht="12.0" customHeight="1">
      <c r="A605" s="120"/>
      <c r="B605" s="120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</row>
    <row r="606" ht="12.0" customHeight="1">
      <c r="A606" s="120"/>
      <c r="B606" s="120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</row>
    <row r="607" ht="12.0" customHeight="1">
      <c r="A607" s="120"/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</row>
    <row r="608" ht="12.0" customHeight="1">
      <c r="A608" s="120"/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</row>
    <row r="609" ht="12.0" customHeight="1">
      <c r="A609" s="120"/>
      <c r="B609" s="120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</row>
    <row r="610" ht="12.0" customHeight="1">
      <c r="A610" s="120"/>
      <c r="B610" s="120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</row>
    <row r="611" ht="12.0" customHeight="1">
      <c r="A611" s="120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</row>
    <row r="612" ht="12.0" customHeight="1">
      <c r="A612" s="120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</row>
    <row r="613" ht="12.0" customHeight="1">
      <c r="A613" s="120"/>
      <c r="B613" s="120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</row>
    <row r="614" ht="12.0" customHeight="1">
      <c r="A614" s="120"/>
      <c r="B614" s="120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</row>
    <row r="615" ht="12.0" customHeight="1">
      <c r="A615" s="120"/>
      <c r="B615" s="120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</row>
    <row r="616" ht="12.0" customHeight="1">
      <c r="A616" s="120"/>
      <c r="B616" s="120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</row>
    <row r="617" ht="12.0" customHeight="1">
      <c r="A617" s="120"/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</row>
    <row r="618" ht="12.0" customHeight="1">
      <c r="A618" s="120"/>
      <c r="B618" s="120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</row>
    <row r="619" ht="12.0" customHeight="1">
      <c r="A619" s="120"/>
      <c r="B619" s="120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</row>
    <row r="620" ht="12.0" customHeight="1">
      <c r="A620" s="120"/>
      <c r="B620" s="120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</row>
    <row r="621" ht="12.0" customHeight="1">
      <c r="A621" s="120"/>
      <c r="B621" s="120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</row>
    <row r="622" ht="12.0" customHeight="1">
      <c r="A622" s="120"/>
      <c r="B622" s="120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</row>
    <row r="623" ht="12.0" customHeight="1">
      <c r="A623" s="120"/>
      <c r="B623" s="120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</row>
    <row r="624" ht="12.0" customHeight="1">
      <c r="A624" s="120"/>
      <c r="B624" s="120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</row>
    <row r="625" ht="12.0" customHeight="1">
      <c r="A625" s="120"/>
      <c r="B625" s="120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</row>
    <row r="626" ht="12.0" customHeight="1">
      <c r="A626" s="120"/>
      <c r="B626" s="120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</row>
    <row r="627" ht="12.0" customHeight="1">
      <c r="A627" s="120"/>
      <c r="B627" s="120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</row>
    <row r="628" ht="12.0" customHeight="1">
      <c r="A628" s="120"/>
      <c r="B628" s="120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</row>
    <row r="629" ht="12.0" customHeight="1">
      <c r="A629" s="120"/>
      <c r="B629" s="120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</row>
    <row r="630" ht="12.0" customHeight="1">
      <c r="A630" s="120"/>
      <c r="B630" s="120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</row>
    <row r="631" ht="12.0" customHeight="1">
      <c r="A631" s="120"/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</row>
    <row r="632" ht="12.0" customHeight="1">
      <c r="A632" s="120"/>
      <c r="B632" s="120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</row>
    <row r="633" ht="12.0" customHeight="1">
      <c r="A633" s="120"/>
      <c r="B633" s="120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</row>
    <row r="634" ht="12.0" customHeight="1">
      <c r="A634" s="120"/>
      <c r="B634" s="120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</row>
    <row r="635" ht="12.0" customHeight="1">
      <c r="A635" s="120"/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</row>
    <row r="636" ht="12.0" customHeight="1">
      <c r="A636" s="120"/>
      <c r="B636" s="120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</row>
    <row r="637" ht="12.0" customHeight="1">
      <c r="A637" s="120"/>
      <c r="B637" s="120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</row>
    <row r="638" ht="12.0" customHeight="1">
      <c r="A638" s="120"/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</row>
    <row r="639" ht="12.0" customHeight="1">
      <c r="A639" s="120"/>
      <c r="B639" s="120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</row>
    <row r="640" ht="12.0" customHeight="1">
      <c r="A640" s="120"/>
      <c r="B640" s="120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</row>
    <row r="641" ht="12.0" customHeight="1">
      <c r="A641" s="120"/>
      <c r="B641" s="120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</row>
    <row r="642" ht="12.0" customHeight="1">
      <c r="A642" s="120"/>
      <c r="B642" s="120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</row>
    <row r="643" ht="12.0" customHeight="1">
      <c r="A643" s="120"/>
      <c r="B643" s="120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</row>
    <row r="644" ht="12.0" customHeight="1">
      <c r="A644" s="120"/>
      <c r="B644" s="120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</row>
    <row r="645" ht="12.0" customHeight="1">
      <c r="A645" s="120"/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</row>
    <row r="646" ht="12.0" customHeight="1">
      <c r="A646" s="120"/>
      <c r="B646" s="120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</row>
    <row r="647" ht="12.0" customHeight="1">
      <c r="A647" s="120"/>
      <c r="B647" s="120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</row>
    <row r="648" ht="12.0" customHeight="1">
      <c r="A648" s="120"/>
      <c r="B648" s="120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</row>
    <row r="649" ht="12.0" customHeight="1">
      <c r="A649" s="120"/>
      <c r="B649" s="120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</row>
    <row r="650" ht="12.0" customHeight="1">
      <c r="A650" s="120"/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</row>
    <row r="651" ht="12.0" customHeight="1">
      <c r="A651" s="120"/>
      <c r="B651" s="120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</row>
    <row r="652" ht="12.0" customHeight="1">
      <c r="A652" s="120"/>
      <c r="B652" s="120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</row>
    <row r="653" ht="12.0" customHeight="1">
      <c r="A653" s="120"/>
      <c r="B653" s="120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</row>
    <row r="654" ht="12.0" customHeight="1">
      <c r="A654" s="120"/>
      <c r="B654" s="120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</row>
    <row r="655" ht="12.0" customHeight="1">
      <c r="A655" s="120"/>
      <c r="B655" s="120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</row>
    <row r="656" ht="12.0" customHeight="1">
      <c r="A656" s="120"/>
      <c r="B656" s="120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</row>
    <row r="657" ht="12.0" customHeight="1">
      <c r="A657" s="120"/>
      <c r="B657" s="120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</row>
    <row r="658" ht="12.0" customHeight="1">
      <c r="A658" s="120"/>
      <c r="B658" s="120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</row>
    <row r="659" ht="12.0" customHeight="1">
      <c r="A659" s="120"/>
      <c r="B659" s="120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</row>
    <row r="660" ht="12.0" customHeight="1">
      <c r="A660" s="120"/>
      <c r="B660" s="120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</row>
    <row r="661" ht="12.0" customHeight="1">
      <c r="A661" s="120"/>
      <c r="B661" s="120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</row>
    <row r="662" ht="12.0" customHeight="1">
      <c r="A662" s="120"/>
      <c r="B662" s="120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</row>
    <row r="663" ht="12.0" customHeight="1">
      <c r="A663" s="120"/>
      <c r="B663" s="120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</row>
    <row r="664" ht="12.0" customHeight="1">
      <c r="A664" s="120"/>
      <c r="B664" s="120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</row>
    <row r="665" ht="12.0" customHeight="1">
      <c r="A665" s="120"/>
      <c r="B665" s="120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</row>
    <row r="666" ht="12.0" customHeight="1">
      <c r="A666" s="120"/>
      <c r="B666" s="120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</row>
    <row r="667" ht="12.0" customHeight="1">
      <c r="A667" s="120"/>
      <c r="B667" s="120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</row>
    <row r="668" ht="12.0" customHeight="1">
      <c r="A668" s="120"/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</row>
    <row r="669" ht="12.0" customHeight="1">
      <c r="A669" s="120"/>
      <c r="B669" s="120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</row>
    <row r="670" ht="12.0" customHeight="1">
      <c r="A670" s="120"/>
      <c r="B670" s="120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</row>
    <row r="671" ht="12.0" customHeight="1">
      <c r="A671" s="120"/>
      <c r="B671" s="120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</row>
    <row r="672" ht="12.0" customHeight="1">
      <c r="A672" s="120"/>
      <c r="B672" s="120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</row>
    <row r="673" ht="12.0" customHeight="1">
      <c r="A673" s="120"/>
      <c r="B673" s="120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</row>
    <row r="674" ht="12.0" customHeight="1">
      <c r="A674" s="120"/>
      <c r="B674" s="120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</row>
    <row r="675" ht="12.0" customHeight="1">
      <c r="A675" s="120"/>
      <c r="B675" s="120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</row>
    <row r="676" ht="12.0" customHeight="1">
      <c r="A676" s="120"/>
      <c r="B676" s="120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</row>
    <row r="677" ht="12.0" customHeight="1">
      <c r="A677" s="120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</row>
    <row r="678" ht="12.0" customHeight="1">
      <c r="A678" s="120"/>
      <c r="B678" s="120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</row>
    <row r="679" ht="12.0" customHeight="1">
      <c r="A679" s="120"/>
      <c r="B679" s="120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</row>
    <row r="680" ht="12.0" customHeight="1">
      <c r="A680" s="120"/>
      <c r="B680" s="120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</row>
    <row r="681" ht="12.0" customHeight="1">
      <c r="A681" s="120"/>
      <c r="B681" s="120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</row>
    <row r="682" ht="12.0" customHeight="1">
      <c r="A682" s="120"/>
      <c r="B682" s="120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</row>
    <row r="683" ht="12.0" customHeight="1">
      <c r="A683" s="120"/>
      <c r="B683" s="120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</row>
    <row r="684" ht="12.0" customHeight="1">
      <c r="A684" s="120"/>
      <c r="B684" s="120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</row>
    <row r="685" ht="12.0" customHeight="1">
      <c r="A685" s="120"/>
      <c r="B685" s="120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ht="12.0" customHeight="1">
      <c r="A686" s="120"/>
      <c r="B686" s="120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ht="12.0" customHeight="1">
      <c r="A687" s="120"/>
      <c r="B687" s="120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</row>
    <row r="688" ht="12.0" customHeight="1">
      <c r="A688" s="120"/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</row>
    <row r="689" ht="12.0" customHeight="1">
      <c r="A689" s="120"/>
      <c r="B689" s="120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ht="12.0" customHeight="1">
      <c r="A690" s="120"/>
      <c r="B690" s="120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</row>
    <row r="691" ht="12.0" customHeight="1">
      <c r="A691" s="120"/>
      <c r="B691" s="120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</row>
    <row r="692" ht="12.0" customHeight="1">
      <c r="A692" s="120"/>
      <c r="B692" s="120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</row>
    <row r="693" ht="12.0" customHeight="1">
      <c r="A693" s="120"/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</row>
    <row r="694" ht="12.0" customHeight="1">
      <c r="A694" s="120"/>
      <c r="B694" s="120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</row>
    <row r="695" ht="12.0" customHeight="1">
      <c r="A695" s="120"/>
      <c r="B695" s="120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</row>
    <row r="696" ht="12.0" customHeight="1">
      <c r="A696" s="120"/>
      <c r="B696" s="120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</row>
    <row r="697" ht="12.0" customHeight="1">
      <c r="A697" s="120"/>
      <c r="B697" s="120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</row>
    <row r="698" ht="12.0" customHeight="1">
      <c r="A698" s="120"/>
      <c r="B698" s="120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</row>
    <row r="699" ht="12.0" customHeight="1">
      <c r="A699" s="120"/>
      <c r="B699" s="120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</row>
    <row r="700" ht="12.0" customHeight="1">
      <c r="A700" s="120"/>
      <c r="B700" s="120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</row>
    <row r="701" ht="12.0" customHeight="1">
      <c r="A701" s="120"/>
      <c r="B701" s="120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</row>
    <row r="702" ht="12.0" customHeight="1">
      <c r="A702" s="120"/>
      <c r="B702" s="120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ht="12.0" customHeight="1">
      <c r="A703" s="120"/>
      <c r="B703" s="120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</row>
    <row r="704" ht="12.0" customHeight="1">
      <c r="A704" s="120"/>
      <c r="B704" s="120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</row>
    <row r="705" ht="12.0" customHeight="1">
      <c r="A705" s="120"/>
      <c r="B705" s="120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</row>
    <row r="706" ht="12.0" customHeight="1">
      <c r="A706" s="120"/>
      <c r="B706" s="120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</row>
    <row r="707" ht="12.0" customHeight="1">
      <c r="A707" s="120"/>
      <c r="B707" s="120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</row>
    <row r="708" ht="12.0" customHeight="1">
      <c r="A708" s="120"/>
      <c r="B708" s="120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</row>
    <row r="709" ht="12.0" customHeight="1">
      <c r="A709" s="120"/>
      <c r="B709" s="120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</row>
    <row r="710" ht="12.0" customHeight="1">
      <c r="A710" s="120"/>
      <c r="B710" s="120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</row>
    <row r="711" ht="12.0" customHeight="1">
      <c r="A711" s="120"/>
      <c r="B711" s="120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</row>
    <row r="712" ht="12.0" customHeight="1">
      <c r="A712" s="120"/>
      <c r="B712" s="120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</row>
    <row r="713" ht="12.0" customHeight="1">
      <c r="A713" s="120"/>
      <c r="B713" s="120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</row>
    <row r="714" ht="12.0" customHeight="1">
      <c r="A714" s="120"/>
      <c r="B714" s="120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</row>
    <row r="715" ht="12.0" customHeight="1">
      <c r="A715" s="120"/>
      <c r="B715" s="120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</row>
    <row r="716" ht="12.0" customHeight="1">
      <c r="A716" s="120"/>
      <c r="B716" s="120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</row>
    <row r="717" ht="12.0" customHeight="1">
      <c r="A717" s="120"/>
      <c r="B717" s="120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</row>
    <row r="718" ht="12.0" customHeight="1">
      <c r="A718" s="120"/>
      <c r="B718" s="120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</row>
    <row r="719" ht="12.0" customHeight="1">
      <c r="A719" s="120"/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</row>
    <row r="720" ht="12.0" customHeight="1">
      <c r="A720" s="120"/>
      <c r="B720" s="120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</row>
    <row r="721" ht="12.0" customHeight="1">
      <c r="A721" s="120"/>
      <c r="B721" s="120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</row>
    <row r="722" ht="12.0" customHeight="1">
      <c r="A722" s="120"/>
      <c r="B722" s="120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</row>
    <row r="723" ht="12.0" customHeight="1">
      <c r="A723" s="120"/>
      <c r="B723" s="120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</row>
    <row r="724" ht="12.0" customHeight="1">
      <c r="A724" s="120"/>
      <c r="B724" s="120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</row>
    <row r="725" ht="12.0" customHeight="1">
      <c r="A725" s="120"/>
      <c r="B725" s="120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</row>
    <row r="726" ht="12.0" customHeight="1">
      <c r="A726" s="120"/>
      <c r="B726" s="120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</row>
    <row r="727" ht="12.0" customHeight="1">
      <c r="A727" s="120"/>
      <c r="B727" s="120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</row>
    <row r="728" ht="12.0" customHeight="1">
      <c r="A728" s="120"/>
      <c r="B728" s="120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</row>
    <row r="729" ht="12.0" customHeight="1">
      <c r="A729" s="120"/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</row>
    <row r="730" ht="12.0" customHeight="1">
      <c r="A730" s="120"/>
      <c r="B730" s="120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</row>
    <row r="731" ht="12.0" customHeight="1">
      <c r="A731" s="120"/>
      <c r="B731" s="120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</row>
    <row r="732" ht="12.0" customHeight="1">
      <c r="A732" s="120"/>
      <c r="B732" s="120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</row>
    <row r="733" ht="12.0" customHeight="1">
      <c r="A733" s="120"/>
      <c r="B733" s="120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</row>
    <row r="734" ht="12.0" customHeight="1">
      <c r="A734" s="120"/>
      <c r="B734" s="120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</row>
    <row r="735" ht="12.0" customHeight="1">
      <c r="A735" s="120"/>
      <c r="B735" s="120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</row>
    <row r="736" ht="12.0" customHeight="1">
      <c r="A736" s="120"/>
      <c r="B736" s="120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</row>
    <row r="737" ht="12.0" customHeight="1">
      <c r="A737" s="120"/>
      <c r="B737" s="120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</row>
    <row r="738" ht="12.0" customHeight="1">
      <c r="A738" s="120"/>
      <c r="B738" s="120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</row>
    <row r="739" ht="12.0" customHeight="1">
      <c r="A739" s="120"/>
      <c r="B739" s="120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</row>
    <row r="740" ht="12.0" customHeight="1">
      <c r="A740" s="120"/>
      <c r="B740" s="120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</row>
    <row r="741" ht="12.0" customHeight="1">
      <c r="A741" s="120"/>
      <c r="B741" s="120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</row>
    <row r="742" ht="12.0" customHeight="1">
      <c r="A742" s="120"/>
      <c r="B742" s="120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</row>
    <row r="743" ht="12.0" customHeight="1">
      <c r="A743" s="120"/>
      <c r="B743" s="120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</row>
    <row r="744" ht="12.0" customHeight="1">
      <c r="A744" s="120"/>
      <c r="B744" s="120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</row>
    <row r="745" ht="12.0" customHeight="1">
      <c r="A745" s="120"/>
      <c r="B745" s="120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</row>
    <row r="746" ht="12.0" customHeight="1">
      <c r="A746" s="120"/>
      <c r="B746" s="120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</row>
    <row r="747" ht="12.0" customHeight="1">
      <c r="A747" s="120"/>
      <c r="B747" s="120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</row>
    <row r="748" ht="12.0" customHeight="1">
      <c r="A748" s="120"/>
      <c r="B748" s="120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</row>
    <row r="749" ht="12.0" customHeight="1">
      <c r="A749" s="120"/>
      <c r="B749" s="120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</row>
    <row r="750" ht="12.0" customHeight="1">
      <c r="A750" s="120"/>
      <c r="B750" s="120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</row>
    <row r="751" ht="12.0" customHeight="1">
      <c r="A751" s="120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</row>
    <row r="752" ht="12.0" customHeight="1">
      <c r="A752" s="120"/>
      <c r="B752" s="120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</row>
    <row r="753" ht="12.0" customHeight="1">
      <c r="A753" s="120"/>
      <c r="B753" s="120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</row>
    <row r="754" ht="12.0" customHeight="1">
      <c r="A754" s="120"/>
      <c r="B754" s="120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</row>
    <row r="755" ht="12.0" customHeight="1">
      <c r="A755" s="120"/>
      <c r="B755" s="120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</row>
    <row r="756" ht="12.0" customHeight="1">
      <c r="A756" s="120"/>
      <c r="B756" s="120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</row>
    <row r="757" ht="12.0" customHeight="1">
      <c r="A757" s="120"/>
      <c r="B757" s="120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</row>
    <row r="758" ht="12.0" customHeight="1">
      <c r="A758" s="120"/>
      <c r="B758" s="120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</row>
    <row r="759" ht="12.0" customHeight="1">
      <c r="A759" s="120"/>
      <c r="B759" s="120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</row>
    <row r="760" ht="12.0" customHeight="1">
      <c r="A760" s="120"/>
      <c r="B760" s="120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</row>
    <row r="761" ht="12.0" customHeight="1">
      <c r="A761" s="120"/>
      <c r="B761" s="120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</row>
    <row r="762" ht="12.0" customHeight="1">
      <c r="A762" s="120"/>
      <c r="B762" s="120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</row>
    <row r="763" ht="12.0" customHeight="1">
      <c r="A763" s="120"/>
      <c r="B763" s="120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</row>
    <row r="764" ht="12.0" customHeight="1">
      <c r="A764" s="120"/>
      <c r="B764" s="120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</row>
    <row r="765" ht="12.0" customHeight="1">
      <c r="A765" s="120"/>
      <c r="B765" s="120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</row>
    <row r="766" ht="12.0" customHeight="1">
      <c r="A766" s="120"/>
      <c r="B766" s="120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</row>
    <row r="767" ht="12.0" customHeight="1">
      <c r="A767" s="120"/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</row>
    <row r="768" ht="12.0" customHeight="1">
      <c r="A768" s="120"/>
      <c r="B768" s="120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</row>
    <row r="769" ht="12.0" customHeight="1">
      <c r="A769" s="120"/>
      <c r="B769" s="120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</row>
    <row r="770" ht="12.0" customHeight="1">
      <c r="A770" s="120"/>
      <c r="B770" s="120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</row>
    <row r="771" ht="12.0" customHeight="1">
      <c r="A771" s="120"/>
      <c r="B771" s="120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</row>
    <row r="772" ht="12.0" customHeight="1">
      <c r="A772" s="120"/>
      <c r="B772" s="120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</row>
    <row r="773" ht="12.0" customHeight="1">
      <c r="A773" s="120"/>
      <c r="B773" s="120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</row>
    <row r="774" ht="12.0" customHeight="1">
      <c r="A774" s="120"/>
      <c r="B774" s="120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</row>
    <row r="775" ht="12.0" customHeight="1">
      <c r="A775" s="120"/>
      <c r="B775" s="120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</row>
    <row r="776" ht="12.0" customHeight="1">
      <c r="A776" s="120"/>
      <c r="B776" s="120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</row>
    <row r="777" ht="12.0" customHeight="1">
      <c r="A777" s="120"/>
      <c r="B777" s="120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</row>
    <row r="778" ht="12.0" customHeight="1">
      <c r="A778" s="120"/>
      <c r="B778" s="120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</row>
    <row r="779" ht="12.0" customHeight="1">
      <c r="A779" s="120"/>
      <c r="B779" s="120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</row>
    <row r="780" ht="12.0" customHeight="1">
      <c r="A780" s="120"/>
      <c r="B780" s="120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</row>
    <row r="781" ht="12.0" customHeight="1">
      <c r="A781" s="120"/>
      <c r="B781" s="120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</row>
    <row r="782" ht="12.0" customHeight="1">
      <c r="A782" s="120"/>
      <c r="B782" s="120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</row>
    <row r="783" ht="12.0" customHeight="1">
      <c r="A783" s="120"/>
      <c r="B783" s="120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</row>
    <row r="784" ht="12.0" customHeight="1">
      <c r="A784" s="120"/>
      <c r="B784" s="120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</row>
    <row r="785" ht="12.0" customHeight="1">
      <c r="A785" s="120"/>
      <c r="B785" s="120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</row>
    <row r="786" ht="12.0" customHeight="1">
      <c r="A786" s="120"/>
      <c r="B786" s="120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</row>
    <row r="787" ht="12.0" customHeight="1">
      <c r="A787" s="120"/>
      <c r="B787" s="120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</row>
    <row r="788" ht="12.0" customHeight="1">
      <c r="A788" s="120"/>
      <c r="B788" s="120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</row>
    <row r="789" ht="12.0" customHeight="1">
      <c r="A789" s="120"/>
      <c r="B789" s="120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</row>
    <row r="790" ht="12.0" customHeight="1">
      <c r="A790" s="120"/>
      <c r="B790" s="120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</row>
    <row r="791" ht="12.0" customHeight="1">
      <c r="A791" s="120"/>
      <c r="B791" s="120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</row>
    <row r="792" ht="12.0" customHeight="1">
      <c r="A792" s="120"/>
      <c r="B792" s="120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</row>
    <row r="793" ht="12.0" customHeight="1">
      <c r="A793" s="120"/>
      <c r="B793" s="120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</row>
    <row r="794" ht="12.0" customHeight="1">
      <c r="A794" s="120"/>
      <c r="B794" s="120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</row>
    <row r="795" ht="12.0" customHeight="1">
      <c r="A795" s="120"/>
      <c r="B795" s="120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</row>
    <row r="796" ht="12.0" customHeight="1">
      <c r="A796" s="120"/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</row>
    <row r="797" ht="12.0" customHeight="1">
      <c r="A797" s="120"/>
      <c r="B797" s="120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</row>
    <row r="798" ht="12.0" customHeight="1">
      <c r="A798" s="120"/>
      <c r="B798" s="120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</row>
    <row r="799" ht="12.0" customHeight="1">
      <c r="A799" s="120"/>
      <c r="B799" s="120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</row>
    <row r="800" ht="12.0" customHeight="1">
      <c r="A800" s="120"/>
      <c r="B800" s="120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</row>
    <row r="801" ht="12.0" customHeight="1">
      <c r="A801" s="120"/>
      <c r="B801" s="120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</row>
    <row r="802" ht="12.0" customHeight="1">
      <c r="A802" s="120"/>
      <c r="B802" s="120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</row>
    <row r="803" ht="12.0" customHeight="1">
      <c r="A803" s="120"/>
      <c r="B803" s="120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</row>
    <row r="804" ht="12.0" customHeight="1">
      <c r="A804" s="120"/>
      <c r="B804" s="120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</row>
    <row r="805" ht="12.0" customHeight="1">
      <c r="A805" s="120"/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</row>
    <row r="806" ht="12.0" customHeight="1">
      <c r="A806" s="120"/>
      <c r="B806" s="120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</row>
    <row r="807" ht="12.0" customHeight="1">
      <c r="A807" s="120"/>
      <c r="B807" s="120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</row>
    <row r="808" ht="12.0" customHeight="1">
      <c r="A808" s="120"/>
      <c r="B808" s="120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</row>
    <row r="809" ht="12.0" customHeight="1">
      <c r="A809" s="120"/>
      <c r="B809" s="120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</row>
    <row r="810" ht="12.0" customHeight="1">
      <c r="A810" s="120"/>
      <c r="B810" s="120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</row>
    <row r="811" ht="12.0" customHeight="1">
      <c r="A811" s="120"/>
      <c r="B811" s="120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</row>
    <row r="812" ht="12.0" customHeight="1">
      <c r="A812" s="120"/>
      <c r="B812" s="120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</row>
    <row r="813" ht="12.0" customHeight="1">
      <c r="A813" s="120"/>
      <c r="B813" s="120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</row>
    <row r="814" ht="12.0" customHeight="1">
      <c r="A814" s="120"/>
      <c r="B814" s="120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</row>
    <row r="815" ht="12.0" customHeight="1">
      <c r="A815" s="120"/>
      <c r="B815" s="120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</row>
    <row r="816" ht="12.0" customHeight="1">
      <c r="A816" s="120"/>
      <c r="B816" s="120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</row>
    <row r="817" ht="12.0" customHeight="1">
      <c r="A817" s="120"/>
      <c r="B817" s="120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</row>
    <row r="818" ht="12.0" customHeight="1">
      <c r="A818" s="120"/>
      <c r="B818" s="120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</row>
    <row r="819" ht="12.0" customHeight="1">
      <c r="A819" s="120"/>
      <c r="B819" s="120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</row>
    <row r="820" ht="12.0" customHeight="1">
      <c r="A820" s="120"/>
      <c r="B820" s="120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</row>
    <row r="821" ht="12.0" customHeight="1">
      <c r="A821" s="120"/>
      <c r="B821" s="120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</row>
    <row r="822" ht="12.0" customHeight="1">
      <c r="A822" s="120"/>
      <c r="B822" s="120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</row>
    <row r="823" ht="12.0" customHeight="1">
      <c r="A823" s="120"/>
      <c r="B823" s="120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</row>
    <row r="824" ht="12.0" customHeight="1">
      <c r="A824" s="120"/>
      <c r="B824" s="120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</row>
    <row r="825" ht="12.0" customHeight="1">
      <c r="A825" s="120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</row>
    <row r="826" ht="12.0" customHeight="1">
      <c r="A826" s="120"/>
      <c r="B826" s="120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</row>
    <row r="827" ht="12.0" customHeight="1">
      <c r="A827" s="120"/>
      <c r="B827" s="120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</row>
    <row r="828" ht="12.0" customHeight="1">
      <c r="A828" s="120"/>
      <c r="B828" s="120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</row>
    <row r="829" ht="12.0" customHeight="1">
      <c r="A829" s="120"/>
      <c r="B829" s="120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</row>
    <row r="830" ht="12.0" customHeight="1">
      <c r="A830" s="120"/>
      <c r="B830" s="120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</row>
    <row r="831" ht="12.0" customHeight="1">
      <c r="A831" s="120"/>
      <c r="B831" s="120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</row>
    <row r="832" ht="12.0" customHeight="1">
      <c r="A832" s="120"/>
      <c r="B832" s="120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</row>
    <row r="833" ht="12.0" customHeight="1">
      <c r="A833" s="120"/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</row>
    <row r="834" ht="12.0" customHeight="1">
      <c r="A834" s="120"/>
      <c r="B834" s="120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</row>
    <row r="835" ht="12.0" customHeight="1">
      <c r="A835" s="120"/>
      <c r="B835" s="120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</row>
    <row r="836" ht="12.0" customHeight="1">
      <c r="A836" s="120"/>
      <c r="B836" s="120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</row>
    <row r="837" ht="12.0" customHeight="1">
      <c r="A837" s="120"/>
      <c r="B837" s="120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</row>
    <row r="838" ht="12.0" customHeight="1">
      <c r="A838" s="120"/>
      <c r="B838" s="120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</row>
    <row r="839" ht="12.0" customHeight="1">
      <c r="A839" s="120"/>
      <c r="B839" s="120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</row>
    <row r="840" ht="12.0" customHeight="1">
      <c r="A840" s="120"/>
      <c r="B840" s="120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</row>
    <row r="841" ht="12.0" customHeight="1">
      <c r="A841" s="120"/>
      <c r="B841" s="120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</row>
    <row r="842" ht="12.0" customHeight="1">
      <c r="A842" s="120"/>
      <c r="B842" s="120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</row>
    <row r="843" ht="12.0" customHeight="1">
      <c r="A843" s="120"/>
      <c r="B843" s="120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</row>
    <row r="844" ht="12.0" customHeight="1">
      <c r="A844" s="120"/>
      <c r="B844" s="120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</row>
    <row r="845" ht="12.0" customHeight="1">
      <c r="A845" s="120"/>
      <c r="B845" s="120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</row>
    <row r="846" ht="12.0" customHeight="1">
      <c r="A846" s="120"/>
      <c r="B846" s="120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</row>
    <row r="847" ht="12.0" customHeight="1">
      <c r="A847" s="120"/>
      <c r="B847" s="120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</row>
    <row r="848" ht="12.0" customHeight="1">
      <c r="A848" s="120"/>
      <c r="B848" s="120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</row>
    <row r="849" ht="12.0" customHeight="1">
      <c r="A849" s="120"/>
      <c r="B849" s="120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</row>
    <row r="850" ht="12.0" customHeight="1">
      <c r="A850" s="120"/>
      <c r="B850" s="120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</row>
    <row r="851" ht="12.0" customHeight="1">
      <c r="A851" s="120"/>
      <c r="B851" s="120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</row>
    <row r="852" ht="12.0" customHeight="1">
      <c r="A852" s="120"/>
      <c r="B852" s="120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</row>
    <row r="853" ht="12.0" customHeight="1">
      <c r="A853" s="120"/>
      <c r="B853" s="120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</row>
    <row r="854" ht="12.0" customHeight="1">
      <c r="A854" s="120"/>
      <c r="B854" s="120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</row>
    <row r="855" ht="12.0" customHeight="1">
      <c r="A855" s="120"/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</row>
    <row r="856" ht="12.0" customHeight="1">
      <c r="A856" s="120"/>
      <c r="B856" s="120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</row>
    <row r="857" ht="12.0" customHeight="1">
      <c r="A857" s="120"/>
      <c r="B857" s="120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</row>
    <row r="858" ht="12.0" customHeight="1">
      <c r="A858" s="120"/>
      <c r="B858" s="120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</row>
    <row r="859" ht="12.0" customHeight="1">
      <c r="A859" s="120"/>
      <c r="B859" s="120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</row>
    <row r="860" ht="12.0" customHeight="1">
      <c r="A860" s="120"/>
      <c r="B860" s="120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</row>
    <row r="861" ht="12.0" customHeight="1">
      <c r="A861" s="120"/>
      <c r="B861" s="120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</row>
    <row r="862" ht="12.0" customHeight="1">
      <c r="A862" s="120"/>
      <c r="B862" s="120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</row>
    <row r="863" ht="12.0" customHeight="1">
      <c r="A863" s="120"/>
      <c r="B863" s="120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</row>
    <row r="864" ht="12.0" customHeight="1">
      <c r="A864" s="120"/>
      <c r="B864" s="120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</row>
    <row r="865" ht="12.0" customHeight="1">
      <c r="A865" s="120"/>
      <c r="B865" s="120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</row>
    <row r="866" ht="12.0" customHeight="1">
      <c r="A866" s="120"/>
      <c r="B866" s="120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</row>
    <row r="867" ht="12.0" customHeight="1">
      <c r="A867" s="120"/>
      <c r="B867" s="120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</row>
    <row r="868" ht="12.0" customHeight="1">
      <c r="A868" s="120"/>
      <c r="B868" s="120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</row>
    <row r="869" ht="12.0" customHeight="1">
      <c r="A869" s="120"/>
      <c r="B869" s="120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</row>
    <row r="870" ht="12.0" customHeight="1">
      <c r="A870" s="120"/>
      <c r="B870" s="120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</row>
    <row r="871" ht="12.0" customHeight="1">
      <c r="A871" s="120"/>
      <c r="B871" s="120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</row>
    <row r="872" ht="12.0" customHeight="1">
      <c r="A872" s="120"/>
      <c r="B872" s="120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</row>
    <row r="873" ht="12.0" customHeight="1">
      <c r="A873" s="120"/>
      <c r="B873" s="120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</row>
    <row r="874" ht="12.0" customHeight="1">
      <c r="A874" s="120"/>
      <c r="B874" s="120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</row>
    <row r="875" ht="12.0" customHeight="1">
      <c r="A875" s="120"/>
      <c r="B875" s="120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</row>
    <row r="876" ht="12.0" customHeight="1">
      <c r="A876" s="120"/>
      <c r="B876" s="120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</row>
    <row r="877" ht="12.0" customHeight="1">
      <c r="A877" s="120"/>
      <c r="B877" s="120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</row>
    <row r="878" ht="12.0" customHeight="1">
      <c r="A878" s="120"/>
      <c r="B878" s="120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</row>
    <row r="879" ht="12.0" customHeight="1">
      <c r="A879" s="120"/>
      <c r="B879" s="120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</row>
    <row r="880" ht="12.0" customHeight="1">
      <c r="A880" s="120"/>
      <c r="B880" s="120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</row>
    <row r="881" ht="12.0" customHeight="1">
      <c r="A881" s="120"/>
      <c r="B881" s="120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</row>
    <row r="882" ht="12.0" customHeight="1">
      <c r="A882" s="120"/>
      <c r="B882" s="120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</row>
    <row r="883" ht="12.0" customHeight="1">
      <c r="A883" s="120"/>
      <c r="B883" s="120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</row>
    <row r="884" ht="12.0" customHeight="1">
      <c r="A884" s="120"/>
      <c r="B884" s="120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</row>
    <row r="885" ht="12.0" customHeight="1">
      <c r="A885" s="120"/>
      <c r="B885" s="120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</row>
    <row r="886" ht="12.0" customHeight="1">
      <c r="A886" s="120"/>
      <c r="B886" s="120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</row>
    <row r="887" ht="12.0" customHeight="1">
      <c r="A887" s="120"/>
      <c r="B887" s="120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</row>
    <row r="888" ht="12.0" customHeight="1">
      <c r="A888" s="120"/>
      <c r="B888" s="120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</row>
    <row r="889" ht="12.0" customHeight="1">
      <c r="A889" s="120"/>
      <c r="B889" s="120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</row>
    <row r="890" ht="12.0" customHeight="1">
      <c r="A890" s="120"/>
      <c r="B890" s="120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</row>
    <row r="891" ht="12.0" customHeight="1">
      <c r="A891" s="120"/>
      <c r="B891" s="120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</row>
    <row r="892" ht="12.0" customHeight="1">
      <c r="A892" s="120"/>
      <c r="B892" s="120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</row>
    <row r="893" ht="12.0" customHeight="1">
      <c r="A893" s="120"/>
      <c r="B893" s="120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</row>
    <row r="894" ht="12.0" customHeight="1">
      <c r="A894" s="120"/>
      <c r="B894" s="120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</row>
    <row r="895" ht="12.0" customHeight="1">
      <c r="A895" s="120"/>
      <c r="B895" s="120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</row>
    <row r="896" ht="12.0" customHeight="1">
      <c r="A896" s="120"/>
      <c r="B896" s="120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</row>
    <row r="897" ht="12.0" customHeight="1">
      <c r="A897" s="120"/>
      <c r="B897" s="120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</row>
    <row r="898" ht="12.0" customHeight="1">
      <c r="A898" s="120"/>
      <c r="B898" s="120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</row>
    <row r="899" ht="12.0" customHeight="1">
      <c r="A899" s="120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</row>
    <row r="900" ht="12.0" customHeight="1">
      <c r="A900" s="120"/>
      <c r="B900" s="120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</row>
    <row r="901" ht="12.0" customHeight="1">
      <c r="A901" s="120"/>
      <c r="B901" s="120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</row>
    <row r="902" ht="12.0" customHeight="1">
      <c r="A902" s="120"/>
      <c r="B902" s="120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</row>
    <row r="903" ht="12.0" customHeight="1">
      <c r="A903" s="120"/>
      <c r="B903" s="120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</row>
    <row r="904" ht="12.0" customHeight="1">
      <c r="A904" s="120"/>
      <c r="B904" s="120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</row>
    <row r="905" ht="12.0" customHeight="1">
      <c r="A905" s="120"/>
      <c r="B905" s="120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</row>
    <row r="906" ht="12.0" customHeight="1">
      <c r="A906" s="120"/>
      <c r="B906" s="120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</row>
    <row r="907" ht="12.0" customHeight="1">
      <c r="A907" s="120"/>
      <c r="B907" s="120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</row>
    <row r="908" ht="12.0" customHeight="1">
      <c r="A908" s="120"/>
      <c r="B908" s="120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</row>
    <row r="909" ht="12.0" customHeight="1">
      <c r="A909" s="120"/>
      <c r="B909" s="120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</row>
    <row r="910" ht="12.0" customHeight="1">
      <c r="A910" s="120"/>
      <c r="B910" s="120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</row>
    <row r="911" ht="12.0" customHeight="1">
      <c r="A911" s="120"/>
      <c r="B911" s="120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</row>
    <row r="912" ht="12.0" customHeight="1">
      <c r="A912" s="120"/>
      <c r="B912" s="120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</row>
    <row r="913" ht="12.0" customHeight="1">
      <c r="A913" s="120"/>
      <c r="B913" s="120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</row>
    <row r="914" ht="12.0" customHeight="1">
      <c r="A914" s="120"/>
      <c r="B914" s="120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</row>
    <row r="915" ht="12.0" customHeight="1">
      <c r="A915" s="120"/>
      <c r="B915" s="120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</row>
    <row r="916" ht="12.0" customHeight="1">
      <c r="A916" s="120"/>
      <c r="B916" s="120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</row>
    <row r="917" ht="12.0" customHeight="1">
      <c r="A917" s="120"/>
      <c r="B917" s="120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</row>
    <row r="918" ht="12.0" customHeight="1">
      <c r="A918" s="120"/>
      <c r="B918" s="120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</row>
    <row r="919" ht="12.0" customHeight="1">
      <c r="A919" s="120"/>
      <c r="B919" s="120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</row>
    <row r="920" ht="12.0" customHeight="1">
      <c r="A920" s="120"/>
      <c r="B920" s="120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</row>
    <row r="921" ht="12.0" customHeight="1">
      <c r="A921" s="120"/>
      <c r="B921" s="120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</row>
    <row r="922" ht="12.0" customHeight="1">
      <c r="A922" s="120"/>
      <c r="B922" s="120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</row>
    <row r="923" ht="12.0" customHeight="1">
      <c r="A923" s="120"/>
      <c r="B923" s="120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</row>
    <row r="924" ht="12.0" customHeight="1">
      <c r="A924" s="120"/>
      <c r="B924" s="120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</row>
    <row r="925" ht="12.0" customHeight="1">
      <c r="A925" s="120"/>
      <c r="B925" s="120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</row>
    <row r="926" ht="12.0" customHeight="1">
      <c r="A926" s="120"/>
      <c r="B926" s="120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</row>
    <row r="927" ht="12.0" customHeight="1">
      <c r="A927" s="120"/>
      <c r="B927" s="120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</row>
    <row r="928" ht="12.0" customHeight="1">
      <c r="A928" s="120"/>
      <c r="B928" s="120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</row>
    <row r="929" ht="12.0" customHeight="1">
      <c r="A929" s="120"/>
      <c r="B929" s="120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</row>
    <row r="930" ht="12.0" customHeight="1">
      <c r="A930" s="120"/>
      <c r="B930" s="120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</row>
    <row r="931" ht="12.0" customHeight="1">
      <c r="A931" s="120"/>
      <c r="B931" s="120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</row>
    <row r="932" ht="12.0" customHeight="1">
      <c r="A932" s="120"/>
      <c r="B932" s="120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</row>
    <row r="933" ht="12.0" customHeight="1">
      <c r="A933" s="120"/>
      <c r="B933" s="120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</row>
    <row r="934" ht="12.0" customHeight="1">
      <c r="A934" s="120"/>
      <c r="B934" s="120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</row>
    <row r="935" ht="12.0" customHeight="1">
      <c r="A935" s="120"/>
      <c r="B935" s="120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</row>
    <row r="936" ht="12.0" customHeight="1">
      <c r="A936" s="120"/>
      <c r="B936" s="120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</row>
    <row r="937" ht="12.0" customHeight="1">
      <c r="A937" s="120"/>
      <c r="B937" s="120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</row>
    <row r="938" ht="12.0" customHeight="1">
      <c r="A938" s="120"/>
      <c r="B938" s="120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</row>
    <row r="939" ht="12.0" customHeight="1">
      <c r="A939" s="120"/>
      <c r="B939" s="120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</row>
    <row r="940" ht="12.0" customHeight="1">
      <c r="A940" s="120"/>
      <c r="B940" s="120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</row>
    <row r="941" ht="12.0" customHeight="1">
      <c r="A941" s="120"/>
      <c r="B941" s="120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</row>
    <row r="942" ht="12.0" customHeight="1">
      <c r="A942" s="120"/>
      <c r="B942" s="120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</row>
    <row r="943" ht="12.0" customHeight="1">
      <c r="A943" s="120"/>
      <c r="B943" s="120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</row>
    <row r="944" ht="12.0" customHeight="1">
      <c r="A944" s="120"/>
      <c r="B944" s="120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</row>
    <row r="945" ht="12.0" customHeight="1">
      <c r="A945" s="120"/>
      <c r="B945" s="120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</row>
    <row r="946" ht="12.0" customHeight="1">
      <c r="A946" s="120"/>
      <c r="B946" s="120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</row>
    <row r="947" ht="12.0" customHeight="1">
      <c r="A947" s="120"/>
      <c r="B947" s="120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</row>
    <row r="948" ht="12.0" customHeight="1">
      <c r="A948" s="120"/>
      <c r="B948" s="120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</row>
    <row r="949" ht="12.0" customHeight="1">
      <c r="A949" s="120"/>
      <c r="B949" s="120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</row>
    <row r="950" ht="12.0" customHeight="1">
      <c r="A950" s="120"/>
      <c r="B950" s="120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</row>
    <row r="951" ht="12.0" customHeight="1">
      <c r="A951" s="120"/>
      <c r="B951" s="120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</row>
    <row r="952" ht="12.0" customHeight="1">
      <c r="A952" s="120"/>
      <c r="B952" s="120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</row>
    <row r="953" ht="12.0" customHeight="1">
      <c r="A953" s="120"/>
      <c r="B953" s="120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</row>
    <row r="954" ht="12.0" customHeight="1">
      <c r="A954" s="120"/>
      <c r="B954" s="120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</row>
    <row r="955" ht="12.0" customHeight="1">
      <c r="A955" s="120"/>
      <c r="B955" s="120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</row>
    <row r="956" ht="12.0" customHeight="1">
      <c r="A956" s="120"/>
      <c r="B956" s="120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</row>
    <row r="957" ht="12.0" customHeight="1">
      <c r="A957" s="120"/>
      <c r="B957" s="120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</row>
    <row r="958" ht="12.0" customHeight="1">
      <c r="A958" s="120"/>
      <c r="B958" s="120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</row>
    <row r="959" ht="12.0" customHeight="1">
      <c r="A959" s="120"/>
      <c r="B959" s="120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</row>
    <row r="960" ht="12.0" customHeight="1">
      <c r="A960" s="120"/>
      <c r="B960" s="120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</row>
    <row r="961" ht="12.0" customHeight="1">
      <c r="A961" s="120"/>
      <c r="B961" s="120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</row>
    <row r="962" ht="12.0" customHeight="1">
      <c r="A962" s="120"/>
      <c r="B962" s="120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</row>
    <row r="963" ht="12.0" customHeight="1">
      <c r="A963" s="120"/>
      <c r="B963" s="120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</row>
    <row r="964" ht="12.0" customHeight="1">
      <c r="A964" s="120"/>
      <c r="B964" s="120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</row>
    <row r="965" ht="12.0" customHeight="1">
      <c r="A965" s="120"/>
      <c r="B965" s="120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</row>
    <row r="966" ht="12.0" customHeight="1">
      <c r="A966" s="120"/>
      <c r="B966" s="120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</row>
    <row r="967" ht="12.0" customHeight="1">
      <c r="A967" s="120"/>
      <c r="B967" s="120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</row>
    <row r="968" ht="12.0" customHeight="1">
      <c r="A968" s="120"/>
      <c r="B968" s="120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</row>
    <row r="969" ht="12.0" customHeight="1">
      <c r="A969" s="120"/>
      <c r="B969" s="120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</row>
    <row r="970" ht="12.0" customHeight="1">
      <c r="A970" s="120"/>
      <c r="B970" s="120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</row>
    <row r="971" ht="12.0" customHeight="1">
      <c r="A971" s="120"/>
      <c r="B971" s="120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</row>
    <row r="972" ht="12.0" customHeight="1">
      <c r="A972" s="120"/>
      <c r="B972" s="120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</row>
    <row r="973" ht="12.0" customHeight="1">
      <c r="A973" s="120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</row>
    <row r="974" ht="12.0" customHeight="1">
      <c r="A974" s="120"/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</row>
    <row r="975" ht="12.0" customHeight="1">
      <c r="A975" s="120"/>
      <c r="B975" s="120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</row>
    <row r="976" ht="12.0" customHeight="1">
      <c r="A976" s="120"/>
      <c r="B976" s="120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</row>
    <row r="977" ht="12.0" customHeight="1">
      <c r="A977" s="120"/>
      <c r="B977" s="120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</row>
    <row r="978" ht="12.0" customHeight="1">
      <c r="A978" s="120"/>
      <c r="B978" s="120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</row>
    <row r="979" ht="12.0" customHeight="1">
      <c r="A979" s="120"/>
      <c r="B979" s="120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</row>
    <row r="980" ht="12.0" customHeight="1">
      <c r="A980" s="120"/>
      <c r="B980" s="120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</row>
    <row r="981" ht="12.0" customHeight="1">
      <c r="A981" s="120"/>
      <c r="B981" s="120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</row>
    <row r="982" ht="12.0" customHeight="1">
      <c r="A982" s="120"/>
      <c r="B982" s="120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</row>
    <row r="983" ht="12.0" customHeight="1">
      <c r="A983" s="120"/>
      <c r="B983" s="120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</row>
    <row r="984" ht="12.0" customHeight="1">
      <c r="A984" s="120"/>
      <c r="B984" s="120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</row>
    <row r="985" ht="12.0" customHeight="1">
      <c r="A985" s="120"/>
      <c r="B985" s="120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</row>
    <row r="986" ht="12.0" customHeight="1">
      <c r="A986" s="120"/>
      <c r="B986" s="120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</row>
    <row r="987" ht="12.0" customHeight="1">
      <c r="A987" s="120"/>
      <c r="B987" s="120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</row>
    <row r="988" ht="12.0" customHeight="1">
      <c r="A988" s="120"/>
      <c r="B988" s="120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</row>
    <row r="989" ht="12.0" customHeight="1">
      <c r="A989" s="120"/>
      <c r="B989" s="120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</row>
    <row r="990" ht="12.0" customHeight="1">
      <c r="A990" s="120"/>
      <c r="B990" s="120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</row>
    <row r="991" ht="12.0" customHeight="1">
      <c r="A991" s="120"/>
      <c r="B991" s="120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</row>
    <row r="992" ht="12.0" customHeight="1">
      <c r="A992" s="120"/>
      <c r="B992" s="120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</row>
    <row r="993" ht="12.0" customHeight="1">
      <c r="A993" s="120"/>
      <c r="B993" s="120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</row>
    <row r="994" ht="12.0" customHeight="1">
      <c r="A994" s="120"/>
      <c r="B994" s="120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</row>
    <row r="995" ht="12.0" customHeight="1">
      <c r="A995" s="120"/>
      <c r="B995" s="120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</row>
    <row r="996" ht="12.0" customHeight="1">
      <c r="A996" s="120"/>
      <c r="B996" s="120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</row>
    <row r="997" ht="12.0" customHeight="1">
      <c r="A997" s="120"/>
      <c r="B997" s="120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</row>
    <row r="998" ht="12.0" customHeight="1">
      <c r="A998" s="120"/>
      <c r="B998" s="120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</row>
    <row r="999" ht="12.0" customHeight="1">
      <c r="A999" s="120"/>
      <c r="B999" s="120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</row>
    <row r="1000" ht="12.0" customHeight="1">
      <c r="A1000" s="120"/>
      <c r="B1000" s="120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</row>
  </sheetData>
  <mergeCells count="6">
    <mergeCell ref="A4:I4"/>
    <mergeCell ref="D14:E14"/>
    <mergeCell ref="G14:H14"/>
    <mergeCell ref="D15:E15"/>
    <mergeCell ref="A245:C245"/>
    <mergeCell ref="F245:I245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3.0"/>
    <col customWidth="1" min="3" max="3" width="14.88"/>
    <col customWidth="1" min="4" max="4" width="14.25"/>
    <col customWidth="1" min="5" max="5" width="11.63"/>
    <col customWidth="1" min="6" max="6" width="14.38"/>
    <col customWidth="1" min="7" max="7" width="14.88"/>
    <col customWidth="1" min="8" max="8" width="13.38"/>
    <col customWidth="1" min="9" max="9" width="14.13"/>
    <col customWidth="1" min="10" max="10" width="13.13"/>
    <col customWidth="1" min="11" max="11" width="14.25"/>
    <col customWidth="1" min="12" max="16" width="11.38"/>
    <col customWidth="1" min="17" max="26" width="10.0"/>
  </cols>
  <sheetData>
    <row r="1" ht="12.0" customHeight="1">
      <c r="A1" s="117"/>
      <c r="B1" s="118"/>
      <c r="C1" s="118"/>
      <c r="D1" s="118"/>
      <c r="E1" s="118"/>
      <c r="F1" s="118"/>
      <c r="G1" s="118"/>
      <c r="H1" s="118"/>
      <c r="I1" s="119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ht="12.0" customHeight="1">
      <c r="A2" s="121"/>
      <c r="B2" s="120"/>
      <c r="C2" s="120"/>
      <c r="D2" s="120"/>
      <c r="E2" s="120"/>
      <c r="F2" s="120"/>
      <c r="G2" s="120"/>
      <c r="H2" s="120"/>
      <c r="I2" s="122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</row>
    <row r="3" ht="12.0" customHeight="1">
      <c r="A3" s="121"/>
      <c r="B3" s="120"/>
      <c r="C3" s="120"/>
      <c r="D3" s="120"/>
      <c r="E3" s="120"/>
      <c r="F3" s="120"/>
      <c r="G3" s="120"/>
      <c r="H3" s="120"/>
      <c r="I3" s="122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ht="12.0" customHeight="1">
      <c r="A4" s="123"/>
      <c r="I4" s="12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ht="12.75" customHeight="1">
      <c r="A5" s="124"/>
      <c r="B5" s="125"/>
      <c r="C5" s="125"/>
      <c r="D5" s="126"/>
      <c r="E5" s="126"/>
      <c r="F5" s="126"/>
      <c r="G5" s="126"/>
      <c r="H5" s="126"/>
      <c r="I5" s="127"/>
      <c r="J5" s="120"/>
      <c r="K5" s="120"/>
      <c r="L5" s="128"/>
      <c r="M5" s="128"/>
      <c r="N5" s="120"/>
      <c r="O5" s="120"/>
      <c r="P5" s="128"/>
      <c r="Q5" s="120"/>
      <c r="R5" s="120"/>
      <c r="S5" s="120"/>
      <c r="T5" s="120"/>
      <c r="U5" s="120"/>
      <c r="V5" s="120"/>
      <c r="W5" s="120"/>
      <c r="X5" s="120"/>
      <c r="Y5" s="120"/>
      <c r="Z5" s="120"/>
    </row>
    <row r="6" ht="12.0" customHeight="1">
      <c r="A6" s="117"/>
      <c r="B6" s="118"/>
      <c r="C6" s="118"/>
      <c r="D6" s="129"/>
      <c r="E6" s="129" t="s">
        <v>1</v>
      </c>
      <c r="F6" s="129"/>
      <c r="G6" s="118"/>
      <c r="H6" s="118"/>
      <c r="I6" s="130"/>
      <c r="J6" s="120"/>
      <c r="K6" s="120"/>
      <c r="L6" s="128"/>
      <c r="M6" s="128"/>
      <c r="N6" s="120"/>
      <c r="O6" s="120"/>
      <c r="P6" s="128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 ht="12.0" customHeight="1">
      <c r="A7" s="131"/>
      <c r="B7" s="128"/>
      <c r="C7" s="128"/>
      <c r="D7" s="128"/>
      <c r="E7" s="128" t="s">
        <v>2</v>
      </c>
      <c r="F7" s="128"/>
      <c r="G7" s="120"/>
      <c r="H7" s="120"/>
      <c r="I7" s="132"/>
      <c r="J7" s="120"/>
      <c r="K7" s="120"/>
      <c r="L7" s="128"/>
      <c r="M7" s="128"/>
      <c r="N7" s="120"/>
      <c r="O7" s="120"/>
      <c r="P7" s="128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ht="12.0" customHeight="1">
      <c r="A8" s="131"/>
      <c r="B8" s="128"/>
      <c r="C8" s="128"/>
      <c r="D8" s="128"/>
      <c r="E8" s="128" t="s">
        <v>3</v>
      </c>
      <c r="F8" s="128"/>
      <c r="G8" s="120"/>
      <c r="H8" s="120"/>
      <c r="I8" s="132"/>
      <c r="J8" s="120"/>
      <c r="K8" s="120"/>
      <c r="L8" s="128"/>
      <c r="M8" s="128"/>
      <c r="N8" s="120"/>
      <c r="O8" s="120"/>
      <c r="P8" s="128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ht="12.0" customHeight="1">
      <c r="A9" s="133" t="s">
        <v>4</v>
      </c>
      <c r="B9" s="128"/>
      <c r="C9" s="128"/>
      <c r="D9" s="128"/>
      <c r="E9" s="128" t="s">
        <v>5</v>
      </c>
      <c r="F9" s="128"/>
      <c r="G9" s="120"/>
      <c r="H9" s="120"/>
      <c r="I9" s="132"/>
      <c r="J9" s="120"/>
      <c r="K9" s="120"/>
      <c r="L9" s="128"/>
      <c r="M9" s="128"/>
      <c r="N9" s="120"/>
      <c r="O9" s="120"/>
      <c r="P9" s="128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 ht="12.0" customHeight="1">
      <c r="A10" s="131"/>
      <c r="B10" s="128"/>
      <c r="C10" s="128"/>
      <c r="D10" s="128"/>
      <c r="E10" s="128" t="s">
        <v>211</v>
      </c>
      <c r="F10" s="128"/>
      <c r="G10" s="120"/>
      <c r="H10" s="120"/>
      <c r="I10" s="132"/>
      <c r="J10" s="120"/>
      <c r="K10" s="120"/>
      <c r="L10" s="128"/>
      <c r="M10" s="128"/>
      <c r="N10" s="120"/>
      <c r="O10" s="120"/>
      <c r="P10" s="128"/>
      <c r="Q10" s="120"/>
      <c r="R10" s="120"/>
      <c r="S10" s="120"/>
      <c r="T10" s="120"/>
      <c r="U10" s="120"/>
      <c r="V10" s="120"/>
      <c r="W10" s="120"/>
      <c r="X10" s="120"/>
      <c r="Y10" s="120"/>
      <c r="Z10" s="120"/>
    </row>
    <row r="11" ht="12.0" customHeight="1">
      <c r="A11" s="131"/>
      <c r="B11" s="128"/>
      <c r="C11" s="128"/>
      <c r="D11" s="128"/>
      <c r="E11" s="128" t="s">
        <v>220</v>
      </c>
      <c r="F11" s="128"/>
      <c r="G11" s="120"/>
      <c r="H11" s="120"/>
      <c r="I11" s="132"/>
      <c r="J11" s="120"/>
      <c r="K11" s="120"/>
      <c r="L11" s="128"/>
      <c r="M11" s="128"/>
      <c r="N11" s="120"/>
      <c r="O11" s="120"/>
      <c r="P11" s="128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  <row r="12" ht="12.75" customHeight="1">
      <c r="A12" s="134"/>
      <c r="B12" s="126"/>
      <c r="C12" s="126"/>
      <c r="D12" s="125"/>
      <c r="E12" s="125" t="s">
        <v>8</v>
      </c>
      <c r="F12" s="125"/>
      <c r="G12" s="126"/>
      <c r="H12" s="126"/>
      <c r="I12" s="135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</row>
    <row r="13" ht="12.75" customHeight="1">
      <c r="A13" s="131"/>
      <c r="B13" s="128"/>
      <c r="C13" s="128"/>
      <c r="D13" s="128"/>
      <c r="E13" s="120"/>
      <c r="F13" s="120"/>
      <c r="G13" s="120"/>
      <c r="H13" s="120"/>
      <c r="I13" s="122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</row>
    <row r="14" ht="12.75" customHeight="1">
      <c r="A14" s="136" t="s">
        <v>9</v>
      </c>
      <c r="B14" s="137" t="s">
        <v>11</v>
      </c>
      <c r="C14" s="138" t="s">
        <v>12</v>
      </c>
      <c r="D14" s="139" t="s">
        <v>13</v>
      </c>
      <c r="E14" s="32"/>
      <c r="F14" s="138" t="s">
        <v>12</v>
      </c>
      <c r="G14" s="140" t="s">
        <v>15</v>
      </c>
      <c r="H14" s="32"/>
      <c r="I14" s="141" t="s">
        <v>16</v>
      </c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</row>
    <row r="15" ht="12.75" customHeight="1">
      <c r="A15" s="142"/>
      <c r="B15" s="143"/>
      <c r="C15" s="144" t="s">
        <v>17</v>
      </c>
      <c r="D15" s="145" t="s">
        <v>18</v>
      </c>
      <c r="E15" s="40"/>
      <c r="F15" s="146" t="s">
        <v>19</v>
      </c>
      <c r="G15" s="143" t="s">
        <v>222</v>
      </c>
      <c r="H15" s="143" t="s">
        <v>21</v>
      </c>
      <c r="I15" s="147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</row>
    <row r="16" ht="12.75" customHeight="1">
      <c r="A16" s="148"/>
      <c r="B16" s="149"/>
      <c r="C16" s="150" t="s">
        <v>22</v>
      </c>
      <c r="D16" s="150" t="s">
        <v>23</v>
      </c>
      <c r="E16" s="150" t="s">
        <v>24</v>
      </c>
      <c r="F16" s="150" t="s">
        <v>25</v>
      </c>
      <c r="G16" s="151">
        <v>4.0</v>
      </c>
      <c r="H16" s="152" t="s">
        <v>26</v>
      </c>
      <c r="I16" s="151" t="s">
        <v>27</v>
      </c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</row>
    <row r="17" ht="12.0" customHeight="1">
      <c r="A17" s="153">
        <v>1.0</v>
      </c>
      <c r="B17" s="154" t="s">
        <v>28</v>
      </c>
      <c r="C17" s="155">
        <f t="shared" ref="C17:I17" si="1">+C18+C186</f>
        <v>47161660147</v>
      </c>
      <c r="D17" s="156">
        <f t="shared" si="1"/>
        <v>1482989451</v>
      </c>
      <c r="E17" s="157">
        <f t="shared" si="1"/>
        <v>0</v>
      </c>
      <c r="F17" s="158">
        <f t="shared" si="1"/>
        <v>48644649598</v>
      </c>
      <c r="G17" s="156" t="str">
        <f t="shared" si="1"/>
        <v>#REF!</v>
      </c>
      <c r="H17" s="157" t="str">
        <f t="shared" si="1"/>
        <v>#REF!</v>
      </c>
      <c r="I17" s="156" t="str">
        <f t="shared" si="1"/>
        <v>#REF!</v>
      </c>
      <c r="J17" s="128"/>
      <c r="K17" s="159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ht="12.0" customHeight="1">
      <c r="A18" s="153">
        <v>11.0</v>
      </c>
      <c r="B18" s="154" t="s">
        <v>29</v>
      </c>
      <c r="C18" s="160">
        <f t="shared" ref="C18:I18" si="2">C19+C176+C181</f>
        <v>20975333269</v>
      </c>
      <c r="D18" s="161">
        <f t="shared" si="2"/>
        <v>97727200</v>
      </c>
      <c r="E18" s="162">
        <f t="shared" si="2"/>
        <v>0</v>
      </c>
      <c r="F18" s="163">
        <f t="shared" si="2"/>
        <v>21073060469</v>
      </c>
      <c r="G18" s="161" t="str">
        <f t="shared" si="2"/>
        <v>#REF!</v>
      </c>
      <c r="H18" s="162" t="str">
        <f t="shared" si="2"/>
        <v>#REF!</v>
      </c>
      <c r="I18" s="161" t="str">
        <f t="shared" si="2"/>
        <v>#REF!</v>
      </c>
      <c r="J18" s="128"/>
      <c r="K18" s="159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ht="12.0" customHeight="1">
      <c r="A19" s="153">
        <v>111.0</v>
      </c>
      <c r="B19" s="154" t="s">
        <v>31</v>
      </c>
      <c r="C19" s="160">
        <f t="shared" ref="C19:I19" si="3">C20+C95+C100+C142+C149+C159+C164</f>
        <v>13580069359</v>
      </c>
      <c r="D19" s="161">
        <f t="shared" si="3"/>
        <v>97727200</v>
      </c>
      <c r="E19" s="162">
        <f t="shared" si="3"/>
        <v>0</v>
      </c>
      <c r="F19" s="163">
        <f t="shared" si="3"/>
        <v>13677796559</v>
      </c>
      <c r="G19" s="161" t="str">
        <f t="shared" si="3"/>
        <v>#REF!</v>
      </c>
      <c r="H19" s="162" t="str">
        <f t="shared" si="3"/>
        <v>#REF!</v>
      </c>
      <c r="I19" s="161" t="str">
        <f t="shared" si="3"/>
        <v>#REF!</v>
      </c>
      <c r="J19" s="128"/>
      <c r="K19" s="159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ht="24.0" customHeight="1">
      <c r="A20" s="153">
        <v>1111.0</v>
      </c>
      <c r="B20" s="154" t="s">
        <v>213</v>
      </c>
      <c r="C20" s="160">
        <f t="shared" ref="C20:I20" si="4">(+C21+C28+C37+C44+C49+C52+C70+C81+C84)</f>
        <v>12502694663</v>
      </c>
      <c r="D20" s="161">
        <f t="shared" si="4"/>
        <v>97727200</v>
      </c>
      <c r="E20" s="162">
        <f t="shared" si="4"/>
        <v>0</v>
      </c>
      <c r="F20" s="163">
        <f t="shared" si="4"/>
        <v>12600421863</v>
      </c>
      <c r="G20" s="161" t="str">
        <f t="shared" si="4"/>
        <v>#REF!</v>
      </c>
      <c r="H20" s="162" t="str">
        <f t="shared" si="4"/>
        <v>#REF!</v>
      </c>
      <c r="I20" s="161" t="str">
        <f t="shared" si="4"/>
        <v>#REF!</v>
      </c>
      <c r="J20" s="128"/>
      <c r="K20" s="159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ht="12.0" customHeight="1">
      <c r="A21" s="153">
        <v>111101.0</v>
      </c>
      <c r="B21" s="154" t="s">
        <v>34</v>
      </c>
      <c r="C21" s="160">
        <f t="shared" ref="C21:I21" si="5">SUM(C22:C27)</f>
        <v>2782688541</v>
      </c>
      <c r="D21" s="161">
        <f t="shared" si="5"/>
        <v>0</v>
      </c>
      <c r="E21" s="162">
        <f t="shared" si="5"/>
        <v>0</v>
      </c>
      <c r="F21" s="163">
        <f t="shared" si="5"/>
        <v>2782688541</v>
      </c>
      <c r="G21" s="161" t="str">
        <f t="shared" si="5"/>
        <v>#REF!</v>
      </c>
      <c r="H21" s="162" t="str">
        <f t="shared" si="5"/>
        <v>#REF!</v>
      </c>
      <c r="I21" s="161" t="str">
        <f t="shared" si="5"/>
        <v>#REF!</v>
      </c>
      <c r="J21" s="128"/>
      <c r="K21" s="159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ht="12.0" customHeight="1">
      <c r="A22" s="164">
        <v>1.1110101E7</v>
      </c>
      <c r="B22" s="165" t="s">
        <v>35</v>
      </c>
      <c r="C22" s="166">
        <v>6.810958224E8</v>
      </c>
      <c r="D22" s="161"/>
      <c r="E22" s="162"/>
      <c r="F22" s="167">
        <f t="shared" ref="F22:F27" si="6">+C22+D22-E22</f>
        <v>681095822.4</v>
      </c>
      <c r="G22" s="168" t="str">
        <f t="shared" ref="G22:G27" si="7">+#REF!+#REF!+#REF!</f>
        <v>#REF!</v>
      </c>
      <c r="H22" s="169" t="str">
        <f>+G22+'1ER TRIMESTRE'!H22</f>
        <v>#REF!</v>
      </c>
      <c r="I22" s="168" t="str">
        <f t="shared" ref="I22:I27" si="8">+F22-H22</f>
        <v>#REF!</v>
      </c>
      <c r="J22" s="120"/>
      <c r="K22" s="17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</row>
    <row r="23" ht="12.0" customHeight="1">
      <c r="A23" s="164">
        <v>1.1110102E7</v>
      </c>
      <c r="B23" s="165" t="s">
        <v>37</v>
      </c>
      <c r="C23" s="166">
        <v>3.609718224E8</v>
      </c>
      <c r="D23" s="161"/>
      <c r="E23" s="162"/>
      <c r="F23" s="167">
        <f t="shared" si="6"/>
        <v>360971822.4</v>
      </c>
      <c r="G23" s="168" t="str">
        <f t="shared" si="7"/>
        <v>#REF!</v>
      </c>
      <c r="H23" s="169" t="str">
        <f>+G23+'1ER TRIMESTRE'!H23</f>
        <v>#REF!</v>
      </c>
      <c r="I23" s="168" t="str">
        <f t="shared" si="8"/>
        <v>#REF!</v>
      </c>
      <c r="J23" s="120"/>
      <c r="K23" s="17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</row>
    <row r="24" ht="12.0" customHeight="1">
      <c r="A24" s="164">
        <v>1.1110103E7</v>
      </c>
      <c r="B24" s="165" t="s">
        <v>38</v>
      </c>
      <c r="C24" s="166">
        <v>5.5381452E8</v>
      </c>
      <c r="D24" s="161"/>
      <c r="E24" s="162"/>
      <c r="F24" s="167">
        <f t="shared" si="6"/>
        <v>553814520</v>
      </c>
      <c r="G24" s="168" t="str">
        <f t="shared" si="7"/>
        <v>#REF!</v>
      </c>
      <c r="H24" s="169" t="str">
        <f>+G24+'1ER TRIMESTRE'!H24</f>
        <v>#REF!</v>
      </c>
      <c r="I24" s="168" t="str">
        <f t="shared" si="8"/>
        <v>#REF!</v>
      </c>
      <c r="J24" s="120"/>
      <c r="K24" s="17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</row>
    <row r="25" ht="12.0" customHeight="1">
      <c r="A25" s="164">
        <v>1.1110104E7</v>
      </c>
      <c r="B25" s="165" t="s">
        <v>41</v>
      </c>
      <c r="C25" s="166">
        <v>6.03113616E8</v>
      </c>
      <c r="D25" s="161"/>
      <c r="E25" s="162"/>
      <c r="F25" s="167">
        <f t="shared" si="6"/>
        <v>603113616</v>
      </c>
      <c r="G25" s="168" t="str">
        <f t="shared" si="7"/>
        <v>#REF!</v>
      </c>
      <c r="H25" s="169" t="str">
        <f>+G25+'1ER TRIMESTRE'!H25</f>
        <v>#REF!</v>
      </c>
      <c r="I25" s="168" t="str">
        <f t="shared" si="8"/>
        <v>#REF!</v>
      </c>
      <c r="J25" s="120"/>
      <c r="K25" s="17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</row>
    <row r="26" ht="12.0" customHeight="1">
      <c r="A26" s="164">
        <v>1.1110105E7</v>
      </c>
      <c r="B26" s="165" t="s">
        <v>43</v>
      </c>
      <c r="C26" s="166">
        <v>3.99514752E8</v>
      </c>
      <c r="D26" s="161"/>
      <c r="E26" s="162"/>
      <c r="F26" s="167">
        <f t="shared" si="6"/>
        <v>399514752</v>
      </c>
      <c r="G26" s="168" t="str">
        <f t="shared" si="7"/>
        <v>#REF!</v>
      </c>
      <c r="H26" s="169" t="str">
        <f>+G26+'1ER TRIMESTRE'!H26</f>
        <v>#REF!</v>
      </c>
      <c r="I26" s="168" t="str">
        <f t="shared" si="8"/>
        <v>#REF!</v>
      </c>
      <c r="J26" s="120"/>
      <c r="K26" s="17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</row>
    <row r="27" ht="12.0" customHeight="1">
      <c r="A27" s="164">
        <v>1.1110106E7</v>
      </c>
      <c r="B27" s="165" t="s">
        <v>44</v>
      </c>
      <c r="C27" s="166">
        <v>1.84178008E8</v>
      </c>
      <c r="D27" s="161"/>
      <c r="E27" s="162"/>
      <c r="F27" s="167">
        <f t="shared" si="6"/>
        <v>184178008</v>
      </c>
      <c r="G27" s="168" t="str">
        <f t="shared" si="7"/>
        <v>#REF!</v>
      </c>
      <c r="H27" s="169" t="str">
        <f>+G27+'1ER TRIMESTRE'!H27</f>
        <v>#REF!</v>
      </c>
      <c r="I27" s="168" t="str">
        <f t="shared" si="8"/>
        <v>#REF!</v>
      </c>
      <c r="J27" s="120"/>
      <c r="K27" s="17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  <row r="28" ht="12.0" customHeight="1">
      <c r="A28" s="153">
        <v>111102.0</v>
      </c>
      <c r="B28" s="154" t="s">
        <v>49</v>
      </c>
      <c r="C28" s="160">
        <f t="shared" ref="C28:I28" si="9">SUM(C29:C36)</f>
        <v>1921170832</v>
      </c>
      <c r="D28" s="161">
        <f t="shared" si="9"/>
        <v>0</v>
      </c>
      <c r="E28" s="162">
        <f t="shared" si="9"/>
        <v>0</v>
      </c>
      <c r="F28" s="163">
        <f t="shared" si="9"/>
        <v>1921170832</v>
      </c>
      <c r="G28" s="161" t="str">
        <f t="shared" si="9"/>
        <v>#REF!</v>
      </c>
      <c r="H28" s="162" t="str">
        <f t="shared" si="9"/>
        <v>#REF!</v>
      </c>
      <c r="I28" s="161" t="str">
        <f t="shared" si="9"/>
        <v>#REF!</v>
      </c>
      <c r="J28" s="128"/>
      <c r="K28" s="159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ht="12.0" customHeight="1">
      <c r="A29" s="164">
        <v>1.1110201E7</v>
      </c>
      <c r="B29" s="165" t="s">
        <v>214</v>
      </c>
      <c r="C29" s="166">
        <v>6.5305296E8</v>
      </c>
      <c r="D29" s="161"/>
      <c r="E29" s="162"/>
      <c r="F29" s="167">
        <f t="shared" ref="F29:F36" si="10">+C29+D29-E29</f>
        <v>653052960</v>
      </c>
      <c r="G29" s="168" t="str">
        <f t="shared" ref="G29:G36" si="11">+#REF!+#REF!+#REF!</f>
        <v>#REF!</v>
      </c>
      <c r="H29" s="169" t="str">
        <f>+G29+'1ER TRIMESTRE'!H29</f>
        <v>#REF!</v>
      </c>
      <c r="I29" s="168" t="str">
        <f t="shared" ref="I29:I36" si="12">+F29-H29</f>
        <v>#REF!</v>
      </c>
      <c r="J29" s="120"/>
      <c r="K29" s="17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ht="12.0" customHeight="1">
      <c r="A30" s="164">
        <v>1.1110202E7</v>
      </c>
      <c r="B30" s="165" t="s">
        <v>215</v>
      </c>
      <c r="C30" s="166">
        <v>2.080806E8</v>
      </c>
      <c r="D30" s="161"/>
      <c r="E30" s="162"/>
      <c r="F30" s="167">
        <f t="shared" si="10"/>
        <v>208080600</v>
      </c>
      <c r="G30" s="168" t="str">
        <f t="shared" si="11"/>
        <v>#REF!</v>
      </c>
      <c r="H30" s="169" t="str">
        <f>+G30+'1ER TRIMESTRE'!H30</f>
        <v>#REF!</v>
      </c>
      <c r="I30" s="168" t="str">
        <f t="shared" si="12"/>
        <v>#REF!</v>
      </c>
      <c r="J30" s="120"/>
      <c r="K30" s="17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</row>
    <row r="31" ht="24.0" customHeight="1">
      <c r="A31" s="164">
        <v>1.1110203E7</v>
      </c>
      <c r="B31" s="165" t="s">
        <v>216</v>
      </c>
      <c r="C31" s="166">
        <v>6.5732128E7</v>
      </c>
      <c r="D31" s="161"/>
      <c r="E31" s="162"/>
      <c r="F31" s="167">
        <f t="shared" si="10"/>
        <v>65732128</v>
      </c>
      <c r="G31" s="168" t="str">
        <f t="shared" si="11"/>
        <v>#REF!</v>
      </c>
      <c r="H31" s="169" t="str">
        <f>+G31+'1ER TRIMESTRE'!H31</f>
        <v>#REF!</v>
      </c>
      <c r="I31" s="168" t="str">
        <f t="shared" si="12"/>
        <v>#REF!</v>
      </c>
      <c r="J31" s="120"/>
      <c r="K31" s="17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</row>
    <row r="32" ht="24.0" customHeight="1">
      <c r="A32" s="164">
        <v>1.1110204E7</v>
      </c>
      <c r="B32" s="165" t="s">
        <v>217</v>
      </c>
      <c r="C32" s="166">
        <v>3.27166728E8</v>
      </c>
      <c r="D32" s="161"/>
      <c r="E32" s="162"/>
      <c r="F32" s="167">
        <f t="shared" si="10"/>
        <v>327166728</v>
      </c>
      <c r="G32" s="168" t="str">
        <f t="shared" si="11"/>
        <v>#REF!</v>
      </c>
      <c r="H32" s="169" t="str">
        <f>+G32+'1ER TRIMESTRE'!H32</f>
        <v>#REF!</v>
      </c>
      <c r="I32" s="168" t="str">
        <f t="shared" si="12"/>
        <v>#REF!</v>
      </c>
      <c r="J32" s="120"/>
      <c r="K32" s="17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</row>
    <row r="33" ht="24.0" customHeight="1">
      <c r="A33" s="164">
        <v>1.1110205E7</v>
      </c>
      <c r="B33" s="165" t="s">
        <v>218</v>
      </c>
      <c r="C33" s="166">
        <v>4.0975872E7</v>
      </c>
      <c r="D33" s="161"/>
      <c r="E33" s="162"/>
      <c r="F33" s="167">
        <f t="shared" si="10"/>
        <v>40975872</v>
      </c>
      <c r="G33" s="168" t="str">
        <f t="shared" si="11"/>
        <v>#REF!</v>
      </c>
      <c r="H33" s="169" t="str">
        <f>+G33+'1ER TRIMESTRE'!H33</f>
        <v>#REF!</v>
      </c>
      <c r="I33" s="168" t="str">
        <f t="shared" si="12"/>
        <v>#REF!</v>
      </c>
      <c r="J33" s="120"/>
      <c r="K33" s="17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</row>
    <row r="34" ht="24.0" customHeight="1">
      <c r="A34" s="164">
        <v>1.1110206E7</v>
      </c>
      <c r="B34" s="165" t="s">
        <v>219</v>
      </c>
      <c r="C34" s="166">
        <v>3.87990288E8</v>
      </c>
      <c r="D34" s="161"/>
      <c r="E34" s="162"/>
      <c r="F34" s="167">
        <f t="shared" si="10"/>
        <v>387990288</v>
      </c>
      <c r="G34" s="168" t="str">
        <f t="shared" si="11"/>
        <v>#REF!</v>
      </c>
      <c r="H34" s="169" t="str">
        <f>+G34+'1ER TRIMESTRE'!H34</f>
        <v>#REF!</v>
      </c>
      <c r="I34" s="168" t="str">
        <f t="shared" si="12"/>
        <v>#REF!</v>
      </c>
      <c r="J34" s="120"/>
      <c r="K34" s="17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</row>
    <row r="35" ht="24.0" customHeight="1">
      <c r="A35" s="164">
        <v>1.1110207E7</v>
      </c>
      <c r="B35" s="165" t="s">
        <v>55</v>
      </c>
      <c r="C35" s="166">
        <v>2.32410024E8</v>
      </c>
      <c r="D35" s="161"/>
      <c r="E35" s="162"/>
      <c r="F35" s="167">
        <f t="shared" si="10"/>
        <v>232410024</v>
      </c>
      <c r="G35" s="168" t="str">
        <f t="shared" si="11"/>
        <v>#REF!</v>
      </c>
      <c r="H35" s="169" t="str">
        <f>+G35+'1ER TRIMESTRE'!H35</f>
        <v>#REF!</v>
      </c>
      <c r="I35" s="168" t="str">
        <f t="shared" si="12"/>
        <v>#REF!</v>
      </c>
      <c r="J35" s="120"/>
      <c r="K35" s="17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</row>
    <row r="36" ht="12.0" customHeight="1">
      <c r="A36" s="164">
        <v>1.1110208E7</v>
      </c>
      <c r="B36" s="165" t="s">
        <v>221</v>
      </c>
      <c r="C36" s="166">
        <v>5762232.0</v>
      </c>
      <c r="D36" s="161"/>
      <c r="E36" s="162"/>
      <c r="F36" s="167">
        <f t="shared" si="10"/>
        <v>5762232</v>
      </c>
      <c r="G36" s="168" t="str">
        <f t="shared" si="11"/>
        <v>#REF!</v>
      </c>
      <c r="H36" s="169" t="str">
        <f>+G36+'1ER TRIMESTRE'!H36</f>
        <v>#REF!</v>
      </c>
      <c r="I36" s="168" t="str">
        <f t="shared" si="12"/>
        <v>#REF!</v>
      </c>
      <c r="J36" s="120"/>
      <c r="K36" s="17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</row>
    <row r="37" ht="24.0" customHeight="1">
      <c r="A37" s="153">
        <v>111103.0</v>
      </c>
      <c r="B37" s="154" t="s">
        <v>58</v>
      </c>
      <c r="C37" s="160">
        <f t="shared" ref="C37:I37" si="13">SUM(C38:C43)</f>
        <v>2875289743</v>
      </c>
      <c r="D37" s="161">
        <f t="shared" si="13"/>
        <v>0</v>
      </c>
      <c r="E37" s="162">
        <f t="shared" si="13"/>
        <v>0</v>
      </c>
      <c r="F37" s="163">
        <f t="shared" si="13"/>
        <v>2875289743</v>
      </c>
      <c r="G37" s="161" t="str">
        <f t="shared" si="13"/>
        <v>#REF!</v>
      </c>
      <c r="H37" s="162" t="str">
        <f t="shared" si="13"/>
        <v>#REF!</v>
      </c>
      <c r="I37" s="161" t="str">
        <f t="shared" si="13"/>
        <v>#REF!</v>
      </c>
      <c r="J37" s="128"/>
      <c r="K37" s="159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ht="12.0" customHeight="1">
      <c r="A38" s="164">
        <v>1.1110301E7</v>
      </c>
      <c r="B38" s="165" t="s">
        <v>59</v>
      </c>
      <c r="C38" s="166">
        <v>1.017674196E9</v>
      </c>
      <c r="D38" s="161"/>
      <c r="E38" s="162"/>
      <c r="F38" s="167">
        <f t="shared" ref="F38:F43" si="14">+C38+D38-E38</f>
        <v>1017674196</v>
      </c>
      <c r="G38" s="168" t="str">
        <f t="shared" ref="G38:G43" si="15">+#REF!+#REF!+#REF!</f>
        <v>#REF!</v>
      </c>
      <c r="H38" s="169" t="str">
        <f>+G38+'1ER TRIMESTRE'!H38</f>
        <v>#REF!</v>
      </c>
      <c r="I38" s="168" t="str">
        <f t="shared" ref="I38:I43" si="16">+F38-H38</f>
        <v>#REF!</v>
      </c>
      <c r="J38" s="120"/>
      <c r="K38" s="17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</row>
    <row r="39" ht="12.0" customHeight="1">
      <c r="A39" s="164">
        <v>1.1110302E7</v>
      </c>
      <c r="B39" s="165" t="s">
        <v>223</v>
      </c>
      <c r="C39" s="166">
        <v>5.874915648E8</v>
      </c>
      <c r="D39" s="161"/>
      <c r="E39" s="162"/>
      <c r="F39" s="167">
        <f t="shared" si="14"/>
        <v>587491564.8</v>
      </c>
      <c r="G39" s="168" t="str">
        <f t="shared" si="15"/>
        <v>#REF!</v>
      </c>
      <c r="H39" s="169" t="str">
        <f>+G39+'1ER TRIMESTRE'!H39</f>
        <v>#REF!</v>
      </c>
      <c r="I39" s="168" t="str">
        <f t="shared" si="16"/>
        <v>#REF!</v>
      </c>
      <c r="J39" s="120"/>
      <c r="K39" s="17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</row>
    <row r="40" ht="12.0" customHeight="1">
      <c r="A40" s="164">
        <v>1.1110303E7</v>
      </c>
      <c r="B40" s="165" t="s">
        <v>224</v>
      </c>
      <c r="C40" s="166">
        <v>3.48294912E8</v>
      </c>
      <c r="D40" s="161"/>
      <c r="E40" s="162"/>
      <c r="F40" s="167">
        <f t="shared" si="14"/>
        <v>348294912</v>
      </c>
      <c r="G40" s="168" t="str">
        <f t="shared" si="15"/>
        <v>#REF!</v>
      </c>
      <c r="H40" s="169" t="str">
        <f>+G40+'1ER TRIMESTRE'!H40</f>
        <v>#REF!</v>
      </c>
      <c r="I40" s="168" t="str">
        <f t="shared" si="16"/>
        <v>#REF!</v>
      </c>
      <c r="J40" s="120"/>
      <c r="K40" s="17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</row>
    <row r="41" ht="12.0" customHeight="1">
      <c r="A41" s="164">
        <v>1.1110304E7</v>
      </c>
      <c r="B41" s="165" t="s">
        <v>67</v>
      </c>
      <c r="C41" s="166">
        <v>3.95673264E8</v>
      </c>
      <c r="D41" s="161"/>
      <c r="E41" s="162"/>
      <c r="F41" s="167">
        <f t="shared" si="14"/>
        <v>395673264</v>
      </c>
      <c r="G41" s="168" t="str">
        <f t="shared" si="15"/>
        <v>#REF!</v>
      </c>
      <c r="H41" s="169" t="str">
        <f>+G41+'1ER TRIMESTRE'!H41</f>
        <v>#REF!</v>
      </c>
      <c r="I41" s="168" t="str">
        <f t="shared" si="16"/>
        <v>#REF!</v>
      </c>
      <c r="J41" s="120"/>
      <c r="K41" s="17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</row>
    <row r="42" ht="12.0" customHeight="1">
      <c r="A42" s="164">
        <v>1.1110305E7</v>
      </c>
      <c r="B42" s="165" t="s">
        <v>225</v>
      </c>
      <c r="C42" s="166">
        <v>3.660938064E8</v>
      </c>
      <c r="D42" s="161"/>
      <c r="E42" s="162"/>
      <c r="F42" s="167">
        <f t="shared" si="14"/>
        <v>366093806.4</v>
      </c>
      <c r="G42" s="168" t="str">
        <f t="shared" si="15"/>
        <v>#REF!</v>
      </c>
      <c r="H42" s="169" t="str">
        <f>+G42+'1ER TRIMESTRE'!H42</f>
        <v>#REF!</v>
      </c>
      <c r="I42" s="168" t="str">
        <f t="shared" si="16"/>
        <v>#REF!</v>
      </c>
      <c r="J42" s="120"/>
      <c r="K42" s="17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</row>
    <row r="43" ht="12.0" customHeight="1">
      <c r="A43" s="164">
        <v>1.1110306E7</v>
      </c>
      <c r="B43" s="165" t="s">
        <v>226</v>
      </c>
      <c r="C43" s="166">
        <v>1.60062E8</v>
      </c>
      <c r="D43" s="161"/>
      <c r="E43" s="162"/>
      <c r="F43" s="167">
        <f t="shared" si="14"/>
        <v>160062000</v>
      </c>
      <c r="G43" s="168" t="str">
        <f t="shared" si="15"/>
        <v>#REF!</v>
      </c>
      <c r="H43" s="169" t="str">
        <f>+G43+'1ER TRIMESTRE'!H43</f>
        <v>#REF!</v>
      </c>
      <c r="I43" s="168" t="str">
        <f t="shared" si="16"/>
        <v>#REF!</v>
      </c>
      <c r="J43" s="120"/>
      <c r="K43" s="17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</row>
    <row r="44" ht="12.0" customHeight="1">
      <c r="A44" s="153">
        <v>111104.0</v>
      </c>
      <c r="B44" s="154" t="s">
        <v>85</v>
      </c>
      <c r="C44" s="160">
        <f t="shared" ref="C44:I44" si="17">SUM(C45:C48)</f>
        <v>1312124251</v>
      </c>
      <c r="D44" s="161">
        <f t="shared" si="17"/>
        <v>0</v>
      </c>
      <c r="E44" s="162">
        <f t="shared" si="17"/>
        <v>0</v>
      </c>
      <c r="F44" s="163">
        <f t="shared" si="17"/>
        <v>1312124251</v>
      </c>
      <c r="G44" s="161" t="str">
        <f t="shared" si="17"/>
        <v>#REF!</v>
      </c>
      <c r="H44" s="162" t="str">
        <f t="shared" si="17"/>
        <v>#REF!</v>
      </c>
      <c r="I44" s="161" t="str">
        <f t="shared" si="17"/>
        <v>#REF!</v>
      </c>
      <c r="J44" s="128"/>
      <c r="K44" s="159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ht="12.0" customHeight="1">
      <c r="A45" s="164">
        <v>1.1110402E7</v>
      </c>
      <c r="B45" s="165" t="s">
        <v>125</v>
      </c>
      <c r="C45" s="166">
        <v>6.635530272E8</v>
      </c>
      <c r="D45" s="161"/>
      <c r="E45" s="162"/>
      <c r="F45" s="167">
        <f t="shared" ref="F45:F48" si="18">+C45+D45-E45</f>
        <v>663553027.2</v>
      </c>
      <c r="G45" s="168" t="str">
        <f t="shared" ref="G45:G48" si="19">+#REF!+#REF!+#REF!</f>
        <v>#REF!</v>
      </c>
      <c r="H45" s="169" t="str">
        <f>+G45+'1ER TRIMESTRE'!H45</f>
        <v>#REF!</v>
      </c>
      <c r="I45" s="168" t="str">
        <f t="shared" ref="I45:I48" si="20">+F45-H45</f>
        <v>#REF!</v>
      </c>
      <c r="J45" s="120"/>
      <c r="K45" s="17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</row>
    <row r="46" ht="12.0" customHeight="1">
      <c r="A46" s="164">
        <v>1.1110403E7</v>
      </c>
      <c r="B46" s="165" t="s">
        <v>91</v>
      </c>
      <c r="C46" s="166">
        <v>2.92593336E8</v>
      </c>
      <c r="D46" s="161"/>
      <c r="E46" s="162"/>
      <c r="F46" s="167">
        <f t="shared" si="18"/>
        <v>292593336</v>
      </c>
      <c r="G46" s="168" t="str">
        <f t="shared" si="19"/>
        <v>#REF!</v>
      </c>
      <c r="H46" s="169" t="str">
        <f>+G46+'1ER TRIMESTRE'!H46</f>
        <v>#REF!</v>
      </c>
      <c r="I46" s="168" t="str">
        <f t="shared" si="20"/>
        <v>#REF!</v>
      </c>
      <c r="J46" s="120"/>
      <c r="K46" s="17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</row>
    <row r="47" ht="12.0" customHeight="1">
      <c r="A47" s="164">
        <v>1.1110404E7</v>
      </c>
      <c r="B47" s="165" t="s">
        <v>89</v>
      </c>
      <c r="C47" s="166">
        <v>1.79909688E8</v>
      </c>
      <c r="D47" s="161"/>
      <c r="E47" s="162"/>
      <c r="F47" s="167">
        <f t="shared" si="18"/>
        <v>179909688</v>
      </c>
      <c r="G47" s="168" t="str">
        <f t="shared" si="19"/>
        <v>#REF!</v>
      </c>
      <c r="H47" s="169" t="str">
        <f>+G47+'1ER TRIMESTRE'!H47</f>
        <v>#REF!</v>
      </c>
      <c r="I47" s="168" t="str">
        <f t="shared" si="20"/>
        <v>#REF!</v>
      </c>
      <c r="J47" s="120"/>
      <c r="K47" s="17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</row>
    <row r="48" ht="12.0" customHeight="1">
      <c r="A48" s="164">
        <v>1.1110405E7</v>
      </c>
      <c r="B48" s="165" t="s">
        <v>90</v>
      </c>
      <c r="C48" s="166">
        <v>1.760682E8</v>
      </c>
      <c r="D48" s="161"/>
      <c r="E48" s="162"/>
      <c r="F48" s="167">
        <f t="shared" si="18"/>
        <v>176068200</v>
      </c>
      <c r="G48" s="168" t="str">
        <f t="shared" si="19"/>
        <v>#REF!</v>
      </c>
      <c r="H48" s="169" t="str">
        <f>+G48+'1ER TRIMESTRE'!H48</f>
        <v>#REF!</v>
      </c>
      <c r="I48" s="168" t="str">
        <f t="shared" si="20"/>
        <v>#REF!</v>
      </c>
      <c r="J48" s="120"/>
      <c r="K48" s="17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</row>
    <row r="49" ht="12.0" customHeight="1">
      <c r="A49" s="153">
        <v>111105.0</v>
      </c>
      <c r="B49" s="154" t="s">
        <v>97</v>
      </c>
      <c r="C49" s="160">
        <f t="shared" ref="C49:I49" si="21">SUM(C50:C51)</f>
        <v>272745648</v>
      </c>
      <c r="D49" s="161">
        <f t="shared" si="21"/>
        <v>0</v>
      </c>
      <c r="E49" s="162">
        <f t="shared" si="21"/>
        <v>0</v>
      </c>
      <c r="F49" s="163">
        <f t="shared" si="21"/>
        <v>272745648</v>
      </c>
      <c r="G49" s="161" t="str">
        <f t="shared" si="21"/>
        <v>#REF!</v>
      </c>
      <c r="H49" s="162" t="str">
        <f t="shared" si="21"/>
        <v>#REF!</v>
      </c>
      <c r="I49" s="161" t="str">
        <f t="shared" si="21"/>
        <v>#REF!</v>
      </c>
      <c r="J49" s="128"/>
      <c r="K49" s="159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</row>
    <row r="50" ht="24.0" customHeight="1">
      <c r="A50" s="164">
        <v>1.1110501E7</v>
      </c>
      <c r="B50" s="165" t="s">
        <v>227</v>
      </c>
      <c r="C50" s="166">
        <v>8.323224E7</v>
      </c>
      <c r="D50" s="161"/>
      <c r="E50" s="162"/>
      <c r="F50" s="167">
        <f t="shared" ref="F50:F51" si="22">+C50+D50-E50</f>
        <v>83232240</v>
      </c>
      <c r="G50" s="168" t="str">
        <f t="shared" ref="G50:G51" si="23">+#REF!+#REF!+#REF!</f>
        <v>#REF!</v>
      </c>
      <c r="H50" s="169" t="str">
        <f>+G50+'1ER TRIMESTRE'!H50</f>
        <v>#REF!</v>
      </c>
      <c r="I50" s="168" t="str">
        <f t="shared" ref="I50:I51" si="24">+F50-H50</f>
        <v>#REF!</v>
      </c>
      <c r="J50" s="120"/>
      <c r="K50" s="17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</row>
    <row r="51" ht="12.0" customHeight="1">
      <c r="A51" s="164">
        <v>1.1110502E7</v>
      </c>
      <c r="B51" s="165" t="s">
        <v>98</v>
      </c>
      <c r="C51" s="166">
        <v>1.89513408E8</v>
      </c>
      <c r="D51" s="161"/>
      <c r="E51" s="162"/>
      <c r="F51" s="167">
        <f t="shared" si="22"/>
        <v>189513408</v>
      </c>
      <c r="G51" s="168" t="str">
        <f t="shared" si="23"/>
        <v>#REF!</v>
      </c>
      <c r="H51" s="169" t="str">
        <f>+G51+'1ER TRIMESTRE'!H51</f>
        <v>#REF!</v>
      </c>
      <c r="I51" s="168" t="str">
        <f t="shared" si="24"/>
        <v>#REF!</v>
      </c>
      <c r="J51" s="120"/>
      <c r="K51" s="17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</row>
    <row r="52" ht="24.0" customHeight="1">
      <c r="A52" s="153">
        <v>111106.0</v>
      </c>
      <c r="B52" s="154" t="s">
        <v>228</v>
      </c>
      <c r="C52" s="160">
        <f t="shared" ref="C52:I52" si="25">SUM(C53:C69)</f>
        <v>2211416592</v>
      </c>
      <c r="D52" s="161">
        <f t="shared" si="25"/>
        <v>97727200</v>
      </c>
      <c r="E52" s="162">
        <f t="shared" si="25"/>
        <v>0</v>
      </c>
      <c r="F52" s="163">
        <f t="shared" si="25"/>
        <v>2309143792</v>
      </c>
      <c r="G52" s="161" t="str">
        <f t="shared" si="25"/>
        <v>#REF!</v>
      </c>
      <c r="H52" s="162" t="str">
        <f t="shared" si="25"/>
        <v>#REF!</v>
      </c>
      <c r="I52" s="161" t="str">
        <f t="shared" si="25"/>
        <v>#REF!</v>
      </c>
      <c r="J52" s="128"/>
      <c r="K52" s="159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</row>
    <row r="53" ht="12.0" customHeight="1">
      <c r="A53" s="164">
        <v>1.1110601E7</v>
      </c>
      <c r="B53" s="165" t="s">
        <v>229</v>
      </c>
      <c r="C53" s="166">
        <v>2.1768432E7</v>
      </c>
      <c r="D53" s="161"/>
      <c r="E53" s="162"/>
      <c r="F53" s="167">
        <f t="shared" ref="F53:F69" si="26">+C53+D53-E53</f>
        <v>21768432</v>
      </c>
      <c r="G53" s="168" t="str">
        <f t="shared" ref="G53:G69" si="27">+#REF!+#REF!+#REF!</f>
        <v>#REF!</v>
      </c>
      <c r="H53" s="169" t="str">
        <f>+G53+'1ER TRIMESTRE'!H53</f>
        <v>#REF!</v>
      </c>
      <c r="I53" s="168" t="str">
        <f t="shared" ref="I53:I69" si="28">+F53-H53</f>
        <v>#REF!</v>
      </c>
      <c r="J53" s="120"/>
      <c r="K53" s="17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</row>
    <row r="54" ht="12.0" customHeight="1">
      <c r="A54" s="164">
        <v>1.1110602E7</v>
      </c>
      <c r="B54" s="165" t="s">
        <v>230</v>
      </c>
      <c r="C54" s="166">
        <v>3.7774632E7</v>
      </c>
      <c r="D54" s="161"/>
      <c r="E54" s="162"/>
      <c r="F54" s="167">
        <f t="shared" si="26"/>
        <v>37774632</v>
      </c>
      <c r="G54" s="168" t="str">
        <f t="shared" si="27"/>
        <v>#REF!</v>
      </c>
      <c r="H54" s="169" t="str">
        <f>+G54+'1ER TRIMESTRE'!H54</f>
        <v>#REF!</v>
      </c>
      <c r="I54" s="168" t="str">
        <f t="shared" si="28"/>
        <v>#REF!</v>
      </c>
      <c r="J54" s="120"/>
      <c r="K54" s="17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</row>
    <row r="55" ht="12.0" customHeight="1">
      <c r="A55" s="164">
        <v>1.1110603E7</v>
      </c>
      <c r="B55" s="165" t="s">
        <v>231</v>
      </c>
      <c r="C55" s="166">
        <v>7.5549264E7</v>
      </c>
      <c r="D55" s="161"/>
      <c r="E55" s="162"/>
      <c r="F55" s="167">
        <f t="shared" si="26"/>
        <v>75549264</v>
      </c>
      <c r="G55" s="168" t="str">
        <f t="shared" si="27"/>
        <v>#REF!</v>
      </c>
      <c r="H55" s="169" t="str">
        <f>+G55+'1ER TRIMESTRE'!H55</f>
        <v>#REF!</v>
      </c>
      <c r="I55" s="168" t="str">
        <f t="shared" si="28"/>
        <v>#REF!</v>
      </c>
      <c r="J55" s="120"/>
      <c r="K55" s="17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</row>
    <row r="56" ht="12.0" customHeight="1">
      <c r="A56" s="164">
        <v>1.1110604E7</v>
      </c>
      <c r="B56" s="165" t="s">
        <v>232</v>
      </c>
      <c r="C56" s="166">
        <v>2.1128184E7</v>
      </c>
      <c r="D56" s="161"/>
      <c r="E56" s="162"/>
      <c r="F56" s="167">
        <f t="shared" si="26"/>
        <v>21128184</v>
      </c>
      <c r="G56" s="168" t="str">
        <f t="shared" si="27"/>
        <v>#REF!</v>
      </c>
      <c r="H56" s="169" t="str">
        <f>+G56+'1ER TRIMESTRE'!H56</f>
        <v>#REF!</v>
      </c>
      <c r="I56" s="168" t="str">
        <f t="shared" si="28"/>
        <v>#REF!</v>
      </c>
      <c r="J56" s="120"/>
      <c r="K56" s="17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</row>
    <row r="57" ht="12.0" customHeight="1">
      <c r="A57" s="164">
        <v>1.1110605E7</v>
      </c>
      <c r="B57" s="171" t="s">
        <v>233</v>
      </c>
      <c r="C57" s="166">
        <v>4.9939344E7</v>
      </c>
      <c r="D57" s="161"/>
      <c r="E57" s="162"/>
      <c r="F57" s="167">
        <f t="shared" si="26"/>
        <v>49939344</v>
      </c>
      <c r="G57" s="168" t="str">
        <f t="shared" si="27"/>
        <v>#REF!</v>
      </c>
      <c r="H57" s="169" t="str">
        <f>+G57+'1ER TRIMESTRE'!H57</f>
        <v>#REF!</v>
      </c>
      <c r="I57" s="168" t="str">
        <f t="shared" si="28"/>
        <v>#REF!</v>
      </c>
      <c r="J57" s="120"/>
      <c r="K57" s="17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</row>
    <row r="58" ht="12.0" customHeight="1">
      <c r="A58" s="164">
        <v>1.1110606E7</v>
      </c>
      <c r="B58" s="165" t="s">
        <v>234</v>
      </c>
      <c r="C58" s="166">
        <v>1.8567192E7</v>
      </c>
      <c r="D58" s="161"/>
      <c r="E58" s="162"/>
      <c r="F58" s="167">
        <f t="shared" si="26"/>
        <v>18567192</v>
      </c>
      <c r="G58" s="168" t="str">
        <f t="shared" si="27"/>
        <v>#REF!</v>
      </c>
      <c r="H58" s="169" t="str">
        <f>+G58+'1ER TRIMESTRE'!H58</f>
        <v>#REF!</v>
      </c>
      <c r="I58" s="168" t="str">
        <f t="shared" si="28"/>
        <v>#REF!</v>
      </c>
      <c r="J58" s="120"/>
      <c r="K58" s="17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</row>
    <row r="59" ht="12.0" customHeight="1">
      <c r="A59" s="164">
        <v>1.1110607E7</v>
      </c>
      <c r="B59" s="165" t="s">
        <v>235</v>
      </c>
      <c r="C59" s="166">
        <v>5762232.0</v>
      </c>
      <c r="D59" s="161"/>
      <c r="E59" s="162"/>
      <c r="F59" s="167">
        <f t="shared" si="26"/>
        <v>5762232</v>
      </c>
      <c r="G59" s="168" t="str">
        <f t="shared" si="27"/>
        <v>#REF!</v>
      </c>
      <c r="H59" s="169" t="str">
        <f>+G59+'1ER TRIMESTRE'!H59</f>
        <v>#REF!</v>
      </c>
      <c r="I59" s="168" t="str">
        <f t="shared" si="28"/>
        <v>#REF!</v>
      </c>
      <c r="J59" s="120"/>
      <c r="K59" s="17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</row>
    <row r="60" ht="24.0" customHeight="1">
      <c r="A60" s="164">
        <v>1.1110608E7</v>
      </c>
      <c r="B60" s="165" t="s">
        <v>236</v>
      </c>
      <c r="C60" s="166">
        <v>6.33205272E8</v>
      </c>
      <c r="D60" s="161"/>
      <c r="E60" s="162"/>
      <c r="F60" s="167">
        <f t="shared" si="26"/>
        <v>633205272</v>
      </c>
      <c r="G60" s="168" t="str">
        <f t="shared" si="27"/>
        <v>#REF!</v>
      </c>
      <c r="H60" s="169" t="str">
        <f>+G60+'1ER TRIMESTRE'!H60</f>
        <v>#REF!</v>
      </c>
      <c r="I60" s="168" t="str">
        <f t="shared" si="28"/>
        <v>#REF!</v>
      </c>
      <c r="J60" s="120"/>
      <c r="K60" s="17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</row>
    <row r="61" ht="24.0" customHeight="1">
      <c r="A61" s="164">
        <v>1.1110609E7</v>
      </c>
      <c r="B61" s="165" t="s">
        <v>237</v>
      </c>
      <c r="C61" s="166">
        <v>4.68021288E8</v>
      </c>
      <c r="D61" s="161"/>
      <c r="E61" s="162"/>
      <c r="F61" s="167">
        <f t="shared" si="26"/>
        <v>468021288</v>
      </c>
      <c r="G61" s="168" t="str">
        <f t="shared" si="27"/>
        <v>#REF!</v>
      </c>
      <c r="H61" s="169" t="str">
        <f>+G61+'1ER TRIMESTRE'!H61</f>
        <v>#REF!</v>
      </c>
      <c r="I61" s="168" t="str">
        <f t="shared" si="28"/>
        <v>#REF!</v>
      </c>
      <c r="J61" s="120"/>
      <c r="K61" s="17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</row>
    <row r="62" ht="24.0" customHeight="1">
      <c r="A62" s="164">
        <v>1.111061E7</v>
      </c>
      <c r="B62" s="165" t="s">
        <v>238</v>
      </c>
      <c r="C62" s="166">
        <v>7.5549264E7</v>
      </c>
      <c r="D62" s="161"/>
      <c r="E62" s="162"/>
      <c r="F62" s="167">
        <f t="shared" si="26"/>
        <v>75549264</v>
      </c>
      <c r="G62" s="168" t="str">
        <f t="shared" si="27"/>
        <v>#REF!</v>
      </c>
      <c r="H62" s="169" t="str">
        <f>+G62+'1ER TRIMESTRE'!H62</f>
        <v>#REF!</v>
      </c>
      <c r="I62" s="168" t="str">
        <f t="shared" si="28"/>
        <v>#REF!</v>
      </c>
      <c r="J62" s="120"/>
      <c r="K62" s="17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</row>
    <row r="63" ht="24.0" customHeight="1">
      <c r="A63" s="164">
        <v>1.1110611E7</v>
      </c>
      <c r="B63" s="165" t="s">
        <v>239</v>
      </c>
      <c r="C63" s="166">
        <v>7.2988272E7</v>
      </c>
      <c r="D63" s="161"/>
      <c r="E63" s="162"/>
      <c r="F63" s="167">
        <f t="shared" si="26"/>
        <v>72988272</v>
      </c>
      <c r="G63" s="168" t="str">
        <f t="shared" si="27"/>
        <v>#REF!</v>
      </c>
      <c r="H63" s="169" t="str">
        <f>+G63+'1ER TRIMESTRE'!H63</f>
        <v>#REF!</v>
      </c>
      <c r="I63" s="168" t="str">
        <f t="shared" si="28"/>
        <v>#REF!</v>
      </c>
      <c r="J63" s="120"/>
      <c r="K63" s="17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ht="24.0" customHeight="1">
      <c r="A64" s="164">
        <v>1.1110612E7</v>
      </c>
      <c r="B64" s="165" t="s">
        <v>240</v>
      </c>
      <c r="C64" s="172">
        <v>3.841488E7</v>
      </c>
      <c r="D64" s="161"/>
      <c r="E64" s="162"/>
      <c r="F64" s="167">
        <f t="shared" si="26"/>
        <v>38414880</v>
      </c>
      <c r="G64" s="168" t="str">
        <f t="shared" si="27"/>
        <v>#REF!</v>
      </c>
      <c r="H64" s="169" t="str">
        <f>+G64+'1ER TRIMESTRE'!H64</f>
        <v>#REF!</v>
      </c>
      <c r="I64" s="168" t="str">
        <f t="shared" si="28"/>
        <v>#REF!</v>
      </c>
      <c r="J64" s="120"/>
      <c r="K64" s="17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</row>
    <row r="65" ht="24.0" customHeight="1">
      <c r="A65" s="164">
        <v>1.1110613E7</v>
      </c>
      <c r="B65" s="165" t="s">
        <v>241</v>
      </c>
      <c r="C65" s="166">
        <v>2.98355568E8</v>
      </c>
      <c r="D65" s="161"/>
      <c r="E65" s="162"/>
      <c r="F65" s="167">
        <f t="shared" si="26"/>
        <v>298355568</v>
      </c>
      <c r="G65" s="168" t="str">
        <f t="shared" si="27"/>
        <v>#REF!</v>
      </c>
      <c r="H65" s="169" t="str">
        <f>+G65+'1ER TRIMESTRE'!H65</f>
        <v>#REF!</v>
      </c>
      <c r="I65" s="168" t="str">
        <f t="shared" si="28"/>
        <v>#REF!</v>
      </c>
      <c r="J65" s="120"/>
      <c r="K65" s="17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ht="48.0" customHeight="1">
      <c r="A66" s="164">
        <v>1.1110614E7</v>
      </c>
      <c r="B66" s="165" t="s">
        <v>242</v>
      </c>
      <c r="C66" s="172">
        <v>2.91953088E8</v>
      </c>
      <c r="D66" s="161"/>
      <c r="E66" s="162"/>
      <c r="F66" s="167">
        <f t="shared" si="26"/>
        <v>291953088</v>
      </c>
      <c r="G66" s="168" t="str">
        <f t="shared" si="27"/>
        <v>#REF!</v>
      </c>
      <c r="H66" s="169" t="str">
        <f>+G66+'1ER TRIMESTRE'!H66</f>
        <v>#REF!</v>
      </c>
      <c r="I66" s="168" t="str">
        <f t="shared" si="28"/>
        <v>#REF!</v>
      </c>
      <c r="J66" s="120"/>
      <c r="K66" s="17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</row>
    <row r="67" ht="36.0" customHeight="1">
      <c r="A67" s="164">
        <v>1.1110615E7</v>
      </c>
      <c r="B67" s="165" t="s">
        <v>243</v>
      </c>
      <c r="C67" s="166">
        <v>5.121984E7</v>
      </c>
      <c r="D67" s="161"/>
      <c r="E67" s="162"/>
      <c r="F67" s="167">
        <f t="shared" si="26"/>
        <v>51219840</v>
      </c>
      <c r="G67" s="168" t="str">
        <f t="shared" si="27"/>
        <v>#REF!</v>
      </c>
      <c r="H67" s="169" t="str">
        <f>+G67+'1ER TRIMESTRE'!H67</f>
        <v>#REF!</v>
      </c>
      <c r="I67" s="168" t="str">
        <f t="shared" si="28"/>
        <v>#REF!</v>
      </c>
      <c r="J67" s="120"/>
      <c r="K67" s="17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</row>
    <row r="68" ht="24.0" customHeight="1">
      <c r="A68" s="164">
        <v>1.1110616E7</v>
      </c>
      <c r="B68" s="165" t="s">
        <v>244</v>
      </c>
      <c r="C68" s="166">
        <v>5.121984E7</v>
      </c>
      <c r="D68" s="161"/>
      <c r="E68" s="162"/>
      <c r="F68" s="167">
        <f t="shared" si="26"/>
        <v>51219840</v>
      </c>
      <c r="G68" s="168" t="str">
        <f t="shared" si="27"/>
        <v>#REF!</v>
      </c>
      <c r="H68" s="169" t="str">
        <f>+G68+'1ER TRIMESTRE'!H68</f>
        <v>#REF!</v>
      </c>
      <c r="I68" s="168" t="str">
        <f t="shared" si="28"/>
        <v>#REF!</v>
      </c>
      <c r="J68" s="120"/>
      <c r="K68" s="17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</row>
    <row r="69" ht="24.0" customHeight="1">
      <c r="A69" s="164">
        <v>1.1110617E7</v>
      </c>
      <c r="B69" s="165" t="s">
        <v>245</v>
      </c>
      <c r="C69" s="166"/>
      <c r="D69" s="168">
        <v>9.77272E7</v>
      </c>
      <c r="E69" s="162"/>
      <c r="F69" s="167">
        <f t="shared" si="26"/>
        <v>97727200</v>
      </c>
      <c r="G69" s="168" t="str">
        <f t="shared" si="27"/>
        <v>#REF!</v>
      </c>
      <c r="H69" s="169" t="str">
        <f>+G69+'1ER TRIMESTRE'!H69</f>
        <v>#REF!</v>
      </c>
      <c r="I69" s="168" t="str">
        <f t="shared" si="28"/>
        <v>#REF!</v>
      </c>
      <c r="J69" s="120"/>
      <c r="K69" s="17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ht="12.0" customHeight="1">
      <c r="A70" s="153">
        <v>111107.0</v>
      </c>
      <c r="B70" s="154" t="s">
        <v>246</v>
      </c>
      <c r="C70" s="160">
        <f t="shared" ref="C70:I70" si="29">SUM(C71:C80)</f>
        <v>411039216</v>
      </c>
      <c r="D70" s="161">
        <f t="shared" si="29"/>
        <v>0</v>
      </c>
      <c r="E70" s="162">
        <f t="shared" si="29"/>
        <v>0</v>
      </c>
      <c r="F70" s="163">
        <f t="shared" si="29"/>
        <v>411039216</v>
      </c>
      <c r="G70" s="161" t="str">
        <f t="shared" si="29"/>
        <v>#REF!</v>
      </c>
      <c r="H70" s="162" t="str">
        <f t="shared" si="29"/>
        <v>#REF!</v>
      </c>
      <c r="I70" s="161" t="str">
        <f t="shared" si="29"/>
        <v>#REF!</v>
      </c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</row>
    <row r="71" ht="12.0" customHeight="1">
      <c r="A71" s="164">
        <v>1.1110701E7</v>
      </c>
      <c r="B71" s="165" t="s">
        <v>247</v>
      </c>
      <c r="C71" s="166">
        <v>3.6494136E7</v>
      </c>
      <c r="D71" s="173"/>
      <c r="E71" s="174"/>
      <c r="F71" s="167">
        <f t="shared" ref="F71:F80" si="30">+C71+D71-E71</f>
        <v>36494136</v>
      </c>
      <c r="G71" s="175" t="str">
        <f t="shared" ref="G71:G80" si="31">+#REF!+#REF!+#REF!</f>
        <v>#REF!</v>
      </c>
      <c r="H71" s="169" t="str">
        <f>+G71+'1ER TRIMESTRE'!H71</f>
        <v>#REF!</v>
      </c>
      <c r="I71" s="168" t="str">
        <f t="shared" ref="I71:I80" si="32">+F71-H71</f>
        <v>#REF!</v>
      </c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</row>
    <row r="72" ht="12.0" customHeight="1">
      <c r="A72" s="164">
        <v>1.1110702E7</v>
      </c>
      <c r="B72" s="165" t="s">
        <v>248</v>
      </c>
      <c r="C72" s="166">
        <v>4.5457608E7</v>
      </c>
      <c r="D72" s="173"/>
      <c r="E72" s="174"/>
      <c r="F72" s="167">
        <f t="shared" si="30"/>
        <v>45457608</v>
      </c>
      <c r="G72" s="175" t="str">
        <f t="shared" si="31"/>
        <v>#REF!</v>
      </c>
      <c r="H72" s="169" t="str">
        <f>+G72+'1ER TRIMESTRE'!H72</f>
        <v>#REF!</v>
      </c>
      <c r="I72" s="168" t="str">
        <f t="shared" si="32"/>
        <v>#REF!</v>
      </c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</row>
    <row r="73" ht="12.0" customHeight="1">
      <c r="A73" s="164">
        <v>1.1110703E7</v>
      </c>
      <c r="B73" s="165" t="s">
        <v>249</v>
      </c>
      <c r="C73" s="166">
        <v>6.3384552E7</v>
      </c>
      <c r="D73" s="176"/>
      <c r="E73" s="177"/>
      <c r="F73" s="167">
        <f t="shared" si="30"/>
        <v>63384552</v>
      </c>
      <c r="G73" s="178" t="str">
        <f t="shared" si="31"/>
        <v>#REF!</v>
      </c>
      <c r="H73" s="169" t="str">
        <f>+G73+'1ER TRIMESTRE'!H73</f>
        <v>#REF!</v>
      </c>
      <c r="I73" s="168" t="str">
        <f t="shared" si="32"/>
        <v>#REF!</v>
      </c>
      <c r="J73" s="120"/>
      <c r="K73" s="17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</row>
    <row r="74" ht="12.0" customHeight="1">
      <c r="A74" s="164">
        <v>1.1110704E7</v>
      </c>
      <c r="B74" s="165" t="s">
        <v>250</v>
      </c>
      <c r="C74" s="166">
        <v>2.1768432E7</v>
      </c>
      <c r="D74" s="173"/>
      <c r="E74" s="174"/>
      <c r="F74" s="167">
        <f t="shared" si="30"/>
        <v>21768432</v>
      </c>
      <c r="G74" s="178" t="str">
        <f t="shared" si="31"/>
        <v>#REF!</v>
      </c>
      <c r="H74" s="169" t="str">
        <f>+G74+'1ER TRIMESTRE'!H74</f>
        <v>#REF!</v>
      </c>
      <c r="I74" s="168" t="str">
        <f t="shared" si="32"/>
        <v>#REF!</v>
      </c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</row>
    <row r="75" ht="12.0" customHeight="1">
      <c r="A75" s="164">
        <v>1.1110705E7</v>
      </c>
      <c r="B75" s="165" t="s">
        <v>251</v>
      </c>
      <c r="C75" s="166">
        <v>1.280496E7</v>
      </c>
      <c r="D75" s="161"/>
      <c r="E75" s="162"/>
      <c r="F75" s="167">
        <f t="shared" si="30"/>
        <v>12804960</v>
      </c>
      <c r="G75" s="178" t="str">
        <f t="shared" si="31"/>
        <v>#REF!</v>
      </c>
      <c r="H75" s="169" t="str">
        <f>+G75+'1ER TRIMESTRE'!H75</f>
        <v>#REF!</v>
      </c>
      <c r="I75" s="168" t="str">
        <f t="shared" si="32"/>
        <v>#REF!</v>
      </c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</row>
    <row r="76" ht="12.0" customHeight="1">
      <c r="A76" s="164">
        <v>1.1110706E7</v>
      </c>
      <c r="B76" s="165" t="s">
        <v>252</v>
      </c>
      <c r="C76" s="166">
        <v>2.1768432E7</v>
      </c>
      <c r="D76" s="173"/>
      <c r="E76" s="174"/>
      <c r="F76" s="167">
        <f t="shared" si="30"/>
        <v>21768432</v>
      </c>
      <c r="G76" s="178" t="str">
        <f t="shared" si="31"/>
        <v>#REF!</v>
      </c>
      <c r="H76" s="169" t="str">
        <f>+G76+'1ER TRIMESTRE'!H76</f>
        <v>#REF!</v>
      </c>
      <c r="I76" s="168" t="str">
        <f t="shared" si="32"/>
        <v>#REF!</v>
      </c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</row>
    <row r="77" ht="12.0" customHeight="1">
      <c r="A77" s="164">
        <v>1.1110707E7</v>
      </c>
      <c r="B77" s="165" t="s">
        <v>253</v>
      </c>
      <c r="C77" s="166">
        <v>3.9055128E7</v>
      </c>
      <c r="D77" s="173"/>
      <c r="E77" s="174"/>
      <c r="F77" s="167">
        <f t="shared" si="30"/>
        <v>39055128</v>
      </c>
      <c r="G77" s="178" t="str">
        <f t="shared" si="31"/>
        <v>#REF!</v>
      </c>
      <c r="H77" s="169" t="str">
        <f>+G77+'1ER TRIMESTRE'!H77</f>
        <v>#REF!</v>
      </c>
      <c r="I77" s="168" t="str">
        <f t="shared" si="32"/>
        <v>#REF!</v>
      </c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</row>
    <row r="78" ht="12.0" customHeight="1">
      <c r="A78" s="164">
        <v>1.1110708E7</v>
      </c>
      <c r="B78" s="165" t="s">
        <v>254</v>
      </c>
      <c r="C78" s="166">
        <v>3.9695376E7</v>
      </c>
      <c r="D78" s="178"/>
      <c r="E78" s="174"/>
      <c r="F78" s="167">
        <f t="shared" si="30"/>
        <v>39695376</v>
      </c>
      <c r="G78" s="178" t="str">
        <f t="shared" si="31"/>
        <v>#REF!</v>
      </c>
      <c r="H78" s="169" t="str">
        <f>+G78+'1ER TRIMESTRE'!H78</f>
        <v>#REF!</v>
      </c>
      <c r="I78" s="168" t="str">
        <f t="shared" si="32"/>
        <v>#REF!</v>
      </c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</row>
    <row r="79" ht="12.0" customHeight="1">
      <c r="A79" s="164">
        <v>1.1110709E7</v>
      </c>
      <c r="B79" s="165" t="s">
        <v>255</v>
      </c>
      <c r="C79" s="166">
        <v>3.4573392E7</v>
      </c>
      <c r="D79" s="178"/>
      <c r="E79" s="179"/>
      <c r="F79" s="167">
        <f t="shared" si="30"/>
        <v>34573392</v>
      </c>
      <c r="G79" s="178" t="str">
        <f t="shared" si="31"/>
        <v>#REF!</v>
      </c>
      <c r="H79" s="169" t="str">
        <f>+G79+'1ER TRIMESTRE'!H79</f>
        <v>#REF!</v>
      </c>
      <c r="I79" s="168" t="str">
        <f t="shared" si="32"/>
        <v>#REF!</v>
      </c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</row>
    <row r="80" ht="12.0" customHeight="1">
      <c r="A80" s="164">
        <v>1.111071E7</v>
      </c>
      <c r="B80" s="165" t="s">
        <v>256</v>
      </c>
      <c r="C80" s="166">
        <v>9.60372E7</v>
      </c>
      <c r="D80" s="180"/>
      <c r="E80" s="181"/>
      <c r="F80" s="167">
        <f t="shared" si="30"/>
        <v>96037200</v>
      </c>
      <c r="G80" s="175" t="str">
        <f t="shared" si="31"/>
        <v>#REF!</v>
      </c>
      <c r="H80" s="169" t="str">
        <f>+G80+'1ER TRIMESTRE'!H80</f>
        <v>#REF!</v>
      </c>
      <c r="I80" s="168" t="str">
        <f t="shared" si="32"/>
        <v>#REF!</v>
      </c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</row>
    <row r="81" ht="12.0" customHeight="1">
      <c r="A81" s="182">
        <v>111108.0</v>
      </c>
      <c r="B81" s="183" t="s">
        <v>257</v>
      </c>
      <c r="C81" s="184">
        <f t="shared" ref="C81:F81" si="33">SUM(C82)</f>
        <v>51219840</v>
      </c>
      <c r="D81" s="185">
        <f t="shared" si="33"/>
        <v>0</v>
      </c>
      <c r="E81" s="186">
        <f t="shared" si="33"/>
        <v>0</v>
      </c>
      <c r="F81" s="184">
        <f t="shared" si="33"/>
        <v>51219840</v>
      </c>
      <c r="G81" s="185" t="str">
        <f>SUM(G82:G83)</f>
        <v>#REF!</v>
      </c>
      <c r="H81" s="186" t="str">
        <f t="shared" ref="H81:I81" si="34">SUM(H82)</f>
        <v>#REF!</v>
      </c>
      <c r="I81" s="185" t="str">
        <f t="shared" si="34"/>
        <v>#REF!</v>
      </c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</row>
    <row r="82" ht="24.0" customHeight="1">
      <c r="A82" s="164">
        <v>1.1110801E7</v>
      </c>
      <c r="B82" s="165" t="s">
        <v>258</v>
      </c>
      <c r="C82" s="166">
        <v>5.121984E7</v>
      </c>
      <c r="D82" s="173"/>
      <c r="E82" s="174"/>
      <c r="F82" s="167">
        <f t="shared" ref="F82:F83" si="35">+C82+D82-E82</f>
        <v>51219840</v>
      </c>
      <c r="G82" s="175" t="str">
        <f>+#REF!+#REF!+#REF!</f>
        <v>#REF!</v>
      </c>
      <c r="H82" s="169" t="str">
        <f>+G82+'1ER TRIMESTRE'!H82</f>
        <v>#REF!</v>
      </c>
      <c r="I82" s="168" t="str">
        <f t="shared" ref="I82:I83" si="36">+F82-H82</f>
        <v>#REF!</v>
      </c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ht="24.0" hidden="1" customHeight="1">
      <c r="A83" s="164">
        <v>1.1110802E7</v>
      </c>
      <c r="B83" s="165" t="s">
        <v>259</v>
      </c>
      <c r="C83" s="166"/>
      <c r="D83" s="173"/>
      <c r="E83" s="174"/>
      <c r="F83" s="168">
        <f t="shared" si="35"/>
        <v>0</v>
      </c>
      <c r="G83" s="187"/>
      <c r="H83" s="169" t="str">
        <f>+G83+'[1]ENERO 2024'!#REF!</f>
        <v>#ERROR!</v>
      </c>
      <c r="I83" s="168" t="str">
        <f t="shared" si="36"/>
        <v>#ERROR!</v>
      </c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ht="22.5" customHeight="1">
      <c r="A84" s="153">
        <v>111109.0</v>
      </c>
      <c r="B84" s="154" t="s">
        <v>260</v>
      </c>
      <c r="C84" s="160">
        <f t="shared" ref="C84:I84" si="37">+C85</f>
        <v>665000000</v>
      </c>
      <c r="D84" s="161">
        <f t="shared" si="37"/>
        <v>0</v>
      </c>
      <c r="E84" s="162">
        <f t="shared" si="37"/>
        <v>0</v>
      </c>
      <c r="F84" s="163">
        <f t="shared" si="37"/>
        <v>665000000</v>
      </c>
      <c r="G84" s="161" t="str">
        <f t="shared" si="37"/>
        <v>#REF!</v>
      </c>
      <c r="H84" s="162" t="str">
        <f t="shared" si="37"/>
        <v>#REF!</v>
      </c>
      <c r="I84" s="161" t="str">
        <f t="shared" si="37"/>
        <v>#REF!</v>
      </c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</row>
    <row r="85" ht="22.5" customHeight="1">
      <c r="A85" s="153">
        <v>1.1110901E7</v>
      </c>
      <c r="B85" s="154" t="s">
        <v>261</v>
      </c>
      <c r="C85" s="160">
        <f t="shared" ref="C85:I85" si="38">SUM(C86:C94)</f>
        <v>665000000</v>
      </c>
      <c r="D85" s="161">
        <f t="shared" si="38"/>
        <v>0</v>
      </c>
      <c r="E85" s="162">
        <f t="shared" si="38"/>
        <v>0</v>
      </c>
      <c r="F85" s="163">
        <f t="shared" si="38"/>
        <v>665000000</v>
      </c>
      <c r="G85" s="161" t="str">
        <f t="shared" si="38"/>
        <v>#REF!</v>
      </c>
      <c r="H85" s="162" t="str">
        <f t="shared" si="38"/>
        <v>#REF!</v>
      </c>
      <c r="I85" s="161" t="str">
        <f t="shared" si="38"/>
        <v>#REF!</v>
      </c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</row>
    <row r="86" ht="22.5" customHeight="1">
      <c r="A86" s="164">
        <v>1.111090101E9</v>
      </c>
      <c r="B86" s="165" t="s">
        <v>262</v>
      </c>
      <c r="C86" s="166">
        <v>8.0E7</v>
      </c>
      <c r="D86" s="178"/>
      <c r="E86" s="179"/>
      <c r="F86" s="167">
        <f t="shared" ref="F86:F94" si="39">+C86+D86-E86</f>
        <v>80000000</v>
      </c>
      <c r="G86" s="178" t="str">
        <f t="shared" ref="G86:G94" si="40">+#REF!+#REF!+#REF!</f>
        <v>#REF!</v>
      </c>
      <c r="H86" s="169" t="str">
        <f>+G86+'1ER TRIMESTRE'!H86</f>
        <v>#REF!</v>
      </c>
      <c r="I86" s="168" t="str">
        <f t="shared" ref="I86:I94" si="41">+F86-H86</f>
        <v>#REF!</v>
      </c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</row>
    <row r="87" ht="22.5" customHeight="1">
      <c r="A87" s="164">
        <v>1.111090102E9</v>
      </c>
      <c r="B87" s="165" t="s">
        <v>263</v>
      </c>
      <c r="C87" s="166">
        <v>1.0E8</v>
      </c>
      <c r="D87" s="161"/>
      <c r="E87" s="162"/>
      <c r="F87" s="167">
        <f t="shared" si="39"/>
        <v>100000000</v>
      </c>
      <c r="G87" s="178" t="str">
        <f t="shared" si="40"/>
        <v>#REF!</v>
      </c>
      <c r="H87" s="169" t="str">
        <f>+G87+'1ER TRIMESTRE'!H87</f>
        <v>#REF!</v>
      </c>
      <c r="I87" s="168" t="str">
        <f t="shared" si="41"/>
        <v>#REF!</v>
      </c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</row>
    <row r="88" ht="22.5" customHeight="1">
      <c r="A88" s="164">
        <v>1.111090103E9</v>
      </c>
      <c r="B88" s="165" t="s">
        <v>58</v>
      </c>
      <c r="C88" s="166">
        <v>8.0E7</v>
      </c>
      <c r="D88" s="178"/>
      <c r="E88" s="179"/>
      <c r="F88" s="167">
        <f t="shared" si="39"/>
        <v>80000000</v>
      </c>
      <c r="G88" s="178" t="str">
        <f t="shared" si="40"/>
        <v>#REF!</v>
      </c>
      <c r="H88" s="169" t="str">
        <f>+G88+'1ER TRIMESTRE'!H88</f>
        <v>#REF!</v>
      </c>
      <c r="I88" s="168" t="str">
        <f t="shared" si="41"/>
        <v>#REF!</v>
      </c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</row>
    <row r="89" ht="45.0" customHeight="1">
      <c r="A89" s="164">
        <v>1.111090104E9</v>
      </c>
      <c r="B89" s="165" t="s">
        <v>124</v>
      </c>
      <c r="C89" s="166">
        <v>8.0E7</v>
      </c>
      <c r="D89" s="176"/>
      <c r="E89" s="177"/>
      <c r="F89" s="167">
        <f t="shared" si="39"/>
        <v>80000000</v>
      </c>
      <c r="G89" s="178" t="str">
        <f t="shared" si="40"/>
        <v>#REF!</v>
      </c>
      <c r="H89" s="169" t="str">
        <f>+G89+'1ER TRIMESTRE'!H89</f>
        <v>#REF!</v>
      </c>
      <c r="I89" s="168" t="str">
        <f t="shared" si="41"/>
        <v>#REF!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ht="22.5" customHeight="1">
      <c r="A90" s="164">
        <v>1.111090105E9</v>
      </c>
      <c r="B90" s="165" t="s">
        <v>97</v>
      </c>
      <c r="C90" s="166">
        <v>1.0E7</v>
      </c>
      <c r="D90" s="178"/>
      <c r="E90" s="179"/>
      <c r="F90" s="167">
        <f t="shared" si="39"/>
        <v>10000000</v>
      </c>
      <c r="G90" s="178" t="str">
        <f t="shared" si="40"/>
        <v>#REF!</v>
      </c>
      <c r="H90" s="169" t="str">
        <f>+G90+'1ER TRIMESTRE'!H90</f>
        <v>#REF!</v>
      </c>
      <c r="I90" s="168" t="str">
        <f t="shared" si="41"/>
        <v>#REF!</v>
      </c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</row>
    <row r="91" ht="33.75" customHeight="1">
      <c r="A91" s="164">
        <v>1.111090106E9</v>
      </c>
      <c r="B91" s="165" t="s">
        <v>264</v>
      </c>
      <c r="C91" s="166">
        <v>3.0E8</v>
      </c>
      <c r="D91" s="176"/>
      <c r="E91" s="177"/>
      <c r="F91" s="167">
        <f t="shared" si="39"/>
        <v>300000000</v>
      </c>
      <c r="G91" s="178" t="str">
        <f t="shared" si="40"/>
        <v>#REF!</v>
      </c>
      <c r="H91" s="169" t="str">
        <f>+G91+'1ER TRIMESTRE'!H91</f>
        <v>#REF!</v>
      </c>
      <c r="I91" s="168" t="str">
        <f t="shared" si="41"/>
        <v>#REF!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ht="33.75" hidden="1" customHeight="1">
      <c r="A92" s="164">
        <v>1.111090107E9</v>
      </c>
      <c r="B92" s="165" t="s">
        <v>257</v>
      </c>
      <c r="C92" s="166"/>
      <c r="D92" s="176"/>
      <c r="E92" s="177"/>
      <c r="F92" s="167">
        <f t="shared" si="39"/>
        <v>0</v>
      </c>
      <c r="G92" s="178" t="str">
        <f t="shared" si="40"/>
        <v>#REF!</v>
      </c>
      <c r="H92" s="169" t="str">
        <f>+G92+'1ER TRIMESTRE'!H92</f>
        <v>#REF!</v>
      </c>
      <c r="I92" s="168" t="str">
        <f t="shared" si="41"/>
        <v>#REF!</v>
      </c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ht="22.5" customHeight="1">
      <c r="A93" s="164">
        <v>1.111090107E9</v>
      </c>
      <c r="B93" s="165" t="s">
        <v>265</v>
      </c>
      <c r="C93" s="166">
        <v>5000000.0</v>
      </c>
      <c r="D93" s="161"/>
      <c r="E93" s="162"/>
      <c r="F93" s="167">
        <f t="shared" si="39"/>
        <v>5000000</v>
      </c>
      <c r="G93" s="178" t="str">
        <f t="shared" si="40"/>
        <v>#REF!</v>
      </c>
      <c r="H93" s="169" t="str">
        <f>+G93+'1ER TRIMESTRE'!H93</f>
        <v>#REF!</v>
      </c>
      <c r="I93" s="168" t="str">
        <f t="shared" si="41"/>
        <v>#REF!</v>
      </c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</row>
    <row r="94" ht="33.75" customHeight="1">
      <c r="A94" s="164">
        <v>1.111090108E9</v>
      </c>
      <c r="B94" s="165" t="s">
        <v>266</v>
      </c>
      <c r="C94" s="166">
        <v>1.0E7</v>
      </c>
      <c r="D94" s="173"/>
      <c r="E94" s="174"/>
      <c r="F94" s="167">
        <f t="shared" si="39"/>
        <v>10000000</v>
      </c>
      <c r="G94" s="178" t="str">
        <f t="shared" si="40"/>
        <v>#REF!</v>
      </c>
      <c r="H94" s="169" t="str">
        <f>+G94+'1ER TRIMESTRE'!H94</f>
        <v>#REF!</v>
      </c>
      <c r="I94" s="168" t="str">
        <f t="shared" si="41"/>
        <v>#REF!</v>
      </c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</row>
    <row r="95" ht="33.75" customHeight="1">
      <c r="A95" s="188">
        <v>1112.0</v>
      </c>
      <c r="B95" s="154" t="s">
        <v>267</v>
      </c>
      <c r="C95" s="160">
        <f>+C96</f>
        <v>378151200</v>
      </c>
      <c r="D95" s="161">
        <f t="shared" ref="D95:E95" si="42">D96</f>
        <v>0</v>
      </c>
      <c r="E95" s="162">
        <f t="shared" si="42"/>
        <v>0</v>
      </c>
      <c r="F95" s="163">
        <f>+F96</f>
        <v>378151200</v>
      </c>
      <c r="G95" s="161" t="str">
        <f>G96</f>
        <v>#REF!</v>
      </c>
      <c r="H95" s="162" t="str">
        <f>+H96</f>
        <v>#REF!</v>
      </c>
      <c r="I95" s="161" t="str">
        <f>I96</f>
        <v>#REF!</v>
      </c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ht="12.0" customHeight="1">
      <c r="A96" s="153">
        <v>111202.0</v>
      </c>
      <c r="B96" s="154" t="s">
        <v>100</v>
      </c>
      <c r="C96" s="160">
        <f t="shared" ref="C96:I96" si="43">SUM(C97:C99)</f>
        <v>378151200</v>
      </c>
      <c r="D96" s="161">
        <f t="shared" si="43"/>
        <v>0</v>
      </c>
      <c r="E96" s="162">
        <f t="shared" si="43"/>
        <v>0</v>
      </c>
      <c r="F96" s="163">
        <f t="shared" si="43"/>
        <v>378151200</v>
      </c>
      <c r="G96" s="161" t="str">
        <f t="shared" si="43"/>
        <v>#REF!</v>
      </c>
      <c r="H96" s="162" t="str">
        <f t="shared" si="43"/>
        <v>#REF!</v>
      </c>
      <c r="I96" s="161" t="str">
        <f t="shared" si="43"/>
        <v>#REF!</v>
      </c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ht="12.0" customHeight="1">
      <c r="A97" s="189">
        <v>1.1120201E7</v>
      </c>
      <c r="B97" s="165" t="s">
        <v>268</v>
      </c>
      <c r="C97" s="166">
        <v>1.342656E8</v>
      </c>
      <c r="D97" s="173"/>
      <c r="E97" s="174"/>
      <c r="F97" s="167">
        <f t="shared" ref="F97:F99" si="44">+C97+D97-E97</f>
        <v>134265600</v>
      </c>
      <c r="G97" s="175" t="str">
        <f t="shared" ref="G97:G99" si="45">+#REF!+#REF!+#REF!</f>
        <v>#REF!</v>
      </c>
      <c r="H97" s="169" t="str">
        <f>+G97+'1ER TRIMESTRE'!H97</f>
        <v>#REF!</v>
      </c>
      <c r="I97" s="168" t="str">
        <f t="shared" ref="I97:I99" si="46">+F97-H97</f>
        <v>#REF!</v>
      </c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</row>
    <row r="98" ht="12.0" customHeight="1">
      <c r="A98" s="189">
        <v>1.1120202E7</v>
      </c>
      <c r="B98" s="165" t="s">
        <v>269</v>
      </c>
      <c r="C98" s="166">
        <v>1.342656E8</v>
      </c>
      <c r="D98" s="178"/>
      <c r="E98" s="179"/>
      <c r="F98" s="167">
        <f t="shared" si="44"/>
        <v>134265600</v>
      </c>
      <c r="G98" s="178" t="str">
        <f t="shared" si="45"/>
        <v>#REF!</v>
      </c>
      <c r="H98" s="169" t="str">
        <f>+G98+'1ER TRIMESTRE'!H98</f>
        <v>#REF!</v>
      </c>
      <c r="I98" s="168" t="str">
        <f t="shared" si="46"/>
        <v>#REF!</v>
      </c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ht="12.0" customHeight="1">
      <c r="A99" s="189">
        <v>1.1120203E7</v>
      </c>
      <c r="B99" s="165" t="s">
        <v>270</v>
      </c>
      <c r="C99" s="166">
        <v>1.0962E8</v>
      </c>
      <c r="D99" s="161"/>
      <c r="E99" s="162"/>
      <c r="F99" s="167">
        <f t="shared" si="44"/>
        <v>109620000</v>
      </c>
      <c r="G99" s="168" t="str">
        <f t="shared" si="45"/>
        <v>#REF!</v>
      </c>
      <c r="H99" s="169" t="str">
        <f>+G99+'1ER TRIMESTRE'!H99</f>
        <v>#REF!</v>
      </c>
      <c r="I99" s="168" t="str">
        <f t="shared" si="46"/>
        <v>#REF!</v>
      </c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</row>
    <row r="100" ht="24.0" customHeight="1">
      <c r="A100" s="153">
        <v>1113.0</v>
      </c>
      <c r="B100" s="154" t="s">
        <v>115</v>
      </c>
      <c r="C100" s="160">
        <f t="shared" ref="C100:I100" si="47">+C101+C108+C112+C119+C121+C124</f>
        <v>181670370</v>
      </c>
      <c r="D100" s="161">
        <f t="shared" si="47"/>
        <v>0</v>
      </c>
      <c r="E100" s="162">
        <f t="shared" si="47"/>
        <v>0</v>
      </c>
      <c r="F100" s="163">
        <f t="shared" si="47"/>
        <v>181670370</v>
      </c>
      <c r="G100" s="161" t="str">
        <f t="shared" si="47"/>
        <v>#REF!</v>
      </c>
      <c r="H100" s="162" t="str">
        <f t="shared" si="47"/>
        <v>#REF!</v>
      </c>
      <c r="I100" s="161" t="str">
        <f t="shared" si="47"/>
        <v>#REF!</v>
      </c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ht="12.0" customHeight="1">
      <c r="A101" s="153">
        <v>111301.0</v>
      </c>
      <c r="B101" s="154" t="s">
        <v>34</v>
      </c>
      <c r="C101" s="160">
        <f t="shared" ref="C101:I101" si="48">SUM(C102:C107)</f>
        <v>52020150</v>
      </c>
      <c r="D101" s="161">
        <f t="shared" si="48"/>
        <v>0</v>
      </c>
      <c r="E101" s="162">
        <f t="shared" si="48"/>
        <v>0</v>
      </c>
      <c r="F101" s="163">
        <f t="shared" si="48"/>
        <v>52020150</v>
      </c>
      <c r="G101" s="161" t="str">
        <f t="shared" si="48"/>
        <v>#REF!</v>
      </c>
      <c r="H101" s="162" t="str">
        <f t="shared" si="48"/>
        <v>#REF!</v>
      </c>
      <c r="I101" s="161" t="str">
        <f t="shared" si="48"/>
        <v>#REF!</v>
      </c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ht="12.0" customHeight="1">
      <c r="A102" s="164">
        <v>1.1130101E7</v>
      </c>
      <c r="B102" s="165" t="s">
        <v>35</v>
      </c>
      <c r="C102" s="166">
        <v>1.200465E7</v>
      </c>
      <c r="D102" s="178"/>
      <c r="E102" s="179"/>
      <c r="F102" s="167">
        <f t="shared" ref="F102:F107" si="49">+C102+D102-E102</f>
        <v>12004650</v>
      </c>
      <c r="G102" s="178" t="str">
        <f t="shared" ref="G102:G107" si="50">+#REF!+#REF!+#REF!</f>
        <v>#REF!</v>
      </c>
      <c r="H102" s="169" t="str">
        <f>+G102+'1ER TRIMESTRE'!H102</f>
        <v>#REF!</v>
      </c>
      <c r="I102" s="168" t="str">
        <f t="shared" ref="I102:I107" si="51">+F102-H102</f>
        <v>#REF!</v>
      </c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</row>
    <row r="103" ht="12.0" customHeight="1">
      <c r="A103" s="164">
        <v>1.1130102E7</v>
      </c>
      <c r="B103" s="165" t="s">
        <v>37</v>
      </c>
      <c r="C103" s="166">
        <v>7202790.0</v>
      </c>
      <c r="D103" s="178"/>
      <c r="E103" s="179"/>
      <c r="F103" s="167">
        <f t="shared" si="49"/>
        <v>7202790</v>
      </c>
      <c r="G103" s="178" t="str">
        <f t="shared" si="50"/>
        <v>#REF!</v>
      </c>
      <c r="H103" s="169" t="str">
        <f>+G103+'1ER TRIMESTRE'!H103</f>
        <v>#REF!</v>
      </c>
      <c r="I103" s="168" t="str">
        <f t="shared" si="51"/>
        <v>#REF!</v>
      </c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</row>
    <row r="104" ht="30.75" customHeight="1">
      <c r="A104" s="164">
        <v>1.1130103E7</v>
      </c>
      <c r="B104" s="165" t="s">
        <v>38</v>
      </c>
      <c r="C104" s="166">
        <v>6936020.0</v>
      </c>
      <c r="D104" s="176"/>
      <c r="E104" s="177"/>
      <c r="F104" s="167">
        <f t="shared" si="49"/>
        <v>6936020</v>
      </c>
      <c r="G104" s="178" t="str">
        <f t="shared" si="50"/>
        <v>#REF!</v>
      </c>
      <c r="H104" s="169" t="str">
        <f>+G104+'1ER TRIMESTRE'!H104</f>
        <v>#REF!</v>
      </c>
      <c r="I104" s="168" t="str">
        <f t="shared" si="51"/>
        <v>#REF!</v>
      </c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ht="12.0" customHeight="1">
      <c r="A105" s="164">
        <v>1.1130104E7</v>
      </c>
      <c r="B105" s="165" t="s">
        <v>41</v>
      </c>
      <c r="C105" s="190">
        <v>1.360527E7</v>
      </c>
      <c r="D105" s="191"/>
      <c r="E105" s="192"/>
      <c r="F105" s="167">
        <f t="shared" si="49"/>
        <v>13605270</v>
      </c>
      <c r="G105" s="178" t="str">
        <f t="shared" si="50"/>
        <v>#REF!</v>
      </c>
      <c r="H105" s="169" t="str">
        <f>+G105+'1ER TRIMESTRE'!H105</f>
        <v>#REF!</v>
      </c>
      <c r="I105" s="168" t="str">
        <f t="shared" si="51"/>
        <v>#REF!</v>
      </c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ht="22.5" customHeight="1">
      <c r="A106" s="164">
        <v>1.1130105E7</v>
      </c>
      <c r="B106" s="165" t="s">
        <v>43</v>
      </c>
      <c r="C106" s="193">
        <v>8536640.0</v>
      </c>
      <c r="D106" s="194"/>
      <c r="E106" s="195"/>
      <c r="F106" s="167">
        <f t="shared" si="49"/>
        <v>8536640</v>
      </c>
      <c r="G106" s="178" t="str">
        <f t="shared" si="50"/>
        <v>#REF!</v>
      </c>
      <c r="H106" s="169" t="str">
        <f>+G106+'1ER TRIMESTRE'!H106</f>
        <v>#REF!</v>
      </c>
      <c r="I106" s="168" t="str">
        <f t="shared" si="51"/>
        <v>#REF!</v>
      </c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</row>
    <row r="107" ht="22.5" customHeight="1">
      <c r="A107" s="164">
        <v>1.1130106E7</v>
      </c>
      <c r="B107" s="165" t="s">
        <v>44</v>
      </c>
      <c r="C107" s="166">
        <v>3734780.0</v>
      </c>
      <c r="D107" s="196"/>
      <c r="E107" s="197"/>
      <c r="F107" s="167">
        <f t="shared" si="49"/>
        <v>3734780</v>
      </c>
      <c r="G107" s="178" t="str">
        <f t="shared" si="50"/>
        <v>#REF!</v>
      </c>
      <c r="H107" s="169" t="str">
        <f>+G107+'1ER TRIMESTRE'!H107</f>
        <v>#REF!</v>
      </c>
      <c r="I107" s="168" t="str">
        <f t="shared" si="51"/>
        <v>#REF!</v>
      </c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</row>
    <row r="108" ht="22.5" customHeight="1">
      <c r="A108" s="153">
        <v>111302.0</v>
      </c>
      <c r="B108" s="154" t="s">
        <v>49</v>
      </c>
      <c r="C108" s="199">
        <f t="shared" ref="C108:I108" si="52">SUM(C109:C111)</f>
        <v>9603720</v>
      </c>
      <c r="D108" s="191">
        <f t="shared" si="52"/>
        <v>0</v>
      </c>
      <c r="E108" s="191">
        <f t="shared" si="52"/>
        <v>0</v>
      </c>
      <c r="F108" s="191">
        <f t="shared" si="52"/>
        <v>9603720</v>
      </c>
      <c r="G108" s="191" t="str">
        <f t="shared" si="52"/>
        <v>#REF!</v>
      </c>
      <c r="H108" s="191" t="str">
        <f t="shared" si="52"/>
        <v>#REF!</v>
      </c>
      <c r="I108" s="191" t="str">
        <f t="shared" si="52"/>
        <v>#REF!</v>
      </c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ht="12.0" customHeight="1">
      <c r="A109" s="164">
        <v>1.1130201E7</v>
      </c>
      <c r="B109" s="165" t="s">
        <v>214</v>
      </c>
      <c r="C109" s="190">
        <v>6402480.0</v>
      </c>
      <c r="D109" s="200"/>
      <c r="E109" s="201"/>
      <c r="F109" s="167">
        <f t="shared" ref="F109:F111" si="53">+C109+D109-E109</f>
        <v>6402480</v>
      </c>
      <c r="G109" s="178" t="str">
        <f t="shared" ref="G109:G110" si="54">+#REF!+#REF!+#REF!</f>
        <v>#REF!</v>
      </c>
      <c r="H109" s="169" t="str">
        <f>+G109+'1ER TRIMESTRE'!H109</f>
        <v>#REF!</v>
      </c>
      <c r="I109" s="168" t="str">
        <f t="shared" ref="I109:I111" si="55">+F109-H109</f>
        <v>#REF!</v>
      </c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</row>
    <row r="110" ht="24.0" customHeight="1">
      <c r="A110" s="164">
        <v>1.1130202E7</v>
      </c>
      <c r="B110" s="165" t="s">
        <v>55</v>
      </c>
      <c r="C110" s="190">
        <v>3201240.0</v>
      </c>
      <c r="D110" s="200"/>
      <c r="E110" s="201"/>
      <c r="F110" s="167">
        <f t="shared" si="53"/>
        <v>3201240</v>
      </c>
      <c r="G110" s="178" t="str">
        <f t="shared" si="54"/>
        <v>#REF!</v>
      </c>
      <c r="H110" s="169" t="str">
        <f>+G110+'1ER TRIMESTRE'!H110</f>
        <v>#REF!</v>
      </c>
      <c r="I110" s="168" t="str">
        <f t="shared" si="55"/>
        <v>#REF!</v>
      </c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</row>
    <row r="111" ht="24.0" hidden="1" customHeight="1">
      <c r="A111" s="164">
        <v>1.1130203E7</v>
      </c>
      <c r="B111" s="165" t="s">
        <v>217</v>
      </c>
      <c r="C111" s="190">
        <v>0.0</v>
      </c>
      <c r="D111" s="200"/>
      <c r="E111" s="201"/>
      <c r="F111" s="167">
        <f t="shared" si="53"/>
        <v>0</v>
      </c>
      <c r="G111" s="178"/>
      <c r="H111" s="169" t="str">
        <f>+G111+#REF!</f>
        <v>#REF!</v>
      </c>
      <c r="I111" s="168" t="str">
        <f t="shared" si="55"/>
        <v>#REF!</v>
      </c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</row>
    <row r="112" ht="24.0" customHeight="1">
      <c r="A112" s="153">
        <v>111303.0</v>
      </c>
      <c r="B112" s="154" t="s">
        <v>58</v>
      </c>
      <c r="C112" s="199">
        <f t="shared" ref="C112:I112" si="56">SUM(C113:C118)</f>
        <v>45617670</v>
      </c>
      <c r="D112" s="191">
        <f t="shared" si="56"/>
        <v>0</v>
      </c>
      <c r="E112" s="192">
        <f t="shared" si="56"/>
        <v>0</v>
      </c>
      <c r="F112" s="202">
        <f t="shared" si="56"/>
        <v>45617670</v>
      </c>
      <c r="G112" s="191" t="str">
        <f t="shared" si="56"/>
        <v>#REF!</v>
      </c>
      <c r="H112" s="192" t="str">
        <f t="shared" si="56"/>
        <v>#REF!</v>
      </c>
      <c r="I112" s="191" t="str">
        <f t="shared" si="56"/>
        <v>#REF!</v>
      </c>
      <c r="J112" s="128"/>
      <c r="K112" s="203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ht="12.0" customHeight="1">
      <c r="A113" s="164">
        <v>1.1130301E7</v>
      </c>
      <c r="B113" s="165" t="s">
        <v>59</v>
      </c>
      <c r="C113" s="190">
        <v>1.440558E7</v>
      </c>
      <c r="D113" s="200"/>
      <c r="E113" s="201"/>
      <c r="F113" s="167">
        <f t="shared" ref="F113:F118" si="57">+C113+D113-E113</f>
        <v>14405580</v>
      </c>
      <c r="G113" s="178" t="str">
        <f t="shared" ref="G113:G118" si="58">+#REF!+#REF!+#REF!</f>
        <v>#REF!</v>
      </c>
      <c r="H113" s="169" t="str">
        <f>+G113+'1ER TRIMESTRE'!H113</f>
        <v>#REF!</v>
      </c>
      <c r="I113" s="168" t="str">
        <f t="shared" ref="I113:I118" si="59">+F113-H113</f>
        <v>#REF!</v>
      </c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</row>
    <row r="114" ht="12.0" customHeight="1">
      <c r="A114" s="164">
        <v>1.1130302E7</v>
      </c>
      <c r="B114" s="165" t="s">
        <v>223</v>
      </c>
      <c r="C114" s="166">
        <v>9603720.0</v>
      </c>
      <c r="D114" s="194"/>
      <c r="E114" s="195"/>
      <c r="F114" s="167">
        <f t="shared" si="57"/>
        <v>9603720</v>
      </c>
      <c r="G114" s="178" t="str">
        <f t="shared" si="58"/>
        <v>#REF!</v>
      </c>
      <c r="H114" s="169" t="str">
        <f>+G114+'1ER TRIMESTRE'!H114</f>
        <v>#REF!</v>
      </c>
      <c r="I114" s="168" t="str">
        <f t="shared" si="59"/>
        <v>#REF!</v>
      </c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</row>
    <row r="115" ht="12.0" customHeight="1">
      <c r="A115" s="164">
        <v>1.1130303E7</v>
      </c>
      <c r="B115" s="165" t="s">
        <v>224</v>
      </c>
      <c r="C115" s="166">
        <v>4801860.0</v>
      </c>
      <c r="D115" s="194"/>
      <c r="E115" s="195"/>
      <c r="F115" s="167">
        <f t="shared" si="57"/>
        <v>4801860</v>
      </c>
      <c r="G115" s="178" t="str">
        <f t="shared" si="58"/>
        <v>#REF!</v>
      </c>
      <c r="H115" s="169" t="str">
        <f>+G115+'1ER TRIMESTRE'!H115</f>
        <v>#REF!</v>
      </c>
      <c r="I115" s="168" t="str">
        <f t="shared" si="59"/>
        <v>#REF!</v>
      </c>
      <c r="J115" s="203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</row>
    <row r="116" ht="12.0" customHeight="1">
      <c r="A116" s="164">
        <v>1.1130304E7</v>
      </c>
      <c r="B116" s="165" t="s">
        <v>67</v>
      </c>
      <c r="C116" s="166">
        <v>4801860.0</v>
      </c>
      <c r="D116" s="161"/>
      <c r="E116" s="162"/>
      <c r="F116" s="167">
        <f t="shared" si="57"/>
        <v>4801860</v>
      </c>
      <c r="G116" s="178" t="str">
        <f t="shared" si="58"/>
        <v>#REF!</v>
      </c>
      <c r="H116" s="169" t="str">
        <f>+G116+'1ER TRIMESTRE'!H116</f>
        <v>#REF!</v>
      </c>
      <c r="I116" s="168" t="str">
        <f t="shared" si="59"/>
        <v>#REF!</v>
      </c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</row>
    <row r="117" ht="12.0" customHeight="1">
      <c r="A117" s="164">
        <v>1.1130305E7</v>
      </c>
      <c r="B117" s="165" t="s">
        <v>225</v>
      </c>
      <c r="C117" s="166">
        <v>7202790.0</v>
      </c>
      <c r="D117" s="161"/>
      <c r="E117" s="162"/>
      <c r="F117" s="167">
        <f t="shared" si="57"/>
        <v>7202790</v>
      </c>
      <c r="G117" s="168" t="str">
        <f t="shared" si="58"/>
        <v>#REF!</v>
      </c>
      <c r="H117" s="169" t="str">
        <f>+G117+'1ER TRIMESTRE'!H117</f>
        <v>#REF!</v>
      </c>
      <c r="I117" s="168" t="str">
        <f t="shared" si="59"/>
        <v>#REF!</v>
      </c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</row>
    <row r="118" ht="12.0" customHeight="1">
      <c r="A118" s="164">
        <v>1.1130306E7</v>
      </c>
      <c r="B118" s="165" t="s">
        <v>226</v>
      </c>
      <c r="C118" s="166">
        <v>4801860.0</v>
      </c>
      <c r="D118" s="173"/>
      <c r="E118" s="174"/>
      <c r="F118" s="167">
        <f t="shared" si="57"/>
        <v>4801860</v>
      </c>
      <c r="G118" s="175" t="str">
        <f t="shared" si="58"/>
        <v>#REF!</v>
      </c>
      <c r="H118" s="169" t="str">
        <f>+G118+'1ER TRIMESTRE'!H118</f>
        <v>#REF!</v>
      </c>
      <c r="I118" s="168" t="str">
        <f t="shared" si="59"/>
        <v>#REF!</v>
      </c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</row>
    <row r="119" ht="24.0" customHeight="1">
      <c r="A119" s="153">
        <v>111304.0</v>
      </c>
      <c r="B119" s="154" t="s">
        <v>124</v>
      </c>
      <c r="C119" s="160">
        <f t="shared" ref="C119:I119" si="60">SUM(C120)</f>
        <v>9603720</v>
      </c>
      <c r="D119" s="161">
        <f t="shared" si="60"/>
        <v>0</v>
      </c>
      <c r="E119" s="162">
        <f t="shared" si="60"/>
        <v>0</v>
      </c>
      <c r="F119" s="163">
        <f t="shared" si="60"/>
        <v>9603720</v>
      </c>
      <c r="G119" s="161" t="str">
        <f t="shared" si="60"/>
        <v>#REF!</v>
      </c>
      <c r="H119" s="162" t="str">
        <f t="shared" si="60"/>
        <v>#REF!</v>
      </c>
      <c r="I119" s="161" t="str">
        <f t="shared" si="60"/>
        <v>#REF!</v>
      </c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ht="12.0" customHeight="1">
      <c r="A120" s="164">
        <v>1.1130401E7</v>
      </c>
      <c r="B120" s="165" t="s">
        <v>271</v>
      </c>
      <c r="C120" s="166">
        <v>9603720.0</v>
      </c>
      <c r="D120" s="196"/>
      <c r="E120" s="197"/>
      <c r="F120" s="167">
        <f>+C120+D120-E120</f>
        <v>9603720</v>
      </c>
      <c r="G120" s="204" t="str">
        <f>+#REF!+#REF!+#REF!</f>
        <v>#REF!</v>
      </c>
      <c r="H120" s="169" t="str">
        <f>+G120+'1ER TRIMESTRE'!H120</f>
        <v>#REF!</v>
      </c>
      <c r="I120" s="168" t="str">
        <f>+F120-H120</f>
        <v>#REF!</v>
      </c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ht="12.0" customHeight="1">
      <c r="A121" s="153">
        <v>111305.0</v>
      </c>
      <c r="B121" s="154" t="s">
        <v>97</v>
      </c>
      <c r="C121" s="160">
        <f t="shared" ref="C121:I121" si="61">SUM(C122:C123)</f>
        <v>6402480</v>
      </c>
      <c r="D121" s="161">
        <f t="shared" si="61"/>
        <v>0</v>
      </c>
      <c r="E121" s="162">
        <f t="shared" si="61"/>
        <v>0</v>
      </c>
      <c r="F121" s="163">
        <f t="shared" si="61"/>
        <v>6402480</v>
      </c>
      <c r="G121" s="161" t="str">
        <f t="shared" si="61"/>
        <v>#REF!</v>
      </c>
      <c r="H121" s="162" t="str">
        <f t="shared" si="61"/>
        <v>#REF!</v>
      </c>
      <c r="I121" s="161" t="str">
        <f t="shared" si="61"/>
        <v>#REF!</v>
      </c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</row>
    <row r="122" ht="24.0" customHeight="1">
      <c r="A122" s="164">
        <v>1.1130501E7</v>
      </c>
      <c r="B122" s="165" t="s">
        <v>227</v>
      </c>
      <c r="C122" s="166">
        <v>2667700.0</v>
      </c>
      <c r="D122" s="176"/>
      <c r="E122" s="177"/>
      <c r="F122" s="167">
        <f t="shared" ref="F122:F123" si="62">+C122+D122-E122</f>
        <v>2667700</v>
      </c>
      <c r="G122" s="178" t="str">
        <f t="shared" ref="G122:G123" si="63">+#REF!+#REF!+#REF!</f>
        <v>#REF!</v>
      </c>
      <c r="H122" s="169" t="str">
        <f>+G122+'1ER TRIMESTRE'!H122</f>
        <v>#REF!</v>
      </c>
      <c r="I122" s="168" t="str">
        <f t="shared" ref="I122:I123" si="64">+F122-H122</f>
        <v>#REF!</v>
      </c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</row>
    <row r="123" ht="12.0" customHeight="1">
      <c r="A123" s="164">
        <v>1.1130502E7</v>
      </c>
      <c r="B123" s="165" t="s">
        <v>98</v>
      </c>
      <c r="C123" s="166">
        <v>3734780.0</v>
      </c>
      <c r="D123" s="178"/>
      <c r="E123" s="179"/>
      <c r="F123" s="167">
        <f t="shared" si="62"/>
        <v>3734780</v>
      </c>
      <c r="G123" s="178" t="str">
        <f t="shared" si="63"/>
        <v>#REF!</v>
      </c>
      <c r="H123" s="169" t="str">
        <f>+G123+'1ER TRIMESTRE'!H123</f>
        <v>#REF!</v>
      </c>
      <c r="I123" s="168" t="str">
        <f t="shared" si="64"/>
        <v>#REF!</v>
      </c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</row>
    <row r="124" ht="24.0" customHeight="1">
      <c r="A124" s="153">
        <v>111306.0</v>
      </c>
      <c r="B124" s="154" t="s">
        <v>228</v>
      </c>
      <c r="C124" s="160">
        <f t="shared" ref="C124:I124" si="65">SUM(C125:C137)</f>
        <v>58422630</v>
      </c>
      <c r="D124" s="161">
        <f t="shared" si="65"/>
        <v>0</v>
      </c>
      <c r="E124" s="162">
        <f t="shared" si="65"/>
        <v>0</v>
      </c>
      <c r="F124" s="163">
        <f t="shared" si="65"/>
        <v>58422630</v>
      </c>
      <c r="G124" s="161" t="str">
        <f t="shared" si="65"/>
        <v>#REF!</v>
      </c>
      <c r="H124" s="162" t="str">
        <f t="shared" si="65"/>
        <v>#REF!</v>
      </c>
      <c r="I124" s="161" t="str">
        <f t="shared" si="65"/>
        <v>#REF!</v>
      </c>
      <c r="J124" s="205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</row>
    <row r="125" ht="12.0" customHeight="1">
      <c r="A125" s="164">
        <v>1.1130601E7</v>
      </c>
      <c r="B125" s="165" t="s">
        <v>229</v>
      </c>
      <c r="C125" s="166">
        <v>4801860.0</v>
      </c>
      <c r="D125" s="161"/>
      <c r="E125" s="162"/>
      <c r="F125" s="167">
        <f t="shared" ref="F125:F137" si="66">+C125+D125-E125</f>
        <v>4801860</v>
      </c>
      <c r="G125" s="168" t="str">
        <f t="shared" ref="G125:G137" si="67">+#REF!+#REF!+#REF!</f>
        <v>#REF!</v>
      </c>
      <c r="H125" s="169" t="str">
        <f>+G125+'1ER TRIMESTRE'!H125</f>
        <v>#REF!</v>
      </c>
      <c r="I125" s="168" t="str">
        <f t="shared" ref="I125:I137" si="68">+F125-H125</f>
        <v>#REF!</v>
      </c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</row>
    <row r="126" ht="12.0" customHeight="1">
      <c r="A126" s="164">
        <v>1.1130601E7</v>
      </c>
      <c r="B126" s="165" t="s">
        <v>230</v>
      </c>
      <c r="C126" s="166">
        <v>8536640.0</v>
      </c>
      <c r="D126" s="173"/>
      <c r="E126" s="174"/>
      <c r="F126" s="167">
        <f t="shared" si="66"/>
        <v>8536640</v>
      </c>
      <c r="G126" s="168" t="str">
        <f t="shared" si="67"/>
        <v>#REF!</v>
      </c>
      <c r="H126" s="169" t="str">
        <f>+G126+'1ER TRIMESTRE'!H126</f>
        <v>#REF!</v>
      </c>
      <c r="I126" s="168" t="str">
        <f t="shared" si="68"/>
        <v>#REF!</v>
      </c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</row>
    <row r="127" ht="12.0" customHeight="1">
      <c r="A127" s="164">
        <v>1.1130601E7</v>
      </c>
      <c r="B127" s="165" t="s">
        <v>289</v>
      </c>
      <c r="C127" s="166">
        <v>3201240.0</v>
      </c>
      <c r="D127" s="178"/>
      <c r="E127" s="179"/>
      <c r="F127" s="167">
        <f t="shared" si="66"/>
        <v>3201240</v>
      </c>
      <c r="G127" s="168" t="str">
        <f t="shared" si="67"/>
        <v>#REF!</v>
      </c>
      <c r="H127" s="169" t="str">
        <f>+G127+'1ER TRIMESTRE'!H127</f>
        <v>#REF!</v>
      </c>
      <c r="I127" s="168" t="str">
        <f t="shared" si="68"/>
        <v>#REF!</v>
      </c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</row>
    <row r="128" ht="12.0" customHeight="1">
      <c r="A128" s="164">
        <v>1.1130601E7</v>
      </c>
      <c r="B128" s="165" t="s">
        <v>232</v>
      </c>
      <c r="C128" s="166">
        <v>4001550.0</v>
      </c>
      <c r="D128" s="173"/>
      <c r="E128" s="174"/>
      <c r="F128" s="167">
        <f t="shared" si="66"/>
        <v>4001550</v>
      </c>
      <c r="G128" s="168" t="str">
        <f t="shared" si="67"/>
        <v>#REF!</v>
      </c>
      <c r="H128" s="169" t="str">
        <f>+G128+'1ER TRIMESTRE'!H128</f>
        <v>#REF!</v>
      </c>
      <c r="I128" s="168" t="str">
        <f t="shared" si="68"/>
        <v>#REF!</v>
      </c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</row>
    <row r="129" ht="24.0" customHeight="1">
      <c r="A129" s="164">
        <v>1.1130601E7</v>
      </c>
      <c r="B129" s="165" t="s">
        <v>236</v>
      </c>
      <c r="C129" s="166">
        <v>8536640.0</v>
      </c>
      <c r="D129" s="161"/>
      <c r="E129" s="162"/>
      <c r="F129" s="167">
        <f t="shared" si="66"/>
        <v>8536640</v>
      </c>
      <c r="G129" s="168" t="str">
        <f t="shared" si="67"/>
        <v>#REF!</v>
      </c>
      <c r="H129" s="169" t="str">
        <f>+G129+'1ER TRIMESTRE'!H129</f>
        <v>#REF!</v>
      </c>
      <c r="I129" s="168" t="str">
        <f t="shared" si="68"/>
        <v>#REF!</v>
      </c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</row>
    <row r="130" ht="24.0" customHeight="1">
      <c r="A130" s="164">
        <v>1.1130601E7</v>
      </c>
      <c r="B130" s="165" t="s">
        <v>237</v>
      </c>
      <c r="C130" s="166">
        <v>4801860.0</v>
      </c>
      <c r="D130" s="178"/>
      <c r="E130" s="179"/>
      <c r="F130" s="167">
        <f t="shared" si="66"/>
        <v>4801860</v>
      </c>
      <c r="G130" s="168" t="str">
        <f t="shared" si="67"/>
        <v>#REF!</v>
      </c>
      <c r="H130" s="169" t="str">
        <f>+G130+'1ER TRIMESTRE'!H130</f>
        <v>#REF!</v>
      </c>
      <c r="I130" s="168" t="str">
        <f t="shared" si="68"/>
        <v>#REF!</v>
      </c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</row>
    <row r="131" ht="24.0" customHeight="1">
      <c r="A131" s="164">
        <v>1.1130601E7</v>
      </c>
      <c r="B131" s="165" t="s">
        <v>238</v>
      </c>
      <c r="C131" s="166">
        <v>3201240.0</v>
      </c>
      <c r="D131" s="173"/>
      <c r="E131" s="174"/>
      <c r="F131" s="167">
        <f t="shared" si="66"/>
        <v>3201240</v>
      </c>
      <c r="G131" s="168" t="str">
        <f t="shared" si="67"/>
        <v>#REF!</v>
      </c>
      <c r="H131" s="169" t="str">
        <f>+G131+'1ER TRIMESTRE'!H131</f>
        <v>#REF!</v>
      </c>
      <c r="I131" s="168" t="str">
        <f t="shared" si="68"/>
        <v>#REF!</v>
      </c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</row>
    <row r="132" ht="24.0" customHeight="1">
      <c r="A132" s="164">
        <v>1.1130601E7</v>
      </c>
      <c r="B132" s="165" t="s">
        <v>239</v>
      </c>
      <c r="C132" s="166">
        <v>3201240.0</v>
      </c>
      <c r="D132" s="173"/>
      <c r="E132" s="174"/>
      <c r="F132" s="167">
        <f t="shared" si="66"/>
        <v>3201240</v>
      </c>
      <c r="G132" s="168" t="str">
        <f t="shared" si="67"/>
        <v>#REF!</v>
      </c>
      <c r="H132" s="169" t="str">
        <f>+G132+'1ER TRIMESTRE'!H132</f>
        <v>#REF!</v>
      </c>
      <c r="I132" s="168" t="str">
        <f t="shared" si="68"/>
        <v>#REF!</v>
      </c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</row>
    <row r="133" ht="24.0" customHeight="1">
      <c r="A133" s="164">
        <v>1.1130601E7</v>
      </c>
      <c r="B133" s="165" t="s">
        <v>240</v>
      </c>
      <c r="C133" s="166">
        <v>3201240.0</v>
      </c>
      <c r="D133" s="176"/>
      <c r="E133" s="177"/>
      <c r="F133" s="167">
        <f t="shared" si="66"/>
        <v>3201240</v>
      </c>
      <c r="G133" s="168" t="str">
        <f t="shared" si="67"/>
        <v>#REF!</v>
      </c>
      <c r="H133" s="169" t="str">
        <f>+G133+'1ER TRIMESTRE'!H133</f>
        <v>#REF!</v>
      </c>
      <c r="I133" s="168" t="str">
        <f t="shared" si="68"/>
        <v>#REF!</v>
      </c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</row>
    <row r="134" ht="12.0" customHeight="1">
      <c r="A134" s="164">
        <v>1.1130601E7</v>
      </c>
      <c r="B134" s="165" t="s">
        <v>272</v>
      </c>
      <c r="C134" s="166">
        <v>3201240.0</v>
      </c>
      <c r="D134" s="176"/>
      <c r="E134" s="177"/>
      <c r="F134" s="167">
        <f t="shared" si="66"/>
        <v>3201240</v>
      </c>
      <c r="G134" s="168" t="str">
        <f t="shared" si="67"/>
        <v>#REF!</v>
      </c>
      <c r="H134" s="169" t="str">
        <f>+G134+'1ER TRIMESTRE'!H134</f>
        <v>#REF!</v>
      </c>
      <c r="I134" s="168" t="str">
        <f t="shared" si="68"/>
        <v>#REF!</v>
      </c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ht="48.0" customHeight="1">
      <c r="A135" s="164">
        <v>1.1130601E7</v>
      </c>
      <c r="B135" s="165" t="s">
        <v>242</v>
      </c>
      <c r="C135" s="166">
        <v>3201240.0</v>
      </c>
      <c r="D135" s="180"/>
      <c r="E135" s="181"/>
      <c r="F135" s="167">
        <f t="shared" si="66"/>
        <v>3201240</v>
      </c>
      <c r="G135" s="168" t="str">
        <f t="shared" si="67"/>
        <v>#REF!</v>
      </c>
      <c r="H135" s="169" t="str">
        <f>+G135+'1ER TRIMESTRE'!H135</f>
        <v>#REF!</v>
      </c>
      <c r="I135" s="168" t="str">
        <f t="shared" si="68"/>
        <v>#REF!</v>
      </c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</row>
    <row r="136" ht="24.0" customHeight="1">
      <c r="A136" s="164">
        <v>1.1130601E7</v>
      </c>
      <c r="B136" s="165" t="s">
        <v>273</v>
      </c>
      <c r="C136" s="166">
        <v>4268320.0</v>
      </c>
      <c r="D136" s="178"/>
      <c r="E136" s="179"/>
      <c r="F136" s="167">
        <f t="shared" si="66"/>
        <v>4268320</v>
      </c>
      <c r="G136" s="168" t="str">
        <f t="shared" si="67"/>
        <v>#REF!</v>
      </c>
      <c r="H136" s="169" t="str">
        <f>+G136+'1ER TRIMESTRE'!H136</f>
        <v>#REF!</v>
      </c>
      <c r="I136" s="168" t="str">
        <f t="shared" si="68"/>
        <v>#REF!</v>
      </c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</row>
    <row r="137" ht="24.0" customHeight="1">
      <c r="A137" s="164">
        <v>1.1130601E7</v>
      </c>
      <c r="B137" s="165" t="str">
        <f>+B68</f>
        <v>Articulación Administración Pública Convenio Unicartagena, Riohacha</v>
      </c>
      <c r="C137" s="193">
        <v>4268320.0</v>
      </c>
      <c r="D137" s="206"/>
      <c r="E137" s="207"/>
      <c r="F137" s="167">
        <f t="shared" si="66"/>
        <v>4268320</v>
      </c>
      <c r="G137" s="208" t="str">
        <f t="shared" si="67"/>
        <v>#REF!</v>
      </c>
      <c r="H137" s="169" t="str">
        <f>+G137+'1ER TRIMESTRE'!H137</f>
        <v>#REF!</v>
      </c>
      <c r="I137" s="168" t="str">
        <f t="shared" si="68"/>
        <v>#REF!</v>
      </c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</row>
    <row r="138" ht="12.0" customHeight="1">
      <c r="A138" s="153">
        <v>111307.0</v>
      </c>
      <c r="B138" s="154" t="str">
        <f>+B70</f>
        <v>Montería</v>
      </c>
      <c r="C138" s="160">
        <f t="shared" ref="C138:I138" si="69">SUM(C139)</f>
        <v>4001550</v>
      </c>
      <c r="D138" s="161">
        <f t="shared" si="69"/>
        <v>0</v>
      </c>
      <c r="E138" s="162">
        <f t="shared" si="69"/>
        <v>0</v>
      </c>
      <c r="F138" s="163">
        <f t="shared" si="69"/>
        <v>4001550</v>
      </c>
      <c r="G138" s="161" t="str">
        <f t="shared" si="69"/>
        <v>#REF!</v>
      </c>
      <c r="H138" s="162" t="str">
        <f t="shared" si="69"/>
        <v>#REF!</v>
      </c>
      <c r="I138" s="161" t="str">
        <f t="shared" si="69"/>
        <v>#REF!</v>
      </c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ht="12.0" customHeight="1">
      <c r="A139" s="164">
        <v>1.1130701E7</v>
      </c>
      <c r="B139" s="165" t="s">
        <v>256</v>
      </c>
      <c r="C139" s="166">
        <v>4001550.0</v>
      </c>
      <c r="D139" s="173"/>
      <c r="E139" s="174"/>
      <c r="F139" s="167">
        <f>+C139+D139-E139</f>
        <v>4001550</v>
      </c>
      <c r="G139" s="175" t="str">
        <f>+#REF!+#REF!+#REF!</f>
        <v>#REF!</v>
      </c>
      <c r="H139" s="169" t="str">
        <f>+G139+'1ER TRIMESTRE'!H139</f>
        <v>#REF!</v>
      </c>
      <c r="I139" s="168" t="str">
        <f>+F139-H139</f>
        <v>#REF!</v>
      </c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</row>
    <row r="140" ht="12.0" customHeight="1">
      <c r="A140" s="153">
        <v>111308.0</v>
      </c>
      <c r="B140" s="154" t="str">
        <f>+B81</f>
        <v>Escuela Técnica</v>
      </c>
      <c r="C140" s="160">
        <f t="shared" ref="C140:I140" si="70">SUM(C141)</f>
        <v>2134160</v>
      </c>
      <c r="D140" s="161">
        <f t="shared" si="70"/>
        <v>0</v>
      </c>
      <c r="E140" s="162">
        <f t="shared" si="70"/>
        <v>0</v>
      </c>
      <c r="F140" s="163">
        <f t="shared" si="70"/>
        <v>2134160</v>
      </c>
      <c r="G140" s="161" t="str">
        <f t="shared" si="70"/>
        <v>#REF!</v>
      </c>
      <c r="H140" s="162" t="str">
        <f t="shared" si="70"/>
        <v>#REF!</v>
      </c>
      <c r="I140" s="161" t="str">
        <f t="shared" si="70"/>
        <v>#REF!</v>
      </c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ht="24.0" customHeight="1">
      <c r="A141" s="164">
        <v>1.1130801E7</v>
      </c>
      <c r="B141" s="165" t="s">
        <v>274</v>
      </c>
      <c r="C141" s="166">
        <v>2134160.0</v>
      </c>
      <c r="D141" s="161"/>
      <c r="E141" s="162"/>
      <c r="F141" s="167">
        <f>+C141+D141-E141</f>
        <v>2134160</v>
      </c>
      <c r="G141" s="178" t="str">
        <f>+#REF!+#REF!+#REF!</f>
        <v>#REF!</v>
      </c>
      <c r="H141" s="169" t="str">
        <f>+G141+'1ER TRIMESTRE'!H141</f>
        <v>#REF!</v>
      </c>
      <c r="I141" s="168" t="str">
        <f>+F141-H141</f>
        <v>#REF!</v>
      </c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ht="22.5" customHeight="1">
      <c r="A142" s="153">
        <v>1114.0</v>
      </c>
      <c r="B142" s="154" t="s">
        <v>128</v>
      </c>
      <c r="C142" s="160">
        <f t="shared" ref="C142:I142" si="71">+C143+C147</f>
        <v>266539740</v>
      </c>
      <c r="D142" s="161">
        <f t="shared" si="71"/>
        <v>0</v>
      </c>
      <c r="E142" s="162">
        <f t="shared" si="71"/>
        <v>0</v>
      </c>
      <c r="F142" s="163">
        <f t="shared" si="71"/>
        <v>266539740</v>
      </c>
      <c r="G142" s="161" t="str">
        <f t="shared" si="71"/>
        <v>#REF!</v>
      </c>
      <c r="H142" s="162" t="str">
        <f t="shared" si="71"/>
        <v>#REF!</v>
      </c>
      <c r="I142" s="161" t="str">
        <f t="shared" si="71"/>
        <v>#REF!</v>
      </c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ht="22.5" customHeight="1">
      <c r="A143" s="153">
        <v>111401.0</v>
      </c>
      <c r="B143" s="154" t="s">
        <v>100</v>
      </c>
      <c r="C143" s="160">
        <f t="shared" ref="C143:I143" si="72">SUM(C144:C146)</f>
        <v>16539740</v>
      </c>
      <c r="D143" s="161">
        <f t="shared" si="72"/>
        <v>0</v>
      </c>
      <c r="E143" s="162">
        <f t="shared" si="72"/>
        <v>0</v>
      </c>
      <c r="F143" s="163">
        <f t="shared" si="72"/>
        <v>16539740</v>
      </c>
      <c r="G143" s="161" t="str">
        <f t="shared" si="72"/>
        <v>#REF!</v>
      </c>
      <c r="H143" s="162" t="str">
        <f t="shared" si="72"/>
        <v>#REF!</v>
      </c>
      <c r="I143" s="161" t="str">
        <f t="shared" si="72"/>
        <v>#REF!</v>
      </c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</row>
    <row r="144" ht="22.5" customHeight="1">
      <c r="A144" s="164">
        <v>1.1140101E7</v>
      </c>
      <c r="B144" s="165" t="str">
        <f t="shared" ref="B144:B146" si="73">+B97</f>
        <v>Gerencia en Finanzas</v>
      </c>
      <c r="C144" s="166">
        <v>6402480.0</v>
      </c>
      <c r="D144" s="173"/>
      <c r="E144" s="174"/>
      <c r="F144" s="167">
        <f t="shared" ref="F144:F146" si="74">+C144+D144-E144</f>
        <v>6402480</v>
      </c>
      <c r="G144" s="178" t="str">
        <f t="shared" ref="G144:G146" si="75">+#REF!+#REF!+#REF!</f>
        <v>#REF!</v>
      </c>
      <c r="H144" s="169" t="str">
        <f>+G144+'1ER TRIMESTRE'!H144</f>
        <v>#REF!</v>
      </c>
      <c r="I144" s="168" t="str">
        <f t="shared" ref="I144:I146" si="76">+F144-H144</f>
        <v>#REF!</v>
      </c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</row>
    <row r="145" ht="22.5" customHeight="1">
      <c r="A145" s="164">
        <v>1.1140102E7</v>
      </c>
      <c r="B145" s="165" t="str">
        <f t="shared" si="73"/>
        <v>Gerencia de Servicios de Salud</v>
      </c>
      <c r="C145" s="166">
        <v>6402480.0</v>
      </c>
      <c r="D145" s="178"/>
      <c r="E145" s="174"/>
      <c r="F145" s="167">
        <f t="shared" si="74"/>
        <v>6402480</v>
      </c>
      <c r="G145" s="178" t="str">
        <f t="shared" si="75"/>
        <v>#REF!</v>
      </c>
      <c r="H145" s="169" t="str">
        <f>+G145+'1ER TRIMESTRE'!H145</f>
        <v>#REF!</v>
      </c>
      <c r="I145" s="168" t="str">
        <f t="shared" si="76"/>
        <v>#REF!</v>
      </c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</row>
    <row r="146" ht="22.5" customHeight="1">
      <c r="A146" s="164">
        <v>1.1140103E7</v>
      </c>
      <c r="B146" s="165" t="str">
        <f t="shared" si="73"/>
        <v>Gerencia en Construcciones</v>
      </c>
      <c r="C146" s="166">
        <v>3734780.0</v>
      </c>
      <c r="D146" s="178"/>
      <c r="E146" s="179"/>
      <c r="F146" s="167">
        <f t="shared" si="74"/>
        <v>3734780</v>
      </c>
      <c r="G146" s="178" t="str">
        <f t="shared" si="75"/>
        <v>#REF!</v>
      </c>
      <c r="H146" s="169" t="str">
        <f>+G146+'1ER TRIMESTRE'!H146</f>
        <v>#REF!</v>
      </c>
      <c r="I146" s="168" t="str">
        <f t="shared" si="76"/>
        <v>#REF!</v>
      </c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</row>
    <row r="147" ht="22.5" customHeight="1">
      <c r="A147" s="153">
        <v>111402.0</v>
      </c>
      <c r="B147" s="154" t="s">
        <v>277</v>
      </c>
      <c r="C147" s="160">
        <f t="shared" ref="C147:I147" si="77">SUM(C148)</f>
        <v>250000000</v>
      </c>
      <c r="D147" s="161">
        <f t="shared" si="77"/>
        <v>0</v>
      </c>
      <c r="E147" s="162">
        <f t="shared" si="77"/>
        <v>0</v>
      </c>
      <c r="F147" s="163">
        <f t="shared" si="77"/>
        <v>250000000</v>
      </c>
      <c r="G147" s="161" t="str">
        <f t="shared" si="77"/>
        <v>#REF!</v>
      </c>
      <c r="H147" s="162" t="str">
        <f t="shared" si="77"/>
        <v>#REF!</v>
      </c>
      <c r="I147" s="161" t="str">
        <f t="shared" si="77"/>
        <v>#REF!</v>
      </c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</row>
    <row r="148" ht="33.75" customHeight="1">
      <c r="A148" s="164">
        <v>1.1140201E7</v>
      </c>
      <c r="B148" s="165" t="s">
        <v>277</v>
      </c>
      <c r="C148" s="166">
        <v>2.5E8</v>
      </c>
      <c r="D148" s="178"/>
      <c r="E148" s="210"/>
      <c r="F148" s="167">
        <f>+C148+D148-E148</f>
        <v>250000000</v>
      </c>
      <c r="G148" s="178" t="str">
        <f>+#REF!+#REF!+#REF!</f>
        <v>#REF!</v>
      </c>
      <c r="H148" s="169" t="str">
        <f>+G148+'1ER TRIMESTRE'!H148</f>
        <v>#REF!</v>
      </c>
      <c r="I148" s="168" t="str">
        <f>+F148-H148</f>
        <v>#REF!</v>
      </c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</row>
    <row r="149" ht="33.75" customHeight="1">
      <c r="A149" s="153">
        <v>1115.0</v>
      </c>
      <c r="B149" s="154" t="s">
        <v>129</v>
      </c>
      <c r="C149" s="160">
        <f t="shared" ref="C149:E149" si="78">SUM(C150:C155)</f>
        <v>70427280</v>
      </c>
      <c r="D149" s="161">
        <f t="shared" si="78"/>
        <v>0</v>
      </c>
      <c r="E149" s="162">
        <f t="shared" si="78"/>
        <v>0</v>
      </c>
      <c r="F149" s="163">
        <f t="shared" ref="F149:I149" si="79">SUM(F150:F158)</f>
        <v>70427280</v>
      </c>
      <c r="G149" s="161" t="str">
        <f t="shared" si="79"/>
        <v>#REF!</v>
      </c>
      <c r="H149" s="162" t="str">
        <f t="shared" si="79"/>
        <v>#REF!</v>
      </c>
      <c r="I149" s="161" t="str">
        <f t="shared" si="79"/>
        <v>#REF!</v>
      </c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</row>
    <row r="150" ht="33.75" customHeight="1">
      <c r="A150" s="164">
        <v>111501.0</v>
      </c>
      <c r="B150" s="165" t="str">
        <f>+B21</f>
        <v>Facultad de Ingeniería. </v>
      </c>
      <c r="C150" s="166">
        <v>2.000775E7</v>
      </c>
      <c r="D150" s="161"/>
      <c r="E150" s="162"/>
      <c r="F150" s="167">
        <f t="shared" ref="F150:F158" si="80">+C150+D150-E150</f>
        <v>20007750</v>
      </c>
      <c r="G150" s="178" t="str">
        <f t="shared" ref="G150:G155" si="81">+#REF!+#REF!+#REF!</f>
        <v>#REF!</v>
      </c>
      <c r="H150" s="169" t="str">
        <f>+G150+'1ER TRIMESTRE'!H150</f>
        <v>#REF!</v>
      </c>
      <c r="I150" s="168" t="str">
        <f t="shared" ref="I150:I158" si="82">+F150-H150</f>
        <v>#REF!</v>
      </c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</row>
    <row r="151" ht="33.75" customHeight="1">
      <c r="A151" s="164">
        <v>111502.0</v>
      </c>
      <c r="B151" s="165" t="str">
        <f>+B28</f>
        <v>Facultad de Ciencia de la Educacion.  </v>
      </c>
      <c r="C151" s="166">
        <v>1.467235E7</v>
      </c>
      <c r="D151" s="161"/>
      <c r="E151" s="162"/>
      <c r="F151" s="167">
        <f t="shared" si="80"/>
        <v>14672350</v>
      </c>
      <c r="G151" s="178" t="str">
        <f t="shared" si="81"/>
        <v>#REF!</v>
      </c>
      <c r="H151" s="169" t="str">
        <f>+G151+'1ER TRIMESTRE'!H151</f>
        <v>#REF!</v>
      </c>
      <c r="I151" s="168" t="str">
        <f t="shared" si="82"/>
        <v>#REF!</v>
      </c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</row>
    <row r="152" ht="22.5" customHeight="1">
      <c r="A152" s="164">
        <v>111503.0</v>
      </c>
      <c r="B152" s="165" t="str">
        <f>+B112</f>
        <v>Facultad de Ciencias Económicas y Administrativa.</v>
      </c>
      <c r="C152" s="166">
        <v>2.13416E7</v>
      </c>
      <c r="D152" s="213"/>
      <c r="E152" s="174"/>
      <c r="F152" s="167">
        <f t="shared" si="80"/>
        <v>21341600</v>
      </c>
      <c r="G152" s="178" t="str">
        <f t="shared" si="81"/>
        <v>#REF!</v>
      </c>
      <c r="H152" s="169" t="str">
        <f>+G152+'1ER TRIMESTRE'!H152</f>
        <v>#REF!</v>
      </c>
      <c r="I152" s="168" t="str">
        <f t="shared" si="82"/>
        <v>#REF!</v>
      </c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</row>
    <row r="153" ht="24.0" customHeight="1">
      <c r="A153" s="164">
        <v>111504.0</v>
      </c>
      <c r="B153" s="165" t="str">
        <f>+B119</f>
        <v>Facultad de Ciencias Sociales y Humanas</v>
      </c>
      <c r="C153" s="166">
        <v>1.06708E7</v>
      </c>
      <c r="D153" s="213"/>
      <c r="E153" s="174"/>
      <c r="F153" s="167">
        <f t="shared" si="80"/>
        <v>10670800</v>
      </c>
      <c r="G153" s="178" t="str">
        <f t="shared" si="81"/>
        <v>#REF!</v>
      </c>
      <c r="H153" s="169" t="str">
        <f>+G153+'1ER TRIMESTRE'!H153</f>
        <v>#REF!</v>
      </c>
      <c r="I153" s="168" t="str">
        <f t="shared" si="82"/>
        <v>#REF!</v>
      </c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</row>
    <row r="154" ht="12.0" customHeight="1">
      <c r="A154" s="164">
        <v>111505.0</v>
      </c>
      <c r="B154" s="165" t="str">
        <f>+B121</f>
        <v>Facultad de Ciencias Basicas</v>
      </c>
      <c r="C154" s="166">
        <v>533540.0</v>
      </c>
      <c r="D154" s="213"/>
      <c r="E154" s="174"/>
      <c r="F154" s="167">
        <f t="shared" si="80"/>
        <v>533540</v>
      </c>
      <c r="G154" s="178" t="str">
        <f t="shared" si="81"/>
        <v>#REF!</v>
      </c>
      <c r="H154" s="169" t="str">
        <f>+G154+'1ER TRIMESTRE'!H154</f>
        <v>#REF!</v>
      </c>
      <c r="I154" s="168" t="str">
        <f t="shared" si="82"/>
        <v>#REF!</v>
      </c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</row>
    <row r="155" ht="24.0" customHeight="1">
      <c r="A155" s="164">
        <v>111506.0</v>
      </c>
      <c r="B155" s="165" t="str">
        <f>+B124</f>
        <v>Instituto Virtual de  Educacion a Distancia</v>
      </c>
      <c r="C155" s="166">
        <v>3201240.0</v>
      </c>
      <c r="D155" s="161"/>
      <c r="E155" s="162"/>
      <c r="F155" s="167">
        <f t="shared" si="80"/>
        <v>3201240</v>
      </c>
      <c r="G155" s="178" t="str">
        <f t="shared" si="81"/>
        <v>#REF!</v>
      </c>
      <c r="H155" s="169" t="str">
        <f>+G155+'1ER TRIMESTRE'!H155</f>
        <v>#REF!</v>
      </c>
      <c r="I155" s="168" t="str">
        <f t="shared" si="82"/>
        <v>#REF!</v>
      </c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</row>
    <row r="156" ht="12.0" hidden="1" customHeight="1">
      <c r="A156" s="164">
        <v>111507.0</v>
      </c>
      <c r="B156" s="165" t="s">
        <v>246</v>
      </c>
      <c r="C156" s="166">
        <v>0.0</v>
      </c>
      <c r="D156" s="161"/>
      <c r="E156" s="162"/>
      <c r="F156" s="167">
        <f t="shared" si="80"/>
        <v>0</v>
      </c>
      <c r="G156" s="178">
        <v>0.0</v>
      </c>
      <c r="H156" s="169" t="str">
        <f t="shared" ref="H156:H158" si="83">+G156+#REF!</f>
        <v>#REF!</v>
      </c>
      <c r="I156" s="168" t="str">
        <f t="shared" si="82"/>
        <v>#REF!</v>
      </c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</row>
    <row r="157" ht="12.0" hidden="1" customHeight="1">
      <c r="A157" s="164">
        <v>111508.0</v>
      </c>
      <c r="B157" s="165" t="s">
        <v>221</v>
      </c>
      <c r="C157" s="166">
        <v>0.0</v>
      </c>
      <c r="D157" s="161"/>
      <c r="E157" s="162"/>
      <c r="F157" s="167">
        <f t="shared" si="80"/>
        <v>0</v>
      </c>
      <c r="G157" s="178">
        <v>0.0</v>
      </c>
      <c r="H157" s="169" t="str">
        <f t="shared" si="83"/>
        <v>#REF!</v>
      </c>
      <c r="I157" s="168" t="str">
        <f t="shared" si="82"/>
        <v>#REF!</v>
      </c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</row>
    <row r="158" ht="12.0" hidden="1" customHeight="1">
      <c r="A158" s="164">
        <v>111509.0</v>
      </c>
      <c r="B158" s="165" t="s">
        <v>257</v>
      </c>
      <c r="C158" s="166">
        <v>0.0</v>
      </c>
      <c r="D158" s="161"/>
      <c r="E158" s="162"/>
      <c r="F158" s="167">
        <f t="shared" si="80"/>
        <v>0</v>
      </c>
      <c r="G158" s="178">
        <v>0.0</v>
      </c>
      <c r="H158" s="169" t="str">
        <f t="shared" si="83"/>
        <v>#REF!</v>
      </c>
      <c r="I158" s="168" t="str">
        <f t="shared" si="82"/>
        <v>#REF!</v>
      </c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</row>
    <row r="159" ht="12.0" customHeight="1">
      <c r="A159" s="153">
        <v>1116.0</v>
      </c>
      <c r="B159" s="154" t="s">
        <v>130</v>
      </c>
      <c r="C159" s="160">
        <f t="shared" ref="C159:I159" si="84">+C160</f>
        <v>56021700</v>
      </c>
      <c r="D159" s="161">
        <f t="shared" si="84"/>
        <v>0</v>
      </c>
      <c r="E159" s="162">
        <f t="shared" si="84"/>
        <v>0</v>
      </c>
      <c r="F159" s="163">
        <f t="shared" si="84"/>
        <v>56021700</v>
      </c>
      <c r="G159" s="161" t="str">
        <f t="shared" si="84"/>
        <v>#REF!</v>
      </c>
      <c r="H159" s="162" t="str">
        <f t="shared" si="84"/>
        <v>#REF!</v>
      </c>
      <c r="I159" s="161" t="str">
        <f t="shared" si="84"/>
        <v>#REF!</v>
      </c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</row>
    <row r="160" ht="12.0" customHeight="1">
      <c r="A160" s="153">
        <v>111601.0</v>
      </c>
      <c r="B160" s="154" t="s">
        <v>100</v>
      </c>
      <c r="C160" s="160">
        <f t="shared" ref="C160:I160" si="85">SUM(C161:C163)</f>
        <v>56021700</v>
      </c>
      <c r="D160" s="161">
        <f t="shared" si="85"/>
        <v>0</v>
      </c>
      <c r="E160" s="162">
        <f t="shared" si="85"/>
        <v>0</v>
      </c>
      <c r="F160" s="163">
        <f t="shared" si="85"/>
        <v>56021700</v>
      </c>
      <c r="G160" s="161" t="str">
        <f t="shared" si="85"/>
        <v>#REF!</v>
      </c>
      <c r="H160" s="162" t="str">
        <f t="shared" si="85"/>
        <v>#REF!</v>
      </c>
      <c r="I160" s="161" t="str">
        <f t="shared" si="85"/>
        <v>#REF!</v>
      </c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</row>
    <row r="161" ht="12.0" customHeight="1">
      <c r="A161" s="164">
        <v>1.1160101E7</v>
      </c>
      <c r="B161" s="165" t="str">
        <f t="shared" ref="B161:B163" si="86">+B144</f>
        <v>Gerencia en Finanzas</v>
      </c>
      <c r="C161" s="166">
        <v>1.86739E7</v>
      </c>
      <c r="D161" s="213"/>
      <c r="E161" s="174"/>
      <c r="F161" s="167">
        <f t="shared" ref="F161:F163" si="87">+C161+D161-E161</f>
        <v>18673900</v>
      </c>
      <c r="G161" s="175" t="str">
        <f t="shared" ref="G161:G163" si="88">+#REF!+#REF!+#REF!</f>
        <v>#REF!</v>
      </c>
      <c r="H161" s="169" t="str">
        <f>+G161+'1ER TRIMESTRE'!H161</f>
        <v>#REF!</v>
      </c>
      <c r="I161" s="168" t="str">
        <f t="shared" ref="I161:I163" si="89">+F161-H161</f>
        <v>#REF!</v>
      </c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</row>
    <row r="162" ht="12.0" customHeight="1">
      <c r="A162" s="164">
        <v>1.1160102E7</v>
      </c>
      <c r="B162" s="165" t="str">
        <f t="shared" si="86"/>
        <v>Gerencia de Servicios de Salud</v>
      </c>
      <c r="C162" s="166">
        <v>1.86739E7</v>
      </c>
      <c r="D162" s="178"/>
      <c r="E162" s="179"/>
      <c r="F162" s="167">
        <f t="shared" si="87"/>
        <v>18673900</v>
      </c>
      <c r="G162" s="178" t="str">
        <f t="shared" si="88"/>
        <v>#REF!</v>
      </c>
      <c r="H162" s="169" t="str">
        <f>+G162+'1ER TRIMESTRE'!H162</f>
        <v>#REF!</v>
      </c>
      <c r="I162" s="168" t="str">
        <f t="shared" si="89"/>
        <v>#REF!</v>
      </c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</row>
    <row r="163" ht="12.0" customHeight="1">
      <c r="A163" s="164">
        <v>1.1160103E7</v>
      </c>
      <c r="B163" s="165" t="str">
        <f t="shared" si="86"/>
        <v>Gerencia en Construcciones</v>
      </c>
      <c r="C163" s="166">
        <v>1.86739E7</v>
      </c>
      <c r="D163" s="204"/>
      <c r="E163" s="221"/>
      <c r="F163" s="167">
        <f t="shared" si="87"/>
        <v>18673900</v>
      </c>
      <c r="G163" s="222" t="str">
        <f t="shared" si="88"/>
        <v>#REF!</v>
      </c>
      <c r="H163" s="169" t="str">
        <f>+G163+'1ER TRIMESTRE'!H163</f>
        <v>#REF!</v>
      </c>
      <c r="I163" s="168" t="str">
        <f t="shared" si="89"/>
        <v>#REF!</v>
      </c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</row>
    <row r="164" ht="22.5" customHeight="1">
      <c r="A164" s="153">
        <v>1117.0</v>
      </c>
      <c r="B164" s="154" t="s">
        <v>132</v>
      </c>
      <c r="C164" s="160">
        <f t="shared" ref="C164:I164" si="90">SUM(C165:C175)</f>
        <v>124564405.6</v>
      </c>
      <c r="D164" s="161">
        <f t="shared" si="90"/>
        <v>0</v>
      </c>
      <c r="E164" s="162">
        <f t="shared" si="90"/>
        <v>0</v>
      </c>
      <c r="F164" s="163">
        <f t="shared" si="90"/>
        <v>124564405.6</v>
      </c>
      <c r="G164" s="161" t="str">
        <f t="shared" si="90"/>
        <v>#REF!</v>
      </c>
      <c r="H164" s="162" t="str">
        <f t="shared" si="90"/>
        <v>#REF!</v>
      </c>
      <c r="I164" s="161" t="str">
        <f t="shared" si="90"/>
        <v>#REF!</v>
      </c>
      <c r="J164" s="223"/>
      <c r="K164" s="223"/>
      <c r="L164" s="223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</row>
    <row r="165" ht="22.5" customHeight="1">
      <c r="A165" s="164">
        <v>111701.0</v>
      </c>
      <c r="B165" s="165" t="s">
        <v>133</v>
      </c>
      <c r="C165" s="166">
        <v>586894.0</v>
      </c>
      <c r="D165" s="176"/>
      <c r="E165" s="177"/>
      <c r="F165" s="167">
        <f t="shared" ref="F165:F175" si="91">+C165+D165-E165</f>
        <v>586894</v>
      </c>
      <c r="G165" s="178" t="str">
        <f t="shared" ref="G165:G175" si="92">+#REF!+#REF!+#REF!</f>
        <v>#REF!</v>
      </c>
      <c r="H165" s="169" t="str">
        <f>+G165+'1ER TRIMESTRE'!H165</f>
        <v>#REF!</v>
      </c>
      <c r="I165" s="168" t="str">
        <f t="shared" ref="I165:I175" si="93">+F165-H165</f>
        <v>#REF!</v>
      </c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ht="22.5" hidden="1" customHeight="1">
      <c r="A166" s="164">
        <v>111702.0</v>
      </c>
      <c r="B166" s="165" t="s">
        <v>278</v>
      </c>
      <c r="C166" s="166">
        <v>0.0</v>
      </c>
      <c r="D166" s="224"/>
      <c r="E166" s="225"/>
      <c r="F166" s="167">
        <f t="shared" si="91"/>
        <v>0</v>
      </c>
      <c r="G166" s="222" t="str">
        <f t="shared" si="92"/>
        <v>#REF!</v>
      </c>
      <c r="H166" s="169" t="str">
        <f>+G166+'1ER TRIMESTRE'!H166</f>
        <v>#REF!</v>
      </c>
      <c r="I166" s="168" t="str">
        <f t="shared" si="93"/>
        <v>#REF!</v>
      </c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</row>
    <row r="167" ht="12.0" customHeight="1">
      <c r="A167" s="164">
        <v>111703.0</v>
      </c>
      <c r="B167" s="165" t="s">
        <v>279</v>
      </c>
      <c r="C167" s="166">
        <v>8856764.0</v>
      </c>
      <c r="D167" s="161"/>
      <c r="E167" s="162"/>
      <c r="F167" s="167">
        <f t="shared" si="91"/>
        <v>8856764</v>
      </c>
      <c r="G167" s="168" t="str">
        <f t="shared" si="92"/>
        <v>#REF!</v>
      </c>
      <c r="H167" s="169" t="str">
        <f>+G167+'1ER TRIMESTRE'!H167</f>
        <v>#REF!</v>
      </c>
      <c r="I167" s="168" t="str">
        <f t="shared" si="93"/>
        <v>#REF!</v>
      </c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</row>
    <row r="168" ht="12.0" customHeight="1">
      <c r="A168" s="164">
        <v>111704.0</v>
      </c>
      <c r="B168" s="165" t="s">
        <v>134</v>
      </c>
      <c r="C168" s="166">
        <v>2.17470904E7</v>
      </c>
      <c r="D168" s="161"/>
      <c r="E168" s="162"/>
      <c r="F168" s="167">
        <f t="shared" si="91"/>
        <v>21747090.4</v>
      </c>
      <c r="G168" s="168" t="str">
        <f t="shared" si="92"/>
        <v>#REF!</v>
      </c>
      <c r="H168" s="169" t="str">
        <f>+G168+'1ER TRIMESTRE'!H168</f>
        <v>#REF!</v>
      </c>
      <c r="I168" s="168" t="str">
        <f t="shared" si="93"/>
        <v>#REF!</v>
      </c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</row>
    <row r="169" ht="12.0" customHeight="1">
      <c r="A169" s="164">
        <v>111705.0</v>
      </c>
      <c r="B169" s="165" t="s">
        <v>136</v>
      </c>
      <c r="C169" s="166">
        <v>5.0E7</v>
      </c>
      <c r="D169" s="175"/>
      <c r="E169" s="181"/>
      <c r="F169" s="167">
        <f t="shared" si="91"/>
        <v>50000000</v>
      </c>
      <c r="G169" s="226" t="str">
        <f t="shared" si="92"/>
        <v>#REF!</v>
      </c>
      <c r="H169" s="169" t="str">
        <f>+G169+'1ER TRIMESTRE'!H169</f>
        <v>#REF!</v>
      </c>
      <c r="I169" s="168" t="str">
        <f t="shared" si="93"/>
        <v>#REF!</v>
      </c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</row>
    <row r="170" ht="24.0" customHeight="1">
      <c r="A170" s="164">
        <v>111706.0</v>
      </c>
      <c r="B170" s="165" t="s">
        <v>280</v>
      </c>
      <c r="C170" s="166">
        <v>6285101.2</v>
      </c>
      <c r="D170" s="175"/>
      <c r="E170" s="181"/>
      <c r="F170" s="167">
        <f t="shared" si="91"/>
        <v>6285101.2</v>
      </c>
      <c r="G170" s="226" t="str">
        <f t="shared" si="92"/>
        <v>#REF!</v>
      </c>
      <c r="H170" s="169" t="str">
        <f>+G170+'1ER TRIMESTRE'!H170</f>
        <v>#REF!</v>
      </c>
      <c r="I170" s="168" t="str">
        <f t="shared" si="93"/>
        <v>#REF!</v>
      </c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</row>
    <row r="171" ht="12.0" customHeight="1">
      <c r="A171" s="164">
        <v>111707.0</v>
      </c>
      <c r="B171" s="165" t="s">
        <v>138</v>
      </c>
      <c r="C171" s="166">
        <v>2.1234892E7</v>
      </c>
      <c r="D171" s="222"/>
      <c r="E171" s="181"/>
      <c r="F171" s="167">
        <f t="shared" si="91"/>
        <v>21234892</v>
      </c>
      <c r="G171" s="226" t="str">
        <f t="shared" si="92"/>
        <v>#REF!</v>
      </c>
      <c r="H171" s="169" t="str">
        <f>+G171+'1ER TRIMESTRE'!H171</f>
        <v>#REF!</v>
      </c>
      <c r="I171" s="168" t="str">
        <f t="shared" si="93"/>
        <v>#REF!</v>
      </c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</row>
    <row r="172" ht="12.0" customHeight="1">
      <c r="A172" s="164">
        <v>111708.0</v>
      </c>
      <c r="B172" s="165" t="s">
        <v>139</v>
      </c>
      <c r="C172" s="166">
        <v>1.5E7</v>
      </c>
      <c r="D172" s="161"/>
      <c r="E172" s="162"/>
      <c r="F172" s="167">
        <f t="shared" si="91"/>
        <v>15000000</v>
      </c>
      <c r="G172" s="168" t="str">
        <f t="shared" si="92"/>
        <v>#REF!</v>
      </c>
      <c r="H172" s="169" t="str">
        <f>+G172+'1ER TRIMESTRE'!H172</f>
        <v>#REF!</v>
      </c>
      <c r="I172" s="168" t="str">
        <f t="shared" si="93"/>
        <v>#REF!</v>
      </c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</row>
    <row r="173" ht="12.0" hidden="1" customHeight="1">
      <c r="A173" s="164">
        <v>111709.0</v>
      </c>
      <c r="B173" s="165" t="s">
        <v>281</v>
      </c>
      <c r="C173" s="166">
        <v>0.0</v>
      </c>
      <c r="D173" s="213"/>
      <c r="E173" s="174"/>
      <c r="F173" s="167">
        <f t="shared" si="91"/>
        <v>0</v>
      </c>
      <c r="G173" s="175" t="str">
        <f t="shared" si="92"/>
        <v>#REF!</v>
      </c>
      <c r="H173" s="169" t="str">
        <f>+G173+'1ER TRIMESTRE'!H173</f>
        <v>#REF!</v>
      </c>
      <c r="I173" s="168" t="str">
        <f t="shared" si="93"/>
        <v>#REF!</v>
      </c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</row>
    <row r="174" ht="12.0" hidden="1" customHeight="1">
      <c r="A174" s="164">
        <v>111710.0</v>
      </c>
      <c r="B174" s="165" t="s">
        <v>282</v>
      </c>
      <c r="C174" s="166">
        <v>0.0</v>
      </c>
      <c r="D174" s="176"/>
      <c r="E174" s="177"/>
      <c r="F174" s="167">
        <f t="shared" si="91"/>
        <v>0</v>
      </c>
      <c r="G174" s="175" t="str">
        <f t="shared" si="92"/>
        <v>#REF!</v>
      </c>
      <c r="H174" s="169" t="str">
        <f>+G174+'1ER TRIMESTRE'!H174</f>
        <v>#REF!</v>
      </c>
      <c r="I174" s="168" t="str">
        <f t="shared" si="93"/>
        <v>#REF!</v>
      </c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</row>
    <row r="175" ht="24.0" customHeight="1">
      <c r="A175" s="164">
        <v>111711.0</v>
      </c>
      <c r="B175" s="165" t="s">
        <v>283</v>
      </c>
      <c r="C175" s="166">
        <v>853664.0000000001</v>
      </c>
      <c r="D175" s="213"/>
      <c r="E175" s="181"/>
      <c r="F175" s="167">
        <f t="shared" si="91"/>
        <v>853664</v>
      </c>
      <c r="G175" s="175" t="str">
        <f t="shared" si="92"/>
        <v>#REF!</v>
      </c>
      <c r="H175" s="169" t="str">
        <f>+G175+'1ER TRIMESTRE'!H175</f>
        <v>#REF!</v>
      </c>
      <c r="I175" s="168" t="str">
        <f t="shared" si="93"/>
        <v>#REF!</v>
      </c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</row>
    <row r="176" ht="12.0" customHeight="1">
      <c r="A176" s="153">
        <v>112.0</v>
      </c>
      <c r="B176" s="154" t="s">
        <v>141</v>
      </c>
      <c r="C176" s="160">
        <f t="shared" ref="C176:I176" si="94">SUM(C177)</f>
        <v>1010000000</v>
      </c>
      <c r="D176" s="161">
        <f t="shared" si="94"/>
        <v>0</v>
      </c>
      <c r="E176" s="162">
        <f t="shared" si="94"/>
        <v>0</v>
      </c>
      <c r="F176" s="163">
        <f t="shared" si="94"/>
        <v>1010000000</v>
      </c>
      <c r="G176" s="161" t="str">
        <f t="shared" si="94"/>
        <v>#REF!</v>
      </c>
      <c r="H176" s="162" t="str">
        <f t="shared" si="94"/>
        <v>#REF!</v>
      </c>
      <c r="I176" s="161" t="str">
        <f t="shared" si="94"/>
        <v>#REF!</v>
      </c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</row>
    <row r="177" ht="12.0" customHeight="1">
      <c r="A177" s="153">
        <v>11201.0</v>
      </c>
      <c r="B177" s="154" t="s">
        <v>284</v>
      </c>
      <c r="C177" s="160">
        <f t="shared" ref="C177:I177" si="95">SUM(C178:C180)</f>
        <v>1010000000</v>
      </c>
      <c r="D177" s="161">
        <f t="shared" si="95"/>
        <v>0</v>
      </c>
      <c r="E177" s="162">
        <f t="shared" si="95"/>
        <v>0</v>
      </c>
      <c r="F177" s="163">
        <f t="shared" si="95"/>
        <v>1010000000</v>
      </c>
      <c r="G177" s="161" t="str">
        <f t="shared" si="95"/>
        <v>#REF!</v>
      </c>
      <c r="H177" s="162" t="str">
        <f t="shared" si="95"/>
        <v>#REF!</v>
      </c>
      <c r="I177" s="161" t="str">
        <f t="shared" si="95"/>
        <v>#REF!</v>
      </c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</row>
    <row r="178" ht="12.0" hidden="1" customHeight="1">
      <c r="A178" s="164">
        <v>1120101.0</v>
      </c>
      <c r="B178" s="165" t="s">
        <v>285</v>
      </c>
      <c r="C178" s="166">
        <v>0.0</v>
      </c>
      <c r="D178" s="161"/>
      <c r="E178" s="162"/>
      <c r="F178" s="167">
        <f t="shared" ref="F178:F180" si="96">+C178+D178-E178</f>
        <v>0</v>
      </c>
      <c r="G178" s="175">
        <v>0.0</v>
      </c>
      <c r="H178" s="169" t="str">
        <f>+G178+#REF!</f>
        <v>#REF!</v>
      </c>
      <c r="I178" s="168" t="str">
        <f t="shared" ref="I178:I180" si="97">+F178-H178</f>
        <v>#REF!</v>
      </c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</row>
    <row r="179" ht="12.0" customHeight="1">
      <c r="A179" s="164">
        <v>1120102.0</v>
      </c>
      <c r="B179" s="165" t="s">
        <v>286</v>
      </c>
      <c r="C179" s="193">
        <v>1.0E7</v>
      </c>
      <c r="D179" s="206"/>
      <c r="E179" s="207"/>
      <c r="F179" s="167">
        <f t="shared" si="96"/>
        <v>10000000</v>
      </c>
      <c r="G179" s="175" t="str">
        <f t="shared" ref="G179:G180" si="98">+#REF!+#REF!+#REF!</f>
        <v>#REF!</v>
      </c>
      <c r="H179" s="169" t="str">
        <f>+G179+'1ER TRIMESTRE'!H179</f>
        <v>#REF!</v>
      </c>
      <c r="I179" s="168" t="str">
        <f t="shared" si="97"/>
        <v>#REF!</v>
      </c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</row>
    <row r="180" ht="24.0" customHeight="1">
      <c r="A180" s="164">
        <v>1120103.0</v>
      </c>
      <c r="B180" s="165" t="s">
        <v>287</v>
      </c>
      <c r="C180" s="166">
        <v>1.0E9</v>
      </c>
      <c r="D180" s="227"/>
      <c r="E180" s="195"/>
      <c r="F180" s="167">
        <f t="shared" si="96"/>
        <v>1000000000</v>
      </c>
      <c r="G180" s="175" t="str">
        <f t="shared" si="98"/>
        <v>#REF!</v>
      </c>
      <c r="H180" s="169" t="str">
        <f>+G180+'1ER TRIMESTRE'!H180</f>
        <v>#REF!</v>
      </c>
      <c r="I180" s="168" t="str">
        <f t="shared" si="97"/>
        <v>#REF!</v>
      </c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</row>
    <row r="181" ht="12.0" customHeight="1">
      <c r="A181" s="153">
        <v>113.0</v>
      </c>
      <c r="B181" s="154" t="s">
        <v>149</v>
      </c>
      <c r="C181" s="160">
        <f t="shared" ref="C181:I181" si="99">SUM(C182:C185)</f>
        <v>6385263910</v>
      </c>
      <c r="D181" s="161">
        <f t="shared" si="99"/>
        <v>0</v>
      </c>
      <c r="E181" s="162">
        <f t="shared" si="99"/>
        <v>0</v>
      </c>
      <c r="F181" s="163">
        <f t="shared" si="99"/>
        <v>6385263910</v>
      </c>
      <c r="G181" s="161" t="str">
        <f t="shared" si="99"/>
        <v>#REF!</v>
      </c>
      <c r="H181" s="162" t="str">
        <f t="shared" si="99"/>
        <v>#REF!</v>
      </c>
      <c r="I181" s="161" t="str">
        <f t="shared" si="99"/>
        <v>#REF!</v>
      </c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</row>
    <row r="182" ht="24.0" customHeight="1">
      <c r="A182" s="164">
        <v>11301.0</v>
      </c>
      <c r="B182" s="165" t="s">
        <v>288</v>
      </c>
      <c r="C182" s="166">
        <v>6.0E9</v>
      </c>
      <c r="D182" s="229"/>
      <c r="E182" s="174"/>
      <c r="F182" s="167">
        <f t="shared" ref="F182:F185" si="100">+C182+D182-E182</f>
        <v>6000000000</v>
      </c>
      <c r="G182" s="175" t="str">
        <f t="shared" ref="G182:G185" si="101">+#REF!+#REF!+#REF!</f>
        <v>#REF!</v>
      </c>
      <c r="H182" s="169" t="str">
        <f>+G182+'1ER TRIMESTRE'!H182</f>
        <v>#REF!</v>
      </c>
      <c r="I182" s="168" t="str">
        <f t="shared" ref="I182:I185" si="102">+F182-H182</f>
        <v>#REF!</v>
      </c>
      <c r="J182" s="276"/>
      <c r="K182" s="277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</row>
    <row r="183" ht="12.0" customHeight="1">
      <c r="A183" s="164">
        <v>11302.0</v>
      </c>
      <c r="B183" s="165" t="s">
        <v>151</v>
      </c>
      <c r="C183" s="166">
        <v>3.7326391E8</v>
      </c>
      <c r="D183" s="161"/>
      <c r="E183" s="162"/>
      <c r="F183" s="167">
        <f t="shared" si="100"/>
        <v>373263910</v>
      </c>
      <c r="G183" s="168" t="str">
        <f t="shared" si="101"/>
        <v>#REF!</v>
      </c>
      <c r="H183" s="169" t="str">
        <f>+G183+'1ER TRIMESTRE'!H183</f>
        <v>#REF!</v>
      </c>
      <c r="I183" s="168" t="str">
        <f t="shared" si="102"/>
        <v>#REF!</v>
      </c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ht="12.0" customHeight="1">
      <c r="A184" s="164">
        <v>11303.0</v>
      </c>
      <c r="B184" s="165" t="s">
        <v>152</v>
      </c>
      <c r="C184" s="166">
        <v>1.0E7</v>
      </c>
      <c r="D184" s="227"/>
      <c r="E184" s="195"/>
      <c r="F184" s="167">
        <f t="shared" si="100"/>
        <v>10000000</v>
      </c>
      <c r="G184" s="224" t="str">
        <f t="shared" si="101"/>
        <v>#REF!</v>
      </c>
      <c r="H184" s="169" t="str">
        <f>+G184+'1ER TRIMESTRE'!H184</f>
        <v>#REF!</v>
      </c>
      <c r="I184" s="168" t="str">
        <f t="shared" si="102"/>
        <v>#REF!</v>
      </c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</row>
    <row r="185" ht="12.0" customHeight="1">
      <c r="A185" s="214">
        <v>11304.0</v>
      </c>
      <c r="B185" s="215" t="s">
        <v>153</v>
      </c>
      <c r="C185" s="216">
        <v>2000000.0</v>
      </c>
      <c r="D185" s="227"/>
      <c r="E185" s="195"/>
      <c r="F185" s="217">
        <f t="shared" si="100"/>
        <v>2000000</v>
      </c>
      <c r="G185" s="224" t="str">
        <f t="shared" si="101"/>
        <v>#REF!</v>
      </c>
      <c r="H185" s="169" t="str">
        <f>+G185+'1ER TRIMESTRE'!H185</f>
        <v>#REF!</v>
      </c>
      <c r="I185" s="175" t="str">
        <f t="shared" si="102"/>
        <v>#REF!</v>
      </c>
      <c r="J185" s="128"/>
      <c r="K185" s="159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ht="12.0" customHeight="1">
      <c r="A186" s="153">
        <v>12.0</v>
      </c>
      <c r="B186" s="154" t="s">
        <v>154</v>
      </c>
      <c r="C186" s="160">
        <f t="shared" ref="C186:I186" si="103">+C187+C194</f>
        <v>26186326878</v>
      </c>
      <c r="D186" s="161">
        <f t="shared" si="103"/>
        <v>1385262251</v>
      </c>
      <c r="E186" s="162">
        <f t="shared" si="103"/>
        <v>0</v>
      </c>
      <c r="F186" s="163">
        <f t="shared" si="103"/>
        <v>27571589129</v>
      </c>
      <c r="G186" s="161" t="str">
        <f t="shared" si="103"/>
        <v>#REF!</v>
      </c>
      <c r="H186" s="162" t="str">
        <f t="shared" si="103"/>
        <v>#REF!</v>
      </c>
      <c r="I186" s="161" t="str">
        <f t="shared" si="103"/>
        <v>#REF!</v>
      </c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ht="12.0" customHeight="1">
      <c r="A187" s="153">
        <v>121.0</v>
      </c>
      <c r="B187" s="154" t="s">
        <v>155</v>
      </c>
      <c r="C187" s="160">
        <f t="shared" ref="C187:I187" si="104">+C188+C192</f>
        <v>18807826878</v>
      </c>
      <c r="D187" s="161">
        <f t="shared" si="104"/>
        <v>0</v>
      </c>
      <c r="E187" s="162">
        <f t="shared" si="104"/>
        <v>0</v>
      </c>
      <c r="F187" s="163">
        <f t="shared" si="104"/>
        <v>18807826878</v>
      </c>
      <c r="G187" s="161" t="str">
        <f t="shared" si="104"/>
        <v>#REF!</v>
      </c>
      <c r="H187" s="162" t="str">
        <f t="shared" si="104"/>
        <v>#REF!</v>
      </c>
      <c r="I187" s="161" t="str">
        <f t="shared" si="104"/>
        <v>#REF!</v>
      </c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</row>
    <row r="188" ht="12.0" customHeight="1">
      <c r="A188" s="153">
        <v>12101.0</v>
      </c>
      <c r="B188" s="154" t="s">
        <v>156</v>
      </c>
      <c r="C188" s="160">
        <f t="shared" ref="C188:I188" si="105">SUM(C189:C191)</f>
        <v>14807826878</v>
      </c>
      <c r="D188" s="161">
        <f t="shared" si="105"/>
        <v>0</v>
      </c>
      <c r="E188" s="162">
        <f t="shared" si="105"/>
        <v>0</v>
      </c>
      <c r="F188" s="163">
        <f t="shared" si="105"/>
        <v>14807826878</v>
      </c>
      <c r="G188" s="161" t="str">
        <f t="shared" si="105"/>
        <v>#REF!</v>
      </c>
      <c r="H188" s="162" t="str">
        <f t="shared" si="105"/>
        <v>#REF!</v>
      </c>
      <c r="I188" s="161" t="str">
        <f t="shared" si="105"/>
        <v>#REF!</v>
      </c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</row>
    <row r="189" ht="12.0" customHeight="1">
      <c r="A189" s="164">
        <v>1210101.0</v>
      </c>
      <c r="B189" s="172" t="s">
        <v>157</v>
      </c>
      <c r="C189" s="230">
        <v>1.3920410031E10</v>
      </c>
      <c r="D189" s="230"/>
      <c r="E189" s="195"/>
      <c r="F189" s="167">
        <f t="shared" ref="F189:F191" si="106">+C189+D189-E189</f>
        <v>13920410031</v>
      </c>
      <c r="G189" s="224" t="str">
        <f t="shared" ref="G189:G191" si="107">+#REF!+#REF!+#REF!</f>
        <v>#REF!</v>
      </c>
      <c r="H189" s="169" t="str">
        <f>+G189+'1ER TRIMESTRE'!H189</f>
        <v>#REF!</v>
      </c>
      <c r="I189" s="168" t="str">
        <f t="shared" ref="I189:I191" si="108">+F189-H189</f>
        <v>#REF!</v>
      </c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</row>
    <row r="190" ht="12.0" customHeight="1">
      <c r="A190" s="164">
        <v>1210102.0</v>
      </c>
      <c r="B190" s="231" t="s">
        <v>158</v>
      </c>
      <c r="C190" s="168">
        <v>4.662E8</v>
      </c>
      <c r="D190" s="168"/>
      <c r="E190" s="162"/>
      <c r="F190" s="167">
        <f t="shared" si="106"/>
        <v>466200000</v>
      </c>
      <c r="G190" s="168" t="str">
        <f t="shared" si="107"/>
        <v>#REF!</v>
      </c>
      <c r="H190" s="169" t="str">
        <f>+G190+'1ER TRIMESTRE'!H190</f>
        <v>#REF!</v>
      </c>
      <c r="I190" s="168" t="str">
        <f t="shared" si="108"/>
        <v>#REF!</v>
      </c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ht="12.0" customHeight="1">
      <c r="A191" s="164">
        <v>1210103.0</v>
      </c>
      <c r="B191" s="172" t="s">
        <v>290</v>
      </c>
      <c r="C191" s="230">
        <v>4.21216846848E8</v>
      </c>
      <c r="D191" s="230"/>
      <c r="E191" s="225"/>
      <c r="F191" s="167">
        <f t="shared" si="106"/>
        <v>421216846.8</v>
      </c>
      <c r="G191" s="224" t="str">
        <f t="shared" si="107"/>
        <v>#REF!</v>
      </c>
      <c r="H191" s="169" t="str">
        <f>+G191+'1ER TRIMESTRE'!H191</f>
        <v>#REF!</v>
      </c>
      <c r="I191" s="168" t="str">
        <f t="shared" si="108"/>
        <v>#REF!</v>
      </c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</row>
    <row r="192" ht="12.0" customHeight="1">
      <c r="A192" s="153">
        <v>12102.0</v>
      </c>
      <c r="B192" s="154" t="s">
        <v>161</v>
      </c>
      <c r="C192" s="160">
        <f t="shared" ref="C192:I192" si="109">SUM(C193)</f>
        <v>4000000000</v>
      </c>
      <c r="D192" s="161">
        <f t="shared" si="109"/>
        <v>0</v>
      </c>
      <c r="E192" s="162">
        <f t="shared" si="109"/>
        <v>0</v>
      </c>
      <c r="F192" s="163">
        <f t="shared" si="109"/>
        <v>4000000000</v>
      </c>
      <c r="G192" s="161" t="str">
        <f t="shared" si="109"/>
        <v>#REF!</v>
      </c>
      <c r="H192" s="162" t="str">
        <f t="shared" si="109"/>
        <v>#REF!</v>
      </c>
      <c r="I192" s="161" t="str">
        <f t="shared" si="109"/>
        <v>#REF!</v>
      </c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ht="12.0" customHeight="1">
      <c r="A193" s="164">
        <v>1210201.0</v>
      </c>
      <c r="B193" s="165" t="s">
        <v>54</v>
      </c>
      <c r="C193" s="230">
        <v>4.0E9</v>
      </c>
      <c r="D193" s="230"/>
      <c r="E193" s="225"/>
      <c r="F193" s="167">
        <f>+C193+D193-E193</f>
        <v>4000000000</v>
      </c>
      <c r="G193" s="224" t="str">
        <f>+#REF!+#REF!+#REF!</f>
        <v>#REF!</v>
      </c>
      <c r="H193" s="169" t="str">
        <f>+G193+'1ER TRIMESTRE'!H193</f>
        <v>#REF!</v>
      </c>
      <c r="I193" s="168" t="str">
        <f>+F193-H193</f>
        <v>#REF!</v>
      </c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</row>
    <row r="194" ht="12.0" customHeight="1">
      <c r="A194" s="153">
        <v>122.0</v>
      </c>
      <c r="B194" s="154" t="s">
        <v>162</v>
      </c>
      <c r="C194" s="160">
        <f t="shared" ref="C194:I194" si="110">+C195+C197+C199+C201+C202</f>
        <v>7378500000</v>
      </c>
      <c r="D194" s="161">
        <f t="shared" si="110"/>
        <v>1385262251</v>
      </c>
      <c r="E194" s="162">
        <f t="shared" si="110"/>
        <v>0</v>
      </c>
      <c r="F194" s="160">
        <f t="shared" si="110"/>
        <v>8763762251</v>
      </c>
      <c r="G194" s="161" t="str">
        <f t="shared" si="110"/>
        <v>#REF!</v>
      </c>
      <c r="H194" s="162" t="str">
        <f t="shared" si="110"/>
        <v>#REF!</v>
      </c>
      <c r="I194" s="161" t="str">
        <f t="shared" si="110"/>
        <v>#REF!</v>
      </c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</row>
    <row r="195" ht="12.0" customHeight="1">
      <c r="A195" s="153">
        <v>12201.0</v>
      </c>
      <c r="B195" s="154" t="s">
        <v>161</v>
      </c>
      <c r="C195" s="227">
        <f>+C196</f>
        <v>7378500000</v>
      </c>
      <c r="D195" s="227"/>
      <c r="E195" s="195"/>
      <c r="F195" s="163">
        <f t="shared" ref="F195:H195" si="111">+F196</f>
        <v>7378500000</v>
      </c>
      <c r="G195" s="232" t="str">
        <f t="shared" si="111"/>
        <v>#REF!</v>
      </c>
      <c r="H195" s="162" t="str">
        <f t="shared" si="111"/>
        <v>#REF!</v>
      </c>
      <c r="I195" s="161" t="str">
        <f t="shared" ref="I195:I196" si="112">+F195-H195</f>
        <v>#REF!</v>
      </c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</row>
    <row r="196" ht="12.0" customHeight="1">
      <c r="A196" s="164">
        <v>1220101.0</v>
      </c>
      <c r="B196" s="165" t="s">
        <v>291</v>
      </c>
      <c r="C196" s="230">
        <v>7.3785E9</v>
      </c>
      <c r="D196" s="230"/>
      <c r="E196" s="225"/>
      <c r="F196" s="167">
        <f>+C196+D196-E196</f>
        <v>7378500000</v>
      </c>
      <c r="G196" s="224" t="str">
        <f>+#REF!+#REF!+#REF!</f>
        <v>#REF!</v>
      </c>
      <c r="H196" s="169" t="str">
        <f>+G196+'1ER TRIMESTRE'!H196</f>
        <v>#REF!</v>
      </c>
      <c r="I196" s="168" t="str">
        <f t="shared" si="112"/>
        <v>#REF!</v>
      </c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</row>
    <row r="197" ht="12.0" customHeight="1">
      <c r="A197" s="153">
        <v>12202.0</v>
      </c>
      <c r="B197" s="154" t="s">
        <v>161</v>
      </c>
      <c r="C197" s="160">
        <f t="shared" ref="C197:I197" si="113">+C198</f>
        <v>0</v>
      </c>
      <c r="D197" s="161" t="str">
        <f t="shared" si="113"/>
        <v/>
      </c>
      <c r="E197" s="162" t="str">
        <f t="shared" si="113"/>
        <v/>
      </c>
      <c r="F197" s="163">
        <f t="shared" si="113"/>
        <v>0</v>
      </c>
      <c r="G197" s="161" t="str">
        <f t="shared" si="113"/>
        <v>#REF!</v>
      </c>
      <c r="H197" s="162" t="str">
        <f t="shared" si="113"/>
        <v>#REF!</v>
      </c>
      <c r="I197" s="161" t="str">
        <f t="shared" si="113"/>
        <v>#REF!</v>
      </c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</row>
    <row r="198" ht="12.0" customHeight="1">
      <c r="A198" s="164">
        <v>1220201.0</v>
      </c>
      <c r="B198" s="165" t="s">
        <v>292</v>
      </c>
      <c r="C198" s="166">
        <v>0.0</v>
      </c>
      <c r="D198" s="230"/>
      <c r="E198" s="225"/>
      <c r="F198" s="167">
        <f>+C198+D198-E198</f>
        <v>0</v>
      </c>
      <c r="G198" s="224" t="str">
        <f t="shared" ref="G198:G200" si="115">+#REF!+#REF!+#REF!</f>
        <v>#REF!</v>
      </c>
      <c r="H198" s="169" t="str">
        <f>+G198+'1ER TRIMESTRE'!H198</f>
        <v>#REF!</v>
      </c>
      <c r="I198" s="168" t="str">
        <f>+F198-H198</f>
        <v>#REF!</v>
      </c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</row>
    <row r="199" ht="12.0" customHeight="1">
      <c r="A199" s="164">
        <v>12203.0</v>
      </c>
      <c r="B199" s="165" t="s">
        <v>293</v>
      </c>
      <c r="C199" s="166">
        <f t="shared" ref="C199:F199" si="114">+C200</f>
        <v>0</v>
      </c>
      <c r="D199" s="168" t="str">
        <f t="shared" si="114"/>
        <v/>
      </c>
      <c r="E199" s="169" t="str">
        <f t="shared" si="114"/>
        <v/>
      </c>
      <c r="F199" s="167">
        <f t="shared" si="114"/>
        <v>0</v>
      </c>
      <c r="G199" s="168" t="str">
        <f t="shared" si="115"/>
        <v>#REF!</v>
      </c>
      <c r="H199" s="169" t="str">
        <f>+G199+'1ER TRIMESTRE'!H199</f>
        <v>#REF!</v>
      </c>
      <c r="I199" s="168" t="str">
        <f>+I200</f>
        <v>#REF!</v>
      </c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</row>
    <row r="200" ht="12.0" customHeight="1">
      <c r="A200" s="164">
        <v>1220301.0</v>
      </c>
      <c r="B200" s="165" t="s">
        <v>294</v>
      </c>
      <c r="C200" s="166">
        <v>0.0</v>
      </c>
      <c r="D200" s="230"/>
      <c r="E200" s="225"/>
      <c r="F200" s="167">
        <f t="shared" ref="F200:F201" si="116">+C200+D200-E200</f>
        <v>0</v>
      </c>
      <c r="G200" s="168" t="str">
        <f t="shared" si="115"/>
        <v>#REF!</v>
      </c>
      <c r="H200" s="169" t="str">
        <f>+G200+'1ER TRIMESTRE'!H200</f>
        <v>#REF!</v>
      </c>
      <c r="I200" s="168" t="str">
        <f t="shared" ref="I200:I201" si="117">+F200-H200</f>
        <v>#REF!</v>
      </c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ht="24.0" hidden="1" customHeight="1">
      <c r="A201" s="164">
        <v>12204.0</v>
      </c>
      <c r="B201" s="165" t="s">
        <v>295</v>
      </c>
      <c r="C201" s="166">
        <v>0.0</v>
      </c>
      <c r="D201" s="230"/>
      <c r="E201" s="225"/>
      <c r="F201" s="167">
        <f t="shared" si="116"/>
        <v>0</v>
      </c>
      <c r="G201" s="168"/>
      <c r="H201" s="169" t="str">
        <f>+G201+#REF!</f>
        <v>#REF!</v>
      </c>
      <c r="I201" s="168" t="str">
        <f t="shared" si="117"/>
        <v>#REF!</v>
      </c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</row>
    <row r="202" ht="12.0" customHeight="1">
      <c r="A202" s="153">
        <v>12205.0</v>
      </c>
      <c r="B202" s="154" t="s">
        <v>296</v>
      </c>
      <c r="C202" s="160">
        <v>0.0</v>
      </c>
      <c r="D202" s="227">
        <f t="shared" ref="D202:I202" si="118">SUM(D203:D216)</f>
        <v>1385262251</v>
      </c>
      <c r="E202" s="227">
        <f t="shared" si="118"/>
        <v>0</v>
      </c>
      <c r="F202" s="227">
        <f t="shared" si="118"/>
        <v>1385262251</v>
      </c>
      <c r="G202" s="227" t="str">
        <f t="shared" si="118"/>
        <v>#REF!</v>
      </c>
      <c r="H202" s="227" t="str">
        <f t="shared" si="118"/>
        <v>#REF!</v>
      </c>
      <c r="I202" s="227" t="str">
        <f t="shared" si="118"/>
        <v>#REF!</v>
      </c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ht="24.0" customHeight="1">
      <c r="A203" s="164">
        <v>1220501.0</v>
      </c>
      <c r="B203" s="165" t="s">
        <v>298</v>
      </c>
      <c r="C203" s="166"/>
      <c r="D203" s="230">
        <f>65748378+180857681</f>
        <v>246606059</v>
      </c>
      <c r="E203" s="225"/>
      <c r="F203" s="167">
        <f t="shared" ref="F203:F216" si="119">+C203+D203-E203</f>
        <v>246606059</v>
      </c>
      <c r="G203" s="224" t="str">
        <f t="shared" ref="G203:G211" si="120">+#REF!+#REF!+#REF!</f>
        <v>#REF!</v>
      </c>
      <c r="H203" s="169" t="str">
        <f>+G203+'1ER TRIMESTRE'!H203</f>
        <v>#REF!</v>
      </c>
      <c r="I203" s="168" t="str">
        <f t="shared" ref="I203:I216" si="121">+F203-H203</f>
        <v>#REF!</v>
      </c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ht="36.0" customHeight="1">
      <c r="A204" s="164">
        <v>1220502.0</v>
      </c>
      <c r="B204" s="165" t="s">
        <v>300</v>
      </c>
      <c r="C204" s="166"/>
      <c r="D204" s="230">
        <v>3.075E7</v>
      </c>
      <c r="E204" s="225"/>
      <c r="F204" s="167">
        <f t="shared" si="119"/>
        <v>30750000</v>
      </c>
      <c r="G204" s="230" t="str">
        <f t="shared" si="120"/>
        <v>#REF!</v>
      </c>
      <c r="H204" s="169" t="str">
        <f>+G204+'1ER TRIMESTRE'!H204</f>
        <v>#REF!</v>
      </c>
      <c r="I204" s="168" t="str">
        <f t="shared" si="121"/>
        <v>#REF!</v>
      </c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</row>
    <row r="205" ht="24.0" customHeight="1">
      <c r="A205" s="164">
        <v>1220503.0</v>
      </c>
      <c r="B205" s="165" t="s">
        <v>301</v>
      </c>
      <c r="C205" s="166"/>
      <c r="D205" s="230">
        <v>1.4832E7</v>
      </c>
      <c r="E205" s="225"/>
      <c r="F205" s="167">
        <f t="shared" si="119"/>
        <v>14832000</v>
      </c>
      <c r="G205" s="224" t="str">
        <f t="shared" si="120"/>
        <v>#REF!</v>
      </c>
      <c r="H205" s="169" t="str">
        <f>+G205+'1ER TRIMESTRE'!H205</f>
        <v>#REF!</v>
      </c>
      <c r="I205" s="168" t="str">
        <f t="shared" si="121"/>
        <v>#REF!</v>
      </c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ht="24.0" customHeight="1">
      <c r="A206" s="164">
        <v>1220504.0</v>
      </c>
      <c r="B206" s="165" t="s">
        <v>302</v>
      </c>
      <c r="C206" s="166"/>
      <c r="D206" s="230">
        <v>1.0595E8</v>
      </c>
      <c r="E206" s="225"/>
      <c r="F206" s="167">
        <f t="shared" si="119"/>
        <v>105950000</v>
      </c>
      <c r="G206" s="224" t="str">
        <f t="shared" si="120"/>
        <v>#REF!</v>
      </c>
      <c r="H206" s="169" t="str">
        <f>+G206+'1ER TRIMESTRE'!H206</f>
        <v>#REF!</v>
      </c>
      <c r="I206" s="168" t="str">
        <f t="shared" si="121"/>
        <v>#REF!</v>
      </c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</row>
    <row r="207" ht="24.0" customHeight="1">
      <c r="A207" s="164">
        <v>1220505.0</v>
      </c>
      <c r="B207" s="165" t="s">
        <v>303</v>
      </c>
      <c r="C207" s="166"/>
      <c r="D207" s="230">
        <v>3.5E7</v>
      </c>
      <c r="E207" s="225"/>
      <c r="F207" s="167">
        <f t="shared" si="119"/>
        <v>35000000</v>
      </c>
      <c r="G207" s="224" t="str">
        <f t="shared" si="120"/>
        <v>#REF!</v>
      </c>
      <c r="H207" s="169" t="str">
        <f>+G207+'1ER TRIMESTRE'!H207</f>
        <v>#REF!</v>
      </c>
      <c r="I207" s="168" t="str">
        <f t="shared" si="121"/>
        <v>#REF!</v>
      </c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</row>
    <row r="208" ht="24.0" customHeight="1">
      <c r="A208" s="164">
        <v>1220506.0</v>
      </c>
      <c r="B208" s="165" t="s">
        <v>304</v>
      </c>
      <c r="C208" s="166"/>
      <c r="D208" s="230">
        <v>2.0319391E7</v>
      </c>
      <c r="E208" s="225"/>
      <c r="F208" s="167">
        <f t="shared" si="119"/>
        <v>20319391</v>
      </c>
      <c r="G208" s="224" t="str">
        <f t="shared" si="120"/>
        <v>#REF!</v>
      </c>
      <c r="H208" s="169" t="str">
        <f>+G208+'1ER TRIMESTRE'!H208</f>
        <v>#REF!</v>
      </c>
      <c r="I208" s="168" t="str">
        <f t="shared" si="121"/>
        <v>#REF!</v>
      </c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</row>
    <row r="209" ht="24.0" customHeight="1">
      <c r="A209" s="164">
        <v>1220507.0</v>
      </c>
      <c r="B209" s="165" t="s">
        <v>305</v>
      </c>
      <c r="C209" s="166"/>
      <c r="D209" s="230">
        <v>2.795136E7</v>
      </c>
      <c r="E209" s="225"/>
      <c r="F209" s="167">
        <f t="shared" si="119"/>
        <v>27951360</v>
      </c>
      <c r="G209" s="224" t="str">
        <f t="shared" si="120"/>
        <v>#REF!</v>
      </c>
      <c r="H209" s="169" t="str">
        <f>+G209+'1ER TRIMESTRE'!H209</f>
        <v>#REF!</v>
      </c>
      <c r="I209" s="168" t="str">
        <f t="shared" si="121"/>
        <v>#REF!</v>
      </c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</row>
    <row r="210" ht="36.0" customHeight="1">
      <c r="A210" s="164">
        <v>1220508.0</v>
      </c>
      <c r="B210" s="165" t="s">
        <v>306</v>
      </c>
      <c r="C210" s="166"/>
      <c r="D210" s="230">
        <v>4.03853441E8</v>
      </c>
      <c r="E210" s="225"/>
      <c r="F210" s="167">
        <f t="shared" si="119"/>
        <v>403853441</v>
      </c>
      <c r="G210" s="224" t="str">
        <f t="shared" si="120"/>
        <v>#REF!</v>
      </c>
      <c r="H210" s="169" t="str">
        <f>+G210+'1ER TRIMESTRE'!H210</f>
        <v>#REF!</v>
      </c>
      <c r="I210" s="168" t="str">
        <f t="shared" si="121"/>
        <v>#REF!</v>
      </c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</row>
    <row r="211" ht="24.0" customHeight="1">
      <c r="A211" s="164">
        <v>1220509.0</v>
      </c>
      <c r="B211" s="165" t="s">
        <v>307</v>
      </c>
      <c r="C211" s="166"/>
      <c r="D211" s="230">
        <v>5.0E8</v>
      </c>
      <c r="E211" s="225"/>
      <c r="F211" s="167">
        <f t="shared" si="119"/>
        <v>500000000</v>
      </c>
      <c r="G211" s="224" t="str">
        <f t="shared" si="120"/>
        <v>#REF!</v>
      </c>
      <c r="H211" s="169" t="str">
        <f>+G211+'1ER TRIMESTRE'!H211</f>
        <v>#REF!</v>
      </c>
      <c r="I211" s="168" t="str">
        <f t="shared" si="121"/>
        <v>#REF!</v>
      </c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</row>
    <row r="212" ht="24.0" customHeight="1">
      <c r="A212" s="164">
        <v>1220510.0</v>
      </c>
      <c r="B212" s="165" t="s">
        <v>308</v>
      </c>
      <c r="C212" s="166"/>
      <c r="D212" s="230"/>
      <c r="E212" s="225"/>
      <c r="F212" s="167">
        <f t="shared" si="119"/>
        <v>0</v>
      </c>
      <c r="G212" s="175">
        <v>0.0</v>
      </c>
      <c r="H212" s="169" t="str">
        <f>+G212+'1ER TRIMESTRE'!H212</f>
        <v>#REF!</v>
      </c>
      <c r="I212" s="168" t="str">
        <f t="shared" si="121"/>
        <v>#REF!</v>
      </c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</row>
    <row r="213" ht="24.0" customHeight="1">
      <c r="A213" s="164">
        <v>1220511.0</v>
      </c>
      <c r="B213" s="165" t="s">
        <v>309</v>
      </c>
      <c r="C213" s="166"/>
      <c r="D213" s="230"/>
      <c r="E213" s="225"/>
      <c r="F213" s="167">
        <f t="shared" si="119"/>
        <v>0</v>
      </c>
      <c r="G213" s="175">
        <v>0.0</v>
      </c>
      <c r="H213" s="169" t="str">
        <f>+G213+'1ER TRIMESTRE'!H213</f>
        <v>#REF!</v>
      </c>
      <c r="I213" s="168" t="str">
        <f t="shared" si="121"/>
        <v>#REF!</v>
      </c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</row>
    <row r="214" ht="24.0" customHeight="1">
      <c r="A214" s="164">
        <v>1220512.0</v>
      </c>
      <c r="B214" s="165" t="s">
        <v>310</v>
      </c>
      <c r="C214" s="166"/>
      <c r="D214" s="230">
        <v>0.0</v>
      </c>
      <c r="E214" s="225"/>
      <c r="F214" s="167">
        <f t="shared" si="119"/>
        <v>0</v>
      </c>
      <c r="G214" s="175">
        <v>0.0</v>
      </c>
      <c r="H214" s="169" t="str">
        <f>+G214+'1ER TRIMESTRE'!H214</f>
        <v>#REF!</v>
      </c>
      <c r="I214" s="168" t="str">
        <f t="shared" si="121"/>
        <v>#REF!</v>
      </c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</row>
    <row r="215" ht="24.0" customHeight="1">
      <c r="A215" s="164">
        <v>1220513.0</v>
      </c>
      <c r="B215" s="165" t="s">
        <v>311</v>
      </c>
      <c r="C215" s="166"/>
      <c r="D215" s="230">
        <v>0.0</v>
      </c>
      <c r="E215" s="225"/>
      <c r="F215" s="167">
        <f t="shared" si="119"/>
        <v>0</v>
      </c>
      <c r="G215" s="175">
        <v>0.0</v>
      </c>
      <c r="H215" s="169" t="str">
        <f>+G215+'1ER TRIMESTRE'!H215</f>
        <v>#REF!</v>
      </c>
      <c r="I215" s="168" t="str">
        <f t="shared" si="121"/>
        <v>#REF!</v>
      </c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</row>
    <row r="216" ht="12.0" customHeight="1">
      <c r="A216" s="164">
        <v>1220514.0</v>
      </c>
      <c r="B216" s="165" t="s">
        <v>312</v>
      </c>
      <c r="C216" s="166"/>
      <c r="D216" s="230">
        <v>0.0</v>
      </c>
      <c r="E216" s="225"/>
      <c r="F216" s="167">
        <f t="shared" si="119"/>
        <v>0</v>
      </c>
      <c r="G216" s="175">
        <v>0.0</v>
      </c>
      <c r="H216" s="169" t="str">
        <f>+G216+'1ER TRIMESTRE'!H216</f>
        <v>#REF!</v>
      </c>
      <c r="I216" s="168" t="str">
        <f t="shared" si="121"/>
        <v>#REF!</v>
      </c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</row>
    <row r="217" ht="12.75" customHeight="1">
      <c r="A217" s="153">
        <v>2.0</v>
      </c>
      <c r="B217" s="154" t="s">
        <v>166</v>
      </c>
      <c r="C217" s="160">
        <f t="shared" ref="C217:I217" si="122">+C218+C219+C229+C230+C231+C232+C238</f>
        <v>5524000000</v>
      </c>
      <c r="D217" s="161">
        <f t="shared" si="122"/>
        <v>0</v>
      </c>
      <c r="E217" s="162">
        <f t="shared" si="122"/>
        <v>0</v>
      </c>
      <c r="F217" s="160">
        <f t="shared" si="122"/>
        <v>5524000000</v>
      </c>
      <c r="G217" s="161" t="str">
        <f t="shared" si="122"/>
        <v>#REF!</v>
      </c>
      <c r="H217" s="162" t="str">
        <f t="shared" si="122"/>
        <v>#REF!</v>
      </c>
      <c r="I217" s="161" t="str">
        <f t="shared" si="122"/>
        <v>#REF!</v>
      </c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</row>
    <row r="218" ht="12.0" hidden="1" customHeight="1">
      <c r="A218" s="153">
        <v>21.0</v>
      </c>
      <c r="B218" s="154" t="s">
        <v>313</v>
      </c>
      <c r="C218" s="166">
        <v>0.0</v>
      </c>
      <c r="D218" s="227"/>
      <c r="E218" s="195"/>
      <c r="F218" s="167">
        <f>+C218+D218-E218</f>
        <v>0</v>
      </c>
      <c r="G218" s="224" t="str">
        <f>+#REF!+#REF!+#REF!</f>
        <v>#REF!</v>
      </c>
      <c r="H218" s="169" t="str">
        <f>+G218+'1ER TRIMESTRE'!H218</f>
        <v>#REF!</v>
      </c>
      <c r="I218" s="168" t="str">
        <f>+F218-H218</f>
        <v>#REF!</v>
      </c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ht="12.75" customHeight="1">
      <c r="A219" s="153">
        <v>22.0</v>
      </c>
      <c r="B219" s="154" t="s">
        <v>167</v>
      </c>
      <c r="C219" s="160">
        <f t="shared" ref="C219:I219" si="123">SUM(C220:C228)</f>
        <v>5524000000</v>
      </c>
      <c r="D219" s="161">
        <f t="shared" si="123"/>
        <v>0</v>
      </c>
      <c r="E219" s="162">
        <f t="shared" si="123"/>
        <v>0</v>
      </c>
      <c r="F219" s="160">
        <f t="shared" si="123"/>
        <v>5524000000</v>
      </c>
      <c r="G219" s="161" t="str">
        <f t="shared" si="123"/>
        <v>#REF!</v>
      </c>
      <c r="H219" s="162" t="str">
        <f t="shared" si="123"/>
        <v>#REF!</v>
      </c>
      <c r="I219" s="161" t="str">
        <f t="shared" si="123"/>
        <v>#REF!</v>
      </c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ht="12.0" customHeight="1">
      <c r="A220" s="164">
        <v>2201.0</v>
      </c>
      <c r="B220" s="165" t="s">
        <v>315</v>
      </c>
      <c r="C220" s="166">
        <v>2.0E9</v>
      </c>
      <c r="D220" s="206"/>
      <c r="E220" s="207"/>
      <c r="F220" s="167">
        <f t="shared" ref="F220:F231" si="124">+C220+D220-E220</f>
        <v>2000000000</v>
      </c>
      <c r="G220" s="208" t="str">
        <f t="shared" ref="G220:G226" si="125">+#REF!+#REF!+#REF!</f>
        <v>#REF!</v>
      </c>
      <c r="H220" s="169" t="str">
        <f>+G220+'1ER TRIMESTRE'!H220</f>
        <v>#REF!</v>
      </c>
      <c r="I220" s="168" t="str">
        <f t="shared" ref="I220:I231" si="126">+F220-H220</f>
        <v>#REF!</v>
      </c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ht="12.0" customHeight="1">
      <c r="A221" s="164">
        <v>2202.0</v>
      </c>
      <c r="B221" s="165" t="s">
        <v>317</v>
      </c>
      <c r="C221" s="166">
        <v>1000000.0</v>
      </c>
      <c r="D221" s="230"/>
      <c r="E221" s="225"/>
      <c r="F221" s="167">
        <f t="shared" si="124"/>
        <v>1000000</v>
      </c>
      <c r="G221" s="208" t="str">
        <f t="shared" si="125"/>
        <v>#REF!</v>
      </c>
      <c r="H221" s="169" t="str">
        <f>+G221+'1ER TRIMESTRE'!H221</f>
        <v>#REF!</v>
      </c>
      <c r="I221" s="168" t="str">
        <f t="shared" si="126"/>
        <v>#REF!</v>
      </c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ht="12.0" customHeight="1">
      <c r="A222" s="164">
        <v>2203.0</v>
      </c>
      <c r="B222" s="165" t="s">
        <v>168</v>
      </c>
      <c r="C222" s="166">
        <v>2000000.0</v>
      </c>
      <c r="D222" s="230"/>
      <c r="E222" s="225"/>
      <c r="F222" s="167">
        <f t="shared" si="124"/>
        <v>2000000</v>
      </c>
      <c r="G222" s="208" t="str">
        <f t="shared" si="125"/>
        <v>#REF!</v>
      </c>
      <c r="H222" s="169" t="str">
        <f>+G222+'1ER TRIMESTRE'!H222</f>
        <v>#REF!</v>
      </c>
      <c r="I222" s="168" t="str">
        <f t="shared" si="126"/>
        <v>#REF!</v>
      </c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ht="12.0" customHeight="1">
      <c r="A223" s="164">
        <v>2204.0</v>
      </c>
      <c r="B223" s="165" t="s">
        <v>320</v>
      </c>
      <c r="C223" s="166">
        <v>1000000.0</v>
      </c>
      <c r="D223" s="230"/>
      <c r="E223" s="225"/>
      <c r="F223" s="167">
        <f t="shared" si="124"/>
        <v>1000000</v>
      </c>
      <c r="G223" s="208" t="str">
        <f t="shared" si="125"/>
        <v>#REF!</v>
      </c>
      <c r="H223" s="169" t="str">
        <f>+G223+'1ER TRIMESTRE'!H223</f>
        <v>#REF!</v>
      </c>
      <c r="I223" s="168" t="str">
        <f t="shared" si="126"/>
        <v>#REF!</v>
      </c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ht="12.0" customHeight="1">
      <c r="A224" s="164">
        <v>2205.0</v>
      </c>
      <c r="B224" s="165" t="s">
        <v>321</v>
      </c>
      <c r="C224" s="166">
        <v>2.0E7</v>
      </c>
      <c r="D224" s="230"/>
      <c r="E224" s="225"/>
      <c r="F224" s="167">
        <f t="shared" si="124"/>
        <v>20000000</v>
      </c>
      <c r="G224" s="224" t="str">
        <f t="shared" si="125"/>
        <v>#REF!</v>
      </c>
      <c r="H224" s="169" t="str">
        <f>+G224+'1ER TRIMESTRE'!H224</f>
        <v>#REF!</v>
      </c>
      <c r="I224" s="168" t="str">
        <f t="shared" si="126"/>
        <v>#REF!</v>
      </c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ht="12.0" customHeight="1">
      <c r="A225" s="164">
        <v>2206.0</v>
      </c>
      <c r="B225" s="165" t="s">
        <v>323</v>
      </c>
      <c r="C225" s="166">
        <v>1.4E9</v>
      </c>
      <c r="D225" s="230"/>
      <c r="E225" s="225"/>
      <c r="F225" s="167">
        <f t="shared" si="124"/>
        <v>1400000000</v>
      </c>
      <c r="G225" s="208" t="str">
        <f t="shared" si="125"/>
        <v>#REF!</v>
      </c>
      <c r="H225" s="169" t="str">
        <f>+G225+'1ER TRIMESTRE'!H225</f>
        <v>#REF!</v>
      </c>
      <c r="I225" s="168" t="str">
        <f t="shared" si="126"/>
        <v>#REF!</v>
      </c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ht="12.0" customHeight="1">
      <c r="A226" s="164">
        <v>2207.0</v>
      </c>
      <c r="B226" s="165" t="s">
        <v>324</v>
      </c>
      <c r="C226" s="166">
        <v>2.1E9</v>
      </c>
      <c r="D226" s="230"/>
      <c r="E226" s="225"/>
      <c r="F226" s="167">
        <f t="shared" si="124"/>
        <v>2100000000</v>
      </c>
      <c r="G226" s="224" t="str">
        <f t="shared" si="125"/>
        <v>#REF!</v>
      </c>
      <c r="H226" s="169" t="str">
        <f>+G226+'1ER TRIMESTRE'!H226</f>
        <v>#REF!</v>
      </c>
      <c r="I226" s="168" t="str">
        <f t="shared" si="126"/>
        <v>#REF!</v>
      </c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ht="12.0" customHeight="1">
      <c r="A227" s="164">
        <v>2208.0</v>
      </c>
      <c r="B227" s="165" t="s">
        <v>325</v>
      </c>
      <c r="C227" s="238"/>
      <c r="D227" s="230"/>
      <c r="E227" s="225"/>
      <c r="F227" s="167">
        <f t="shared" si="124"/>
        <v>0</v>
      </c>
      <c r="G227" s="230"/>
      <c r="H227" s="169" t="str">
        <f t="shared" ref="H227:H231" si="127">+G227+#REF!</f>
        <v>#REF!</v>
      </c>
      <c r="I227" s="168" t="str">
        <f t="shared" si="126"/>
        <v>#REF!</v>
      </c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ht="12.75" customHeight="1">
      <c r="A228" s="164">
        <v>2209.0</v>
      </c>
      <c r="B228" s="165" t="s">
        <v>326</v>
      </c>
      <c r="C228" s="238"/>
      <c r="D228" s="230"/>
      <c r="E228" s="225"/>
      <c r="F228" s="167">
        <f t="shared" si="124"/>
        <v>0</v>
      </c>
      <c r="G228" s="230"/>
      <c r="H228" s="169" t="str">
        <f t="shared" si="127"/>
        <v>#REF!</v>
      </c>
      <c r="I228" s="168" t="str">
        <f t="shared" si="126"/>
        <v>#REF!</v>
      </c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ht="12.0" hidden="1" customHeight="1">
      <c r="A229" s="153">
        <v>23.0</v>
      </c>
      <c r="B229" s="154" t="s">
        <v>327</v>
      </c>
      <c r="C229" s="239">
        <v>0.0</v>
      </c>
      <c r="D229" s="230"/>
      <c r="E229" s="230"/>
      <c r="F229" s="163">
        <f t="shared" si="124"/>
        <v>0</v>
      </c>
      <c r="G229" s="232">
        <v>0.0</v>
      </c>
      <c r="H229" s="162" t="str">
        <f t="shared" si="127"/>
        <v>#REF!</v>
      </c>
      <c r="I229" s="161" t="str">
        <f t="shared" si="126"/>
        <v>#REF!</v>
      </c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ht="12.0" hidden="1" customHeight="1">
      <c r="A230" s="153">
        <v>24.0</v>
      </c>
      <c r="B230" s="154" t="s">
        <v>328</v>
      </c>
      <c r="C230" s="239">
        <v>0.0</v>
      </c>
      <c r="D230" s="230"/>
      <c r="E230" s="230"/>
      <c r="F230" s="167">
        <f t="shared" si="124"/>
        <v>0</v>
      </c>
      <c r="G230" s="224">
        <v>0.0</v>
      </c>
      <c r="H230" s="169" t="str">
        <f t="shared" si="127"/>
        <v>#REF!</v>
      </c>
      <c r="I230" s="168" t="str">
        <f t="shared" si="126"/>
        <v>#REF!</v>
      </c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ht="12.0" hidden="1" customHeight="1">
      <c r="A231" s="153">
        <v>25.0</v>
      </c>
      <c r="B231" s="154" t="s">
        <v>329</v>
      </c>
      <c r="C231" s="240">
        <v>0.0</v>
      </c>
      <c r="D231" s="241"/>
      <c r="E231" s="242"/>
      <c r="F231" s="169">
        <f t="shared" si="124"/>
        <v>0</v>
      </c>
      <c r="G231" s="224">
        <v>0.0</v>
      </c>
      <c r="H231" s="169" t="str">
        <f t="shared" si="127"/>
        <v>#REF!</v>
      </c>
      <c r="I231" s="168" t="str">
        <f t="shared" si="126"/>
        <v>#REF!</v>
      </c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ht="12.0" hidden="1" customHeight="1">
      <c r="A232" s="153">
        <v>26.0</v>
      </c>
      <c r="B232" s="154" t="s">
        <v>330</v>
      </c>
      <c r="C232" s="243">
        <f t="shared" ref="C232:I232" si="128">SUM(C233:C237)</f>
        <v>0</v>
      </c>
      <c r="D232" s="244">
        <f t="shared" si="128"/>
        <v>0</v>
      </c>
      <c r="E232" s="245">
        <f t="shared" si="128"/>
        <v>0</v>
      </c>
      <c r="F232" s="246">
        <f t="shared" si="128"/>
        <v>0</v>
      </c>
      <c r="G232" s="206">
        <f t="shared" si="128"/>
        <v>0</v>
      </c>
      <c r="H232" s="207" t="str">
        <f t="shared" si="128"/>
        <v>#REF!</v>
      </c>
      <c r="I232" s="206" t="str">
        <f t="shared" si="128"/>
        <v>#REF!</v>
      </c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</row>
    <row r="233" ht="12.0" hidden="1" customHeight="1">
      <c r="A233" s="164">
        <v>2601.0</v>
      </c>
      <c r="B233" s="247" t="s">
        <v>331</v>
      </c>
      <c r="C233" s="248"/>
      <c r="D233" s="213"/>
      <c r="E233" s="249"/>
      <c r="F233" s="169">
        <f t="shared" ref="F233:F236" si="129">+C233+D233-E233</f>
        <v>0</v>
      </c>
      <c r="G233" s="208">
        <v>0.0</v>
      </c>
      <c r="H233" s="169" t="str">
        <f t="shared" ref="H233:H238" si="130">+G233+#REF!</f>
        <v>#REF!</v>
      </c>
      <c r="I233" s="168" t="str">
        <f t="shared" ref="I233:I238" si="131">+F233-H233</f>
        <v>#REF!</v>
      </c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</row>
    <row r="234" ht="12.0" hidden="1" customHeight="1">
      <c r="A234" s="250">
        <v>2602.0</v>
      </c>
      <c r="B234" s="247" t="s">
        <v>331</v>
      </c>
      <c r="C234" s="248"/>
      <c r="D234" s="213"/>
      <c r="E234" s="249"/>
      <c r="F234" s="169">
        <f t="shared" si="129"/>
        <v>0</v>
      </c>
      <c r="G234" s="208">
        <v>0.0</v>
      </c>
      <c r="H234" s="169" t="str">
        <f t="shared" si="130"/>
        <v>#REF!</v>
      </c>
      <c r="I234" s="168" t="str">
        <f t="shared" si="131"/>
        <v>#REF!</v>
      </c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</row>
    <row r="235" ht="12.0" hidden="1" customHeight="1">
      <c r="A235" s="164">
        <v>2603.0</v>
      </c>
      <c r="B235" s="247" t="s">
        <v>333</v>
      </c>
      <c r="C235" s="248"/>
      <c r="D235" s="213"/>
      <c r="E235" s="249"/>
      <c r="F235" s="169">
        <f t="shared" si="129"/>
        <v>0</v>
      </c>
      <c r="G235" s="208">
        <v>0.0</v>
      </c>
      <c r="H235" s="169" t="str">
        <f t="shared" si="130"/>
        <v>#REF!</v>
      </c>
      <c r="I235" s="168" t="str">
        <f t="shared" si="131"/>
        <v>#REF!</v>
      </c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</row>
    <row r="236" ht="12.0" hidden="1" customHeight="1">
      <c r="A236" s="250">
        <v>2604.0</v>
      </c>
      <c r="B236" s="247" t="s">
        <v>334</v>
      </c>
      <c r="C236" s="248"/>
      <c r="D236" s="213"/>
      <c r="E236" s="249"/>
      <c r="F236" s="169">
        <f t="shared" si="129"/>
        <v>0</v>
      </c>
      <c r="G236" s="208">
        <v>0.0</v>
      </c>
      <c r="H236" s="169" t="str">
        <f t="shared" si="130"/>
        <v>#REF!</v>
      </c>
      <c r="I236" s="168" t="str">
        <f t="shared" si="131"/>
        <v>#REF!</v>
      </c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</row>
    <row r="237" ht="12.0" hidden="1" customHeight="1">
      <c r="A237" s="250">
        <v>2606.0</v>
      </c>
      <c r="B237" s="247" t="s">
        <v>335</v>
      </c>
      <c r="C237" s="251"/>
      <c r="D237" s="252"/>
      <c r="E237" s="253"/>
      <c r="F237" s="254"/>
      <c r="G237" s="208">
        <v>0.0</v>
      </c>
      <c r="H237" s="169" t="str">
        <f t="shared" si="130"/>
        <v>#REF!</v>
      </c>
      <c r="I237" s="168" t="str">
        <f t="shared" si="131"/>
        <v>#REF!</v>
      </c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</row>
    <row r="238" ht="12.75" hidden="1" customHeight="1">
      <c r="A238" s="255">
        <v>27.0</v>
      </c>
      <c r="B238" s="256" t="s">
        <v>337</v>
      </c>
      <c r="C238" s="257">
        <v>0.0</v>
      </c>
      <c r="D238" s="258"/>
      <c r="E238" s="259"/>
      <c r="F238" s="260">
        <f>+C238+D238-E238</f>
        <v>0</v>
      </c>
      <c r="G238" s="258">
        <v>0.0</v>
      </c>
      <c r="H238" s="169" t="str">
        <f t="shared" si="130"/>
        <v>#REF!</v>
      </c>
      <c r="I238" s="261" t="str">
        <f t="shared" si="131"/>
        <v>#REF!</v>
      </c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ht="12.75" customHeight="1">
      <c r="A239" s="262"/>
      <c r="B239" s="149" t="s">
        <v>186</v>
      </c>
      <c r="C239" s="265">
        <f t="shared" ref="C239:I239" si="132">+C217+C17</f>
        <v>52685660147</v>
      </c>
      <c r="D239" s="265">
        <f t="shared" si="132"/>
        <v>1482989451</v>
      </c>
      <c r="E239" s="265">
        <f t="shared" si="132"/>
        <v>0</v>
      </c>
      <c r="F239" s="265">
        <f t="shared" si="132"/>
        <v>54168649598</v>
      </c>
      <c r="G239" s="265" t="str">
        <f t="shared" si="132"/>
        <v>#REF!</v>
      </c>
      <c r="H239" s="265" t="str">
        <f t="shared" si="132"/>
        <v>#REF!</v>
      </c>
      <c r="I239" s="266" t="str">
        <f t="shared" si="132"/>
        <v>#REF!</v>
      </c>
      <c r="J239" s="128"/>
      <c r="K239" s="159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ht="12.0" customHeight="1">
      <c r="A240" s="117"/>
      <c r="B240" s="118"/>
      <c r="C240" s="118"/>
      <c r="D240" s="117"/>
      <c r="E240" s="119"/>
      <c r="F240" s="117"/>
      <c r="G240" s="267"/>
      <c r="H240" s="118"/>
      <c r="I240" s="119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  <c r="X240" s="120"/>
      <c r="Y240" s="120"/>
      <c r="Z240" s="120"/>
    </row>
    <row r="241" ht="12.0" customHeight="1">
      <c r="A241" s="121"/>
      <c r="B241" s="120"/>
      <c r="C241" s="170"/>
      <c r="D241" s="121"/>
      <c r="E241" s="268"/>
      <c r="F241" s="121"/>
      <c r="G241" s="170"/>
      <c r="H241" s="170"/>
      <c r="I241" s="268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</row>
    <row r="242" ht="12.0" customHeight="1">
      <c r="A242" s="121"/>
      <c r="B242" s="120"/>
      <c r="C242" s="120"/>
      <c r="D242" s="121"/>
      <c r="E242" s="122"/>
      <c r="F242" s="269"/>
      <c r="G242" s="170"/>
      <c r="H242" s="170"/>
      <c r="I242" s="122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</row>
    <row r="243" ht="12.0" customHeight="1">
      <c r="A243" s="121"/>
      <c r="B243" s="120"/>
      <c r="C243" s="170"/>
      <c r="D243" s="121"/>
      <c r="E243" s="122"/>
      <c r="F243" s="121"/>
      <c r="G243" s="120"/>
      <c r="H243" s="120"/>
      <c r="I243" s="122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</row>
    <row r="244" ht="12.75" customHeight="1">
      <c r="A244" s="121"/>
      <c r="B244" s="120"/>
      <c r="C244" s="170"/>
      <c r="D244" s="121"/>
      <c r="E244" s="122"/>
      <c r="F244" s="270"/>
      <c r="G244" s="126"/>
      <c r="H244" s="126"/>
      <c r="I244" s="127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</row>
    <row r="245" ht="13.5" customHeight="1">
      <c r="A245" s="271" t="s">
        <v>187</v>
      </c>
      <c r="B245" s="272"/>
      <c r="C245" s="40"/>
      <c r="D245" s="270"/>
      <c r="E245" s="127"/>
      <c r="F245" s="273" t="s">
        <v>188</v>
      </c>
      <c r="G245" s="111"/>
      <c r="H245" s="111"/>
      <c r="I245" s="112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</row>
    <row r="246" ht="12.0" customHeight="1">
      <c r="A246" s="120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</row>
    <row r="247" ht="12.0" customHeight="1">
      <c r="A247" s="120"/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</row>
    <row r="248" ht="12.0" customHeight="1">
      <c r="A248" s="120"/>
      <c r="B248" s="120"/>
      <c r="C248" s="120"/>
      <c r="D248" s="120"/>
      <c r="E248" s="120"/>
      <c r="F248" s="120"/>
      <c r="G248" s="170"/>
      <c r="H248" s="17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</row>
    <row r="249" ht="12.0" customHeight="1">
      <c r="A249" s="120"/>
      <c r="B249" s="120"/>
      <c r="C249" s="120"/>
      <c r="D249" s="274"/>
      <c r="E249" s="120"/>
      <c r="F249" s="170"/>
      <c r="G249" s="120"/>
      <c r="H249" s="17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</row>
    <row r="250" ht="12.0" customHeight="1">
      <c r="A250" s="120"/>
      <c r="B250" s="120"/>
      <c r="C250" s="120"/>
      <c r="D250" s="274"/>
      <c r="E250" s="120"/>
      <c r="F250" s="170"/>
      <c r="G250" s="170"/>
      <c r="H250" s="17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</row>
    <row r="251" ht="12.0" customHeight="1">
      <c r="A251" s="120"/>
      <c r="B251" s="120"/>
      <c r="C251" s="120"/>
      <c r="D251" s="274"/>
      <c r="E251" s="120"/>
      <c r="F251" s="17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</row>
    <row r="252" ht="12.0" customHeight="1">
      <c r="A252" s="120"/>
      <c r="B252" s="120"/>
      <c r="C252" s="120"/>
      <c r="D252" s="274"/>
      <c r="E252" s="120"/>
      <c r="F252" s="170"/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</row>
    <row r="253" ht="12.0" customHeight="1">
      <c r="A253" s="120"/>
      <c r="B253" s="120"/>
      <c r="C253" s="120"/>
      <c r="D253" s="274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</row>
    <row r="254" ht="12.0" customHeight="1">
      <c r="A254" s="120"/>
      <c r="B254" s="120"/>
      <c r="C254" s="120"/>
      <c r="D254" s="274"/>
      <c r="E254" s="120"/>
      <c r="F254" s="120"/>
      <c r="G254" s="17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</row>
    <row r="255" ht="12.0" customHeight="1">
      <c r="A255" s="120"/>
      <c r="B255" s="120"/>
      <c r="C255" s="120"/>
      <c r="D255" s="274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</row>
    <row r="256" ht="12.0" customHeight="1">
      <c r="A256" s="120"/>
      <c r="B256" s="120"/>
      <c r="C256" s="120"/>
      <c r="D256" s="274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</row>
    <row r="257" ht="12.0" customHeight="1">
      <c r="A257" s="120"/>
      <c r="B257" s="120"/>
      <c r="C257" s="120"/>
      <c r="D257" s="274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</row>
    <row r="258" ht="12.0" customHeight="1">
      <c r="A258" s="120"/>
      <c r="B258" s="120"/>
      <c r="C258" s="120"/>
      <c r="D258" s="274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</row>
    <row r="259" ht="12.0" customHeight="1">
      <c r="A259" s="120"/>
      <c r="B259" s="120"/>
      <c r="C259" s="120"/>
      <c r="D259" s="276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</row>
    <row r="260" ht="12.0" customHeight="1">
      <c r="A260" s="120"/>
      <c r="B260" s="120"/>
      <c r="C260" s="120"/>
      <c r="D260" s="120"/>
      <c r="E260" s="120"/>
      <c r="F260" s="276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</row>
    <row r="261" ht="12.0" customHeight="1">
      <c r="A261" s="120"/>
      <c r="B261" s="120"/>
      <c r="C261" s="120"/>
      <c r="D261" s="276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</row>
    <row r="262" ht="12.0" customHeight="1">
      <c r="A262" s="120"/>
      <c r="B262" s="120"/>
      <c r="C262" s="120"/>
      <c r="D262" s="276"/>
      <c r="E262" s="120"/>
      <c r="F262" s="274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</row>
    <row r="263" ht="12.0" customHeight="1">
      <c r="A263" s="120"/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</row>
    <row r="264" ht="12.0" customHeight="1">
      <c r="A264" s="120"/>
      <c r="B264" s="120"/>
      <c r="C264" s="120"/>
      <c r="D264" s="276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</row>
    <row r="265" ht="12.0" customHeight="1">
      <c r="A265" s="120"/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</row>
    <row r="266" ht="12.0" customHeight="1">
      <c r="A266" s="120"/>
      <c r="B266" s="120"/>
      <c r="C266" s="120"/>
      <c r="D266" s="274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</row>
    <row r="267" ht="12.0" customHeight="1">
      <c r="A267" s="120"/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</row>
    <row r="268" ht="12.0" customHeight="1">
      <c r="A268" s="120"/>
      <c r="B268" s="120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</row>
    <row r="269" ht="12.0" customHeight="1">
      <c r="A269" s="120"/>
      <c r="B269" s="120"/>
      <c r="C269" s="120"/>
      <c r="D269" s="274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</row>
    <row r="270" ht="12.0" customHeight="1">
      <c r="A270" s="120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</row>
    <row r="271" ht="12.0" customHeight="1">
      <c r="A271" s="120"/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</row>
    <row r="272" ht="12.0" customHeight="1">
      <c r="A272" s="120"/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</row>
    <row r="273" ht="12.0" customHeight="1">
      <c r="A273" s="120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</row>
    <row r="274" ht="12.0" customHeight="1">
      <c r="A274" s="120"/>
      <c r="B274" s="120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</row>
    <row r="275" ht="12.0" customHeight="1">
      <c r="A275" s="120"/>
      <c r="B275" s="120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</row>
    <row r="276" ht="12.0" customHeight="1">
      <c r="A276" s="120"/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</row>
    <row r="277" ht="12.0" customHeight="1">
      <c r="A277" s="120"/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</row>
    <row r="278" ht="12.0" customHeight="1">
      <c r="A278" s="120"/>
      <c r="B278" s="120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</row>
    <row r="279" ht="12.0" customHeight="1">
      <c r="A279" s="120"/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</row>
    <row r="280" ht="12.0" customHeight="1">
      <c r="A280" s="120"/>
      <c r="B280" s="120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</row>
    <row r="281" ht="12.0" customHeight="1">
      <c r="A281" s="120"/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</row>
    <row r="282" ht="12.0" customHeight="1">
      <c r="A282" s="120"/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</row>
    <row r="283" ht="12.0" customHeight="1">
      <c r="A283" s="120"/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</row>
    <row r="284" ht="12.0" customHeight="1">
      <c r="A284" s="120"/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</row>
    <row r="285" ht="12.0" customHeight="1">
      <c r="A285" s="120"/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</row>
    <row r="286" ht="12.0" customHeight="1">
      <c r="A286" s="120"/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</row>
    <row r="287" ht="12.0" customHeight="1">
      <c r="A287" s="120"/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</row>
    <row r="288" ht="12.0" customHeight="1">
      <c r="A288" s="120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</row>
    <row r="289" ht="12.0" customHeight="1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</row>
    <row r="290" ht="12.0" customHeight="1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</row>
    <row r="291" ht="12.0" customHeight="1">
      <c r="A291" s="120"/>
      <c r="B291" s="120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</row>
    <row r="292" ht="12.0" customHeight="1">
      <c r="A292" s="120"/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</row>
    <row r="293" ht="12.0" customHeight="1">
      <c r="A293" s="120"/>
      <c r="B293" s="120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</row>
    <row r="294" ht="12.0" customHeight="1">
      <c r="A294" s="120"/>
      <c r="B294" s="120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</row>
    <row r="295" ht="12.0" customHeight="1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</row>
    <row r="296" ht="12.0" customHeight="1">
      <c r="A296" s="120"/>
      <c r="B296" s="120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</row>
    <row r="297" ht="12.0" customHeight="1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</row>
    <row r="298" ht="12.0" customHeight="1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</row>
    <row r="299" ht="12.0" customHeight="1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</row>
    <row r="300" ht="12.0" customHeight="1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</row>
    <row r="301" ht="12.0" customHeigh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</row>
    <row r="302" ht="12.0" customHeight="1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</row>
    <row r="303" ht="12.0" customHeight="1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</row>
    <row r="304" ht="12.0" customHeight="1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</row>
    <row r="305" ht="12.0" customHeight="1">
      <c r="A305" s="120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</row>
    <row r="306" ht="12.0" customHeight="1">
      <c r="A306" s="120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</row>
    <row r="307" ht="12.0" customHeight="1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</row>
    <row r="308" ht="12.0" customHeight="1">
      <c r="A308" s="120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</row>
    <row r="309" ht="12.0" customHeight="1">
      <c r="A309" s="120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</row>
    <row r="310" ht="12.0" customHeight="1">
      <c r="A310" s="120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</row>
    <row r="311" ht="12.0" customHeight="1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</row>
    <row r="312" ht="12.0" customHeight="1">
      <c r="A312" s="120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</row>
    <row r="313" ht="12.0" customHeight="1">
      <c r="A313" s="120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</row>
    <row r="314" ht="12.0" customHeight="1">
      <c r="A314" s="120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</row>
    <row r="315" ht="12.0" customHeight="1">
      <c r="A315" s="120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</row>
    <row r="316" ht="12.0" customHeight="1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</row>
    <row r="317" ht="12.0" customHeight="1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</row>
    <row r="318" ht="12.0" customHeight="1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</row>
    <row r="319" ht="12.0" customHeight="1">
      <c r="A319" s="120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</row>
    <row r="320" ht="12.0" customHeight="1">
      <c r="A320" s="120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</row>
    <row r="321" ht="12.0" customHeight="1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</row>
    <row r="322" ht="12.0" customHeight="1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</row>
    <row r="323" ht="12.0" customHeight="1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</row>
    <row r="324" ht="12.0" customHeight="1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</row>
    <row r="325" ht="12.0" customHeight="1">
      <c r="A325" s="120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</row>
    <row r="326" ht="12.0" customHeight="1">
      <c r="A326" s="120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</row>
    <row r="327" ht="12.0" customHeight="1">
      <c r="A327" s="120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</row>
    <row r="328" ht="12.0" customHeight="1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</row>
    <row r="329" ht="12.0" customHeight="1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</row>
    <row r="330" ht="12.0" customHeight="1">
      <c r="A330" s="120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</row>
    <row r="331" ht="12.0" customHeight="1">
      <c r="A331" s="120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</row>
    <row r="332" ht="12.0" customHeight="1">
      <c r="A332" s="120"/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</row>
    <row r="333" ht="12.0" customHeight="1">
      <c r="A333" s="120"/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</row>
    <row r="334" ht="12.0" customHeight="1">
      <c r="A334" s="120"/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</row>
    <row r="335" ht="12.0" customHeight="1">
      <c r="A335" s="120"/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</row>
    <row r="336" ht="12.0" customHeight="1">
      <c r="A336" s="120"/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</row>
    <row r="337" ht="12.0" customHeight="1">
      <c r="A337" s="120"/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</row>
    <row r="338" ht="12.0" customHeight="1">
      <c r="A338" s="120"/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</row>
    <row r="339" ht="12.0" customHeight="1">
      <c r="A339" s="120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</row>
    <row r="340" ht="12.0" customHeight="1">
      <c r="A340" s="120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</row>
    <row r="341" ht="12.0" customHeight="1">
      <c r="A341" s="120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</row>
    <row r="342" ht="12.0" customHeight="1">
      <c r="A342" s="120"/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</row>
    <row r="343" ht="12.0" customHeight="1">
      <c r="A343" s="120"/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</row>
    <row r="344" ht="12.0" customHeight="1">
      <c r="A344" s="120"/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</row>
    <row r="345" ht="12.0" customHeight="1">
      <c r="A345" s="120"/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</row>
    <row r="346" ht="12.0" customHeight="1">
      <c r="A346" s="120"/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</row>
    <row r="347" ht="12.0" customHeight="1">
      <c r="A347" s="120"/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</row>
    <row r="348" ht="12.0" customHeight="1">
      <c r="A348" s="120"/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</row>
    <row r="349" ht="12.0" customHeight="1">
      <c r="A349" s="120"/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</row>
    <row r="350" ht="12.0" customHeight="1">
      <c r="A350" s="120"/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</row>
    <row r="351" ht="12.0" customHeight="1">
      <c r="A351" s="120"/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</row>
    <row r="352" ht="12.0" customHeight="1">
      <c r="A352" s="120"/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</row>
    <row r="353" ht="12.0" customHeight="1">
      <c r="A353" s="120"/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</row>
    <row r="354" ht="12.0" customHeight="1">
      <c r="A354" s="120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</row>
    <row r="355" ht="12.0" customHeight="1">
      <c r="A355" s="120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</row>
    <row r="356" ht="12.0" customHeight="1">
      <c r="A356" s="120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</row>
    <row r="357" ht="12.0" customHeight="1">
      <c r="A357" s="120"/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</row>
    <row r="358" ht="12.0" customHeight="1">
      <c r="A358" s="120"/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</row>
    <row r="359" ht="12.0" customHeight="1">
      <c r="A359" s="120"/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</row>
    <row r="360" ht="12.0" customHeight="1">
      <c r="A360" s="120"/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</row>
    <row r="361" ht="12.0" customHeight="1">
      <c r="A361" s="120"/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</row>
    <row r="362" ht="12.0" customHeight="1">
      <c r="A362" s="120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</row>
    <row r="363" ht="12.0" customHeight="1">
      <c r="A363" s="120"/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</row>
    <row r="364" ht="12.0" customHeight="1">
      <c r="A364" s="120"/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</row>
    <row r="365" ht="12.0" customHeight="1">
      <c r="A365" s="120"/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</row>
    <row r="366" ht="12.0" customHeight="1">
      <c r="A366" s="120"/>
      <c r="B366" s="120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</row>
    <row r="367" ht="12.0" customHeight="1">
      <c r="A367" s="120"/>
      <c r="B367" s="120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</row>
    <row r="368" ht="12.0" customHeight="1">
      <c r="A368" s="120"/>
      <c r="B368" s="120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</row>
    <row r="369" ht="12.0" customHeight="1">
      <c r="A369" s="120"/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</row>
    <row r="370" ht="12.0" customHeight="1">
      <c r="A370" s="120"/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</row>
    <row r="371" ht="12.0" customHeight="1">
      <c r="A371" s="120"/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</row>
    <row r="372" ht="12.0" customHeight="1">
      <c r="A372" s="120"/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</row>
    <row r="373" ht="12.0" customHeight="1">
      <c r="A373" s="120"/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</row>
    <row r="374" ht="12.0" customHeight="1">
      <c r="A374" s="120"/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</row>
    <row r="375" ht="12.0" customHeight="1">
      <c r="A375" s="120"/>
      <c r="B375" s="120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</row>
    <row r="376" ht="12.0" customHeight="1">
      <c r="A376" s="120"/>
      <c r="B376" s="120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</row>
    <row r="377" ht="12.0" customHeight="1">
      <c r="A377" s="120"/>
      <c r="B377" s="120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</row>
    <row r="378" ht="12.0" customHeight="1">
      <c r="A378" s="120"/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</row>
    <row r="379" ht="12.0" customHeight="1">
      <c r="A379" s="120"/>
      <c r="B379" s="120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</row>
    <row r="380" ht="12.0" customHeight="1">
      <c r="A380" s="120"/>
      <c r="B380" s="120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</row>
    <row r="381" ht="12.0" customHeight="1">
      <c r="A381" s="120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</row>
    <row r="382" ht="12.0" customHeight="1">
      <c r="A382" s="120"/>
      <c r="B382" s="120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</row>
    <row r="383" ht="12.0" customHeight="1">
      <c r="A383" s="120"/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</row>
    <row r="384" ht="12.0" customHeight="1">
      <c r="A384" s="120"/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</row>
    <row r="385" ht="12.0" customHeight="1">
      <c r="A385" s="120"/>
      <c r="B385" s="120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</row>
    <row r="386" ht="12.0" customHeight="1">
      <c r="A386" s="120"/>
      <c r="B386" s="120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</row>
    <row r="387" ht="12.0" customHeight="1">
      <c r="A387" s="120"/>
      <c r="B387" s="120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</row>
    <row r="388" ht="12.0" customHeight="1">
      <c r="A388" s="120"/>
      <c r="B388" s="120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</row>
    <row r="389" ht="12.0" customHeight="1">
      <c r="A389" s="120"/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</row>
    <row r="390" ht="12.0" customHeight="1">
      <c r="A390" s="120"/>
      <c r="B390" s="120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</row>
    <row r="391" ht="12.0" customHeight="1">
      <c r="A391" s="120"/>
      <c r="B391" s="120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</row>
    <row r="392" ht="12.0" customHeight="1">
      <c r="A392" s="120"/>
      <c r="B392" s="120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</row>
    <row r="393" ht="12.0" customHeight="1">
      <c r="A393" s="120"/>
      <c r="B393" s="120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</row>
    <row r="394" ht="12.0" customHeight="1">
      <c r="A394" s="120"/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</row>
    <row r="395" ht="12.0" customHeight="1">
      <c r="A395" s="120"/>
      <c r="B395" s="120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</row>
    <row r="396" ht="12.0" customHeight="1">
      <c r="A396" s="120"/>
      <c r="B396" s="120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</row>
    <row r="397" ht="12.0" customHeight="1">
      <c r="A397" s="120"/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</row>
    <row r="398" ht="12.0" customHeight="1">
      <c r="A398" s="120"/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</row>
    <row r="399" ht="12.0" customHeight="1">
      <c r="A399" s="120"/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</row>
    <row r="400" ht="12.0" customHeight="1">
      <c r="A400" s="120"/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</row>
    <row r="401" ht="12.0" customHeight="1">
      <c r="A401" s="120"/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</row>
    <row r="402" ht="12.0" customHeight="1">
      <c r="A402" s="120"/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</row>
    <row r="403" ht="12.0" customHeight="1">
      <c r="A403" s="120"/>
      <c r="B403" s="120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</row>
    <row r="404" ht="12.0" customHeight="1">
      <c r="A404" s="120"/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</row>
    <row r="405" ht="12.0" customHeight="1">
      <c r="A405" s="120"/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</row>
    <row r="406" ht="12.0" customHeight="1">
      <c r="A406" s="120"/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</row>
    <row r="407" ht="12.0" customHeight="1">
      <c r="A407" s="120"/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</row>
    <row r="408" ht="12.0" customHeight="1">
      <c r="A408" s="120"/>
      <c r="B408" s="120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</row>
    <row r="409" ht="12.0" customHeight="1">
      <c r="A409" s="120"/>
      <c r="B409" s="120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</row>
    <row r="410" ht="12.0" customHeight="1">
      <c r="A410" s="120"/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</row>
    <row r="411" ht="12.0" customHeight="1">
      <c r="A411" s="120"/>
      <c r="B411" s="120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</row>
    <row r="412" ht="12.0" customHeight="1">
      <c r="A412" s="120"/>
      <c r="B412" s="120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</row>
    <row r="413" ht="12.0" customHeight="1">
      <c r="A413" s="120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</row>
    <row r="414" ht="12.0" customHeight="1">
      <c r="A414" s="120"/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</row>
    <row r="415" ht="12.0" customHeight="1">
      <c r="A415" s="120"/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</row>
    <row r="416" ht="12.0" customHeight="1">
      <c r="A416" s="120"/>
      <c r="B416" s="120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</row>
    <row r="417" ht="12.0" customHeight="1">
      <c r="A417" s="120"/>
      <c r="B417" s="120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</row>
    <row r="418" ht="12.0" customHeight="1">
      <c r="A418" s="120"/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</row>
    <row r="419" ht="12.0" customHeight="1">
      <c r="A419" s="120"/>
      <c r="B419" s="120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</row>
    <row r="420" ht="12.0" customHeight="1">
      <c r="A420" s="120"/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</row>
    <row r="421" ht="12.0" customHeight="1">
      <c r="A421" s="120"/>
      <c r="B421" s="120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</row>
    <row r="422" ht="12.0" customHeight="1">
      <c r="A422" s="120"/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</row>
    <row r="423" ht="12.0" customHeight="1">
      <c r="A423" s="120"/>
      <c r="B423" s="120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</row>
    <row r="424" ht="12.0" customHeight="1">
      <c r="A424" s="120"/>
      <c r="B424" s="120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</row>
    <row r="425" ht="12.0" customHeight="1">
      <c r="A425" s="120"/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</row>
    <row r="426" ht="12.0" customHeight="1">
      <c r="A426" s="120"/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</row>
    <row r="427" ht="12.0" customHeight="1">
      <c r="A427" s="120"/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</row>
    <row r="428" ht="12.0" customHeight="1">
      <c r="A428" s="120"/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</row>
    <row r="429" ht="12.0" customHeight="1">
      <c r="A429" s="120"/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</row>
    <row r="430" ht="12.0" customHeight="1">
      <c r="A430" s="120"/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</row>
    <row r="431" ht="12.0" customHeight="1">
      <c r="A431" s="120"/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</row>
    <row r="432" ht="12.0" customHeight="1">
      <c r="A432" s="120"/>
      <c r="B432" s="120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</row>
    <row r="433" ht="12.0" customHeight="1">
      <c r="A433" s="120"/>
      <c r="B433" s="120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</row>
    <row r="434" ht="12.0" customHeight="1">
      <c r="A434" s="120"/>
      <c r="B434" s="120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</row>
    <row r="435" ht="12.0" customHeight="1">
      <c r="A435" s="120"/>
      <c r="B435" s="120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</row>
    <row r="436" ht="12.0" customHeight="1">
      <c r="A436" s="120"/>
      <c r="B436" s="120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</row>
    <row r="437" ht="12.0" customHeight="1">
      <c r="A437" s="120"/>
      <c r="B437" s="120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</row>
    <row r="438" ht="12.0" customHeight="1">
      <c r="A438" s="120"/>
      <c r="B438" s="120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</row>
    <row r="439" ht="12.0" customHeight="1">
      <c r="A439" s="120"/>
      <c r="B439" s="120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</row>
    <row r="440" ht="12.0" customHeight="1">
      <c r="A440" s="120"/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</row>
    <row r="441" ht="12.0" customHeight="1">
      <c r="A441" s="120"/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</row>
    <row r="442" ht="12.0" customHeight="1">
      <c r="A442" s="120"/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</row>
    <row r="443" ht="12.0" customHeight="1">
      <c r="A443" s="120"/>
      <c r="B443" s="120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</row>
    <row r="444" ht="12.0" customHeight="1">
      <c r="A444" s="120"/>
      <c r="B444" s="120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</row>
    <row r="445" ht="12.0" customHeight="1">
      <c r="A445" s="120"/>
      <c r="B445" s="120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</row>
    <row r="446" ht="12.0" customHeight="1">
      <c r="A446" s="120"/>
      <c r="B446" s="120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</row>
    <row r="447" ht="12.0" customHeight="1">
      <c r="A447" s="120"/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</row>
    <row r="448" ht="12.0" customHeight="1">
      <c r="A448" s="120"/>
      <c r="B448" s="120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</row>
    <row r="449" ht="12.0" customHeight="1">
      <c r="A449" s="120"/>
      <c r="B449" s="120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</row>
    <row r="450" ht="12.0" customHeight="1">
      <c r="A450" s="120"/>
      <c r="B450" s="120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</row>
    <row r="451" ht="12.0" customHeight="1">
      <c r="A451" s="120"/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</row>
    <row r="452" ht="12.0" customHeight="1">
      <c r="A452" s="120"/>
      <c r="B452" s="120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</row>
    <row r="453" ht="12.0" customHeight="1">
      <c r="A453" s="120"/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</row>
    <row r="454" ht="12.0" customHeight="1">
      <c r="A454" s="120"/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</row>
    <row r="455" ht="12.0" customHeight="1">
      <c r="A455" s="120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</row>
    <row r="456" ht="12.0" customHeight="1">
      <c r="A456" s="120"/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</row>
    <row r="457" ht="12.0" customHeight="1">
      <c r="A457" s="120"/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</row>
    <row r="458" ht="12.0" customHeight="1">
      <c r="A458" s="120"/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</row>
    <row r="459" ht="12.0" customHeight="1">
      <c r="A459" s="120"/>
      <c r="B459" s="120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</row>
    <row r="460" ht="12.0" customHeight="1">
      <c r="A460" s="120"/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</row>
    <row r="461" ht="12.0" customHeight="1">
      <c r="A461" s="120"/>
      <c r="B461" s="120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</row>
    <row r="462" ht="12.0" customHeight="1">
      <c r="A462" s="120"/>
      <c r="B462" s="120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</row>
    <row r="463" ht="12.0" customHeight="1">
      <c r="A463" s="120"/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</row>
    <row r="464" ht="12.0" customHeight="1">
      <c r="A464" s="120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</row>
    <row r="465" ht="12.0" customHeight="1">
      <c r="A465" s="120"/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</row>
    <row r="466" ht="12.0" customHeight="1">
      <c r="A466" s="120"/>
      <c r="B466" s="120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</row>
    <row r="467" ht="12.0" customHeight="1">
      <c r="A467" s="120"/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</row>
    <row r="468" ht="12.0" customHeight="1">
      <c r="A468" s="120"/>
      <c r="B468" s="120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</row>
    <row r="469" ht="12.0" customHeight="1">
      <c r="A469" s="120"/>
      <c r="B469" s="120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</row>
    <row r="470" ht="12.0" customHeight="1">
      <c r="A470" s="120"/>
      <c r="B470" s="120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</row>
    <row r="471" ht="12.0" customHeight="1">
      <c r="A471" s="120"/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</row>
    <row r="472" ht="12.0" customHeight="1">
      <c r="A472" s="120"/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</row>
    <row r="473" ht="12.0" customHeight="1">
      <c r="A473" s="120"/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</row>
    <row r="474" ht="12.0" customHeight="1">
      <c r="A474" s="120"/>
      <c r="B474" s="120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</row>
    <row r="475" ht="12.0" customHeight="1">
      <c r="A475" s="120"/>
      <c r="B475" s="120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</row>
    <row r="476" ht="12.0" customHeight="1">
      <c r="A476" s="120"/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</row>
    <row r="477" ht="12.0" customHeight="1">
      <c r="A477" s="120"/>
      <c r="B477" s="120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</row>
    <row r="478" ht="12.0" customHeight="1">
      <c r="A478" s="120"/>
      <c r="B478" s="120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</row>
    <row r="479" ht="12.0" customHeight="1">
      <c r="A479" s="120"/>
      <c r="B479" s="120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</row>
    <row r="480" ht="12.0" customHeight="1">
      <c r="A480" s="120"/>
      <c r="B480" s="120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</row>
    <row r="481" ht="12.0" customHeight="1">
      <c r="A481" s="120"/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</row>
    <row r="482" ht="12.0" customHeight="1">
      <c r="A482" s="120"/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</row>
    <row r="483" ht="12.0" customHeight="1">
      <c r="A483" s="120"/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</row>
    <row r="484" ht="12.0" customHeight="1">
      <c r="A484" s="120"/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</row>
    <row r="485" ht="12.0" customHeight="1">
      <c r="A485" s="120"/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</row>
    <row r="486" ht="12.0" customHeight="1">
      <c r="A486" s="120"/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</row>
    <row r="487" ht="12.0" customHeight="1">
      <c r="A487" s="120"/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</row>
    <row r="488" ht="12.0" customHeight="1">
      <c r="A488" s="120"/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</row>
    <row r="489" ht="12.0" customHeight="1">
      <c r="A489" s="120"/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</row>
    <row r="490" ht="12.0" customHeight="1">
      <c r="A490" s="120"/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</row>
    <row r="491" ht="12.0" customHeight="1">
      <c r="A491" s="120"/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</row>
    <row r="492" ht="12.0" customHeight="1">
      <c r="A492" s="120"/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</row>
    <row r="493" ht="12.0" customHeight="1">
      <c r="A493" s="120"/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</row>
    <row r="494" ht="12.0" customHeight="1">
      <c r="A494" s="120"/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</row>
    <row r="495" ht="12.0" customHeight="1">
      <c r="A495" s="120"/>
      <c r="B495" s="120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</row>
    <row r="496" ht="12.0" customHeight="1">
      <c r="A496" s="120"/>
      <c r="B496" s="120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</row>
    <row r="497" ht="12.0" customHeight="1">
      <c r="A497" s="120"/>
      <c r="B497" s="120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</row>
    <row r="498" ht="12.0" customHeight="1">
      <c r="A498" s="120"/>
      <c r="B498" s="120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</row>
    <row r="499" ht="12.0" customHeight="1">
      <c r="A499" s="120"/>
      <c r="B499" s="120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</row>
    <row r="500" ht="12.0" customHeight="1">
      <c r="A500" s="120"/>
      <c r="B500" s="120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</row>
    <row r="501" ht="12.0" customHeight="1">
      <c r="A501" s="120"/>
      <c r="B501" s="120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</row>
    <row r="502" ht="12.0" customHeight="1">
      <c r="A502" s="120"/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</row>
    <row r="503" ht="12.0" customHeight="1">
      <c r="A503" s="120"/>
      <c r="B503" s="120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</row>
    <row r="504" ht="12.0" customHeight="1">
      <c r="A504" s="120"/>
      <c r="B504" s="120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</row>
    <row r="505" ht="12.0" customHeight="1">
      <c r="A505" s="120"/>
      <c r="B505" s="120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</row>
    <row r="506" ht="12.0" customHeight="1">
      <c r="A506" s="120"/>
      <c r="B506" s="120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</row>
    <row r="507" ht="12.0" customHeight="1">
      <c r="A507" s="120"/>
      <c r="B507" s="120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</row>
    <row r="508" ht="12.0" customHeight="1">
      <c r="A508" s="120"/>
      <c r="B508" s="120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</row>
    <row r="509" ht="12.0" customHeight="1">
      <c r="A509" s="120"/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</row>
    <row r="510" ht="12.0" customHeight="1">
      <c r="A510" s="120"/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</row>
    <row r="511" ht="12.0" customHeight="1">
      <c r="A511" s="120"/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</row>
    <row r="512" ht="12.0" customHeight="1">
      <c r="A512" s="120"/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</row>
    <row r="513" ht="12.0" customHeight="1">
      <c r="A513" s="120"/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</row>
    <row r="514" ht="12.0" customHeight="1">
      <c r="A514" s="120"/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</row>
    <row r="515" ht="12.0" customHeight="1">
      <c r="A515" s="120"/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</row>
    <row r="516" ht="12.0" customHeight="1">
      <c r="A516" s="120"/>
      <c r="B516" s="120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</row>
    <row r="517" ht="12.0" customHeight="1">
      <c r="A517" s="120"/>
      <c r="B517" s="120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</row>
    <row r="518" ht="12.0" customHeight="1">
      <c r="A518" s="120"/>
      <c r="B518" s="120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</row>
    <row r="519" ht="12.0" customHeight="1">
      <c r="A519" s="120"/>
      <c r="B519" s="120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</row>
    <row r="520" ht="12.0" customHeight="1">
      <c r="A520" s="120"/>
      <c r="B520" s="120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</row>
    <row r="521" ht="12.0" customHeight="1">
      <c r="A521" s="120"/>
      <c r="B521" s="120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</row>
    <row r="522" ht="12.0" customHeight="1">
      <c r="A522" s="120"/>
      <c r="B522" s="120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</row>
    <row r="523" ht="12.0" customHeight="1">
      <c r="A523" s="120"/>
      <c r="B523" s="120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</row>
    <row r="524" ht="12.0" customHeight="1">
      <c r="A524" s="120"/>
      <c r="B524" s="120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</row>
    <row r="525" ht="12.0" customHeight="1">
      <c r="A525" s="120"/>
      <c r="B525" s="120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</row>
    <row r="526" ht="12.0" customHeight="1">
      <c r="A526" s="120"/>
      <c r="B526" s="120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</row>
    <row r="527" ht="12.0" customHeight="1">
      <c r="A527" s="120"/>
      <c r="B527" s="120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</row>
    <row r="528" ht="12.0" customHeight="1">
      <c r="A528" s="120"/>
      <c r="B528" s="120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</row>
    <row r="529" ht="12.0" customHeight="1">
      <c r="A529" s="120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</row>
    <row r="530" ht="12.0" customHeight="1">
      <c r="A530" s="120"/>
      <c r="B530" s="120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</row>
    <row r="531" ht="12.0" customHeight="1">
      <c r="A531" s="120"/>
      <c r="B531" s="120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</row>
    <row r="532" ht="12.0" customHeight="1">
      <c r="A532" s="120"/>
      <c r="B532" s="120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</row>
    <row r="533" ht="12.0" customHeight="1">
      <c r="A533" s="120"/>
      <c r="B533" s="120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</row>
    <row r="534" ht="12.0" customHeight="1">
      <c r="A534" s="120"/>
      <c r="B534" s="120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</row>
    <row r="535" ht="12.0" customHeight="1">
      <c r="A535" s="120"/>
      <c r="B535" s="120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</row>
    <row r="536" ht="12.0" customHeight="1">
      <c r="A536" s="120"/>
      <c r="B536" s="120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</row>
    <row r="537" ht="12.0" customHeight="1">
      <c r="A537" s="120"/>
      <c r="B537" s="120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</row>
    <row r="538" ht="12.0" customHeight="1">
      <c r="A538" s="120"/>
      <c r="B538" s="120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</row>
    <row r="539" ht="12.0" customHeight="1">
      <c r="A539" s="120"/>
      <c r="B539" s="120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</row>
    <row r="540" ht="12.0" customHeight="1">
      <c r="A540" s="120"/>
      <c r="B540" s="120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</row>
    <row r="541" ht="12.0" customHeight="1">
      <c r="A541" s="120"/>
      <c r="B541" s="120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</row>
    <row r="542" ht="12.0" customHeight="1">
      <c r="A542" s="120"/>
      <c r="B542" s="120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</row>
    <row r="543" ht="12.0" customHeight="1">
      <c r="A543" s="120"/>
      <c r="B543" s="120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</row>
    <row r="544" ht="12.0" customHeight="1">
      <c r="A544" s="120"/>
      <c r="B544" s="120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</row>
    <row r="545" ht="12.0" customHeight="1">
      <c r="A545" s="120"/>
      <c r="B545" s="120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</row>
    <row r="546" ht="12.0" customHeight="1">
      <c r="A546" s="120"/>
      <c r="B546" s="120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</row>
    <row r="547" ht="12.0" customHeight="1">
      <c r="A547" s="120"/>
      <c r="B547" s="120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</row>
    <row r="548" ht="12.0" customHeight="1">
      <c r="A548" s="120"/>
      <c r="B548" s="120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</row>
    <row r="549" ht="12.0" customHeight="1">
      <c r="A549" s="120"/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</row>
    <row r="550" ht="12.0" customHeight="1">
      <c r="A550" s="120"/>
      <c r="B550" s="120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</row>
    <row r="551" ht="12.0" customHeight="1">
      <c r="A551" s="120"/>
      <c r="B551" s="120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</row>
    <row r="552" ht="12.0" customHeight="1">
      <c r="A552" s="120"/>
      <c r="B552" s="120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</row>
    <row r="553" ht="12.0" customHeight="1">
      <c r="A553" s="120"/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</row>
    <row r="554" ht="12.0" customHeight="1">
      <c r="A554" s="120"/>
      <c r="B554" s="120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</row>
    <row r="555" ht="12.0" customHeight="1">
      <c r="A555" s="120"/>
      <c r="B555" s="120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</row>
    <row r="556" ht="12.0" customHeight="1">
      <c r="A556" s="120"/>
      <c r="B556" s="120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</row>
    <row r="557" ht="12.0" customHeight="1">
      <c r="A557" s="120"/>
      <c r="B557" s="120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</row>
    <row r="558" ht="12.0" customHeight="1">
      <c r="A558" s="120"/>
      <c r="B558" s="120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</row>
    <row r="559" ht="12.0" customHeight="1">
      <c r="A559" s="120"/>
      <c r="B559" s="120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</row>
    <row r="560" ht="12.0" customHeight="1">
      <c r="A560" s="120"/>
      <c r="B560" s="120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</row>
    <row r="561" ht="12.0" customHeight="1">
      <c r="A561" s="120"/>
      <c r="B561" s="120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</row>
    <row r="562" ht="12.0" customHeight="1">
      <c r="A562" s="120"/>
      <c r="B562" s="120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</row>
    <row r="563" ht="12.0" customHeight="1">
      <c r="A563" s="120"/>
      <c r="B563" s="120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</row>
    <row r="564" ht="12.0" customHeight="1">
      <c r="A564" s="120"/>
      <c r="B564" s="120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</row>
    <row r="565" ht="12.0" customHeight="1">
      <c r="A565" s="120"/>
      <c r="B565" s="120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</row>
    <row r="566" ht="12.0" customHeight="1">
      <c r="A566" s="120"/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</row>
    <row r="567" ht="12.0" customHeight="1">
      <c r="A567" s="120"/>
      <c r="B567" s="120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</row>
    <row r="568" ht="12.0" customHeight="1">
      <c r="A568" s="120"/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</row>
    <row r="569" ht="12.0" customHeight="1">
      <c r="A569" s="120"/>
      <c r="B569" s="120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</row>
    <row r="570" ht="12.0" customHeight="1">
      <c r="A570" s="120"/>
      <c r="B570" s="120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</row>
    <row r="571" ht="12.0" customHeight="1">
      <c r="A571" s="120"/>
      <c r="B571" s="120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</row>
    <row r="572" ht="12.0" customHeight="1">
      <c r="A572" s="120"/>
      <c r="B572" s="120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</row>
    <row r="573" ht="12.0" customHeight="1">
      <c r="A573" s="120"/>
      <c r="B573" s="120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</row>
    <row r="574" ht="12.0" customHeight="1">
      <c r="A574" s="120"/>
      <c r="B574" s="120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</row>
    <row r="575" ht="12.0" customHeight="1">
      <c r="A575" s="120"/>
      <c r="B575" s="120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</row>
    <row r="576" ht="12.0" customHeight="1">
      <c r="A576" s="120"/>
      <c r="B576" s="120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</row>
    <row r="577" ht="12.0" customHeight="1">
      <c r="A577" s="120"/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</row>
    <row r="578" ht="12.0" customHeight="1">
      <c r="A578" s="120"/>
      <c r="B578" s="120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</row>
    <row r="579" ht="12.0" customHeight="1">
      <c r="A579" s="120"/>
      <c r="B579" s="120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</row>
    <row r="580" ht="12.0" customHeight="1">
      <c r="A580" s="120"/>
      <c r="B580" s="120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</row>
    <row r="581" ht="12.0" customHeight="1">
      <c r="A581" s="120"/>
      <c r="B581" s="120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</row>
    <row r="582" ht="12.0" customHeight="1">
      <c r="A582" s="120"/>
      <c r="B582" s="120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</row>
    <row r="583" ht="12.0" customHeight="1">
      <c r="A583" s="120"/>
      <c r="B583" s="120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</row>
    <row r="584" ht="12.0" customHeight="1">
      <c r="A584" s="120"/>
      <c r="B584" s="120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</row>
    <row r="585" ht="12.0" customHeight="1">
      <c r="A585" s="120"/>
      <c r="B585" s="120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</row>
    <row r="586" ht="12.0" customHeight="1">
      <c r="A586" s="120"/>
      <c r="B586" s="120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</row>
    <row r="587" ht="12.0" customHeight="1">
      <c r="A587" s="120"/>
      <c r="B587" s="120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</row>
    <row r="588" ht="12.0" customHeight="1">
      <c r="A588" s="120"/>
      <c r="B588" s="120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</row>
    <row r="589" ht="12.0" customHeight="1">
      <c r="A589" s="120"/>
      <c r="B589" s="120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</row>
    <row r="590" ht="12.0" customHeight="1">
      <c r="A590" s="120"/>
      <c r="B590" s="120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</row>
    <row r="591" ht="12.0" customHeight="1">
      <c r="A591" s="120"/>
      <c r="B591" s="120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</row>
    <row r="592" ht="12.0" customHeight="1">
      <c r="A592" s="120"/>
      <c r="B592" s="120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</row>
    <row r="593" ht="12.0" customHeight="1">
      <c r="A593" s="120"/>
      <c r="B593" s="120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</row>
    <row r="594" ht="12.0" customHeight="1">
      <c r="A594" s="120"/>
      <c r="B594" s="120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</row>
    <row r="595" ht="12.0" customHeight="1">
      <c r="A595" s="120"/>
      <c r="B595" s="120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</row>
    <row r="596" ht="12.0" customHeight="1">
      <c r="A596" s="120"/>
      <c r="B596" s="120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</row>
    <row r="597" ht="12.0" customHeight="1">
      <c r="A597" s="120"/>
      <c r="B597" s="120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</row>
    <row r="598" ht="12.0" customHeight="1">
      <c r="A598" s="120"/>
      <c r="B598" s="120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</row>
    <row r="599" ht="12.0" customHeight="1">
      <c r="A599" s="120"/>
      <c r="B599" s="120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</row>
    <row r="600" ht="12.0" customHeight="1">
      <c r="A600" s="120"/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</row>
    <row r="601" ht="12.0" customHeight="1">
      <c r="A601" s="120"/>
      <c r="B601" s="120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</row>
    <row r="602" ht="12.0" customHeight="1">
      <c r="A602" s="120"/>
      <c r="B602" s="120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</row>
    <row r="603" ht="12.0" customHeight="1">
      <c r="A603" s="120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</row>
    <row r="604" ht="12.0" customHeight="1">
      <c r="A604" s="120"/>
      <c r="B604" s="120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</row>
    <row r="605" ht="12.0" customHeight="1">
      <c r="A605" s="120"/>
      <c r="B605" s="120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</row>
    <row r="606" ht="12.0" customHeight="1">
      <c r="A606" s="120"/>
      <c r="B606" s="120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</row>
    <row r="607" ht="12.0" customHeight="1">
      <c r="A607" s="120"/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</row>
    <row r="608" ht="12.0" customHeight="1">
      <c r="A608" s="120"/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</row>
    <row r="609" ht="12.0" customHeight="1">
      <c r="A609" s="120"/>
      <c r="B609" s="120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</row>
    <row r="610" ht="12.0" customHeight="1">
      <c r="A610" s="120"/>
      <c r="B610" s="120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</row>
    <row r="611" ht="12.0" customHeight="1">
      <c r="A611" s="120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</row>
    <row r="612" ht="12.0" customHeight="1">
      <c r="A612" s="120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</row>
    <row r="613" ht="12.0" customHeight="1">
      <c r="A613" s="120"/>
      <c r="B613" s="120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</row>
    <row r="614" ht="12.0" customHeight="1">
      <c r="A614" s="120"/>
      <c r="B614" s="120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</row>
    <row r="615" ht="12.0" customHeight="1">
      <c r="A615" s="120"/>
      <c r="B615" s="120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</row>
    <row r="616" ht="12.0" customHeight="1">
      <c r="A616" s="120"/>
      <c r="B616" s="120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</row>
    <row r="617" ht="12.0" customHeight="1">
      <c r="A617" s="120"/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</row>
    <row r="618" ht="12.0" customHeight="1">
      <c r="A618" s="120"/>
      <c r="B618" s="120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</row>
    <row r="619" ht="12.0" customHeight="1">
      <c r="A619" s="120"/>
      <c r="B619" s="120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</row>
    <row r="620" ht="12.0" customHeight="1">
      <c r="A620" s="120"/>
      <c r="B620" s="120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</row>
    <row r="621" ht="12.0" customHeight="1">
      <c r="A621" s="120"/>
      <c r="B621" s="120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</row>
    <row r="622" ht="12.0" customHeight="1">
      <c r="A622" s="120"/>
      <c r="B622" s="120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</row>
    <row r="623" ht="12.0" customHeight="1">
      <c r="A623" s="120"/>
      <c r="B623" s="120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</row>
    <row r="624" ht="12.0" customHeight="1">
      <c r="A624" s="120"/>
      <c r="B624" s="120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</row>
    <row r="625" ht="12.0" customHeight="1">
      <c r="A625" s="120"/>
      <c r="B625" s="120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</row>
    <row r="626" ht="12.0" customHeight="1">
      <c r="A626" s="120"/>
      <c r="B626" s="120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</row>
    <row r="627" ht="12.0" customHeight="1">
      <c r="A627" s="120"/>
      <c r="B627" s="120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</row>
    <row r="628" ht="12.0" customHeight="1">
      <c r="A628" s="120"/>
      <c r="B628" s="120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</row>
    <row r="629" ht="12.0" customHeight="1">
      <c r="A629" s="120"/>
      <c r="B629" s="120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</row>
    <row r="630" ht="12.0" customHeight="1">
      <c r="A630" s="120"/>
      <c r="B630" s="120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</row>
    <row r="631" ht="12.0" customHeight="1">
      <c r="A631" s="120"/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</row>
    <row r="632" ht="12.0" customHeight="1">
      <c r="A632" s="120"/>
      <c r="B632" s="120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</row>
    <row r="633" ht="12.0" customHeight="1">
      <c r="A633" s="120"/>
      <c r="B633" s="120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</row>
    <row r="634" ht="12.0" customHeight="1">
      <c r="A634" s="120"/>
      <c r="B634" s="120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</row>
    <row r="635" ht="12.0" customHeight="1">
      <c r="A635" s="120"/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</row>
    <row r="636" ht="12.0" customHeight="1">
      <c r="A636" s="120"/>
      <c r="B636" s="120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</row>
    <row r="637" ht="12.0" customHeight="1">
      <c r="A637" s="120"/>
      <c r="B637" s="120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</row>
    <row r="638" ht="12.0" customHeight="1">
      <c r="A638" s="120"/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</row>
    <row r="639" ht="12.0" customHeight="1">
      <c r="A639" s="120"/>
      <c r="B639" s="120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</row>
    <row r="640" ht="12.0" customHeight="1">
      <c r="A640" s="120"/>
      <c r="B640" s="120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</row>
    <row r="641" ht="12.0" customHeight="1">
      <c r="A641" s="120"/>
      <c r="B641" s="120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</row>
    <row r="642" ht="12.0" customHeight="1">
      <c r="A642" s="120"/>
      <c r="B642" s="120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</row>
    <row r="643" ht="12.0" customHeight="1">
      <c r="A643" s="120"/>
      <c r="B643" s="120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</row>
    <row r="644" ht="12.0" customHeight="1">
      <c r="A644" s="120"/>
      <c r="B644" s="120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</row>
    <row r="645" ht="12.0" customHeight="1">
      <c r="A645" s="120"/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</row>
    <row r="646" ht="12.0" customHeight="1">
      <c r="A646" s="120"/>
      <c r="B646" s="120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</row>
    <row r="647" ht="12.0" customHeight="1">
      <c r="A647" s="120"/>
      <c r="B647" s="120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</row>
    <row r="648" ht="12.0" customHeight="1">
      <c r="A648" s="120"/>
      <c r="B648" s="120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</row>
    <row r="649" ht="12.0" customHeight="1">
      <c r="A649" s="120"/>
      <c r="B649" s="120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</row>
    <row r="650" ht="12.0" customHeight="1">
      <c r="A650" s="120"/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</row>
    <row r="651" ht="12.0" customHeight="1">
      <c r="A651" s="120"/>
      <c r="B651" s="120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</row>
    <row r="652" ht="12.0" customHeight="1">
      <c r="A652" s="120"/>
      <c r="B652" s="120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</row>
    <row r="653" ht="12.0" customHeight="1">
      <c r="A653" s="120"/>
      <c r="B653" s="120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</row>
    <row r="654" ht="12.0" customHeight="1">
      <c r="A654" s="120"/>
      <c r="B654" s="120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</row>
    <row r="655" ht="12.0" customHeight="1">
      <c r="A655" s="120"/>
      <c r="B655" s="120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</row>
    <row r="656" ht="12.0" customHeight="1">
      <c r="A656" s="120"/>
      <c r="B656" s="120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</row>
    <row r="657" ht="12.0" customHeight="1">
      <c r="A657" s="120"/>
      <c r="B657" s="120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</row>
    <row r="658" ht="12.0" customHeight="1">
      <c r="A658" s="120"/>
      <c r="B658" s="120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</row>
    <row r="659" ht="12.0" customHeight="1">
      <c r="A659" s="120"/>
      <c r="B659" s="120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</row>
    <row r="660" ht="12.0" customHeight="1">
      <c r="A660" s="120"/>
      <c r="B660" s="120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</row>
    <row r="661" ht="12.0" customHeight="1">
      <c r="A661" s="120"/>
      <c r="B661" s="120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</row>
    <row r="662" ht="12.0" customHeight="1">
      <c r="A662" s="120"/>
      <c r="B662" s="120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</row>
    <row r="663" ht="12.0" customHeight="1">
      <c r="A663" s="120"/>
      <c r="B663" s="120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</row>
    <row r="664" ht="12.0" customHeight="1">
      <c r="A664" s="120"/>
      <c r="B664" s="120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</row>
    <row r="665" ht="12.0" customHeight="1">
      <c r="A665" s="120"/>
      <c r="B665" s="120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</row>
    <row r="666" ht="12.0" customHeight="1">
      <c r="A666" s="120"/>
      <c r="B666" s="120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</row>
    <row r="667" ht="12.0" customHeight="1">
      <c r="A667" s="120"/>
      <c r="B667" s="120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</row>
    <row r="668" ht="12.0" customHeight="1">
      <c r="A668" s="120"/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</row>
    <row r="669" ht="12.0" customHeight="1">
      <c r="A669" s="120"/>
      <c r="B669" s="120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</row>
    <row r="670" ht="12.0" customHeight="1">
      <c r="A670" s="120"/>
      <c r="B670" s="120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</row>
    <row r="671" ht="12.0" customHeight="1">
      <c r="A671" s="120"/>
      <c r="B671" s="120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</row>
    <row r="672" ht="12.0" customHeight="1">
      <c r="A672" s="120"/>
      <c r="B672" s="120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</row>
    <row r="673" ht="12.0" customHeight="1">
      <c r="A673" s="120"/>
      <c r="B673" s="120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</row>
    <row r="674" ht="12.0" customHeight="1">
      <c r="A674" s="120"/>
      <c r="B674" s="120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</row>
    <row r="675" ht="12.0" customHeight="1">
      <c r="A675" s="120"/>
      <c r="B675" s="120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</row>
    <row r="676" ht="12.0" customHeight="1">
      <c r="A676" s="120"/>
      <c r="B676" s="120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</row>
    <row r="677" ht="12.0" customHeight="1">
      <c r="A677" s="120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</row>
    <row r="678" ht="12.0" customHeight="1">
      <c r="A678" s="120"/>
      <c r="B678" s="120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</row>
    <row r="679" ht="12.0" customHeight="1">
      <c r="A679" s="120"/>
      <c r="B679" s="120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</row>
    <row r="680" ht="12.0" customHeight="1">
      <c r="A680" s="120"/>
      <c r="B680" s="120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</row>
    <row r="681" ht="12.0" customHeight="1">
      <c r="A681" s="120"/>
      <c r="B681" s="120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</row>
    <row r="682" ht="12.0" customHeight="1">
      <c r="A682" s="120"/>
      <c r="B682" s="120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</row>
    <row r="683" ht="12.0" customHeight="1">
      <c r="A683" s="120"/>
      <c r="B683" s="120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</row>
    <row r="684" ht="12.0" customHeight="1">
      <c r="A684" s="120"/>
      <c r="B684" s="120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</row>
    <row r="685" ht="12.0" customHeight="1">
      <c r="A685" s="120"/>
      <c r="B685" s="120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ht="12.0" customHeight="1">
      <c r="A686" s="120"/>
      <c r="B686" s="120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ht="12.0" customHeight="1">
      <c r="A687" s="120"/>
      <c r="B687" s="120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</row>
    <row r="688" ht="12.0" customHeight="1">
      <c r="A688" s="120"/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</row>
    <row r="689" ht="12.0" customHeight="1">
      <c r="A689" s="120"/>
      <c r="B689" s="120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ht="12.0" customHeight="1">
      <c r="A690" s="120"/>
      <c r="B690" s="120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</row>
    <row r="691" ht="12.0" customHeight="1">
      <c r="A691" s="120"/>
      <c r="B691" s="120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</row>
    <row r="692" ht="12.0" customHeight="1">
      <c r="A692" s="120"/>
      <c r="B692" s="120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</row>
    <row r="693" ht="12.0" customHeight="1">
      <c r="A693" s="120"/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</row>
    <row r="694" ht="12.0" customHeight="1">
      <c r="A694" s="120"/>
      <c r="B694" s="120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</row>
    <row r="695" ht="12.0" customHeight="1">
      <c r="A695" s="120"/>
      <c r="B695" s="120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</row>
    <row r="696" ht="12.0" customHeight="1">
      <c r="A696" s="120"/>
      <c r="B696" s="120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</row>
    <row r="697" ht="12.0" customHeight="1">
      <c r="A697" s="120"/>
      <c r="B697" s="120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</row>
    <row r="698" ht="12.0" customHeight="1">
      <c r="A698" s="120"/>
      <c r="B698" s="120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</row>
    <row r="699" ht="12.0" customHeight="1">
      <c r="A699" s="120"/>
      <c r="B699" s="120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</row>
    <row r="700" ht="12.0" customHeight="1">
      <c r="A700" s="120"/>
      <c r="B700" s="120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</row>
    <row r="701" ht="12.0" customHeight="1">
      <c r="A701" s="120"/>
      <c r="B701" s="120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</row>
    <row r="702" ht="12.0" customHeight="1">
      <c r="A702" s="120"/>
      <c r="B702" s="120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ht="12.0" customHeight="1">
      <c r="A703" s="120"/>
      <c r="B703" s="120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</row>
    <row r="704" ht="12.0" customHeight="1">
      <c r="A704" s="120"/>
      <c r="B704" s="120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</row>
    <row r="705" ht="12.0" customHeight="1">
      <c r="A705" s="120"/>
      <c r="B705" s="120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</row>
    <row r="706" ht="12.0" customHeight="1">
      <c r="A706" s="120"/>
      <c r="B706" s="120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</row>
    <row r="707" ht="12.0" customHeight="1">
      <c r="A707" s="120"/>
      <c r="B707" s="120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</row>
    <row r="708" ht="12.0" customHeight="1">
      <c r="A708" s="120"/>
      <c r="B708" s="120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</row>
    <row r="709" ht="12.0" customHeight="1">
      <c r="A709" s="120"/>
      <c r="B709" s="120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</row>
    <row r="710" ht="12.0" customHeight="1">
      <c r="A710" s="120"/>
      <c r="B710" s="120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</row>
    <row r="711" ht="12.0" customHeight="1">
      <c r="A711" s="120"/>
      <c r="B711" s="120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</row>
    <row r="712" ht="12.0" customHeight="1">
      <c r="A712" s="120"/>
      <c r="B712" s="120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</row>
    <row r="713" ht="12.0" customHeight="1">
      <c r="A713" s="120"/>
      <c r="B713" s="120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</row>
    <row r="714" ht="12.0" customHeight="1">
      <c r="A714" s="120"/>
      <c r="B714" s="120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</row>
    <row r="715" ht="12.0" customHeight="1">
      <c r="A715" s="120"/>
      <c r="B715" s="120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</row>
    <row r="716" ht="12.0" customHeight="1">
      <c r="A716" s="120"/>
      <c r="B716" s="120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</row>
    <row r="717" ht="12.0" customHeight="1">
      <c r="A717" s="120"/>
      <c r="B717" s="120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</row>
    <row r="718" ht="12.0" customHeight="1">
      <c r="A718" s="120"/>
      <c r="B718" s="120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</row>
    <row r="719" ht="12.0" customHeight="1">
      <c r="A719" s="120"/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</row>
    <row r="720" ht="12.0" customHeight="1">
      <c r="A720" s="120"/>
      <c r="B720" s="120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</row>
    <row r="721" ht="12.0" customHeight="1">
      <c r="A721" s="120"/>
      <c r="B721" s="120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</row>
    <row r="722" ht="12.0" customHeight="1">
      <c r="A722" s="120"/>
      <c r="B722" s="120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</row>
    <row r="723" ht="12.0" customHeight="1">
      <c r="A723" s="120"/>
      <c r="B723" s="120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</row>
    <row r="724" ht="12.0" customHeight="1">
      <c r="A724" s="120"/>
      <c r="B724" s="120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</row>
    <row r="725" ht="12.0" customHeight="1">
      <c r="A725" s="120"/>
      <c r="B725" s="120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</row>
    <row r="726" ht="12.0" customHeight="1">
      <c r="A726" s="120"/>
      <c r="B726" s="120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</row>
    <row r="727" ht="12.0" customHeight="1">
      <c r="A727" s="120"/>
      <c r="B727" s="120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</row>
    <row r="728" ht="12.0" customHeight="1">
      <c r="A728" s="120"/>
      <c r="B728" s="120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</row>
    <row r="729" ht="12.0" customHeight="1">
      <c r="A729" s="120"/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</row>
    <row r="730" ht="12.0" customHeight="1">
      <c r="A730" s="120"/>
      <c r="B730" s="120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</row>
    <row r="731" ht="12.0" customHeight="1">
      <c r="A731" s="120"/>
      <c r="B731" s="120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</row>
    <row r="732" ht="12.0" customHeight="1">
      <c r="A732" s="120"/>
      <c r="B732" s="120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</row>
    <row r="733" ht="12.0" customHeight="1">
      <c r="A733" s="120"/>
      <c r="B733" s="120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</row>
    <row r="734" ht="12.0" customHeight="1">
      <c r="A734" s="120"/>
      <c r="B734" s="120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</row>
    <row r="735" ht="12.0" customHeight="1">
      <c r="A735" s="120"/>
      <c r="B735" s="120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</row>
    <row r="736" ht="12.0" customHeight="1">
      <c r="A736" s="120"/>
      <c r="B736" s="120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</row>
    <row r="737" ht="12.0" customHeight="1">
      <c r="A737" s="120"/>
      <c r="B737" s="120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</row>
    <row r="738" ht="12.0" customHeight="1">
      <c r="A738" s="120"/>
      <c r="B738" s="120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</row>
    <row r="739" ht="12.0" customHeight="1">
      <c r="A739" s="120"/>
      <c r="B739" s="120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</row>
    <row r="740" ht="12.0" customHeight="1">
      <c r="A740" s="120"/>
      <c r="B740" s="120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</row>
    <row r="741" ht="12.0" customHeight="1">
      <c r="A741" s="120"/>
      <c r="B741" s="120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</row>
    <row r="742" ht="12.0" customHeight="1">
      <c r="A742" s="120"/>
      <c r="B742" s="120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</row>
    <row r="743" ht="12.0" customHeight="1">
      <c r="A743" s="120"/>
      <c r="B743" s="120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</row>
    <row r="744" ht="12.0" customHeight="1">
      <c r="A744" s="120"/>
      <c r="B744" s="120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</row>
    <row r="745" ht="12.0" customHeight="1">
      <c r="A745" s="120"/>
      <c r="B745" s="120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</row>
    <row r="746" ht="12.0" customHeight="1">
      <c r="A746" s="120"/>
      <c r="B746" s="120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</row>
    <row r="747" ht="12.0" customHeight="1">
      <c r="A747" s="120"/>
      <c r="B747" s="120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</row>
    <row r="748" ht="12.0" customHeight="1">
      <c r="A748" s="120"/>
      <c r="B748" s="120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</row>
    <row r="749" ht="12.0" customHeight="1">
      <c r="A749" s="120"/>
      <c r="B749" s="120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</row>
    <row r="750" ht="12.0" customHeight="1">
      <c r="A750" s="120"/>
      <c r="B750" s="120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</row>
    <row r="751" ht="12.0" customHeight="1">
      <c r="A751" s="120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</row>
    <row r="752" ht="12.0" customHeight="1">
      <c r="A752" s="120"/>
      <c r="B752" s="120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</row>
    <row r="753" ht="12.0" customHeight="1">
      <c r="A753" s="120"/>
      <c r="B753" s="120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</row>
    <row r="754" ht="12.0" customHeight="1">
      <c r="A754" s="120"/>
      <c r="B754" s="120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</row>
    <row r="755" ht="12.0" customHeight="1">
      <c r="A755" s="120"/>
      <c r="B755" s="120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</row>
    <row r="756" ht="12.0" customHeight="1">
      <c r="A756" s="120"/>
      <c r="B756" s="120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</row>
    <row r="757" ht="12.0" customHeight="1">
      <c r="A757" s="120"/>
      <c r="B757" s="120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</row>
    <row r="758" ht="12.0" customHeight="1">
      <c r="A758" s="120"/>
      <c r="B758" s="120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</row>
    <row r="759" ht="12.0" customHeight="1">
      <c r="A759" s="120"/>
      <c r="B759" s="120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</row>
    <row r="760" ht="12.0" customHeight="1">
      <c r="A760" s="120"/>
      <c r="B760" s="120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</row>
    <row r="761" ht="12.0" customHeight="1">
      <c r="A761" s="120"/>
      <c r="B761" s="120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</row>
    <row r="762" ht="12.0" customHeight="1">
      <c r="A762" s="120"/>
      <c r="B762" s="120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</row>
    <row r="763" ht="12.0" customHeight="1">
      <c r="A763" s="120"/>
      <c r="B763" s="120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</row>
    <row r="764" ht="12.0" customHeight="1">
      <c r="A764" s="120"/>
      <c r="B764" s="120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</row>
    <row r="765" ht="12.0" customHeight="1">
      <c r="A765" s="120"/>
      <c r="B765" s="120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</row>
    <row r="766" ht="12.0" customHeight="1">
      <c r="A766" s="120"/>
      <c r="B766" s="120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</row>
    <row r="767" ht="12.0" customHeight="1">
      <c r="A767" s="120"/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</row>
    <row r="768" ht="12.0" customHeight="1">
      <c r="A768" s="120"/>
      <c r="B768" s="120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</row>
    <row r="769" ht="12.0" customHeight="1">
      <c r="A769" s="120"/>
      <c r="B769" s="120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</row>
    <row r="770" ht="12.0" customHeight="1">
      <c r="A770" s="120"/>
      <c r="B770" s="120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</row>
    <row r="771" ht="12.0" customHeight="1">
      <c r="A771" s="120"/>
      <c r="B771" s="120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</row>
    <row r="772" ht="12.0" customHeight="1">
      <c r="A772" s="120"/>
      <c r="B772" s="120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</row>
    <row r="773" ht="12.0" customHeight="1">
      <c r="A773" s="120"/>
      <c r="B773" s="120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</row>
    <row r="774" ht="12.0" customHeight="1">
      <c r="A774" s="120"/>
      <c r="B774" s="120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</row>
    <row r="775" ht="12.0" customHeight="1">
      <c r="A775" s="120"/>
      <c r="B775" s="120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</row>
    <row r="776" ht="12.0" customHeight="1">
      <c r="A776" s="120"/>
      <c r="B776" s="120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</row>
    <row r="777" ht="12.0" customHeight="1">
      <c r="A777" s="120"/>
      <c r="B777" s="120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</row>
    <row r="778" ht="12.0" customHeight="1">
      <c r="A778" s="120"/>
      <c r="B778" s="120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</row>
    <row r="779" ht="12.0" customHeight="1">
      <c r="A779" s="120"/>
      <c r="B779" s="120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</row>
    <row r="780" ht="12.0" customHeight="1">
      <c r="A780" s="120"/>
      <c r="B780" s="120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</row>
    <row r="781" ht="12.0" customHeight="1">
      <c r="A781" s="120"/>
      <c r="B781" s="120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</row>
    <row r="782" ht="12.0" customHeight="1">
      <c r="A782" s="120"/>
      <c r="B782" s="120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</row>
    <row r="783" ht="12.0" customHeight="1">
      <c r="A783" s="120"/>
      <c r="B783" s="120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</row>
    <row r="784" ht="12.0" customHeight="1">
      <c r="A784" s="120"/>
      <c r="B784" s="120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</row>
    <row r="785" ht="12.0" customHeight="1">
      <c r="A785" s="120"/>
      <c r="B785" s="120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</row>
    <row r="786" ht="12.0" customHeight="1">
      <c r="A786" s="120"/>
      <c r="B786" s="120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</row>
    <row r="787" ht="12.0" customHeight="1">
      <c r="A787" s="120"/>
      <c r="B787" s="120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</row>
    <row r="788" ht="12.0" customHeight="1">
      <c r="A788" s="120"/>
      <c r="B788" s="120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</row>
    <row r="789" ht="12.0" customHeight="1">
      <c r="A789" s="120"/>
      <c r="B789" s="120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</row>
    <row r="790" ht="12.0" customHeight="1">
      <c r="A790" s="120"/>
      <c r="B790" s="120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</row>
    <row r="791" ht="12.0" customHeight="1">
      <c r="A791" s="120"/>
      <c r="B791" s="120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</row>
    <row r="792" ht="12.0" customHeight="1">
      <c r="A792" s="120"/>
      <c r="B792" s="120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</row>
    <row r="793" ht="12.0" customHeight="1">
      <c r="A793" s="120"/>
      <c r="B793" s="120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</row>
    <row r="794" ht="12.0" customHeight="1">
      <c r="A794" s="120"/>
      <c r="B794" s="120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</row>
    <row r="795" ht="12.0" customHeight="1">
      <c r="A795" s="120"/>
      <c r="B795" s="120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</row>
    <row r="796" ht="12.0" customHeight="1">
      <c r="A796" s="120"/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</row>
    <row r="797" ht="12.0" customHeight="1">
      <c r="A797" s="120"/>
      <c r="B797" s="120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</row>
    <row r="798" ht="12.0" customHeight="1">
      <c r="A798" s="120"/>
      <c r="B798" s="120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</row>
    <row r="799" ht="12.0" customHeight="1">
      <c r="A799" s="120"/>
      <c r="B799" s="120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</row>
    <row r="800" ht="12.0" customHeight="1">
      <c r="A800" s="120"/>
      <c r="B800" s="120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</row>
    <row r="801" ht="12.0" customHeight="1">
      <c r="A801" s="120"/>
      <c r="B801" s="120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</row>
    <row r="802" ht="12.0" customHeight="1">
      <c r="A802" s="120"/>
      <c r="B802" s="120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</row>
    <row r="803" ht="12.0" customHeight="1">
      <c r="A803" s="120"/>
      <c r="B803" s="120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</row>
    <row r="804" ht="12.0" customHeight="1">
      <c r="A804" s="120"/>
      <c r="B804" s="120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</row>
    <row r="805" ht="12.0" customHeight="1">
      <c r="A805" s="120"/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</row>
    <row r="806" ht="12.0" customHeight="1">
      <c r="A806" s="120"/>
      <c r="B806" s="120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</row>
    <row r="807" ht="12.0" customHeight="1">
      <c r="A807" s="120"/>
      <c r="B807" s="120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</row>
    <row r="808" ht="12.0" customHeight="1">
      <c r="A808" s="120"/>
      <c r="B808" s="120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</row>
    <row r="809" ht="12.0" customHeight="1">
      <c r="A809" s="120"/>
      <c r="B809" s="120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</row>
    <row r="810" ht="12.0" customHeight="1">
      <c r="A810" s="120"/>
      <c r="B810" s="120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</row>
    <row r="811" ht="12.0" customHeight="1">
      <c r="A811" s="120"/>
      <c r="B811" s="120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</row>
    <row r="812" ht="12.0" customHeight="1">
      <c r="A812" s="120"/>
      <c r="B812" s="120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</row>
    <row r="813" ht="12.0" customHeight="1">
      <c r="A813" s="120"/>
      <c r="B813" s="120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</row>
    <row r="814" ht="12.0" customHeight="1">
      <c r="A814" s="120"/>
      <c r="B814" s="120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</row>
    <row r="815" ht="12.0" customHeight="1">
      <c r="A815" s="120"/>
      <c r="B815" s="120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</row>
    <row r="816" ht="12.0" customHeight="1">
      <c r="A816" s="120"/>
      <c r="B816" s="120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</row>
    <row r="817" ht="12.0" customHeight="1">
      <c r="A817" s="120"/>
      <c r="B817" s="120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</row>
    <row r="818" ht="12.0" customHeight="1">
      <c r="A818" s="120"/>
      <c r="B818" s="120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</row>
    <row r="819" ht="12.0" customHeight="1">
      <c r="A819" s="120"/>
      <c r="B819" s="120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</row>
    <row r="820" ht="12.0" customHeight="1">
      <c r="A820" s="120"/>
      <c r="B820" s="120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</row>
    <row r="821" ht="12.0" customHeight="1">
      <c r="A821" s="120"/>
      <c r="B821" s="120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</row>
    <row r="822" ht="12.0" customHeight="1">
      <c r="A822" s="120"/>
      <c r="B822" s="120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</row>
    <row r="823" ht="12.0" customHeight="1">
      <c r="A823" s="120"/>
      <c r="B823" s="120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</row>
    <row r="824" ht="12.0" customHeight="1">
      <c r="A824" s="120"/>
      <c r="B824" s="120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</row>
    <row r="825" ht="12.0" customHeight="1">
      <c r="A825" s="120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</row>
    <row r="826" ht="12.0" customHeight="1">
      <c r="A826" s="120"/>
      <c r="B826" s="120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</row>
    <row r="827" ht="12.0" customHeight="1">
      <c r="A827" s="120"/>
      <c r="B827" s="120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</row>
    <row r="828" ht="12.0" customHeight="1">
      <c r="A828" s="120"/>
      <c r="B828" s="120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</row>
    <row r="829" ht="12.0" customHeight="1">
      <c r="A829" s="120"/>
      <c r="B829" s="120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</row>
    <row r="830" ht="12.0" customHeight="1">
      <c r="A830" s="120"/>
      <c r="B830" s="120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</row>
    <row r="831" ht="12.0" customHeight="1">
      <c r="A831" s="120"/>
      <c r="B831" s="120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</row>
    <row r="832" ht="12.0" customHeight="1">
      <c r="A832" s="120"/>
      <c r="B832" s="120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</row>
    <row r="833" ht="12.0" customHeight="1">
      <c r="A833" s="120"/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</row>
    <row r="834" ht="12.0" customHeight="1">
      <c r="A834" s="120"/>
      <c r="B834" s="120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</row>
    <row r="835" ht="12.0" customHeight="1">
      <c r="A835" s="120"/>
      <c r="B835" s="120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</row>
    <row r="836" ht="12.0" customHeight="1">
      <c r="A836" s="120"/>
      <c r="B836" s="120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</row>
    <row r="837" ht="12.0" customHeight="1">
      <c r="A837" s="120"/>
      <c r="B837" s="120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</row>
    <row r="838" ht="12.0" customHeight="1">
      <c r="A838" s="120"/>
      <c r="B838" s="120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</row>
    <row r="839" ht="12.0" customHeight="1">
      <c r="A839" s="120"/>
      <c r="B839" s="120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</row>
    <row r="840" ht="12.0" customHeight="1">
      <c r="A840" s="120"/>
      <c r="B840" s="120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</row>
    <row r="841" ht="12.0" customHeight="1">
      <c r="A841" s="120"/>
      <c r="B841" s="120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</row>
    <row r="842" ht="12.0" customHeight="1">
      <c r="A842" s="120"/>
      <c r="B842" s="120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</row>
    <row r="843" ht="12.0" customHeight="1">
      <c r="A843" s="120"/>
      <c r="B843" s="120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</row>
    <row r="844" ht="12.0" customHeight="1">
      <c r="A844" s="120"/>
      <c r="B844" s="120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</row>
    <row r="845" ht="12.0" customHeight="1">
      <c r="A845" s="120"/>
      <c r="B845" s="120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</row>
    <row r="846" ht="12.0" customHeight="1">
      <c r="A846" s="120"/>
      <c r="B846" s="120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</row>
    <row r="847" ht="12.0" customHeight="1">
      <c r="A847" s="120"/>
      <c r="B847" s="120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</row>
    <row r="848" ht="12.0" customHeight="1">
      <c r="A848" s="120"/>
      <c r="B848" s="120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</row>
    <row r="849" ht="12.0" customHeight="1">
      <c r="A849" s="120"/>
      <c r="B849" s="120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</row>
    <row r="850" ht="12.0" customHeight="1">
      <c r="A850" s="120"/>
      <c r="B850" s="120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</row>
    <row r="851" ht="12.0" customHeight="1">
      <c r="A851" s="120"/>
      <c r="B851" s="120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</row>
    <row r="852" ht="12.0" customHeight="1">
      <c r="A852" s="120"/>
      <c r="B852" s="120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</row>
    <row r="853" ht="12.0" customHeight="1">
      <c r="A853" s="120"/>
      <c r="B853" s="120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</row>
    <row r="854" ht="12.0" customHeight="1">
      <c r="A854" s="120"/>
      <c r="B854" s="120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</row>
    <row r="855" ht="12.0" customHeight="1">
      <c r="A855" s="120"/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</row>
    <row r="856" ht="12.0" customHeight="1">
      <c r="A856" s="120"/>
      <c r="B856" s="120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</row>
    <row r="857" ht="12.0" customHeight="1">
      <c r="A857" s="120"/>
      <c r="B857" s="120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</row>
    <row r="858" ht="12.0" customHeight="1">
      <c r="A858" s="120"/>
      <c r="B858" s="120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</row>
    <row r="859" ht="12.0" customHeight="1">
      <c r="A859" s="120"/>
      <c r="B859" s="120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</row>
    <row r="860" ht="12.0" customHeight="1">
      <c r="A860" s="120"/>
      <c r="B860" s="120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</row>
    <row r="861" ht="12.0" customHeight="1">
      <c r="A861" s="120"/>
      <c r="B861" s="120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</row>
    <row r="862" ht="12.0" customHeight="1">
      <c r="A862" s="120"/>
      <c r="B862" s="120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</row>
    <row r="863" ht="12.0" customHeight="1">
      <c r="A863" s="120"/>
      <c r="B863" s="120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</row>
    <row r="864" ht="12.0" customHeight="1">
      <c r="A864" s="120"/>
      <c r="B864" s="120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</row>
    <row r="865" ht="12.0" customHeight="1">
      <c r="A865" s="120"/>
      <c r="B865" s="120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</row>
    <row r="866" ht="12.0" customHeight="1">
      <c r="A866" s="120"/>
      <c r="B866" s="120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</row>
    <row r="867" ht="12.0" customHeight="1">
      <c r="A867" s="120"/>
      <c r="B867" s="120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</row>
    <row r="868" ht="12.0" customHeight="1">
      <c r="A868" s="120"/>
      <c r="B868" s="120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</row>
    <row r="869" ht="12.0" customHeight="1">
      <c r="A869" s="120"/>
      <c r="B869" s="120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</row>
    <row r="870" ht="12.0" customHeight="1">
      <c r="A870" s="120"/>
      <c r="B870" s="120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</row>
    <row r="871" ht="12.0" customHeight="1">
      <c r="A871" s="120"/>
      <c r="B871" s="120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</row>
    <row r="872" ht="12.0" customHeight="1">
      <c r="A872" s="120"/>
      <c r="B872" s="120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</row>
    <row r="873" ht="12.0" customHeight="1">
      <c r="A873" s="120"/>
      <c r="B873" s="120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</row>
    <row r="874" ht="12.0" customHeight="1">
      <c r="A874" s="120"/>
      <c r="B874" s="120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</row>
    <row r="875" ht="12.0" customHeight="1">
      <c r="A875" s="120"/>
      <c r="B875" s="120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</row>
    <row r="876" ht="12.0" customHeight="1">
      <c r="A876" s="120"/>
      <c r="B876" s="120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</row>
    <row r="877" ht="12.0" customHeight="1">
      <c r="A877" s="120"/>
      <c r="B877" s="120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</row>
    <row r="878" ht="12.0" customHeight="1">
      <c r="A878" s="120"/>
      <c r="B878" s="120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</row>
    <row r="879" ht="12.0" customHeight="1">
      <c r="A879" s="120"/>
      <c r="B879" s="120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</row>
    <row r="880" ht="12.0" customHeight="1">
      <c r="A880" s="120"/>
      <c r="B880" s="120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</row>
    <row r="881" ht="12.0" customHeight="1">
      <c r="A881" s="120"/>
      <c r="B881" s="120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</row>
    <row r="882" ht="12.0" customHeight="1">
      <c r="A882" s="120"/>
      <c r="B882" s="120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</row>
    <row r="883" ht="12.0" customHeight="1">
      <c r="A883" s="120"/>
      <c r="B883" s="120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</row>
    <row r="884" ht="12.0" customHeight="1">
      <c r="A884" s="120"/>
      <c r="B884" s="120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</row>
    <row r="885" ht="12.0" customHeight="1">
      <c r="A885" s="120"/>
      <c r="B885" s="120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</row>
    <row r="886" ht="12.0" customHeight="1">
      <c r="A886" s="120"/>
      <c r="B886" s="120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</row>
    <row r="887" ht="12.0" customHeight="1">
      <c r="A887" s="120"/>
      <c r="B887" s="120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</row>
    <row r="888" ht="12.0" customHeight="1">
      <c r="A888" s="120"/>
      <c r="B888" s="120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</row>
    <row r="889" ht="12.0" customHeight="1">
      <c r="A889" s="120"/>
      <c r="B889" s="120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</row>
    <row r="890" ht="12.0" customHeight="1">
      <c r="A890" s="120"/>
      <c r="B890" s="120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</row>
    <row r="891" ht="12.0" customHeight="1">
      <c r="A891" s="120"/>
      <c r="B891" s="120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</row>
    <row r="892" ht="12.0" customHeight="1">
      <c r="A892" s="120"/>
      <c r="B892" s="120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</row>
    <row r="893" ht="12.0" customHeight="1">
      <c r="A893" s="120"/>
      <c r="B893" s="120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</row>
    <row r="894" ht="12.0" customHeight="1">
      <c r="A894" s="120"/>
      <c r="B894" s="120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</row>
    <row r="895" ht="12.0" customHeight="1">
      <c r="A895" s="120"/>
      <c r="B895" s="120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</row>
    <row r="896" ht="12.0" customHeight="1">
      <c r="A896" s="120"/>
      <c r="B896" s="120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</row>
    <row r="897" ht="12.0" customHeight="1">
      <c r="A897" s="120"/>
      <c r="B897" s="120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</row>
    <row r="898" ht="12.0" customHeight="1">
      <c r="A898" s="120"/>
      <c r="B898" s="120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</row>
    <row r="899" ht="12.0" customHeight="1">
      <c r="A899" s="120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</row>
    <row r="900" ht="12.0" customHeight="1">
      <c r="A900" s="120"/>
      <c r="B900" s="120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</row>
    <row r="901" ht="12.0" customHeight="1">
      <c r="A901" s="120"/>
      <c r="B901" s="120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</row>
    <row r="902" ht="12.0" customHeight="1">
      <c r="A902" s="120"/>
      <c r="B902" s="120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</row>
    <row r="903" ht="12.0" customHeight="1">
      <c r="A903" s="120"/>
      <c r="B903" s="120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</row>
    <row r="904" ht="12.0" customHeight="1">
      <c r="A904" s="120"/>
      <c r="B904" s="120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</row>
    <row r="905" ht="12.0" customHeight="1">
      <c r="A905" s="120"/>
      <c r="B905" s="120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</row>
    <row r="906" ht="12.0" customHeight="1">
      <c r="A906" s="120"/>
      <c r="B906" s="120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</row>
    <row r="907" ht="12.0" customHeight="1">
      <c r="A907" s="120"/>
      <c r="B907" s="120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</row>
    <row r="908" ht="12.0" customHeight="1">
      <c r="A908" s="120"/>
      <c r="B908" s="120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</row>
    <row r="909" ht="12.0" customHeight="1">
      <c r="A909" s="120"/>
      <c r="B909" s="120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</row>
    <row r="910" ht="12.0" customHeight="1">
      <c r="A910" s="120"/>
      <c r="B910" s="120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</row>
    <row r="911" ht="12.0" customHeight="1">
      <c r="A911" s="120"/>
      <c r="B911" s="120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</row>
    <row r="912" ht="12.0" customHeight="1">
      <c r="A912" s="120"/>
      <c r="B912" s="120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</row>
    <row r="913" ht="12.0" customHeight="1">
      <c r="A913" s="120"/>
      <c r="B913" s="120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</row>
    <row r="914" ht="12.0" customHeight="1">
      <c r="A914" s="120"/>
      <c r="B914" s="120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</row>
    <row r="915" ht="12.0" customHeight="1">
      <c r="A915" s="120"/>
      <c r="B915" s="120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</row>
    <row r="916" ht="12.0" customHeight="1">
      <c r="A916" s="120"/>
      <c r="B916" s="120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</row>
    <row r="917" ht="12.0" customHeight="1">
      <c r="A917" s="120"/>
      <c r="B917" s="120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</row>
    <row r="918" ht="12.0" customHeight="1">
      <c r="A918" s="120"/>
      <c r="B918" s="120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</row>
    <row r="919" ht="12.0" customHeight="1">
      <c r="A919" s="120"/>
      <c r="B919" s="120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</row>
    <row r="920" ht="12.0" customHeight="1">
      <c r="A920" s="120"/>
      <c r="B920" s="120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</row>
    <row r="921" ht="12.0" customHeight="1">
      <c r="A921" s="120"/>
      <c r="B921" s="120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</row>
    <row r="922" ht="12.0" customHeight="1">
      <c r="A922" s="120"/>
      <c r="B922" s="120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</row>
    <row r="923" ht="12.0" customHeight="1">
      <c r="A923" s="120"/>
      <c r="B923" s="120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</row>
    <row r="924" ht="12.0" customHeight="1">
      <c r="A924" s="120"/>
      <c r="B924" s="120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</row>
    <row r="925" ht="12.0" customHeight="1">
      <c r="A925" s="120"/>
      <c r="B925" s="120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</row>
    <row r="926" ht="12.0" customHeight="1">
      <c r="A926" s="120"/>
      <c r="B926" s="120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</row>
    <row r="927" ht="12.0" customHeight="1">
      <c r="A927" s="120"/>
      <c r="B927" s="120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</row>
    <row r="928" ht="12.0" customHeight="1">
      <c r="A928" s="120"/>
      <c r="B928" s="120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</row>
    <row r="929" ht="12.0" customHeight="1">
      <c r="A929" s="120"/>
      <c r="B929" s="120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</row>
    <row r="930" ht="12.0" customHeight="1">
      <c r="A930" s="120"/>
      <c r="B930" s="120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</row>
    <row r="931" ht="12.0" customHeight="1">
      <c r="A931" s="120"/>
      <c r="B931" s="120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</row>
    <row r="932" ht="12.0" customHeight="1">
      <c r="A932" s="120"/>
      <c r="B932" s="120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</row>
    <row r="933" ht="12.0" customHeight="1">
      <c r="A933" s="120"/>
      <c r="B933" s="120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</row>
    <row r="934" ht="12.0" customHeight="1">
      <c r="A934" s="120"/>
      <c r="B934" s="120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</row>
    <row r="935" ht="12.0" customHeight="1">
      <c r="A935" s="120"/>
      <c r="B935" s="120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</row>
    <row r="936" ht="12.0" customHeight="1">
      <c r="A936" s="120"/>
      <c r="B936" s="120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</row>
    <row r="937" ht="12.0" customHeight="1">
      <c r="A937" s="120"/>
      <c r="B937" s="120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</row>
    <row r="938" ht="12.0" customHeight="1">
      <c r="A938" s="120"/>
      <c r="B938" s="120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</row>
    <row r="939" ht="12.0" customHeight="1">
      <c r="A939" s="120"/>
      <c r="B939" s="120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</row>
    <row r="940" ht="12.0" customHeight="1">
      <c r="A940" s="120"/>
      <c r="B940" s="120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</row>
    <row r="941" ht="12.0" customHeight="1">
      <c r="A941" s="120"/>
      <c r="B941" s="120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</row>
    <row r="942" ht="12.0" customHeight="1">
      <c r="A942" s="120"/>
      <c r="B942" s="120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</row>
    <row r="943" ht="12.0" customHeight="1">
      <c r="A943" s="120"/>
      <c r="B943" s="120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</row>
    <row r="944" ht="12.0" customHeight="1">
      <c r="A944" s="120"/>
      <c r="B944" s="120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</row>
    <row r="945" ht="12.0" customHeight="1">
      <c r="A945" s="120"/>
      <c r="B945" s="120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</row>
    <row r="946" ht="12.0" customHeight="1">
      <c r="A946" s="120"/>
      <c r="B946" s="120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</row>
    <row r="947" ht="12.0" customHeight="1">
      <c r="A947" s="120"/>
      <c r="B947" s="120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</row>
    <row r="948" ht="12.0" customHeight="1">
      <c r="A948" s="120"/>
      <c r="B948" s="120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</row>
    <row r="949" ht="12.0" customHeight="1">
      <c r="A949" s="120"/>
      <c r="B949" s="120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</row>
    <row r="950" ht="12.0" customHeight="1">
      <c r="A950" s="120"/>
      <c r="B950" s="120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</row>
    <row r="951" ht="12.0" customHeight="1">
      <c r="A951" s="120"/>
      <c r="B951" s="120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</row>
    <row r="952" ht="12.0" customHeight="1">
      <c r="A952" s="120"/>
      <c r="B952" s="120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</row>
    <row r="953" ht="12.0" customHeight="1">
      <c r="A953" s="120"/>
      <c r="B953" s="120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</row>
    <row r="954" ht="12.0" customHeight="1">
      <c r="A954" s="120"/>
      <c r="B954" s="120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</row>
    <row r="955" ht="12.0" customHeight="1">
      <c r="A955" s="120"/>
      <c r="B955" s="120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</row>
    <row r="956" ht="12.0" customHeight="1">
      <c r="A956" s="120"/>
      <c r="B956" s="120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</row>
    <row r="957" ht="12.0" customHeight="1">
      <c r="A957" s="120"/>
      <c r="B957" s="120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</row>
    <row r="958" ht="12.0" customHeight="1">
      <c r="A958" s="120"/>
      <c r="B958" s="120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</row>
    <row r="959" ht="12.0" customHeight="1">
      <c r="A959" s="120"/>
      <c r="B959" s="120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</row>
    <row r="960" ht="12.0" customHeight="1">
      <c r="A960" s="120"/>
      <c r="B960" s="120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</row>
    <row r="961" ht="12.0" customHeight="1">
      <c r="A961" s="120"/>
      <c r="B961" s="120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</row>
    <row r="962" ht="12.0" customHeight="1">
      <c r="A962" s="120"/>
      <c r="B962" s="120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</row>
    <row r="963" ht="12.0" customHeight="1">
      <c r="A963" s="120"/>
      <c r="B963" s="120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</row>
    <row r="964" ht="12.0" customHeight="1">
      <c r="A964" s="120"/>
      <c r="B964" s="120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</row>
    <row r="965" ht="12.0" customHeight="1">
      <c r="A965" s="120"/>
      <c r="B965" s="120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</row>
    <row r="966" ht="12.0" customHeight="1">
      <c r="A966" s="120"/>
      <c r="B966" s="120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</row>
    <row r="967" ht="12.0" customHeight="1">
      <c r="A967" s="120"/>
      <c r="B967" s="120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</row>
    <row r="968" ht="12.0" customHeight="1">
      <c r="A968" s="120"/>
      <c r="B968" s="120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</row>
    <row r="969" ht="12.0" customHeight="1">
      <c r="A969" s="120"/>
      <c r="B969" s="120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</row>
    <row r="970" ht="12.0" customHeight="1">
      <c r="A970" s="120"/>
      <c r="B970" s="120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</row>
    <row r="971" ht="12.0" customHeight="1">
      <c r="A971" s="120"/>
      <c r="B971" s="120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</row>
    <row r="972" ht="12.0" customHeight="1">
      <c r="A972" s="120"/>
      <c r="B972" s="120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</row>
    <row r="973" ht="12.0" customHeight="1">
      <c r="A973" s="120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</row>
    <row r="974" ht="12.0" customHeight="1">
      <c r="A974" s="120"/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</row>
    <row r="975" ht="12.0" customHeight="1">
      <c r="A975" s="120"/>
      <c r="B975" s="120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</row>
    <row r="976" ht="12.0" customHeight="1">
      <c r="A976" s="120"/>
      <c r="B976" s="120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</row>
    <row r="977" ht="12.0" customHeight="1">
      <c r="A977" s="120"/>
      <c r="B977" s="120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</row>
    <row r="978" ht="12.0" customHeight="1">
      <c r="A978" s="120"/>
      <c r="B978" s="120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</row>
    <row r="979" ht="12.0" customHeight="1">
      <c r="A979" s="120"/>
      <c r="B979" s="120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</row>
    <row r="980" ht="12.0" customHeight="1">
      <c r="A980" s="120"/>
      <c r="B980" s="120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</row>
    <row r="981" ht="12.0" customHeight="1">
      <c r="A981" s="120"/>
      <c r="B981" s="120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</row>
    <row r="982" ht="12.0" customHeight="1">
      <c r="A982" s="120"/>
      <c r="B982" s="120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</row>
    <row r="983" ht="12.0" customHeight="1">
      <c r="A983" s="120"/>
      <c r="B983" s="120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</row>
    <row r="984" ht="12.0" customHeight="1">
      <c r="A984" s="120"/>
      <c r="B984" s="120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</row>
    <row r="985" ht="12.0" customHeight="1">
      <c r="A985" s="120"/>
      <c r="B985" s="120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</row>
    <row r="986" ht="12.0" customHeight="1">
      <c r="A986" s="120"/>
      <c r="B986" s="120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</row>
    <row r="987" ht="12.0" customHeight="1">
      <c r="A987" s="120"/>
      <c r="B987" s="120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</row>
    <row r="988" ht="12.0" customHeight="1">
      <c r="A988" s="120"/>
      <c r="B988" s="120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</row>
    <row r="989" ht="12.0" customHeight="1">
      <c r="A989" s="120"/>
      <c r="B989" s="120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</row>
    <row r="990" ht="12.0" customHeight="1">
      <c r="A990" s="120"/>
      <c r="B990" s="120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</row>
    <row r="991" ht="12.0" customHeight="1">
      <c r="A991" s="120"/>
      <c r="B991" s="120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</row>
    <row r="992" ht="12.0" customHeight="1">
      <c r="A992" s="120"/>
      <c r="B992" s="120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</row>
    <row r="993" ht="12.0" customHeight="1">
      <c r="A993" s="120"/>
      <c r="B993" s="120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</row>
    <row r="994" ht="12.0" customHeight="1">
      <c r="A994" s="120"/>
      <c r="B994" s="120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</row>
    <row r="995" ht="12.0" customHeight="1">
      <c r="A995" s="120"/>
      <c r="B995" s="120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</row>
    <row r="996" ht="12.0" customHeight="1">
      <c r="A996" s="120"/>
      <c r="B996" s="120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</row>
    <row r="997" ht="12.0" customHeight="1">
      <c r="A997" s="120"/>
      <c r="B997" s="120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</row>
    <row r="998" ht="12.0" customHeight="1">
      <c r="A998" s="120"/>
      <c r="B998" s="120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</row>
    <row r="999" ht="12.0" customHeight="1">
      <c r="A999" s="120"/>
      <c r="B999" s="120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</row>
    <row r="1000" ht="12.0" customHeight="1">
      <c r="A1000" s="120"/>
      <c r="B1000" s="120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</row>
  </sheetData>
  <mergeCells count="6">
    <mergeCell ref="A4:I4"/>
    <mergeCell ref="D14:E14"/>
    <mergeCell ref="G14:H14"/>
    <mergeCell ref="D15:E15"/>
    <mergeCell ref="A245:C245"/>
    <mergeCell ref="F245:I245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3.0"/>
    <col customWidth="1" min="3" max="3" width="14.88"/>
    <col customWidth="1" min="4" max="4" width="14.25"/>
    <col customWidth="1" min="5" max="5" width="11.63"/>
    <col customWidth="1" min="6" max="6" width="14.38"/>
    <col customWidth="1" min="7" max="7" width="14.88"/>
    <col customWidth="1" min="8" max="8" width="13.38"/>
    <col customWidth="1" min="9" max="9" width="14.13"/>
    <col customWidth="1" min="10" max="10" width="12.25"/>
    <col customWidth="1" min="11" max="11" width="14.25"/>
    <col customWidth="1" min="12" max="16" width="11.38"/>
    <col customWidth="1" min="17" max="26" width="10.0"/>
  </cols>
  <sheetData>
    <row r="1" ht="12.0" customHeight="1">
      <c r="A1" s="117"/>
      <c r="B1" s="118"/>
      <c r="C1" s="118"/>
      <c r="D1" s="118"/>
      <c r="E1" s="118"/>
      <c r="F1" s="118"/>
      <c r="G1" s="118"/>
      <c r="H1" s="118"/>
      <c r="I1" s="119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ht="12.0" customHeight="1">
      <c r="A2" s="121"/>
      <c r="B2" s="120"/>
      <c r="C2" s="120"/>
      <c r="D2" s="120"/>
      <c r="E2" s="120"/>
      <c r="F2" s="120"/>
      <c r="G2" s="120"/>
      <c r="H2" s="120"/>
      <c r="I2" s="122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</row>
    <row r="3" ht="12.0" customHeight="1">
      <c r="A3" s="121"/>
      <c r="B3" s="120"/>
      <c r="C3" s="120"/>
      <c r="D3" s="120"/>
      <c r="E3" s="120"/>
      <c r="F3" s="120"/>
      <c r="G3" s="120"/>
      <c r="H3" s="120"/>
      <c r="I3" s="122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ht="12.0" customHeight="1">
      <c r="A4" s="123"/>
      <c r="I4" s="12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ht="12.75" customHeight="1">
      <c r="A5" s="124"/>
      <c r="B5" s="125"/>
      <c r="C5" s="125"/>
      <c r="D5" s="126"/>
      <c r="E5" s="126"/>
      <c r="F5" s="126"/>
      <c r="G5" s="126"/>
      <c r="H5" s="126"/>
      <c r="I5" s="127"/>
      <c r="J5" s="120"/>
      <c r="K5" s="120"/>
      <c r="L5" s="128"/>
      <c r="M5" s="128"/>
      <c r="N5" s="120"/>
      <c r="O5" s="120"/>
      <c r="P5" s="128"/>
      <c r="Q5" s="120"/>
      <c r="R5" s="120"/>
      <c r="S5" s="120"/>
      <c r="T5" s="120"/>
      <c r="U5" s="120"/>
      <c r="V5" s="120"/>
      <c r="W5" s="120"/>
      <c r="X5" s="120"/>
      <c r="Y5" s="120"/>
      <c r="Z5" s="120"/>
    </row>
    <row r="6" ht="12.0" customHeight="1">
      <c r="A6" s="117"/>
      <c r="B6" s="118"/>
      <c r="C6" s="118"/>
      <c r="D6" s="129"/>
      <c r="E6" s="129" t="s">
        <v>1</v>
      </c>
      <c r="F6" s="129"/>
      <c r="G6" s="118"/>
      <c r="H6" s="118"/>
      <c r="I6" s="130"/>
      <c r="J6" s="120"/>
      <c r="K6" s="120"/>
      <c r="L6" s="128"/>
      <c r="M6" s="128"/>
      <c r="N6" s="120"/>
      <c r="O6" s="120"/>
      <c r="P6" s="128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 ht="12.0" customHeight="1">
      <c r="A7" s="131"/>
      <c r="B7" s="128"/>
      <c r="C7" s="128"/>
      <c r="D7" s="128"/>
      <c r="E7" s="128" t="s">
        <v>2</v>
      </c>
      <c r="F7" s="128"/>
      <c r="G7" s="120"/>
      <c r="H7" s="120"/>
      <c r="I7" s="132"/>
      <c r="J7" s="120"/>
      <c r="K7" s="120"/>
      <c r="L7" s="128"/>
      <c r="M7" s="128"/>
      <c r="N7" s="120"/>
      <c r="O7" s="120"/>
      <c r="P7" s="128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ht="12.0" customHeight="1">
      <c r="A8" s="131"/>
      <c r="B8" s="128"/>
      <c r="C8" s="128"/>
      <c r="D8" s="128"/>
      <c r="E8" s="128" t="s">
        <v>3</v>
      </c>
      <c r="F8" s="128"/>
      <c r="G8" s="120"/>
      <c r="H8" s="120"/>
      <c r="I8" s="132"/>
      <c r="J8" s="120"/>
      <c r="K8" s="120"/>
      <c r="L8" s="128"/>
      <c r="M8" s="128"/>
      <c r="N8" s="120"/>
      <c r="O8" s="120"/>
      <c r="P8" s="128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ht="12.0" customHeight="1">
      <c r="A9" s="133" t="s">
        <v>4</v>
      </c>
      <c r="B9" s="128"/>
      <c r="C9" s="128"/>
      <c r="D9" s="128"/>
      <c r="E9" s="128" t="s">
        <v>5</v>
      </c>
      <c r="F9" s="128"/>
      <c r="G9" s="120"/>
      <c r="H9" s="120"/>
      <c r="I9" s="132"/>
      <c r="J9" s="120"/>
      <c r="K9" s="120"/>
      <c r="L9" s="128"/>
      <c r="M9" s="128"/>
      <c r="N9" s="120"/>
      <c r="O9" s="120"/>
      <c r="P9" s="128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 ht="12.0" customHeight="1">
      <c r="A10" s="131"/>
      <c r="B10" s="128"/>
      <c r="C10" s="128"/>
      <c r="D10" s="128"/>
      <c r="E10" s="128" t="s">
        <v>275</v>
      </c>
      <c r="F10" s="128"/>
      <c r="G10" s="120"/>
      <c r="H10" s="120"/>
      <c r="I10" s="132"/>
      <c r="J10" s="120"/>
      <c r="K10" s="120"/>
      <c r="L10" s="128"/>
      <c r="M10" s="128"/>
      <c r="N10" s="120"/>
      <c r="O10" s="120"/>
      <c r="P10" s="128"/>
      <c r="Q10" s="120"/>
      <c r="R10" s="120"/>
      <c r="S10" s="120"/>
      <c r="T10" s="120"/>
      <c r="U10" s="120"/>
      <c r="V10" s="120"/>
      <c r="W10" s="120"/>
      <c r="X10" s="120"/>
      <c r="Y10" s="120"/>
      <c r="Z10" s="120"/>
    </row>
    <row r="11" ht="12.0" customHeight="1">
      <c r="A11" s="131"/>
      <c r="B11" s="128"/>
      <c r="C11" s="128"/>
      <c r="D11" s="128"/>
      <c r="E11" s="128" t="s">
        <v>276</v>
      </c>
      <c r="F11" s="128"/>
      <c r="G11" s="120"/>
      <c r="H11" s="120"/>
      <c r="I11" s="132"/>
      <c r="J11" s="120"/>
      <c r="K11" s="120"/>
      <c r="L11" s="128"/>
      <c r="M11" s="128"/>
      <c r="N11" s="120"/>
      <c r="O11" s="120"/>
      <c r="P11" s="128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  <row r="12" ht="12.75" customHeight="1">
      <c r="A12" s="134"/>
      <c r="B12" s="126"/>
      <c r="C12" s="126"/>
      <c r="D12" s="125"/>
      <c r="E12" s="125" t="s">
        <v>8</v>
      </c>
      <c r="F12" s="125"/>
      <c r="G12" s="126"/>
      <c r="H12" s="126"/>
      <c r="I12" s="135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</row>
    <row r="13" ht="12.75" customHeight="1">
      <c r="A13" s="131"/>
      <c r="B13" s="128"/>
      <c r="C13" s="128"/>
      <c r="D13" s="128"/>
      <c r="E13" s="120"/>
      <c r="F13" s="120"/>
      <c r="G13" s="120"/>
      <c r="H13" s="120"/>
      <c r="I13" s="122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</row>
    <row r="14" ht="12.75" customHeight="1">
      <c r="A14" s="136" t="s">
        <v>9</v>
      </c>
      <c r="B14" s="137" t="s">
        <v>11</v>
      </c>
      <c r="C14" s="138" t="s">
        <v>12</v>
      </c>
      <c r="D14" s="139" t="s">
        <v>13</v>
      </c>
      <c r="E14" s="32"/>
      <c r="F14" s="138" t="s">
        <v>12</v>
      </c>
      <c r="G14" s="140" t="s">
        <v>15</v>
      </c>
      <c r="H14" s="32"/>
      <c r="I14" s="141" t="s">
        <v>16</v>
      </c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</row>
    <row r="15" ht="12.75" customHeight="1">
      <c r="A15" s="142"/>
      <c r="B15" s="143"/>
      <c r="C15" s="144" t="s">
        <v>17</v>
      </c>
      <c r="D15" s="145" t="s">
        <v>18</v>
      </c>
      <c r="E15" s="40"/>
      <c r="F15" s="146" t="s">
        <v>19</v>
      </c>
      <c r="G15" s="143" t="s">
        <v>20</v>
      </c>
      <c r="H15" s="143" t="s">
        <v>21</v>
      </c>
      <c r="I15" s="147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</row>
    <row r="16" ht="12.75" customHeight="1">
      <c r="A16" s="148"/>
      <c r="B16" s="149"/>
      <c r="C16" s="150" t="s">
        <v>22</v>
      </c>
      <c r="D16" s="150" t="s">
        <v>23</v>
      </c>
      <c r="E16" s="150" t="s">
        <v>24</v>
      </c>
      <c r="F16" s="150" t="s">
        <v>25</v>
      </c>
      <c r="G16" s="151">
        <v>4.0</v>
      </c>
      <c r="H16" s="152" t="s">
        <v>26</v>
      </c>
      <c r="I16" s="151" t="s">
        <v>27</v>
      </c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</row>
    <row r="17" ht="12.0" customHeight="1">
      <c r="A17" s="209">
        <v>1.0</v>
      </c>
      <c r="B17" s="211" t="s">
        <v>28</v>
      </c>
      <c r="C17" s="157">
        <f t="shared" ref="C17:I17" si="1">+C18+C229</f>
        <v>50730283108</v>
      </c>
      <c r="D17" s="156">
        <f t="shared" si="1"/>
        <v>963570</v>
      </c>
      <c r="E17" s="157">
        <f t="shared" si="1"/>
        <v>0</v>
      </c>
      <c r="F17" s="158">
        <f t="shared" si="1"/>
        <v>50731246678</v>
      </c>
      <c r="G17" s="156">
        <f t="shared" si="1"/>
        <v>4967578843</v>
      </c>
      <c r="H17" s="157" t="str">
        <f t="shared" si="1"/>
        <v>#REF!</v>
      </c>
      <c r="I17" s="156" t="str">
        <f t="shared" si="1"/>
        <v>#REF!</v>
      </c>
      <c r="J17" s="128"/>
      <c r="K17" s="159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ht="12.0" customHeight="1">
      <c r="A18" s="209">
        <v>11.0</v>
      </c>
      <c r="B18" s="212" t="s">
        <v>29</v>
      </c>
      <c r="C18" s="162">
        <f t="shared" ref="C18:I18" si="2">C19+C219+C224</f>
        <v>21781257400</v>
      </c>
      <c r="D18" s="161">
        <f t="shared" si="2"/>
        <v>963570</v>
      </c>
      <c r="E18" s="162">
        <f t="shared" si="2"/>
        <v>0</v>
      </c>
      <c r="F18" s="163">
        <f t="shared" si="2"/>
        <v>21782220970</v>
      </c>
      <c r="G18" s="161">
        <f t="shared" si="2"/>
        <v>2122670450</v>
      </c>
      <c r="H18" s="162" t="str">
        <f t="shared" si="2"/>
        <v>#REF!</v>
      </c>
      <c r="I18" s="161" t="str">
        <f t="shared" si="2"/>
        <v>#REF!</v>
      </c>
      <c r="J18" s="128"/>
      <c r="K18" s="159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ht="12.0" customHeight="1">
      <c r="A19" s="209">
        <v>111.0</v>
      </c>
      <c r="B19" s="212" t="s">
        <v>31</v>
      </c>
      <c r="C19" s="162">
        <f t="shared" ref="C19:I19" si="3">C20+C107+C112+C185+C192+C202+C207</f>
        <v>15185993490</v>
      </c>
      <c r="D19" s="161">
        <f t="shared" si="3"/>
        <v>963570</v>
      </c>
      <c r="E19" s="162">
        <f t="shared" si="3"/>
        <v>0</v>
      </c>
      <c r="F19" s="163">
        <f t="shared" si="3"/>
        <v>15186957060</v>
      </c>
      <c r="G19" s="161">
        <f t="shared" si="3"/>
        <v>2001910573</v>
      </c>
      <c r="H19" s="162" t="str">
        <f t="shared" si="3"/>
        <v>#REF!</v>
      </c>
      <c r="I19" s="161" t="str">
        <f t="shared" si="3"/>
        <v>#REF!</v>
      </c>
      <c r="J19" s="128"/>
      <c r="K19" s="159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ht="24.0" customHeight="1">
      <c r="A20" s="209">
        <v>1111.0</v>
      </c>
      <c r="B20" s="212" t="s">
        <v>213</v>
      </c>
      <c r="C20" s="162">
        <f t="shared" ref="C20:I20" si="4">(+C21+C28+C37+C45+C50+C53+C76+C88+C96)</f>
        <v>14424718450</v>
      </c>
      <c r="D20" s="161">
        <f t="shared" si="4"/>
        <v>963570</v>
      </c>
      <c r="E20" s="162">
        <f t="shared" si="4"/>
        <v>0</v>
      </c>
      <c r="F20" s="163">
        <f t="shared" si="4"/>
        <v>14425682020</v>
      </c>
      <c r="G20" s="161">
        <f t="shared" si="4"/>
        <v>1968356045</v>
      </c>
      <c r="H20" s="162" t="str">
        <f t="shared" si="4"/>
        <v>#REF!</v>
      </c>
      <c r="I20" s="161" t="str">
        <f t="shared" si="4"/>
        <v>#REF!</v>
      </c>
      <c r="J20" s="128"/>
      <c r="K20" s="159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ht="12.0" customHeight="1">
      <c r="A21" s="209">
        <v>111101.0</v>
      </c>
      <c r="B21" s="212" t="s">
        <v>34</v>
      </c>
      <c r="C21" s="162">
        <f t="shared" ref="C21:I21" si="5">SUM(C22:C27)</f>
        <v>3000552658</v>
      </c>
      <c r="D21" s="161">
        <f t="shared" si="5"/>
        <v>0</v>
      </c>
      <c r="E21" s="162">
        <f t="shared" si="5"/>
        <v>0</v>
      </c>
      <c r="F21" s="163">
        <f t="shared" si="5"/>
        <v>3000552658</v>
      </c>
      <c r="G21" s="161">
        <f t="shared" si="5"/>
        <v>559470009</v>
      </c>
      <c r="H21" s="162" t="str">
        <f t="shared" si="5"/>
        <v>#REF!</v>
      </c>
      <c r="I21" s="161" t="str">
        <f t="shared" si="5"/>
        <v>#REF!</v>
      </c>
      <c r="J21" s="128"/>
      <c r="K21" s="159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ht="12.0" customHeight="1">
      <c r="A22" s="219">
        <v>1.1110101E7</v>
      </c>
      <c r="B22" s="220" t="s">
        <v>35</v>
      </c>
      <c r="C22" s="169">
        <v>6.556272658795393E8</v>
      </c>
      <c r="D22" s="161"/>
      <c r="E22" s="162"/>
      <c r="F22" s="167">
        <f t="shared" ref="F22:F27" si="6">+C22+D22-E22</f>
        <v>655627265.9</v>
      </c>
      <c r="G22" s="168">
        <v>1.32932054E8</v>
      </c>
      <c r="H22" s="169" t="str">
        <f t="shared" ref="H22:H24" si="7">+G22+'[1]ENERO 2024'!G22</f>
        <v>#REF!</v>
      </c>
      <c r="I22" s="168" t="str">
        <f t="shared" ref="I22:I27" si="8">+F22-H22</f>
        <v>#REF!</v>
      </c>
      <c r="J22" s="120"/>
      <c r="K22" s="17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</row>
    <row r="23" ht="12.0" customHeight="1">
      <c r="A23" s="219">
        <v>1.1110102E7</v>
      </c>
      <c r="B23" s="220" t="s">
        <v>37</v>
      </c>
      <c r="C23" s="169">
        <v>4.28683711860768E8</v>
      </c>
      <c r="D23" s="161"/>
      <c r="E23" s="162"/>
      <c r="F23" s="167">
        <f t="shared" si="6"/>
        <v>428683711.9</v>
      </c>
      <c r="G23" s="168">
        <v>9.5695414E7</v>
      </c>
      <c r="H23" s="169" t="str">
        <f t="shared" si="7"/>
        <v>#REF!</v>
      </c>
      <c r="I23" s="168" t="str">
        <f t="shared" si="8"/>
        <v>#REF!</v>
      </c>
      <c r="J23" s="120"/>
      <c r="K23" s="17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</row>
    <row r="24" ht="12.0" customHeight="1">
      <c r="A24" s="219">
        <v>1.1110103E7</v>
      </c>
      <c r="B24" s="220" t="s">
        <v>38</v>
      </c>
      <c r="C24" s="169">
        <v>5.39678046231168E8</v>
      </c>
      <c r="D24" s="161"/>
      <c r="E24" s="162"/>
      <c r="F24" s="167">
        <f t="shared" si="6"/>
        <v>539678046.2</v>
      </c>
      <c r="G24" s="168">
        <v>9.8232932E7</v>
      </c>
      <c r="H24" s="169" t="str">
        <f t="shared" si="7"/>
        <v>#REF!</v>
      </c>
      <c r="I24" s="168" t="str">
        <f t="shared" si="8"/>
        <v>#REF!</v>
      </c>
      <c r="J24" s="120"/>
      <c r="K24" s="17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</row>
    <row r="25" ht="12.0" customHeight="1">
      <c r="A25" s="219">
        <v>1.1110104E7</v>
      </c>
      <c r="B25" s="220" t="s">
        <v>41</v>
      </c>
      <c r="C25" s="169">
        <v>7.03133051789376E8</v>
      </c>
      <c r="D25" s="161"/>
      <c r="E25" s="162"/>
      <c r="F25" s="167">
        <f t="shared" si="6"/>
        <v>703133051.8</v>
      </c>
      <c r="G25" s="168">
        <v>1.40457012E8</v>
      </c>
      <c r="H25" s="169" t="str">
        <f t="shared" ref="H25:H27" si="9">+G25+'[1]ENERO 2024'!G26</f>
        <v>#REF!</v>
      </c>
      <c r="I25" s="168" t="str">
        <f t="shared" si="8"/>
        <v>#REF!</v>
      </c>
      <c r="J25" s="120"/>
      <c r="K25" s="17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</row>
    <row r="26" ht="12.0" customHeight="1">
      <c r="A26" s="219">
        <v>1.1110105E7</v>
      </c>
      <c r="B26" s="220" t="s">
        <v>43</v>
      </c>
      <c r="C26" s="169">
        <v>4.6162599934464E8</v>
      </c>
      <c r="D26" s="161"/>
      <c r="E26" s="162"/>
      <c r="F26" s="167">
        <f t="shared" si="6"/>
        <v>461625999.3</v>
      </c>
      <c r="G26" s="168">
        <v>7.0416773E7</v>
      </c>
      <c r="H26" s="169" t="str">
        <f t="shared" si="9"/>
        <v>#REF!</v>
      </c>
      <c r="I26" s="168" t="str">
        <f t="shared" si="8"/>
        <v>#REF!</v>
      </c>
      <c r="J26" s="120"/>
      <c r="K26" s="17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</row>
    <row r="27" ht="12.0" customHeight="1">
      <c r="A27" s="219">
        <v>1.1110106E7</v>
      </c>
      <c r="B27" s="220" t="s">
        <v>44</v>
      </c>
      <c r="C27" s="169">
        <v>2.1180458255515522E8</v>
      </c>
      <c r="D27" s="161"/>
      <c r="E27" s="162"/>
      <c r="F27" s="167">
        <f t="shared" si="6"/>
        <v>211804582.6</v>
      </c>
      <c r="G27" s="168">
        <v>2.1735824E7</v>
      </c>
      <c r="H27" s="169" t="str">
        <f t="shared" si="9"/>
        <v>#REF!</v>
      </c>
      <c r="I27" s="168" t="str">
        <f t="shared" si="8"/>
        <v>#REF!</v>
      </c>
      <c r="J27" s="120"/>
      <c r="K27" s="17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  <row r="28" ht="12.0" customHeight="1">
      <c r="A28" s="209">
        <v>111102.0</v>
      </c>
      <c r="B28" s="212" t="s">
        <v>49</v>
      </c>
      <c r="C28" s="162">
        <f t="shared" ref="C28:I28" si="10">SUM(C29:C36)</f>
        <v>1739179815</v>
      </c>
      <c r="D28" s="161">
        <f t="shared" si="10"/>
        <v>0</v>
      </c>
      <c r="E28" s="162">
        <f t="shared" si="10"/>
        <v>0</v>
      </c>
      <c r="F28" s="163">
        <f t="shared" si="10"/>
        <v>1739179815</v>
      </c>
      <c r="G28" s="161">
        <f t="shared" si="10"/>
        <v>203750722</v>
      </c>
      <c r="H28" s="162" t="str">
        <f t="shared" si="10"/>
        <v>#REF!</v>
      </c>
      <c r="I28" s="161" t="str">
        <f t="shared" si="10"/>
        <v>#REF!</v>
      </c>
      <c r="J28" s="128"/>
      <c r="K28" s="159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ht="12.0" customHeight="1">
      <c r="A29" s="219">
        <v>1.1110201E7</v>
      </c>
      <c r="B29" s="220" t="s">
        <v>214</v>
      </c>
      <c r="C29" s="169">
        <v>7.17525068380224E8</v>
      </c>
      <c r="D29" s="161"/>
      <c r="E29" s="162"/>
      <c r="F29" s="167">
        <f t="shared" ref="F29:F36" si="11">+C29+D29-E29</f>
        <v>717525068.4</v>
      </c>
      <c r="G29" s="168">
        <v>9.0980026E7</v>
      </c>
      <c r="H29" s="169" t="str">
        <f t="shared" ref="H29:H32" si="12">+G29+'[1]ENERO 2024'!G30</f>
        <v>#REF!</v>
      </c>
      <c r="I29" s="168" t="str">
        <f t="shared" ref="I29:I36" si="13">+F29-H29</f>
        <v>#REF!</v>
      </c>
      <c r="J29" s="120"/>
      <c r="K29" s="17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ht="12.0" customHeight="1">
      <c r="A30" s="219">
        <v>1.1110202E7</v>
      </c>
      <c r="B30" s="220" t="s">
        <v>215</v>
      </c>
      <c r="C30" s="169">
        <v>3.989507418049921E8</v>
      </c>
      <c r="D30" s="161"/>
      <c r="E30" s="162"/>
      <c r="F30" s="167">
        <f t="shared" si="11"/>
        <v>398950741.8</v>
      </c>
      <c r="G30" s="168">
        <v>3.270183E7</v>
      </c>
      <c r="H30" s="169" t="str">
        <f t="shared" si="12"/>
        <v>#REF!</v>
      </c>
      <c r="I30" s="168" t="str">
        <f t="shared" si="13"/>
        <v>#REF!</v>
      </c>
      <c r="J30" s="120"/>
      <c r="K30" s="17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</row>
    <row r="31" ht="24.0" customHeight="1">
      <c r="A31" s="219">
        <v>1.1110203E7</v>
      </c>
      <c r="B31" s="220" t="s">
        <v>216</v>
      </c>
      <c r="C31" s="169">
        <v>2.26491069909312E8</v>
      </c>
      <c r="D31" s="161"/>
      <c r="E31" s="162"/>
      <c r="F31" s="167">
        <f t="shared" si="11"/>
        <v>226491069.9</v>
      </c>
      <c r="G31" s="168">
        <v>4.5848036E7</v>
      </c>
      <c r="H31" s="169" t="str">
        <f t="shared" si="12"/>
        <v>#REF!</v>
      </c>
      <c r="I31" s="168" t="str">
        <f t="shared" si="13"/>
        <v>#REF!</v>
      </c>
      <c r="J31" s="120"/>
      <c r="K31" s="17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</row>
    <row r="32" ht="24.0" customHeight="1">
      <c r="A32" s="219">
        <v>1.1110204E7</v>
      </c>
      <c r="B32" s="220" t="s">
        <v>217</v>
      </c>
      <c r="C32" s="169">
        <v>8.5363926800256E7</v>
      </c>
      <c r="D32" s="161"/>
      <c r="E32" s="162"/>
      <c r="F32" s="167">
        <f t="shared" si="11"/>
        <v>85363926.8</v>
      </c>
      <c r="G32" s="168">
        <v>0.0</v>
      </c>
      <c r="H32" s="169" t="str">
        <f t="shared" si="12"/>
        <v>#REF!</v>
      </c>
      <c r="I32" s="168" t="str">
        <f t="shared" si="13"/>
        <v>#REF!</v>
      </c>
      <c r="J32" s="120"/>
      <c r="K32" s="17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</row>
    <row r="33" ht="24.0" hidden="1" customHeight="1">
      <c r="A33" s="219">
        <v>1.1110205E7</v>
      </c>
      <c r="B33" s="220" t="s">
        <v>218</v>
      </c>
      <c r="C33" s="169"/>
      <c r="D33" s="161"/>
      <c r="E33" s="162"/>
      <c r="F33" s="167">
        <f t="shared" si="11"/>
        <v>0</v>
      </c>
      <c r="G33" s="168">
        <v>0.0</v>
      </c>
      <c r="H33" s="169" t="str">
        <f>+G33+'[1]ENERO 2024'!#REF!</f>
        <v>#ERROR!</v>
      </c>
      <c r="I33" s="168" t="str">
        <f t="shared" si="13"/>
        <v>#ERROR!</v>
      </c>
      <c r="J33" s="120"/>
      <c r="K33" s="17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</row>
    <row r="34" ht="24.0" hidden="1" customHeight="1">
      <c r="A34" s="219">
        <v>1.1110206E7</v>
      </c>
      <c r="B34" s="220" t="s">
        <v>219</v>
      </c>
      <c r="C34" s="169"/>
      <c r="D34" s="161"/>
      <c r="E34" s="162"/>
      <c r="F34" s="167">
        <f t="shared" si="11"/>
        <v>0</v>
      </c>
      <c r="G34" s="168">
        <v>0.0</v>
      </c>
      <c r="H34" s="169" t="str">
        <f>+G34+'[1]ENERO 2024'!#REF!</f>
        <v>#ERROR!</v>
      </c>
      <c r="I34" s="168" t="str">
        <f t="shared" si="13"/>
        <v>#ERROR!</v>
      </c>
      <c r="J34" s="120"/>
      <c r="K34" s="17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</row>
    <row r="35" ht="24.0" customHeight="1">
      <c r="A35" s="219">
        <v>1.1110207E7</v>
      </c>
      <c r="B35" s="220" t="s">
        <v>55</v>
      </c>
      <c r="C35" s="169">
        <v>3.0559833731980807E8</v>
      </c>
      <c r="D35" s="161"/>
      <c r="E35" s="162"/>
      <c r="F35" s="167">
        <f t="shared" si="11"/>
        <v>305598337.3</v>
      </c>
      <c r="G35" s="168">
        <v>3.422083E7</v>
      </c>
      <c r="H35" s="169" t="str">
        <f t="shared" ref="H35:H36" si="14">+G35+'[1]ENERO 2024'!G34</f>
        <v>#REF!</v>
      </c>
      <c r="I35" s="168" t="str">
        <f t="shared" si="13"/>
        <v>#REF!</v>
      </c>
      <c r="J35" s="120"/>
      <c r="K35" s="170"/>
      <c r="L35" s="17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</row>
    <row r="36" ht="12.0" customHeight="1">
      <c r="A36" s="219">
        <v>1.1110208E7</v>
      </c>
      <c r="B36" s="220" t="s">
        <v>221</v>
      </c>
      <c r="C36" s="169">
        <v>5250670.703616001</v>
      </c>
      <c r="D36" s="161"/>
      <c r="E36" s="162"/>
      <c r="F36" s="167">
        <f t="shared" si="11"/>
        <v>5250670.704</v>
      </c>
      <c r="G36" s="168">
        <v>0.0</v>
      </c>
      <c r="H36" s="169" t="str">
        <f t="shared" si="14"/>
        <v>#REF!</v>
      </c>
      <c r="I36" s="168" t="str">
        <f t="shared" si="13"/>
        <v>#REF!</v>
      </c>
      <c r="J36" s="120"/>
      <c r="K36" s="17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</row>
    <row r="37" ht="24.0" customHeight="1">
      <c r="A37" s="209">
        <v>111103.0</v>
      </c>
      <c r="B37" s="212" t="s">
        <v>58</v>
      </c>
      <c r="C37" s="162">
        <f t="shared" ref="C37:I37" si="15">SUM(C38:C44)</f>
        <v>3391462186</v>
      </c>
      <c r="D37" s="161">
        <f t="shared" si="15"/>
        <v>0</v>
      </c>
      <c r="E37" s="162">
        <f t="shared" si="15"/>
        <v>0</v>
      </c>
      <c r="F37" s="163">
        <f t="shared" si="15"/>
        <v>3391462186</v>
      </c>
      <c r="G37" s="161">
        <f t="shared" si="15"/>
        <v>520831872</v>
      </c>
      <c r="H37" s="162" t="str">
        <f t="shared" si="15"/>
        <v>#REF!</v>
      </c>
      <c r="I37" s="161" t="str">
        <f t="shared" si="15"/>
        <v>#REF!</v>
      </c>
      <c r="J37" s="128"/>
      <c r="K37" s="159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ht="12.75" customHeight="1">
      <c r="A38" s="219">
        <v>1.1110301E7</v>
      </c>
      <c r="B38" s="220" t="s">
        <v>59</v>
      </c>
      <c r="C38" s="228">
        <v>1.066012074819245E9</v>
      </c>
      <c r="D38" s="161"/>
      <c r="E38" s="162"/>
      <c r="F38" s="167">
        <f t="shared" ref="F38:F44" si="16">+C38+D38-E38</f>
        <v>1066012075</v>
      </c>
      <c r="G38" s="168">
        <v>2.11872094E8</v>
      </c>
      <c r="H38" s="169" t="str">
        <f>+G38+'[1]ENERO 2024'!G45</f>
        <v>#REF!</v>
      </c>
      <c r="I38" s="168" t="str">
        <f t="shared" ref="I38:I44" si="17">+F38-H38</f>
        <v>#REF!</v>
      </c>
      <c r="J38" s="120"/>
      <c r="K38" s="17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</row>
    <row r="39" ht="12.75" customHeight="1">
      <c r="A39" s="219">
        <v>1.1110302E7</v>
      </c>
      <c r="B39" s="220" t="s">
        <v>62</v>
      </c>
      <c r="C39" s="228">
        <v>6.89109729984E7</v>
      </c>
      <c r="D39" s="161"/>
      <c r="E39" s="162"/>
      <c r="F39" s="167">
        <f t="shared" si="16"/>
        <v>68910973</v>
      </c>
      <c r="G39" s="168">
        <v>4476930.0</v>
      </c>
      <c r="H39" s="169" t="str">
        <f t="shared" ref="H39:H41" si="18">+G39+'[1]ENERO 2024'!G47</f>
        <v>#REF!</v>
      </c>
      <c r="I39" s="168" t="str">
        <f t="shared" si="17"/>
        <v>#REF!</v>
      </c>
      <c r="J39" s="120"/>
      <c r="K39" s="17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</row>
    <row r="40" ht="12.75" customHeight="1">
      <c r="A40" s="219">
        <v>1.1110303E7</v>
      </c>
      <c r="B40" s="220" t="s">
        <v>223</v>
      </c>
      <c r="C40" s="228">
        <v>7.255602483113089E8</v>
      </c>
      <c r="D40" s="161"/>
      <c r="E40" s="162"/>
      <c r="F40" s="167">
        <f t="shared" si="16"/>
        <v>725560248.3</v>
      </c>
      <c r="G40" s="168">
        <v>1.2064113E8</v>
      </c>
      <c r="H40" s="169" t="str">
        <f t="shared" si="18"/>
        <v>#REF!</v>
      </c>
      <c r="I40" s="168" t="str">
        <f t="shared" si="17"/>
        <v>#REF!</v>
      </c>
      <c r="J40" s="120"/>
      <c r="K40" s="17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</row>
    <row r="41" ht="12.75" customHeight="1">
      <c r="A41" s="219">
        <v>1.1110304E7</v>
      </c>
      <c r="B41" s="220" t="s">
        <v>224</v>
      </c>
      <c r="C41" s="228">
        <v>3.9905940544704E8</v>
      </c>
      <c r="D41" s="161"/>
      <c r="E41" s="162"/>
      <c r="F41" s="167">
        <f t="shared" si="16"/>
        <v>399059405.4</v>
      </c>
      <c r="G41" s="168">
        <v>3.9649502E7</v>
      </c>
      <c r="H41" s="169" t="str">
        <f t="shared" si="18"/>
        <v>#REF!</v>
      </c>
      <c r="I41" s="168" t="str">
        <f t="shared" si="17"/>
        <v>#REF!</v>
      </c>
      <c r="J41" s="120"/>
      <c r="K41" s="170"/>
      <c r="L41" s="17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</row>
    <row r="42" ht="12.75" customHeight="1">
      <c r="A42" s="219">
        <v>1.1110305E7</v>
      </c>
      <c r="B42" s="220" t="s">
        <v>67</v>
      </c>
      <c r="C42" s="228">
        <v>4.84149973147776E8</v>
      </c>
      <c r="D42" s="161"/>
      <c r="E42" s="162"/>
      <c r="F42" s="167">
        <f t="shared" si="16"/>
        <v>484149973.1</v>
      </c>
      <c r="G42" s="168">
        <v>6.91158E7</v>
      </c>
      <c r="H42" s="169" t="str">
        <f>+G42+'[1]ENERO 2024'!G51</f>
        <v>#REF!</v>
      </c>
      <c r="I42" s="168" t="str">
        <f t="shared" si="17"/>
        <v>#REF!</v>
      </c>
      <c r="J42" s="120"/>
      <c r="K42" s="17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</row>
    <row r="43" ht="12.75" customHeight="1">
      <c r="A43" s="219">
        <v>1.1110306E7</v>
      </c>
      <c r="B43" s="220" t="s">
        <v>225</v>
      </c>
      <c r="C43" s="228">
        <v>4.9199720169799685E8</v>
      </c>
      <c r="D43" s="161"/>
      <c r="E43" s="162"/>
      <c r="F43" s="167">
        <f t="shared" si="16"/>
        <v>491997201.7</v>
      </c>
      <c r="G43" s="168">
        <v>5.6942016E7</v>
      </c>
      <c r="H43" s="169" t="str">
        <f t="shared" ref="H43:H44" si="19">+G43+'[1]ENERO 2024'!G54</f>
        <v>#REF!</v>
      </c>
      <c r="I43" s="168" t="str">
        <f t="shared" si="17"/>
        <v>#REF!</v>
      </c>
      <c r="J43" s="120"/>
      <c r="K43" s="17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</row>
    <row r="44" ht="12.75" customHeight="1">
      <c r="A44" s="219">
        <v>1.1110307E7</v>
      </c>
      <c r="B44" s="220" t="s">
        <v>226</v>
      </c>
      <c r="C44" s="228">
        <v>1.5577230926599684E8</v>
      </c>
      <c r="D44" s="161"/>
      <c r="E44" s="162"/>
      <c r="F44" s="167">
        <f t="shared" si="16"/>
        <v>155772309.3</v>
      </c>
      <c r="G44" s="168">
        <v>1.81344E7</v>
      </c>
      <c r="H44" s="169" t="str">
        <f t="shared" si="19"/>
        <v>#REF!</v>
      </c>
      <c r="I44" s="168" t="str">
        <f t="shared" si="17"/>
        <v>#REF!</v>
      </c>
      <c r="J44" s="120"/>
      <c r="K44" s="17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</row>
    <row r="45" ht="12.0" customHeight="1">
      <c r="A45" s="209">
        <v>111104.0</v>
      </c>
      <c r="B45" s="212" t="s">
        <v>85</v>
      </c>
      <c r="C45" s="162">
        <f t="shared" ref="C45:I45" si="20">SUM(C46:C49)</f>
        <v>1252584570</v>
      </c>
      <c r="D45" s="161">
        <f t="shared" si="20"/>
        <v>0</v>
      </c>
      <c r="E45" s="162">
        <f t="shared" si="20"/>
        <v>0</v>
      </c>
      <c r="F45" s="163">
        <f t="shared" si="20"/>
        <v>1252584570</v>
      </c>
      <c r="G45" s="161">
        <f t="shared" si="20"/>
        <v>185056760</v>
      </c>
      <c r="H45" s="162" t="str">
        <f t="shared" si="20"/>
        <v>#ERROR!</v>
      </c>
      <c r="I45" s="161" t="str">
        <f t="shared" si="20"/>
        <v>#ERROR!</v>
      </c>
      <c r="J45" s="128"/>
      <c r="K45" s="159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</row>
    <row r="46" ht="12.0" customHeight="1">
      <c r="A46" s="219">
        <v>1.1110402E7</v>
      </c>
      <c r="B46" s="220" t="s">
        <v>125</v>
      </c>
      <c r="C46" s="169">
        <v>7.171724215418881E8</v>
      </c>
      <c r="D46" s="161"/>
      <c r="E46" s="162"/>
      <c r="F46" s="167">
        <f t="shared" ref="F46:F49" si="21">+C46+D46-E46</f>
        <v>717172421.5</v>
      </c>
      <c r="G46" s="168">
        <v>1.30824874E8</v>
      </c>
      <c r="H46" s="169" t="str">
        <f>+G46+'[1]ENERO 2024'!#REF!</f>
        <v>#ERROR!</v>
      </c>
      <c r="I46" s="168" t="str">
        <f t="shared" ref="I46:I49" si="22">+F46-H46</f>
        <v>#ERROR!</v>
      </c>
      <c r="J46" s="120"/>
      <c r="K46" s="170"/>
      <c r="L46" s="17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</row>
    <row r="47" ht="12.0" customHeight="1">
      <c r="A47" s="219">
        <v>1.1110403E7</v>
      </c>
      <c r="B47" s="220" t="s">
        <v>91</v>
      </c>
      <c r="C47" s="169">
        <v>2.4216243428582403E8</v>
      </c>
      <c r="D47" s="161"/>
      <c r="E47" s="162"/>
      <c r="F47" s="167">
        <f t="shared" si="21"/>
        <v>242162434.3</v>
      </c>
      <c r="G47" s="168">
        <v>2.2668E7</v>
      </c>
      <c r="H47" s="169" t="str">
        <f t="shared" ref="H47:H48" si="23">+G47+'[1]ENERO 2024'!G61</f>
        <v>#REF!</v>
      </c>
      <c r="I47" s="168" t="str">
        <f t="shared" si="22"/>
        <v>#REF!</v>
      </c>
      <c r="J47" s="120"/>
      <c r="K47" s="17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</row>
    <row r="48" ht="12.0" customHeight="1">
      <c r="A48" s="219">
        <v>1.1110404E7</v>
      </c>
      <c r="B48" s="220" t="s">
        <v>89</v>
      </c>
      <c r="C48" s="169">
        <v>1.4567320013376E8</v>
      </c>
      <c r="D48" s="161"/>
      <c r="E48" s="162"/>
      <c r="F48" s="167">
        <f t="shared" si="21"/>
        <v>145673200.1</v>
      </c>
      <c r="G48" s="168">
        <v>1.213741E7</v>
      </c>
      <c r="H48" s="169" t="str">
        <f t="shared" si="23"/>
        <v>#REF!</v>
      </c>
      <c r="I48" s="168" t="str">
        <f t="shared" si="22"/>
        <v>#REF!</v>
      </c>
      <c r="J48" s="120"/>
      <c r="K48" s="17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</row>
    <row r="49" ht="12.0" customHeight="1">
      <c r="A49" s="219">
        <v>1.1110405E7</v>
      </c>
      <c r="B49" s="220" t="s">
        <v>90</v>
      </c>
      <c r="C49" s="169">
        <v>1.47576513864E8</v>
      </c>
      <c r="D49" s="161"/>
      <c r="E49" s="162"/>
      <c r="F49" s="167">
        <f t="shared" si="21"/>
        <v>147576513.9</v>
      </c>
      <c r="G49" s="168">
        <v>1.9426476E7</v>
      </c>
      <c r="H49" s="169" t="str">
        <f>+G49+'[1]ENERO 2024'!#REF!</f>
        <v>#ERROR!</v>
      </c>
      <c r="I49" s="168" t="str">
        <f t="shared" si="22"/>
        <v>#ERROR!</v>
      </c>
      <c r="J49" s="120"/>
      <c r="K49" s="17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</row>
    <row r="50" ht="12.0" customHeight="1">
      <c r="A50" s="209">
        <v>111105.0</v>
      </c>
      <c r="B50" s="212" t="s">
        <v>97</v>
      </c>
      <c r="C50" s="162">
        <f t="shared" ref="C50:I50" si="24">SUM(C51:C52)</f>
        <v>310078978.6</v>
      </c>
      <c r="D50" s="161">
        <f t="shared" si="24"/>
        <v>0</v>
      </c>
      <c r="E50" s="162">
        <f t="shared" si="24"/>
        <v>0</v>
      </c>
      <c r="F50" s="163">
        <f t="shared" si="24"/>
        <v>310078978.6</v>
      </c>
      <c r="G50" s="161">
        <f t="shared" si="24"/>
        <v>46230270</v>
      </c>
      <c r="H50" s="162" t="str">
        <f t="shared" si="24"/>
        <v>#ERROR!</v>
      </c>
      <c r="I50" s="161" t="str">
        <f t="shared" si="24"/>
        <v>#ERROR!</v>
      </c>
      <c r="J50" s="128"/>
      <c r="K50" s="159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</row>
    <row r="51" ht="24.0" customHeight="1">
      <c r="A51" s="219">
        <v>1.1110501E7</v>
      </c>
      <c r="B51" s="220" t="s">
        <v>227</v>
      </c>
      <c r="C51" s="169">
        <v>3.0599899200000003E7</v>
      </c>
      <c r="D51" s="161"/>
      <c r="E51" s="162"/>
      <c r="F51" s="167">
        <f t="shared" ref="F51:F52" si="25">+C51+D51-E51</f>
        <v>30599899.2</v>
      </c>
      <c r="G51" s="168">
        <v>2350100.0</v>
      </c>
      <c r="H51" s="169" t="str">
        <f>+G51+'[1]ENERO 2024'!#REF!</f>
        <v>#ERROR!</v>
      </c>
      <c r="I51" s="168" t="str">
        <f t="shared" ref="I51:I52" si="26">+F51-H51</f>
        <v>#ERROR!</v>
      </c>
      <c r="J51" s="120"/>
      <c r="K51" s="17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</row>
    <row r="52" ht="12.0" customHeight="1">
      <c r="A52" s="219">
        <v>1.1110502E7</v>
      </c>
      <c r="B52" s="220" t="s">
        <v>98</v>
      </c>
      <c r="C52" s="169">
        <v>2.7947907936E8</v>
      </c>
      <c r="D52" s="161"/>
      <c r="E52" s="162"/>
      <c r="F52" s="167">
        <f t="shared" si="25"/>
        <v>279479079.4</v>
      </c>
      <c r="G52" s="168">
        <v>4.388017E7</v>
      </c>
      <c r="H52" s="169" t="str">
        <f>+G52+'[1]ENERO 2024'!#REF!</f>
        <v>#ERROR!</v>
      </c>
      <c r="I52" s="168" t="str">
        <f t="shared" si="26"/>
        <v>#ERROR!</v>
      </c>
      <c r="J52" s="120"/>
      <c r="K52" s="17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</row>
    <row r="53" ht="24.0" customHeight="1">
      <c r="A53" s="209">
        <v>111106.0</v>
      </c>
      <c r="B53" s="212" t="s">
        <v>228</v>
      </c>
      <c r="C53" s="233">
        <f t="shared" ref="C53:H53" si="27">SUM(C54:C71)</f>
        <v>2664911221</v>
      </c>
      <c r="D53" s="233">
        <f t="shared" si="27"/>
        <v>963570</v>
      </c>
      <c r="E53" s="233">
        <f t="shared" si="27"/>
        <v>0</v>
      </c>
      <c r="F53" s="160">
        <f t="shared" si="27"/>
        <v>2665874791</v>
      </c>
      <c r="G53" s="161">
        <f t="shared" si="27"/>
        <v>380845566</v>
      </c>
      <c r="H53" s="163" t="str">
        <f t="shared" si="27"/>
        <v>#ERROR!</v>
      </c>
      <c r="I53" s="161" t="str">
        <f>SUM(I54:I70)</f>
        <v>#ERROR!</v>
      </c>
      <c r="J53" s="128"/>
      <c r="K53" s="159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4" ht="12.0" customHeight="1">
      <c r="A54" s="219">
        <v>1.1110601E7</v>
      </c>
      <c r="B54" s="220" t="s">
        <v>229</v>
      </c>
      <c r="C54" s="169">
        <v>2.175992832E7</v>
      </c>
      <c r="D54" s="161"/>
      <c r="E54" s="162"/>
      <c r="F54" s="167">
        <f t="shared" ref="F54:F71" si="28">+C54+D54-E54</f>
        <v>21759928.32</v>
      </c>
      <c r="G54" s="168">
        <v>1410720.0</v>
      </c>
      <c r="H54" s="169" t="str">
        <f>+G54+'[1]ENERO 2024'!#REF!</f>
        <v>#ERROR!</v>
      </c>
      <c r="I54" s="168" t="str">
        <f t="shared" ref="I54:I71" si="29">+F54-H54</f>
        <v>#ERROR!</v>
      </c>
      <c r="J54" s="120"/>
      <c r="K54" s="17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</row>
    <row r="55" ht="12.0" hidden="1" customHeight="1">
      <c r="A55" s="219">
        <v>1.1110602E7</v>
      </c>
      <c r="B55" s="220" t="s">
        <v>230</v>
      </c>
      <c r="C55" s="169">
        <v>0.0</v>
      </c>
      <c r="D55" s="161"/>
      <c r="E55" s="162"/>
      <c r="F55" s="167">
        <f t="shared" si="28"/>
        <v>0</v>
      </c>
      <c r="G55" s="168">
        <v>1410720.0</v>
      </c>
      <c r="H55" s="169" t="str">
        <f>+G55+'[1]ENERO 2024'!#REF!</f>
        <v>#ERROR!</v>
      </c>
      <c r="I55" s="168" t="str">
        <f t="shared" si="29"/>
        <v>#ERROR!</v>
      </c>
      <c r="J55" s="120"/>
      <c r="K55" s="17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</row>
    <row r="56" ht="12.0" hidden="1" customHeight="1">
      <c r="A56" s="219">
        <v>1.1110603E7</v>
      </c>
      <c r="B56" s="220" t="s">
        <v>231</v>
      </c>
      <c r="C56" s="169">
        <v>0.0</v>
      </c>
      <c r="D56" s="161"/>
      <c r="E56" s="162"/>
      <c r="F56" s="167">
        <f t="shared" si="28"/>
        <v>0</v>
      </c>
      <c r="G56" s="168">
        <v>0.0</v>
      </c>
      <c r="H56" s="169" t="str">
        <f>+G56+'[1]ENERO 2024'!#REF!</f>
        <v>#ERROR!</v>
      </c>
      <c r="I56" s="168" t="str">
        <f t="shared" si="29"/>
        <v>#ERROR!</v>
      </c>
      <c r="J56" s="120"/>
      <c r="K56" s="17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</row>
    <row r="57" ht="12.0" hidden="1" customHeight="1">
      <c r="A57" s="219">
        <v>1.1110604E7</v>
      </c>
      <c r="B57" s="220" t="s">
        <v>232</v>
      </c>
      <c r="C57" s="169">
        <v>0.0</v>
      </c>
      <c r="D57" s="161"/>
      <c r="E57" s="162"/>
      <c r="F57" s="167">
        <f t="shared" si="28"/>
        <v>0</v>
      </c>
      <c r="G57" s="168">
        <v>0.0</v>
      </c>
      <c r="H57" s="169" t="str">
        <f>+G57+'[1]ENERO 2024'!#REF!</f>
        <v>#ERROR!</v>
      </c>
      <c r="I57" s="168" t="str">
        <f t="shared" si="29"/>
        <v>#ERROR!</v>
      </c>
      <c r="J57" s="120"/>
      <c r="K57" s="17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</row>
    <row r="58" ht="12.0" hidden="1" customHeight="1">
      <c r="A58" s="219">
        <v>1.1110605E7</v>
      </c>
      <c r="B58" s="234" t="s">
        <v>233</v>
      </c>
      <c r="C58" s="169">
        <v>0.0</v>
      </c>
      <c r="D58" s="161"/>
      <c r="E58" s="162"/>
      <c r="F58" s="167">
        <f t="shared" si="28"/>
        <v>0</v>
      </c>
      <c r="G58" s="168">
        <v>0.0</v>
      </c>
      <c r="H58" s="169" t="str">
        <f>+G58+'[1]ENERO 2024'!#REF!</f>
        <v>#ERROR!</v>
      </c>
      <c r="I58" s="168" t="str">
        <f t="shared" si="29"/>
        <v>#ERROR!</v>
      </c>
      <c r="J58" s="120"/>
      <c r="K58" s="17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</row>
    <row r="59" ht="12.0" customHeight="1">
      <c r="A59" s="219">
        <v>1.1110606E7</v>
      </c>
      <c r="B59" s="220" t="s">
        <v>297</v>
      </c>
      <c r="C59" s="169">
        <v>5.0999832E7</v>
      </c>
      <c r="D59" s="161"/>
      <c r="E59" s="162"/>
      <c r="F59" s="167">
        <f t="shared" si="28"/>
        <v>50999832</v>
      </c>
      <c r="G59" s="168">
        <v>0.0</v>
      </c>
      <c r="H59" s="169" t="str">
        <f>+G59+'[1]ENERO 2024'!G67</f>
        <v>#REF!</v>
      </c>
      <c r="I59" s="168" t="str">
        <f t="shared" si="29"/>
        <v>#REF!</v>
      </c>
      <c r="J59" s="120"/>
      <c r="K59" s="17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</row>
    <row r="60" ht="12.0" customHeight="1">
      <c r="A60" s="219">
        <v>1.1110607E7</v>
      </c>
      <c r="B60" s="220" t="s">
        <v>299</v>
      </c>
      <c r="C60" s="169">
        <v>1.35999552E7</v>
      </c>
      <c r="D60" s="161"/>
      <c r="E60" s="162"/>
      <c r="F60" s="167">
        <f t="shared" si="28"/>
        <v>13599955.2</v>
      </c>
      <c r="G60" s="168">
        <v>0.0</v>
      </c>
      <c r="H60" s="169" t="str">
        <f>+G60+'[1]ENERO 2024'!G69</f>
        <v>#REF!</v>
      </c>
      <c r="I60" s="168" t="str">
        <f t="shared" si="29"/>
        <v>#REF!</v>
      </c>
      <c r="J60" s="120"/>
      <c r="K60" s="17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</row>
    <row r="61" ht="24.0" customHeight="1">
      <c r="A61" s="219">
        <v>1.1110608E7</v>
      </c>
      <c r="B61" s="220" t="s">
        <v>236</v>
      </c>
      <c r="C61" s="169">
        <v>7.2215762112E8</v>
      </c>
      <c r="D61" s="161"/>
      <c r="E61" s="162"/>
      <c r="F61" s="167">
        <f t="shared" si="28"/>
        <v>722157621.1</v>
      </c>
      <c r="G61" s="168">
        <v>3.67060556E8</v>
      </c>
      <c r="H61" s="169" t="str">
        <f>+G61+'[1]ENERO 2024'!#REF!</f>
        <v>#ERROR!</v>
      </c>
      <c r="I61" s="168" t="str">
        <f t="shared" si="29"/>
        <v>#ERROR!</v>
      </c>
      <c r="J61" s="120"/>
      <c r="K61" s="170"/>
      <c r="L61" s="17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</row>
    <row r="62" ht="24.0" customHeight="1">
      <c r="A62" s="219">
        <v>1.1110609E7</v>
      </c>
      <c r="B62" s="220" t="s">
        <v>237</v>
      </c>
      <c r="C62" s="169">
        <v>6.11997984E8</v>
      </c>
      <c r="D62" s="161"/>
      <c r="E62" s="162"/>
      <c r="F62" s="167">
        <f t="shared" si="28"/>
        <v>611997984</v>
      </c>
      <c r="G62" s="168">
        <v>0.0</v>
      </c>
      <c r="H62" s="169" t="str">
        <f>+G62+'[1]ENERO 2024'!#REF!</f>
        <v>#ERROR!</v>
      </c>
      <c r="I62" s="168" t="str">
        <f t="shared" si="29"/>
        <v>#ERROR!</v>
      </c>
      <c r="J62" s="120"/>
      <c r="K62" s="17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</row>
    <row r="63" ht="24.0" customHeight="1">
      <c r="A63" s="219">
        <v>1.111061E7</v>
      </c>
      <c r="B63" s="220" t="s">
        <v>238</v>
      </c>
      <c r="C63" s="169">
        <v>6.3919789440000005E7</v>
      </c>
      <c r="D63" s="161"/>
      <c r="E63" s="162"/>
      <c r="F63" s="167">
        <f t="shared" si="28"/>
        <v>63919789.44</v>
      </c>
      <c r="G63" s="168">
        <v>0.0</v>
      </c>
      <c r="H63" s="169" t="str">
        <f>+G63+'[1]ENERO 2024'!#REF!</f>
        <v>#ERROR!</v>
      </c>
      <c r="I63" s="168" t="str">
        <f t="shared" si="29"/>
        <v>#ERROR!</v>
      </c>
      <c r="J63" s="120"/>
      <c r="K63" s="17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ht="24.0" customHeight="1">
      <c r="A64" s="219">
        <v>1.1110611E7</v>
      </c>
      <c r="B64" s="220" t="s">
        <v>239</v>
      </c>
      <c r="C64" s="169">
        <v>5.5895815872E8</v>
      </c>
      <c r="D64" s="161"/>
      <c r="E64" s="162"/>
      <c r="F64" s="167">
        <f t="shared" si="28"/>
        <v>558958158.7</v>
      </c>
      <c r="G64" s="168">
        <v>0.0</v>
      </c>
      <c r="H64" s="169" t="str">
        <f>+G64+'[1]ENERO 2024'!#REF!</f>
        <v>#ERROR!</v>
      </c>
      <c r="I64" s="168" t="str">
        <f t="shared" si="29"/>
        <v>#ERROR!</v>
      </c>
      <c r="J64" s="120"/>
      <c r="K64" s="17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</row>
    <row r="65" ht="24.0" customHeight="1">
      <c r="A65" s="219">
        <v>1.1110612E7</v>
      </c>
      <c r="B65" s="220" t="s">
        <v>240</v>
      </c>
      <c r="C65" s="235">
        <v>7.207976256000002E7</v>
      </c>
      <c r="D65" s="161"/>
      <c r="E65" s="162"/>
      <c r="F65" s="167">
        <f t="shared" si="28"/>
        <v>72079762.56</v>
      </c>
      <c r="G65" s="168">
        <v>1.0E7</v>
      </c>
      <c r="H65" s="169" t="str">
        <f>+G65+'[1]ENERO 2024'!#REF!</f>
        <v>#ERROR!</v>
      </c>
      <c r="I65" s="168" t="str">
        <f t="shared" si="29"/>
        <v>#ERROR!</v>
      </c>
      <c r="J65" s="120"/>
      <c r="K65" s="17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ht="24.0" customHeight="1">
      <c r="A66" s="219">
        <v>1.1110613E7</v>
      </c>
      <c r="B66" s="220" t="s">
        <v>241</v>
      </c>
      <c r="C66" s="169">
        <v>5.4943819008E8</v>
      </c>
      <c r="D66" s="161"/>
      <c r="E66" s="162"/>
      <c r="F66" s="167">
        <f t="shared" si="28"/>
        <v>549438190.1</v>
      </c>
      <c r="G66" s="168">
        <v>0.0</v>
      </c>
      <c r="H66" s="169" t="str">
        <f>+G66+'[1]ENERO 2024'!#REF!</f>
        <v>#ERROR!</v>
      </c>
      <c r="I66" s="168" t="str">
        <f t="shared" si="29"/>
        <v>#ERROR!</v>
      </c>
      <c r="J66" s="120"/>
      <c r="K66" s="17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</row>
    <row r="67" ht="48.0" hidden="1" customHeight="1">
      <c r="A67" s="219">
        <v>1.1110614E7</v>
      </c>
      <c r="B67" s="220" t="s">
        <v>242</v>
      </c>
      <c r="C67" s="235">
        <v>0.0</v>
      </c>
      <c r="D67" s="161"/>
      <c r="E67" s="162"/>
      <c r="F67" s="167">
        <f t="shared" si="28"/>
        <v>0</v>
      </c>
      <c r="G67" s="168">
        <v>0.0</v>
      </c>
      <c r="H67" s="169" t="str">
        <f>+G67+'[1]ENERO 2024'!#REF!</f>
        <v>#ERROR!</v>
      </c>
      <c r="I67" s="168" t="str">
        <f t="shared" si="29"/>
        <v>#ERROR!</v>
      </c>
      <c r="J67" s="120"/>
      <c r="K67" s="17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</row>
    <row r="68" ht="24.0" hidden="1" customHeight="1">
      <c r="A68" s="219">
        <v>1.1110615E7</v>
      </c>
      <c r="B68" s="220" t="s">
        <v>273</v>
      </c>
      <c r="C68" s="169">
        <v>0.0</v>
      </c>
      <c r="D68" s="161"/>
      <c r="E68" s="162"/>
      <c r="F68" s="167">
        <f t="shared" si="28"/>
        <v>0</v>
      </c>
      <c r="G68" s="168">
        <v>0.0</v>
      </c>
      <c r="H68" s="169" t="str">
        <f>+G68+'[1]ENERO 2024'!#REF!</f>
        <v>#ERROR!</v>
      </c>
      <c r="I68" s="168" t="str">
        <f t="shared" si="29"/>
        <v>#ERROR!</v>
      </c>
      <c r="J68" s="120"/>
      <c r="K68" s="17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</row>
    <row r="69" ht="36.0" hidden="1" customHeight="1">
      <c r="A69" s="219">
        <v>1.1110616E7</v>
      </c>
      <c r="B69" s="220" t="s">
        <v>243</v>
      </c>
      <c r="C69" s="169">
        <v>0.0</v>
      </c>
      <c r="D69" s="161"/>
      <c r="E69" s="162"/>
      <c r="F69" s="167">
        <f t="shared" si="28"/>
        <v>0</v>
      </c>
      <c r="G69" s="168">
        <v>0.0</v>
      </c>
      <c r="H69" s="169" t="str">
        <f>+G69+'[1]ENERO 2024'!#REF!</f>
        <v>#ERROR!</v>
      </c>
      <c r="I69" s="168" t="str">
        <f t="shared" si="29"/>
        <v>#ERROR!</v>
      </c>
      <c r="J69" s="120"/>
      <c r="K69" s="17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ht="24.0" hidden="1" customHeight="1">
      <c r="A70" s="219">
        <v>1.1110617E7</v>
      </c>
      <c r="B70" s="220" t="s">
        <v>314</v>
      </c>
      <c r="C70" s="169">
        <v>0.0</v>
      </c>
      <c r="D70" s="161"/>
      <c r="E70" s="162"/>
      <c r="F70" s="167">
        <f t="shared" si="28"/>
        <v>0</v>
      </c>
      <c r="G70" s="168">
        <v>0.0</v>
      </c>
      <c r="H70" s="169" t="str">
        <f>+G70+'[1]ENERO 2024'!#REF!</f>
        <v>#ERROR!</v>
      </c>
      <c r="I70" s="168" t="str">
        <f t="shared" si="29"/>
        <v>#ERROR!</v>
      </c>
      <c r="J70" s="120"/>
      <c r="K70" s="17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</row>
    <row r="71" ht="24.0" customHeight="1">
      <c r="A71" s="219">
        <v>1.1110618E7</v>
      </c>
      <c r="B71" s="220" t="s">
        <v>244</v>
      </c>
      <c r="C71" s="169">
        <v>0.0</v>
      </c>
      <c r="D71" s="161">
        <v>963570.0</v>
      </c>
      <c r="E71" s="162"/>
      <c r="F71" s="167">
        <f t="shared" si="28"/>
        <v>963570</v>
      </c>
      <c r="G71" s="168">
        <v>963570.0</v>
      </c>
      <c r="H71" s="169" t="str">
        <f>+G71+'[1]ENERO 2024'!#REF!</f>
        <v>#ERROR!</v>
      </c>
      <c r="I71" s="168" t="str">
        <f t="shared" si="29"/>
        <v>#ERROR!</v>
      </c>
      <c r="J71" s="120"/>
      <c r="K71" s="17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</row>
    <row r="72" ht="24.0" hidden="1" customHeight="1">
      <c r="A72" s="219">
        <v>1.1110619E7</v>
      </c>
      <c r="B72" s="220" t="s">
        <v>316</v>
      </c>
      <c r="C72" s="169">
        <v>0.0</v>
      </c>
      <c r="D72" s="161"/>
      <c r="E72" s="162"/>
      <c r="F72" s="167"/>
      <c r="G72" s="168"/>
      <c r="H72" s="169"/>
      <c r="I72" s="168"/>
      <c r="J72" s="120"/>
      <c r="K72" s="17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</row>
    <row r="73" ht="36.0" hidden="1" customHeight="1">
      <c r="A73" s="219">
        <v>1.111062E7</v>
      </c>
      <c r="B73" s="220" t="s">
        <v>318</v>
      </c>
      <c r="C73" s="169">
        <v>0.0</v>
      </c>
      <c r="D73" s="161"/>
      <c r="E73" s="162"/>
      <c r="F73" s="167"/>
      <c r="G73" s="168"/>
      <c r="H73" s="169"/>
      <c r="I73" s="168"/>
      <c r="J73" s="120"/>
      <c r="K73" s="17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</row>
    <row r="74" ht="24.0" hidden="1" customHeight="1">
      <c r="A74" s="219">
        <v>1.1110621E7</v>
      </c>
      <c r="B74" s="220" t="s">
        <v>319</v>
      </c>
      <c r="C74" s="169">
        <v>0.0</v>
      </c>
      <c r="D74" s="161"/>
      <c r="E74" s="162"/>
      <c r="F74" s="167"/>
      <c r="G74" s="168"/>
      <c r="H74" s="169"/>
      <c r="I74" s="168"/>
      <c r="J74" s="120"/>
      <c r="K74" s="17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</row>
    <row r="75" ht="24.0" hidden="1" customHeight="1">
      <c r="A75" s="219">
        <v>1.1110622E7</v>
      </c>
      <c r="B75" s="220" t="s">
        <v>322</v>
      </c>
      <c r="C75" s="169">
        <v>0.0</v>
      </c>
      <c r="D75" s="161"/>
      <c r="E75" s="162"/>
      <c r="F75" s="167"/>
      <c r="G75" s="168"/>
      <c r="H75" s="169"/>
      <c r="I75" s="168"/>
      <c r="J75" s="120"/>
      <c r="K75" s="17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</row>
    <row r="76" ht="12.0" customHeight="1">
      <c r="A76" s="209">
        <v>111107.0</v>
      </c>
      <c r="B76" s="212" t="s">
        <v>246</v>
      </c>
      <c r="C76" s="162">
        <f t="shared" ref="C76:I76" si="30">SUM(C77:C86)</f>
        <v>339998880</v>
      </c>
      <c r="D76" s="161">
        <f t="shared" si="30"/>
        <v>0</v>
      </c>
      <c r="E76" s="162">
        <f t="shared" si="30"/>
        <v>0</v>
      </c>
      <c r="F76" s="163">
        <f t="shared" si="30"/>
        <v>339998880</v>
      </c>
      <c r="G76" s="161">
        <f t="shared" si="30"/>
        <v>0</v>
      </c>
      <c r="H76" s="162" t="str">
        <f t="shared" si="30"/>
        <v>#REF!</v>
      </c>
      <c r="I76" s="161" t="str">
        <f t="shared" si="30"/>
        <v>#REF!</v>
      </c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</row>
    <row r="77" ht="12.0" customHeight="1">
      <c r="A77" s="219">
        <v>1.1110701E7</v>
      </c>
      <c r="B77" s="220" t="s">
        <v>247</v>
      </c>
      <c r="C77" s="169">
        <v>1.6999944000000004E7</v>
      </c>
      <c r="D77" s="173"/>
      <c r="E77" s="174"/>
      <c r="F77" s="167">
        <f t="shared" ref="F77:F86" si="31">+C77+D77-E77</f>
        <v>16999944</v>
      </c>
      <c r="G77" s="175">
        <v>0.0</v>
      </c>
      <c r="H77" s="169" t="str">
        <f t="shared" ref="H77:H78" si="32">+G77+'[1]ENERO 2024'!G71</f>
        <v>#REF!</v>
      </c>
      <c r="I77" s="168" t="str">
        <f t="shared" ref="I77:I86" si="33">+F77-H77</f>
        <v>#REF!</v>
      </c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</row>
    <row r="78" ht="12.0" customHeight="1">
      <c r="A78" s="219">
        <v>1.1110702E7</v>
      </c>
      <c r="B78" s="220" t="s">
        <v>248</v>
      </c>
      <c r="C78" s="169">
        <v>4.827984096000001E7</v>
      </c>
      <c r="D78" s="173"/>
      <c r="E78" s="174"/>
      <c r="F78" s="167">
        <f t="shared" si="31"/>
        <v>48279840.96</v>
      </c>
      <c r="G78" s="175">
        <v>0.0</v>
      </c>
      <c r="H78" s="169" t="str">
        <f t="shared" si="32"/>
        <v>#REF!</v>
      </c>
      <c r="I78" s="168" t="str">
        <f t="shared" si="33"/>
        <v>#REF!</v>
      </c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</row>
    <row r="79" ht="12.0" customHeight="1">
      <c r="A79" s="219">
        <v>1.1110703E7</v>
      </c>
      <c r="B79" s="220" t="s">
        <v>249</v>
      </c>
      <c r="C79" s="169">
        <v>6.595978272000001E7</v>
      </c>
      <c r="D79" s="176"/>
      <c r="E79" s="177"/>
      <c r="F79" s="167">
        <f t="shared" si="31"/>
        <v>65959782.72</v>
      </c>
      <c r="G79" s="178">
        <v>0.0</v>
      </c>
      <c r="H79" s="169" t="str">
        <f>+G79+'[1]ENERO 2024'!#REF!</f>
        <v>#ERROR!</v>
      </c>
      <c r="I79" s="168" t="str">
        <f t="shared" si="33"/>
        <v>#ERROR!</v>
      </c>
      <c r="J79" s="120"/>
      <c r="K79" s="17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</row>
    <row r="80" ht="12.0" customHeight="1">
      <c r="A80" s="219">
        <v>1.1110704E7</v>
      </c>
      <c r="B80" s="220" t="s">
        <v>250</v>
      </c>
      <c r="C80" s="169">
        <v>1.767994176E7</v>
      </c>
      <c r="D80" s="173"/>
      <c r="E80" s="174"/>
      <c r="F80" s="167">
        <f t="shared" si="31"/>
        <v>17679941.76</v>
      </c>
      <c r="G80" s="178">
        <v>0.0</v>
      </c>
      <c r="H80" s="169" t="str">
        <f>+G80+'[1]ENERO 2024'!#REF!</f>
        <v>#ERROR!</v>
      </c>
      <c r="I80" s="168" t="str">
        <f t="shared" si="33"/>
        <v>#ERROR!</v>
      </c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</row>
    <row r="81" ht="12.0" customHeight="1">
      <c r="A81" s="219">
        <v>1.1110705E7</v>
      </c>
      <c r="B81" s="220" t="s">
        <v>332</v>
      </c>
      <c r="C81" s="169">
        <v>1.6999944000000004E7</v>
      </c>
      <c r="D81" s="161"/>
      <c r="E81" s="162"/>
      <c r="F81" s="167">
        <f t="shared" si="31"/>
        <v>16999944</v>
      </c>
      <c r="G81" s="178">
        <v>0.0</v>
      </c>
      <c r="H81" s="169" t="str">
        <f>+G81+'[1]ENERO 2024'!#REF!</f>
        <v>#ERROR!</v>
      </c>
      <c r="I81" s="168" t="str">
        <f t="shared" si="33"/>
        <v>#ERROR!</v>
      </c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</row>
    <row r="82" ht="12.0" customHeight="1">
      <c r="A82" s="219">
        <v>1.1110706E7</v>
      </c>
      <c r="B82" s="220" t="s">
        <v>252</v>
      </c>
      <c r="C82" s="169">
        <v>3.875987232E7</v>
      </c>
      <c r="D82" s="173"/>
      <c r="E82" s="174"/>
      <c r="F82" s="167">
        <f t="shared" si="31"/>
        <v>38759872.32</v>
      </c>
      <c r="G82" s="178">
        <v>0.0</v>
      </c>
      <c r="H82" s="169" t="str">
        <f>+G82+'[1]ENERO 2024'!#REF!</f>
        <v>#ERROR!</v>
      </c>
      <c r="I82" s="168" t="str">
        <f t="shared" si="33"/>
        <v>#ERROR!</v>
      </c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ht="12.0" customHeight="1">
      <c r="A83" s="219">
        <v>1.1110707E7</v>
      </c>
      <c r="B83" s="220" t="s">
        <v>253</v>
      </c>
      <c r="C83" s="169">
        <v>3.3319890240000002E7</v>
      </c>
      <c r="D83" s="173"/>
      <c r="E83" s="174"/>
      <c r="F83" s="167">
        <f t="shared" si="31"/>
        <v>33319890.24</v>
      </c>
      <c r="G83" s="178">
        <v>0.0</v>
      </c>
      <c r="H83" s="169" t="str">
        <f>+G83+'[1]ENERO 2024'!#REF!</f>
        <v>#ERROR!</v>
      </c>
      <c r="I83" s="168" t="str">
        <f t="shared" si="33"/>
        <v>#ERROR!</v>
      </c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ht="12.0" hidden="1" customHeight="1">
      <c r="A84" s="219">
        <v>1.1110708E7</v>
      </c>
      <c r="B84" s="220" t="s">
        <v>336</v>
      </c>
      <c r="C84" s="169">
        <v>0.0</v>
      </c>
      <c r="D84" s="178"/>
      <c r="E84" s="174"/>
      <c r="F84" s="167">
        <f t="shared" si="31"/>
        <v>0</v>
      </c>
      <c r="G84" s="178">
        <v>0.0</v>
      </c>
      <c r="H84" s="169" t="str">
        <f>+G84+'[1]ENERO 2024'!#REF!</f>
        <v>#ERROR!</v>
      </c>
      <c r="I84" s="168" t="str">
        <f t="shared" si="33"/>
        <v>#ERROR!</v>
      </c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</row>
    <row r="85" ht="12.0" customHeight="1">
      <c r="A85" s="219">
        <v>1.1110709E7</v>
      </c>
      <c r="B85" s="220" t="s">
        <v>254</v>
      </c>
      <c r="C85" s="169">
        <v>5.0999832E7</v>
      </c>
      <c r="D85" s="178"/>
      <c r="E85" s="179"/>
      <c r="F85" s="167">
        <f t="shared" si="31"/>
        <v>50999832</v>
      </c>
      <c r="G85" s="178">
        <v>0.0</v>
      </c>
      <c r="H85" s="169" t="str">
        <f>+G85+'[1]ENERO 2024'!#REF!</f>
        <v>#ERROR!</v>
      </c>
      <c r="I85" s="168" t="str">
        <f t="shared" si="33"/>
        <v>#ERROR!</v>
      </c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</row>
    <row r="86" ht="12.0" customHeight="1">
      <c r="A86" s="219">
        <v>1.111071E7</v>
      </c>
      <c r="B86" s="220" t="s">
        <v>255</v>
      </c>
      <c r="C86" s="169">
        <v>5.0999832E7</v>
      </c>
      <c r="D86" s="180"/>
      <c r="E86" s="181"/>
      <c r="F86" s="167">
        <f t="shared" si="31"/>
        <v>50999832</v>
      </c>
      <c r="G86" s="178">
        <v>0.0</v>
      </c>
      <c r="H86" s="169" t="str">
        <f>+G86+'[1]ENERO 2024'!#REF!</f>
        <v>#ERROR!</v>
      </c>
      <c r="I86" s="168" t="str">
        <f t="shared" si="33"/>
        <v>#ERROR!</v>
      </c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</row>
    <row r="87" ht="12.0" hidden="1" customHeight="1">
      <c r="A87" s="219">
        <v>1.1110711E7</v>
      </c>
      <c r="B87" s="220" t="s">
        <v>256</v>
      </c>
      <c r="C87" s="169">
        <v>0.0</v>
      </c>
      <c r="D87" s="180"/>
      <c r="E87" s="181"/>
      <c r="F87" s="169"/>
      <c r="G87" s="175"/>
      <c r="H87" s="169"/>
      <c r="I87" s="168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</row>
    <row r="88" ht="12.0" customHeight="1">
      <c r="A88" s="263">
        <v>111108.0</v>
      </c>
      <c r="B88" s="264" t="s">
        <v>257</v>
      </c>
      <c r="C88" s="186">
        <f t="shared" ref="C88:I88" si="34">SUM(C89:C95)</f>
        <v>1239277842</v>
      </c>
      <c r="D88" s="185">
        <f t="shared" si="34"/>
        <v>0</v>
      </c>
      <c r="E88" s="185">
        <f t="shared" si="34"/>
        <v>0</v>
      </c>
      <c r="F88" s="185">
        <f t="shared" si="34"/>
        <v>1239277842</v>
      </c>
      <c r="G88" s="185">
        <f t="shared" si="34"/>
        <v>30848380</v>
      </c>
      <c r="H88" s="185" t="str">
        <f t="shared" si="34"/>
        <v>#ERROR!</v>
      </c>
      <c r="I88" s="185" t="str">
        <f t="shared" si="34"/>
        <v>#ERROR!</v>
      </c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ht="12.0" hidden="1" customHeight="1">
      <c r="A89" s="219">
        <v>1.1110801E7</v>
      </c>
      <c r="B89" s="220" t="s">
        <v>338</v>
      </c>
      <c r="C89" s="169">
        <v>0.0</v>
      </c>
      <c r="D89" s="173"/>
      <c r="E89" s="174"/>
      <c r="F89" s="167">
        <f t="shared" ref="F89:F95" si="35">+C89+D89-E89</f>
        <v>0</v>
      </c>
      <c r="G89" s="175"/>
      <c r="H89" s="169" t="str">
        <f t="shared" ref="H89:H91" si="36">+G89</f>
        <v/>
      </c>
      <c r="I89" s="168">
        <f t="shared" ref="I89:I95" si="37">+F89-H89</f>
        <v>0</v>
      </c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</row>
    <row r="90" ht="12.0" hidden="1" customHeight="1">
      <c r="A90" s="219">
        <v>1.1110802E7</v>
      </c>
      <c r="B90" s="220" t="s">
        <v>339</v>
      </c>
      <c r="C90" s="169">
        <v>0.0</v>
      </c>
      <c r="D90" s="173"/>
      <c r="E90" s="174"/>
      <c r="F90" s="167">
        <f t="shared" si="35"/>
        <v>0</v>
      </c>
      <c r="G90" s="175"/>
      <c r="H90" s="169" t="str">
        <f t="shared" si="36"/>
        <v/>
      </c>
      <c r="I90" s="168">
        <f t="shared" si="37"/>
        <v>0</v>
      </c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</row>
    <row r="91" ht="24.0" hidden="1" customHeight="1">
      <c r="A91" s="219">
        <v>1.1110803E7</v>
      </c>
      <c r="B91" s="220" t="s">
        <v>340</v>
      </c>
      <c r="C91" s="169">
        <v>0.0</v>
      </c>
      <c r="D91" s="173"/>
      <c r="E91" s="174"/>
      <c r="F91" s="167">
        <f t="shared" si="35"/>
        <v>0</v>
      </c>
      <c r="G91" s="175"/>
      <c r="H91" s="169" t="str">
        <f t="shared" si="36"/>
        <v/>
      </c>
      <c r="I91" s="168">
        <f t="shared" si="37"/>
        <v>0</v>
      </c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</row>
    <row r="92" ht="24.0" customHeight="1">
      <c r="A92" s="219">
        <v>1.1110804E7</v>
      </c>
      <c r="B92" s="220" t="s">
        <v>258</v>
      </c>
      <c r="C92" s="169">
        <v>4.613866786666667E8</v>
      </c>
      <c r="D92" s="173"/>
      <c r="E92" s="174"/>
      <c r="F92" s="167">
        <f t="shared" si="35"/>
        <v>461386678.7</v>
      </c>
      <c r="G92" s="175">
        <v>1.742771E7</v>
      </c>
      <c r="H92" s="169" t="str">
        <f>+G92+'[1]ENERO 2024'!#REF!</f>
        <v>#ERROR!</v>
      </c>
      <c r="I92" s="168" t="str">
        <f t="shared" si="37"/>
        <v>#ERROR!</v>
      </c>
      <c r="J92" s="120"/>
      <c r="K92" s="120"/>
      <c r="L92" s="17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</row>
    <row r="93" ht="12.0" hidden="1" customHeight="1">
      <c r="A93" s="219">
        <v>1.1110805E7</v>
      </c>
      <c r="B93" s="220" t="s">
        <v>341</v>
      </c>
      <c r="C93" s="169">
        <v>0.0</v>
      </c>
      <c r="D93" s="173"/>
      <c r="E93" s="174"/>
      <c r="F93" s="167">
        <f t="shared" si="35"/>
        <v>0</v>
      </c>
      <c r="G93" s="175"/>
      <c r="H93" s="169" t="str">
        <f>+G93+'[1]ENERO 2024'!#REF!</f>
        <v>#ERROR!</v>
      </c>
      <c r="I93" s="168" t="str">
        <f t="shared" si="37"/>
        <v>#ERROR!</v>
      </c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</row>
    <row r="94" ht="24.0" customHeight="1">
      <c r="A94" s="219">
        <v>1.1110806E7</v>
      </c>
      <c r="B94" s="220" t="s">
        <v>342</v>
      </c>
      <c r="C94" s="169">
        <v>4.112892471666667E8</v>
      </c>
      <c r="D94" s="173"/>
      <c r="E94" s="174"/>
      <c r="F94" s="167">
        <f t="shared" si="35"/>
        <v>411289247.2</v>
      </c>
      <c r="G94" s="175">
        <v>1.342067E7</v>
      </c>
      <c r="H94" s="169" t="str">
        <f>+G94+'[1]ENERO 2024'!#REF!</f>
        <v>#ERROR!</v>
      </c>
      <c r="I94" s="168" t="str">
        <f t="shared" si="37"/>
        <v>#ERROR!</v>
      </c>
      <c r="J94" s="120"/>
      <c r="K94" s="120"/>
      <c r="L94" s="17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</row>
    <row r="95" ht="24.0" customHeight="1">
      <c r="A95" s="219">
        <v>1.1110807E7</v>
      </c>
      <c r="B95" s="220" t="s">
        <v>343</v>
      </c>
      <c r="C95" s="169">
        <v>3.666019161666667E8</v>
      </c>
      <c r="D95" s="173"/>
      <c r="E95" s="174"/>
      <c r="F95" s="167">
        <f t="shared" si="35"/>
        <v>366601916.2</v>
      </c>
      <c r="G95" s="175">
        <v>0.0</v>
      </c>
      <c r="H95" s="169" t="str">
        <f>+G95+'[1]ENERO 2024'!#REF!</f>
        <v>#ERROR!</v>
      </c>
      <c r="I95" s="168" t="str">
        <f t="shared" si="37"/>
        <v>#ERROR!</v>
      </c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</row>
    <row r="96" ht="22.5" customHeight="1">
      <c r="A96" s="209">
        <v>111109.0</v>
      </c>
      <c r="B96" s="212" t="s">
        <v>260</v>
      </c>
      <c r="C96" s="162">
        <f t="shared" ref="C96:I96" si="38">+C97</f>
        <v>486672300</v>
      </c>
      <c r="D96" s="161">
        <f t="shared" si="38"/>
        <v>0</v>
      </c>
      <c r="E96" s="162">
        <f t="shared" si="38"/>
        <v>0</v>
      </c>
      <c r="F96" s="163">
        <f t="shared" si="38"/>
        <v>486672300</v>
      </c>
      <c r="G96" s="161">
        <f t="shared" si="38"/>
        <v>41322466</v>
      </c>
      <c r="H96" s="162" t="str">
        <f t="shared" si="38"/>
        <v>#ERROR!</v>
      </c>
      <c r="I96" s="161" t="str">
        <f t="shared" si="38"/>
        <v>#ERROR!</v>
      </c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ht="22.5" customHeight="1">
      <c r="A97" s="209">
        <v>1.1110901E7</v>
      </c>
      <c r="B97" s="212" t="s">
        <v>261</v>
      </c>
      <c r="C97" s="162">
        <f t="shared" ref="C97:I97" si="39">SUM(C98:C106)</f>
        <v>486672300</v>
      </c>
      <c r="D97" s="161">
        <f t="shared" si="39"/>
        <v>0</v>
      </c>
      <c r="E97" s="162">
        <f t="shared" si="39"/>
        <v>0</v>
      </c>
      <c r="F97" s="163">
        <f t="shared" si="39"/>
        <v>486672300</v>
      </c>
      <c r="G97" s="161">
        <f t="shared" si="39"/>
        <v>41322466</v>
      </c>
      <c r="H97" s="162" t="str">
        <f t="shared" si="39"/>
        <v>#ERROR!</v>
      </c>
      <c r="I97" s="161" t="str">
        <f t="shared" si="39"/>
        <v>#ERROR!</v>
      </c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ht="12.0" hidden="1" customHeight="1">
      <c r="A98" s="275">
        <v>1.111090101E9</v>
      </c>
      <c r="B98" s="220" t="s">
        <v>262</v>
      </c>
      <c r="C98" s="169"/>
      <c r="D98" s="173"/>
      <c r="E98" s="174"/>
      <c r="F98" s="167">
        <f t="shared" ref="F98:F106" si="40">+C98+D98-E98</f>
        <v>0</v>
      </c>
      <c r="G98" s="175">
        <v>0.0</v>
      </c>
      <c r="H98" s="169">
        <f t="shared" ref="H98:H102" si="41">+G98</f>
        <v>0</v>
      </c>
      <c r="I98" s="168">
        <f t="shared" ref="I98:I106" si="42">+F98-H98</f>
        <v>0</v>
      </c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ht="12.0" hidden="1" customHeight="1">
      <c r="A99" s="275">
        <v>1.111090102E9</v>
      </c>
      <c r="B99" s="220" t="s">
        <v>263</v>
      </c>
      <c r="C99" s="169"/>
      <c r="D99" s="173"/>
      <c r="E99" s="174"/>
      <c r="F99" s="167">
        <f t="shared" si="40"/>
        <v>0</v>
      </c>
      <c r="G99" s="175"/>
      <c r="H99" s="169" t="str">
        <f t="shared" si="41"/>
        <v/>
      </c>
      <c r="I99" s="168">
        <f t="shared" si="42"/>
        <v>0</v>
      </c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</row>
    <row r="100" ht="24.0" hidden="1" customHeight="1">
      <c r="A100" s="275">
        <v>1.111090103E9</v>
      </c>
      <c r="B100" s="220" t="s">
        <v>58</v>
      </c>
      <c r="C100" s="169"/>
      <c r="D100" s="173"/>
      <c r="E100" s="174"/>
      <c r="F100" s="167">
        <f t="shared" si="40"/>
        <v>0</v>
      </c>
      <c r="G100" s="175">
        <v>0.0</v>
      </c>
      <c r="H100" s="169">
        <f t="shared" si="41"/>
        <v>0</v>
      </c>
      <c r="I100" s="168">
        <f t="shared" si="42"/>
        <v>0</v>
      </c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</row>
    <row r="101" ht="24.0" hidden="1" customHeight="1">
      <c r="A101" s="275">
        <v>1.111090104E9</v>
      </c>
      <c r="B101" s="220" t="s">
        <v>124</v>
      </c>
      <c r="C101" s="169"/>
      <c r="D101" s="173"/>
      <c r="E101" s="174"/>
      <c r="F101" s="167">
        <f t="shared" si="40"/>
        <v>0</v>
      </c>
      <c r="G101" s="175"/>
      <c r="H101" s="169" t="str">
        <f t="shared" si="41"/>
        <v/>
      </c>
      <c r="I101" s="168">
        <f t="shared" si="42"/>
        <v>0</v>
      </c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</row>
    <row r="102" ht="12.0" hidden="1" customHeight="1">
      <c r="A102" s="275">
        <v>1.111090105E9</v>
      </c>
      <c r="B102" s="220" t="s">
        <v>97</v>
      </c>
      <c r="C102" s="169"/>
      <c r="D102" s="173"/>
      <c r="E102" s="174"/>
      <c r="F102" s="167">
        <f t="shared" si="40"/>
        <v>0</v>
      </c>
      <c r="G102" s="175"/>
      <c r="H102" s="169" t="str">
        <f t="shared" si="41"/>
        <v/>
      </c>
      <c r="I102" s="168">
        <f t="shared" si="42"/>
        <v>0</v>
      </c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</row>
    <row r="103" ht="12.0" customHeight="1">
      <c r="A103" s="275">
        <v>1.111090106E9</v>
      </c>
      <c r="B103" s="220" t="s">
        <v>264</v>
      </c>
      <c r="C103" s="169">
        <v>3.000803E8</v>
      </c>
      <c r="D103" s="173"/>
      <c r="E103" s="174"/>
      <c r="F103" s="167">
        <f t="shared" si="40"/>
        <v>300080300</v>
      </c>
      <c r="G103" s="175">
        <v>4.1322466E7</v>
      </c>
      <c r="H103" s="169" t="str">
        <f>+G103+'[1]ENERO 2024'!#REF!</f>
        <v>#ERROR!</v>
      </c>
      <c r="I103" s="168" t="str">
        <f t="shared" si="42"/>
        <v>#ERROR!</v>
      </c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</row>
    <row r="104" ht="12.0" hidden="1" customHeight="1">
      <c r="A104" s="275">
        <v>1.111090107E9</v>
      </c>
      <c r="B104" s="220" t="s">
        <v>257</v>
      </c>
      <c r="C104" s="169"/>
      <c r="D104" s="173"/>
      <c r="E104" s="174"/>
      <c r="F104" s="167">
        <f t="shared" si="40"/>
        <v>0</v>
      </c>
      <c r="G104" s="175"/>
      <c r="H104" s="169" t="str">
        <f>+G104+'[1]ENERO 2024'!#REF!</f>
        <v>#ERROR!</v>
      </c>
      <c r="I104" s="168" t="str">
        <f t="shared" si="42"/>
        <v>#ERROR!</v>
      </c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</row>
    <row r="105" ht="12.0" customHeight="1">
      <c r="A105" s="275">
        <v>1.111090108E9</v>
      </c>
      <c r="B105" s="220" t="s">
        <v>265</v>
      </c>
      <c r="C105" s="169">
        <v>1.86592E8</v>
      </c>
      <c r="D105" s="173"/>
      <c r="E105" s="174"/>
      <c r="F105" s="167">
        <f t="shared" si="40"/>
        <v>186592000</v>
      </c>
      <c r="G105" s="175">
        <v>0.0</v>
      </c>
      <c r="H105" s="169" t="str">
        <f>+G105+'[1]ENERO 2024'!#REF!</f>
        <v>#ERROR!</v>
      </c>
      <c r="I105" s="168" t="str">
        <f t="shared" si="42"/>
        <v>#ERROR!</v>
      </c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</row>
    <row r="106" ht="24.0" hidden="1" customHeight="1">
      <c r="A106" s="275">
        <v>1.111090109E9</v>
      </c>
      <c r="B106" s="220" t="s">
        <v>266</v>
      </c>
      <c r="C106" s="169"/>
      <c r="D106" s="173"/>
      <c r="E106" s="174"/>
      <c r="F106" s="167">
        <f t="shared" si="40"/>
        <v>0</v>
      </c>
      <c r="G106" s="175"/>
      <c r="H106" s="169" t="str">
        <f>+G106</f>
        <v/>
      </c>
      <c r="I106" s="168">
        <f t="shared" si="42"/>
        <v>0</v>
      </c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</row>
    <row r="107" ht="22.5" customHeight="1">
      <c r="A107" s="209">
        <v>1112.0</v>
      </c>
      <c r="B107" s="212" t="s">
        <v>267</v>
      </c>
      <c r="C107" s="162">
        <f>+C108</f>
        <v>506991997.2</v>
      </c>
      <c r="D107" s="161">
        <f t="shared" ref="D107:E107" si="43">D108</f>
        <v>0</v>
      </c>
      <c r="E107" s="162">
        <f t="shared" si="43"/>
        <v>0</v>
      </c>
      <c r="F107" s="163">
        <f>+F108</f>
        <v>506991997.2</v>
      </c>
      <c r="G107" s="161">
        <f>G108</f>
        <v>23978018</v>
      </c>
      <c r="H107" s="162" t="str">
        <f>+H108</f>
        <v>#ERROR!</v>
      </c>
      <c r="I107" s="161" t="str">
        <f>I108</f>
        <v>#ERROR!</v>
      </c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ht="12.0" customHeight="1">
      <c r="A108" s="209">
        <v>111202.0</v>
      </c>
      <c r="B108" s="212" t="s">
        <v>100</v>
      </c>
      <c r="C108" s="162">
        <f t="shared" ref="C108:I108" si="44">SUM(C109:C111)</f>
        <v>506991997.2</v>
      </c>
      <c r="D108" s="161">
        <f t="shared" si="44"/>
        <v>0</v>
      </c>
      <c r="E108" s="162">
        <f t="shared" si="44"/>
        <v>0</v>
      </c>
      <c r="F108" s="163">
        <f t="shared" si="44"/>
        <v>506991997.2</v>
      </c>
      <c r="G108" s="161">
        <f t="shared" si="44"/>
        <v>23978018</v>
      </c>
      <c r="H108" s="162" t="str">
        <f t="shared" si="44"/>
        <v>#ERROR!</v>
      </c>
      <c r="I108" s="161" t="str">
        <f t="shared" si="44"/>
        <v>#ERROR!</v>
      </c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ht="12.0" customHeight="1">
      <c r="A109" s="275">
        <v>1.1120201E7</v>
      </c>
      <c r="B109" s="220" t="s">
        <v>268</v>
      </c>
      <c r="C109" s="169">
        <v>1.6905399888E8</v>
      </c>
      <c r="D109" s="173"/>
      <c r="E109" s="174"/>
      <c r="F109" s="167">
        <f t="shared" ref="F109:F111" si="45">+C109+D109-E109</f>
        <v>169053998.9</v>
      </c>
      <c r="G109" s="175">
        <v>1.9821318E7</v>
      </c>
      <c r="H109" s="169" t="str">
        <f>+G109+'[1]ENERO 2024'!#REF!</f>
        <v>#ERROR!</v>
      </c>
      <c r="I109" s="168" t="str">
        <f t="shared" ref="I109:I111" si="46">+F109-H109</f>
        <v>#ERROR!</v>
      </c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</row>
    <row r="110" ht="12.0" customHeight="1">
      <c r="A110" s="275">
        <v>1.1120202E7</v>
      </c>
      <c r="B110" s="220" t="s">
        <v>269</v>
      </c>
      <c r="C110" s="169">
        <v>1.6905399888E8</v>
      </c>
      <c r="D110" s="178"/>
      <c r="E110" s="179"/>
      <c r="F110" s="167">
        <f t="shared" si="45"/>
        <v>169053998.9</v>
      </c>
      <c r="G110" s="175">
        <v>2440000.0</v>
      </c>
      <c r="H110" s="169" t="str">
        <f>+G110+'[1]ENERO 2024'!G75</f>
        <v>#REF!</v>
      </c>
      <c r="I110" s="168" t="str">
        <f t="shared" si="46"/>
        <v>#REF!</v>
      </c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</row>
    <row r="111" ht="12.0" customHeight="1">
      <c r="A111" s="278">
        <v>1.1120203E7</v>
      </c>
      <c r="B111" s="220" t="s">
        <v>270</v>
      </c>
      <c r="C111" s="169">
        <v>1.6888399944E8</v>
      </c>
      <c r="D111" s="161"/>
      <c r="E111" s="162"/>
      <c r="F111" s="167">
        <f t="shared" si="45"/>
        <v>168883999.4</v>
      </c>
      <c r="G111" s="175">
        <v>1716700.0</v>
      </c>
      <c r="H111" s="169" t="str">
        <f>+G111+'[1]ENERO 2024'!#REF!</f>
        <v>#ERROR!</v>
      </c>
      <c r="I111" s="168" t="str">
        <f t="shared" si="46"/>
        <v>#ERROR!</v>
      </c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</row>
    <row r="112" ht="24.0" hidden="1" customHeight="1">
      <c r="A112" s="209">
        <v>1113.0</v>
      </c>
      <c r="B112" s="212" t="s">
        <v>115</v>
      </c>
      <c r="C112" s="279">
        <f t="shared" ref="C112:I112" si="47">+C113+C120+C130+C137+C139+C142</f>
        <v>0</v>
      </c>
      <c r="D112" s="161">
        <f t="shared" si="47"/>
        <v>0</v>
      </c>
      <c r="E112" s="162">
        <f t="shared" si="47"/>
        <v>0</v>
      </c>
      <c r="F112" s="163">
        <f t="shared" si="47"/>
        <v>0</v>
      </c>
      <c r="G112" s="161">
        <f t="shared" si="47"/>
        <v>0</v>
      </c>
      <c r="H112" s="162">
        <f t="shared" si="47"/>
        <v>0</v>
      </c>
      <c r="I112" s="161">
        <f t="shared" si="47"/>
        <v>0</v>
      </c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ht="12.0" hidden="1" customHeight="1">
      <c r="A113" s="209">
        <v>111301.0</v>
      </c>
      <c r="B113" s="212" t="s">
        <v>34</v>
      </c>
      <c r="C113" s="279">
        <f t="shared" ref="C113:I113" si="48">SUM(C114:C119)</f>
        <v>0</v>
      </c>
      <c r="D113" s="161">
        <f t="shared" si="48"/>
        <v>0</v>
      </c>
      <c r="E113" s="162">
        <f t="shared" si="48"/>
        <v>0</v>
      </c>
      <c r="F113" s="163">
        <f t="shared" si="48"/>
        <v>0</v>
      </c>
      <c r="G113" s="161">
        <f t="shared" si="48"/>
        <v>0</v>
      </c>
      <c r="H113" s="162">
        <f t="shared" si="48"/>
        <v>0</v>
      </c>
      <c r="I113" s="161">
        <f t="shared" si="48"/>
        <v>0</v>
      </c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</row>
    <row r="114" ht="12.0" hidden="1" customHeight="1">
      <c r="A114" s="219">
        <v>1.1130101E7</v>
      </c>
      <c r="B114" s="220" t="s">
        <v>35</v>
      </c>
      <c r="C114" s="169"/>
      <c r="D114" s="178"/>
      <c r="E114" s="179"/>
      <c r="F114" s="167">
        <f t="shared" ref="F114:F119" si="49">+C114+D114-E114</f>
        <v>0</v>
      </c>
      <c r="G114" s="178"/>
      <c r="H114" s="169" t="str">
        <f t="shared" ref="H114:H119" si="50">+G114</f>
        <v/>
      </c>
      <c r="I114" s="168">
        <f t="shared" ref="I114:I119" si="51">+F114-H114</f>
        <v>0</v>
      </c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</row>
    <row r="115" ht="12.0" hidden="1" customHeight="1">
      <c r="A115" s="219">
        <v>1.1130102E7</v>
      </c>
      <c r="B115" s="220" t="s">
        <v>37</v>
      </c>
      <c r="C115" s="169"/>
      <c r="D115" s="178"/>
      <c r="E115" s="179"/>
      <c r="F115" s="167">
        <f t="shared" si="49"/>
        <v>0</v>
      </c>
      <c r="G115" s="178"/>
      <c r="H115" s="169" t="str">
        <f t="shared" si="50"/>
        <v/>
      </c>
      <c r="I115" s="168">
        <f t="shared" si="51"/>
        <v>0</v>
      </c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</row>
    <row r="116" ht="12.0" hidden="1" customHeight="1">
      <c r="A116" s="219">
        <v>1.1130103E7</v>
      </c>
      <c r="B116" s="220" t="s">
        <v>38</v>
      </c>
      <c r="C116" s="169"/>
      <c r="D116" s="178"/>
      <c r="E116" s="179"/>
      <c r="F116" s="167">
        <f t="shared" si="49"/>
        <v>0</v>
      </c>
      <c r="G116" s="178"/>
      <c r="H116" s="169" t="str">
        <f t="shared" si="50"/>
        <v/>
      </c>
      <c r="I116" s="168">
        <f t="shared" si="51"/>
        <v>0</v>
      </c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</row>
    <row r="117" ht="12.0" hidden="1" customHeight="1">
      <c r="A117" s="219">
        <v>1.1130104E7</v>
      </c>
      <c r="B117" s="220" t="s">
        <v>41</v>
      </c>
      <c r="C117" s="280"/>
      <c r="D117" s="191"/>
      <c r="E117" s="192"/>
      <c r="F117" s="167">
        <f t="shared" si="49"/>
        <v>0</v>
      </c>
      <c r="G117" s="281"/>
      <c r="H117" s="169" t="str">
        <f t="shared" si="50"/>
        <v/>
      </c>
      <c r="I117" s="168">
        <f t="shared" si="51"/>
        <v>0</v>
      </c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</row>
    <row r="118" ht="12.0" hidden="1" customHeight="1">
      <c r="A118" s="219">
        <v>1.1130105E7</v>
      </c>
      <c r="B118" s="220" t="s">
        <v>43</v>
      </c>
      <c r="C118" s="280"/>
      <c r="D118" s="191"/>
      <c r="E118" s="192"/>
      <c r="F118" s="167">
        <f t="shared" si="49"/>
        <v>0</v>
      </c>
      <c r="G118" s="281">
        <v>0.0</v>
      </c>
      <c r="H118" s="169">
        <f t="shared" si="50"/>
        <v>0</v>
      </c>
      <c r="I118" s="168">
        <f t="shared" si="51"/>
        <v>0</v>
      </c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ht="12.0" hidden="1" customHeight="1">
      <c r="A119" s="219">
        <v>1.1130106E7</v>
      </c>
      <c r="B119" s="220" t="s">
        <v>44</v>
      </c>
      <c r="C119" s="280"/>
      <c r="D119" s="191"/>
      <c r="E119" s="192"/>
      <c r="F119" s="167">
        <f t="shared" si="49"/>
        <v>0</v>
      </c>
      <c r="G119" s="281">
        <v>0.0</v>
      </c>
      <c r="H119" s="169">
        <f t="shared" si="50"/>
        <v>0</v>
      </c>
      <c r="I119" s="168">
        <f t="shared" si="51"/>
        <v>0</v>
      </c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ht="22.5" hidden="1" customHeight="1">
      <c r="A120" s="209">
        <v>111302.0</v>
      </c>
      <c r="B120" s="212" t="s">
        <v>49</v>
      </c>
      <c r="C120" s="162">
        <f t="shared" ref="C120:H120" si="52">SUM(C121:C129)</f>
        <v>0</v>
      </c>
      <c r="D120" s="161">
        <f t="shared" si="52"/>
        <v>0</v>
      </c>
      <c r="E120" s="162">
        <f t="shared" si="52"/>
        <v>0</v>
      </c>
      <c r="F120" s="163">
        <f t="shared" si="52"/>
        <v>0</v>
      </c>
      <c r="G120" s="161">
        <f t="shared" si="52"/>
        <v>0</v>
      </c>
      <c r="H120" s="162">
        <f t="shared" si="52"/>
        <v>0</v>
      </c>
      <c r="I120" s="161">
        <f>SUM(I121:I123)</f>
        <v>0</v>
      </c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ht="12.0" hidden="1" customHeight="1">
      <c r="A121" s="219">
        <v>1.1130201E7</v>
      </c>
      <c r="B121" s="220" t="s">
        <v>214</v>
      </c>
      <c r="C121" s="280"/>
      <c r="D121" s="200"/>
      <c r="E121" s="201"/>
      <c r="F121" s="167">
        <f t="shared" ref="F121:F129" si="53">+C121+D121-E121</f>
        <v>0</v>
      </c>
      <c r="G121" s="282"/>
      <c r="H121" s="169" t="str">
        <f t="shared" ref="H121:H129" si="54">+G121</f>
        <v/>
      </c>
      <c r="I121" s="168">
        <f t="shared" ref="I121:I129" si="55">+F121-H121</f>
        <v>0</v>
      </c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</row>
    <row r="122" ht="12.0" hidden="1" customHeight="1">
      <c r="A122" s="219">
        <v>1.1130202E7</v>
      </c>
      <c r="B122" s="220" t="s">
        <v>215</v>
      </c>
      <c r="C122" s="280"/>
      <c r="D122" s="200"/>
      <c r="E122" s="201"/>
      <c r="F122" s="167">
        <f t="shared" si="53"/>
        <v>0</v>
      </c>
      <c r="G122" s="282"/>
      <c r="H122" s="169" t="str">
        <f t="shared" si="54"/>
        <v/>
      </c>
      <c r="I122" s="168">
        <f t="shared" si="55"/>
        <v>0</v>
      </c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</row>
    <row r="123" ht="24.0" hidden="1" customHeight="1">
      <c r="A123" s="219">
        <v>1.1130203E7</v>
      </c>
      <c r="B123" s="220" t="s">
        <v>217</v>
      </c>
      <c r="C123" s="280"/>
      <c r="D123" s="200"/>
      <c r="E123" s="201"/>
      <c r="F123" s="167">
        <f t="shared" si="53"/>
        <v>0</v>
      </c>
      <c r="G123" s="282">
        <v>0.0</v>
      </c>
      <c r="H123" s="169">
        <f t="shared" si="54"/>
        <v>0</v>
      </c>
      <c r="I123" s="168">
        <f t="shared" si="55"/>
        <v>0</v>
      </c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</row>
    <row r="124" ht="24.0" hidden="1" customHeight="1">
      <c r="A124" s="219">
        <v>1.1130204E7</v>
      </c>
      <c r="B124" s="220" t="s">
        <v>216</v>
      </c>
      <c r="C124" s="280"/>
      <c r="D124" s="200"/>
      <c r="E124" s="201"/>
      <c r="F124" s="167">
        <f t="shared" si="53"/>
        <v>0</v>
      </c>
      <c r="G124" s="282"/>
      <c r="H124" s="169" t="str">
        <f t="shared" si="54"/>
        <v/>
      </c>
      <c r="I124" s="168">
        <f t="shared" si="55"/>
        <v>0</v>
      </c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</row>
    <row r="125" ht="24.0" hidden="1" customHeight="1">
      <c r="A125" s="219">
        <v>1.1130205E7</v>
      </c>
      <c r="B125" s="220" t="s">
        <v>217</v>
      </c>
      <c r="C125" s="280"/>
      <c r="D125" s="200"/>
      <c r="E125" s="201"/>
      <c r="F125" s="167">
        <f t="shared" si="53"/>
        <v>0</v>
      </c>
      <c r="G125" s="282"/>
      <c r="H125" s="169" t="str">
        <f t="shared" si="54"/>
        <v/>
      </c>
      <c r="I125" s="168">
        <f t="shared" si="55"/>
        <v>0</v>
      </c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</row>
    <row r="126" ht="24.0" hidden="1" customHeight="1">
      <c r="A126" s="219">
        <v>1.1130206E7</v>
      </c>
      <c r="B126" s="220" t="s">
        <v>218</v>
      </c>
      <c r="C126" s="280"/>
      <c r="D126" s="200"/>
      <c r="E126" s="201"/>
      <c r="F126" s="167">
        <f t="shared" si="53"/>
        <v>0</v>
      </c>
      <c r="G126" s="282"/>
      <c r="H126" s="169" t="str">
        <f t="shared" si="54"/>
        <v/>
      </c>
      <c r="I126" s="168">
        <f t="shared" si="55"/>
        <v>0</v>
      </c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</row>
    <row r="127" ht="24.0" hidden="1" customHeight="1">
      <c r="A127" s="219">
        <v>1.1130207E7</v>
      </c>
      <c r="B127" s="220" t="s">
        <v>219</v>
      </c>
      <c r="C127" s="280"/>
      <c r="D127" s="200"/>
      <c r="E127" s="201"/>
      <c r="F127" s="167">
        <f t="shared" si="53"/>
        <v>0</v>
      </c>
      <c r="G127" s="282"/>
      <c r="H127" s="169" t="str">
        <f t="shared" si="54"/>
        <v/>
      </c>
      <c r="I127" s="168">
        <f t="shared" si="55"/>
        <v>0</v>
      </c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</row>
    <row r="128" ht="24.0" hidden="1" customHeight="1">
      <c r="A128" s="219">
        <v>1.1130208E7</v>
      </c>
      <c r="B128" s="220" t="s">
        <v>55</v>
      </c>
      <c r="C128" s="280"/>
      <c r="D128" s="200"/>
      <c r="E128" s="201"/>
      <c r="F128" s="167">
        <f t="shared" si="53"/>
        <v>0</v>
      </c>
      <c r="G128" s="282"/>
      <c r="H128" s="169" t="str">
        <f t="shared" si="54"/>
        <v/>
      </c>
      <c r="I128" s="168">
        <f t="shared" si="55"/>
        <v>0</v>
      </c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</row>
    <row r="129" ht="12.0" hidden="1" customHeight="1">
      <c r="A129" s="219">
        <v>1.1130209E7</v>
      </c>
      <c r="B129" s="220" t="s">
        <v>221</v>
      </c>
      <c r="C129" s="280"/>
      <c r="D129" s="200"/>
      <c r="E129" s="201"/>
      <c r="F129" s="167">
        <f t="shared" si="53"/>
        <v>0</v>
      </c>
      <c r="G129" s="282"/>
      <c r="H129" s="169" t="str">
        <f t="shared" si="54"/>
        <v/>
      </c>
      <c r="I129" s="168">
        <f t="shared" si="55"/>
        <v>0</v>
      </c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</row>
    <row r="130" ht="24.0" hidden="1" customHeight="1">
      <c r="A130" s="209">
        <v>111303.0</v>
      </c>
      <c r="B130" s="212" t="s">
        <v>58</v>
      </c>
      <c r="C130" s="192">
        <f t="shared" ref="C130:I130" si="56">SUM(C131:C136)</f>
        <v>0</v>
      </c>
      <c r="D130" s="191">
        <f t="shared" si="56"/>
        <v>0</v>
      </c>
      <c r="E130" s="192">
        <f t="shared" si="56"/>
        <v>0</v>
      </c>
      <c r="F130" s="202">
        <f t="shared" si="56"/>
        <v>0</v>
      </c>
      <c r="G130" s="191">
        <f t="shared" si="56"/>
        <v>0</v>
      </c>
      <c r="H130" s="192">
        <f t="shared" si="56"/>
        <v>0</v>
      </c>
      <c r="I130" s="191">
        <f t="shared" si="56"/>
        <v>0</v>
      </c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</row>
    <row r="131" ht="12.0" hidden="1" customHeight="1">
      <c r="A131" s="219">
        <v>1.1130301E7</v>
      </c>
      <c r="B131" s="220" t="s">
        <v>59</v>
      </c>
      <c r="C131" s="280"/>
      <c r="D131" s="200"/>
      <c r="E131" s="201"/>
      <c r="F131" s="167">
        <f t="shared" ref="F131:F136" si="57">+C131+D131-E131</f>
        <v>0</v>
      </c>
      <c r="G131" s="282"/>
      <c r="H131" s="169" t="str">
        <f t="shared" ref="H131:H136" si="58">+G131</f>
        <v/>
      </c>
      <c r="I131" s="168">
        <f t="shared" ref="I131:I136" si="59">+F131-H131</f>
        <v>0</v>
      </c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</row>
    <row r="132" ht="12.0" hidden="1" customHeight="1">
      <c r="A132" s="219">
        <v>1.1130302E7</v>
      </c>
      <c r="B132" s="220" t="s">
        <v>223</v>
      </c>
      <c r="C132" s="169"/>
      <c r="D132" s="194"/>
      <c r="E132" s="195"/>
      <c r="F132" s="167">
        <f t="shared" si="57"/>
        <v>0</v>
      </c>
      <c r="G132" s="224"/>
      <c r="H132" s="169" t="str">
        <f t="shared" si="58"/>
        <v/>
      </c>
      <c r="I132" s="168">
        <f t="shared" si="59"/>
        <v>0</v>
      </c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</row>
    <row r="133" ht="12.0" hidden="1" customHeight="1">
      <c r="A133" s="219">
        <v>1.1130303E7</v>
      </c>
      <c r="B133" s="220" t="s">
        <v>224</v>
      </c>
      <c r="C133" s="169"/>
      <c r="D133" s="194"/>
      <c r="E133" s="195"/>
      <c r="F133" s="167">
        <f t="shared" si="57"/>
        <v>0</v>
      </c>
      <c r="G133" s="224"/>
      <c r="H133" s="169" t="str">
        <f t="shared" si="58"/>
        <v/>
      </c>
      <c r="I133" s="168">
        <f t="shared" si="59"/>
        <v>0</v>
      </c>
      <c r="J133" s="203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</row>
    <row r="134" ht="12.0" hidden="1" customHeight="1">
      <c r="A134" s="219">
        <v>1.1130304E7</v>
      </c>
      <c r="B134" s="220" t="s">
        <v>67</v>
      </c>
      <c r="C134" s="169"/>
      <c r="D134" s="161"/>
      <c r="E134" s="162"/>
      <c r="F134" s="167">
        <f t="shared" si="57"/>
        <v>0</v>
      </c>
      <c r="G134" s="168"/>
      <c r="H134" s="169" t="str">
        <f t="shared" si="58"/>
        <v/>
      </c>
      <c r="I134" s="168">
        <f t="shared" si="59"/>
        <v>0</v>
      </c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ht="12.0" hidden="1" customHeight="1">
      <c r="A135" s="219">
        <v>1.1130305E7</v>
      </c>
      <c r="B135" s="220" t="s">
        <v>225</v>
      </c>
      <c r="C135" s="169"/>
      <c r="D135" s="161"/>
      <c r="E135" s="162"/>
      <c r="F135" s="167">
        <f t="shared" si="57"/>
        <v>0</v>
      </c>
      <c r="G135" s="161"/>
      <c r="H135" s="169" t="str">
        <f t="shared" si="58"/>
        <v/>
      </c>
      <c r="I135" s="168">
        <f t="shared" si="59"/>
        <v>0</v>
      </c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</row>
    <row r="136" ht="12.0" hidden="1" customHeight="1">
      <c r="A136" s="219">
        <v>1.1130306E7</v>
      </c>
      <c r="B136" s="220" t="s">
        <v>226</v>
      </c>
      <c r="C136" s="169"/>
      <c r="D136" s="173"/>
      <c r="E136" s="174"/>
      <c r="F136" s="167">
        <f t="shared" si="57"/>
        <v>0</v>
      </c>
      <c r="G136" s="175"/>
      <c r="H136" s="169" t="str">
        <f t="shared" si="58"/>
        <v/>
      </c>
      <c r="I136" s="168">
        <f t="shared" si="59"/>
        <v>0</v>
      </c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</row>
    <row r="137" ht="24.0" hidden="1" customHeight="1">
      <c r="A137" s="209">
        <v>111304.0</v>
      </c>
      <c r="B137" s="212" t="s">
        <v>124</v>
      </c>
      <c r="C137" s="162">
        <f t="shared" ref="C137:I137" si="60">SUM(C138)</f>
        <v>0</v>
      </c>
      <c r="D137" s="161">
        <f t="shared" si="60"/>
        <v>0</v>
      </c>
      <c r="E137" s="162">
        <f t="shared" si="60"/>
        <v>0</v>
      </c>
      <c r="F137" s="163">
        <f t="shared" si="60"/>
        <v>0</v>
      </c>
      <c r="G137" s="161">
        <f t="shared" si="60"/>
        <v>0</v>
      </c>
      <c r="H137" s="162">
        <f t="shared" si="60"/>
        <v>0</v>
      </c>
      <c r="I137" s="161">
        <f t="shared" si="60"/>
        <v>0</v>
      </c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</row>
    <row r="138" ht="12.0" hidden="1" customHeight="1">
      <c r="A138" s="219">
        <v>1.1130401E7</v>
      </c>
      <c r="B138" s="220" t="s">
        <v>271</v>
      </c>
      <c r="C138" s="169"/>
      <c r="D138" s="196"/>
      <c r="E138" s="197"/>
      <c r="F138" s="167">
        <f>+C138+D138-E138</f>
        <v>0</v>
      </c>
      <c r="G138" s="204"/>
      <c r="H138" s="169" t="str">
        <f>+G138</f>
        <v/>
      </c>
      <c r="I138" s="168">
        <f>+F138-H138</f>
        <v>0</v>
      </c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ht="12.0" hidden="1" customHeight="1">
      <c r="A139" s="209">
        <v>111305.0</v>
      </c>
      <c r="B139" s="212" t="s">
        <v>97</v>
      </c>
      <c r="C139" s="162">
        <f t="shared" ref="C139:I139" si="61">SUM(C140:C141)</f>
        <v>0</v>
      </c>
      <c r="D139" s="161">
        <f t="shared" si="61"/>
        <v>0</v>
      </c>
      <c r="E139" s="162">
        <f t="shared" si="61"/>
        <v>0</v>
      </c>
      <c r="F139" s="163">
        <f t="shared" si="61"/>
        <v>0</v>
      </c>
      <c r="G139" s="161">
        <f t="shared" si="61"/>
        <v>0</v>
      </c>
      <c r="H139" s="162">
        <f t="shared" si="61"/>
        <v>0</v>
      </c>
      <c r="I139" s="161">
        <f t="shared" si="61"/>
        <v>0</v>
      </c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</row>
    <row r="140" ht="24.0" hidden="1" customHeight="1">
      <c r="A140" s="219">
        <v>1.1130501E7</v>
      </c>
      <c r="B140" s="220" t="s">
        <v>227</v>
      </c>
      <c r="C140" s="169"/>
      <c r="D140" s="176"/>
      <c r="E140" s="177"/>
      <c r="F140" s="167">
        <f t="shared" ref="F140:F141" si="62">+C140+D140-E140</f>
        <v>0</v>
      </c>
      <c r="G140" s="176"/>
      <c r="H140" s="169" t="str">
        <f t="shared" ref="H140:H141" si="63">+G140</f>
        <v/>
      </c>
      <c r="I140" s="168">
        <f t="shared" ref="I140:I141" si="64">+F140-H140</f>
        <v>0</v>
      </c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ht="12.0" hidden="1" customHeight="1">
      <c r="A141" s="219">
        <v>1.1130502E7</v>
      </c>
      <c r="B141" s="220" t="s">
        <v>98</v>
      </c>
      <c r="C141" s="169"/>
      <c r="D141" s="178"/>
      <c r="E141" s="179"/>
      <c r="F141" s="167">
        <f t="shared" si="62"/>
        <v>0</v>
      </c>
      <c r="G141" s="178"/>
      <c r="H141" s="169" t="str">
        <f t="shared" si="63"/>
        <v/>
      </c>
      <c r="I141" s="168">
        <f t="shared" si="64"/>
        <v>0</v>
      </c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ht="24.0" hidden="1" customHeight="1">
      <c r="A142" s="209">
        <v>111306.0</v>
      </c>
      <c r="B142" s="212" t="s">
        <v>228</v>
      </c>
      <c r="C142" s="162">
        <f t="shared" ref="C142:I142" si="65">SUM(C143:C164)</f>
        <v>0</v>
      </c>
      <c r="D142" s="161">
        <f t="shared" si="65"/>
        <v>0</v>
      </c>
      <c r="E142" s="162">
        <f t="shared" si="65"/>
        <v>0</v>
      </c>
      <c r="F142" s="163">
        <f t="shared" si="65"/>
        <v>0</v>
      </c>
      <c r="G142" s="161">
        <f t="shared" si="65"/>
        <v>0</v>
      </c>
      <c r="H142" s="162">
        <f t="shared" si="65"/>
        <v>0</v>
      </c>
      <c r="I142" s="161">
        <f t="shared" si="65"/>
        <v>0</v>
      </c>
      <c r="J142" s="205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ht="12.0" hidden="1" customHeight="1">
      <c r="A143" s="219">
        <v>1.1130601E7</v>
      </c>
      <c r="B143" s="220" t="s">
        <v>229</v>
      </c>
      <c r="C143" s="169"/>
      <c r="D143" s="161"/>
      <c r="E143" s="162"/>
      <c r="F143" s="167">
        <f t="shared" ref="F143:F164" si="66">+C143+D143-E143</f>
        <v>0</v>
      </c>
      <c r="G143" s="161"/>
      <c r="H143" s="169" t="str">
        <f t="shared" ref="H143:H164" si="67">+G143</f>
        <v/>
      </c>
      <c r="I143" s="168">
        <f t="shared" ref="I143:I164" si="68">+F143-H143</f>
        <v>0</v>
      </c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</row>
    <row r="144" ht="12.0" hidden="1" customHeight="1">
      <c r="A144" s="219">
        <v>1.1130601E7</v>
      </c>
      <c r="B144" s="220" t="s">
        <v>230</v>
      </c>
      <c r="C144" s="169"/>
      <c r="D144" s="173"/>
      <c r="E144" s="174"/>
      <c r="F144" s="167">
        <f t="shared" si="66"/>
        <v>0</v>
      </c>
      <c r="G144" s="175"/>
      <c r="H144" s="169" t="str">
        <f t="shared" si="67"/>
        <v/>
      </c>
      <c r="I144" s="168">
        <f t="shared" si="68"/>
        <v>0</v>
      </c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</row>
    <row r="145" ht="12.0" hidden="1" customHeight="1">
      <c r="A145" s="219">
        <v>1.1130601E7</v>
      </c>
      <c r="B145" s="220" t="s">
        <v>231</v>
      </c>
      <c r="C145" s="169"/>
      <c r="D145" s="178"/>
      <c r="E145" s="179"/>
      <c r="F145" s="167">
        <f t="shared" si="66"/>
        <v>0</v>
      </c>
      <c r="G145" s="178"/>
      <c r="H145" s="169" t="str">
        <f t="shared" si="67"/>
        <v/>
      </c>
      <c r="I145" s="168">
        <f t="shared" si="68"/>
        <v>0</v>
      </c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</row>
    <row r="146" ht="12.0" hidden="1" customHeight="1">
      <c r="A146" s="219">
        <v>1.1130601E7</v>
      </c>
      <c r="B146" s="220" t="s">
        <v>232</v>
      </c>
      <c r="C146" s="169"/>
      <c r="D146" s="173"/>
      <c r="E146" s="174"/>
      <c r="F146" s="167">
        <f t="shared" si="66"/>
        <v>0</v>
      </c>
      <c r="G146" s="175"/>
      <c r="H146" s="169" t="str">
        <f t="shared" si="67"/>
        <v/>
      </c>
      <c r="I146" s="168">
        <f t="shared" si="68"/>
        <v>0</v>
      </c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</row>
    <row r="147" ht="12.0" hidden="1" customHeight="1">
      <c r="A147" s="219">
        <v>1.1130601E7</v>
      </c>
      <c r="B147" s="220" t="s">
        <v>233</v>
      </c>
      <c r="C147" s="169"/>
      <c r="D147" s="161"/>
      <c r="E147" s="162"/>
      <c r="F147" s="167">
        <f t="shared" si="66"/>
        <v>0</v>
      </c>
      <c r="G147" s="161"/>
      <c r="H147" s="169" t="str">
        <f t="shared" si="67"/>
        <v/>
      </c>
      <c r="I147" s="168">
        <f t="shared" si="68"/>
        <v>0</v>
      </c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</row>
    <row r="148" ht="12.0" hidden="1" customHeight="1">
      <c r="A148" s="219">
        <v>1.1130601E7</v>
      </c>
      <c r="B148" s="220" t="s">
        <v>297</v>
      </c>
      <c r="C148" s="169"/>
      <c r="D148" s="178"/>
      <c r="E148" s="179"/>
      <c r="F148" s="167">
        <f t="shared" si="66"/>
        <v>0</v>
      </c>
      <c r="G148" s="178"/>
      <c r="H148" s="169" t="str">
        <f t="shared" si="67"/>
        <v/>
      </c>
      <c r="I148" s="168">
        <f t="shared" si="68"/>
        <v>0</v>
      </c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</row>
    <row r="149" ht="12.0" hidden="1" customHeight="1">
      <c r="A149" s="219">
        <v>1.1130601E7</v>
      </c>
      <c r="B149" s="220" t="s">
        <v>299</v>
      </c>
      <c r="C149" s="169"/>
      <c r="D149" s="173"/>
      <c r="E149" s="174"/>
      <c r="F149" s="167">
        <f t="shared" si="66"/>
        <v>0</v>
      </c>
      <c r="G149" s="175"/>
      <c r="H149" s="169" t="str">
        <f t="shared" si="67"/>
        <v/>
      </c>
      <c r="I149" s="168">
        <f t="shared" si="68"/>
        <v>0</v>
      </c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</row>
    <row r="150" ht="24.0" hidden="1" customHeight="1">
      <c r="A150" s="219">
        <v>1.1130601E7</v>
      </c>
      <c r="B150" s="220" t="s">
        <v>236</v>
      </c>
      <c r="C150" s="169"/>
      <c r="D150" s="173"/>
      <c r="E150" s="174"/>
      <c r="F150" s="167">
        <f t="shared" si="66"/>
        <v>0</v>
      </c>
      <c r="G150" s="175"/>
      <c r="H150" s="169" t="str">
        <f t="shared" si="67"/>
        <v/>
      </c>
      <c r="I150" s="168">
        <f t="shared" si="68"/>
        <v>0</v>
      </c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</row>
    <row r="151" ht="24.0" hidden="1" customHeight="1">
      <c r="A151" s="219">
        <v>1.1130601E7</v>
      </c>
      <c r="B151" s="220" t="s">
        <v>237</v>
      </c>
      <c r="C151" s="169"/>
      <c r="D151" s="176"/>
      <c r="E151" s="177"/>
      <c r="F151" s="167">
        <f t="shared" si="66"/>
        <v>0</v>
      </c>
      <c r="G151" s="178"/>
      <c r="H151" s="169" t="str">
        <f t="shared" si="67"/>
        <v/>
      </c>
      <c r="I151" s="168">
        <f t="shared" si="68"/>
        <v>0</v>
      </c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</row>
    <row r="152" ht="24.0" hidden="1" customHeight="1">
      <c r="A152" s="219">
        <v>1.1130601E7</v>
      </c>
      <c r="B152" s="220" t="s">
        <v>238</v>
      </c>
      <c r="C152" s="169"/>
      <c r="D152" s="176"/>
      <c r="E152" s="177"/>
      <c r="F152" s="167">
        <f t="shared" si="66"/>
        <v>0</v>
      </c>
      <c r="G152" s="178"/>
      <c r="H152" s="169" t="str">
        <f t="shared" si="67"/>
        <v/>
      </c>
      <c r="I152" s="168">
        <f t="shared" si="68"/>
        <v>0</v>
      </c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</row>
    <row r="153" ht="24.0" hidden="1" customHeight="1">
      <c r="A153" s="219">
        <v>1.1130601E7</v>
      </c>
      <c r="B153" s="220" t="s">
        <v>239</v>
      </c>
      <c r="C153" s="169"/>
      <c r="D153" s="180"/>
      <c r="E153" s="181"/>
      <c r="F153" s="167">
        <f t="shared" si="66"/>
        <v>0</v>
      </c>
      <c r="G153" s="175"/>
      <c r="H153" s="169" t="str">
        <f t="shared" si="67"/>
        <v/>
      </c>
      <c r="I153" s="168">
        <f t="shared" si="68"/>
        <v>0</v>
      </c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</row>
    <row r="154" ht="24.0" hidden="1" customHeight="1">
      <c r="A154" s="219">
        <v>1.1130601E7</v>
      </c>
      <c r="B154" s="220" t="s">
        <v>240</v>
      </c>
      <c r="C154" s="169"/>
      <c r="D154" s="178"/>
      <c r="E154" s="179"/>
      <c r="F154" s="167">
        <f t="shared" si="66"/>
        <v>0</v>
      </c>
      <c r="G154" s="178"/>
      <c r="H154" s="169" t="str">
        <f t="shared" si="67"/>
        <v/>
      </c>
      <c r="I154" s="168">
        <f t="shared" si="68"/>
        <v>0</v>
      </c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</row>
    <row r="155" ht="24.0" hidden="1" customHeight="1">
      <c r="A155" s="219">
        <v>1.1130601E7</v>
      </c>
      <c r="B155" s="220" t="s">
        <v>241</v>
      </c>
      <c r="C155" s="283"/>
      <c r="D155" s="206"/>
      <c r="E155" s="207"/>
      <c r="F155" s="167">
        <f t="shared" si="66"/>
        <v>0</v>
      </c>
      <c r="G155" s="208"/>
      <c r="H155" s="169" t="str">
        <f t="shared" si="67"/>
        <v/>
      </c>
      <c r="I155" s="168">
        <f t="shared" si="68"/>
        <v>0</v>
      </c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</row>
    <row r="156" ht="48.0" hidden="1" customHeight="1">
      <c r="A156" s="219">
        <v>1.1130601E7</v>
      </c>
      <c r="B156" s="220" t="s">
        <v>242</v>
      </c>
      <c r="C156" s="283">
        <v>0.0</v>
      </c>
      <c r="D156" s="206"/>
      <c r="E156" s="207"/>
      <c r="F156" s="167">
        <f t="shared" si="66"/>
        <v>0</v>
      </c>
      <c r="G156" s="208"/>
      <c r="H156" s="169" t="str">
        <f t="shared" si="67"/>
        <v/>
      </c>
      <c r="I156" s="168">
        <f t="shared" si="68"/>
        <v>0</v>
      </c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</row>
    <row r="157" ht="24.0" hidden="1" customHeight="1">
      <c r="A157" s="219">
        <v>1.1130601E7</v>
      </c>
      <c r="B157" s="220" t="s">
        <v>273</v>
      </c>
      <c r="C157" s="283">
        <v>0.0</v>
      </c>
      <c r="D157" s="206"/>
      <c r="E157" s="207"/>
      <c r="F157" s="167">
        <f t="shared" si="66"/>
        <v>0</v>
      </c>
      <c r="G157" s="208"/>
      <c r="H157" s="169" t="str">
        <f t="shared" si="67"/>
        <v/>
      </c>
      <c r="I157" s="168">
        <f t="shared" si="68"/>
        <v>0</v>
      </c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</row>
    <row r="158" ht="36.0" hidden="1" customHeight="1">
      <c r="A158" s="219">
        <v>1.1130601E7</v>
      </c>
      <c r="B158" s="220" t="s">
        <v>243</v>
      </c>
      <c r="C158" s="283">
        <v>0.0</v>
      </c>
      <c r="D158" s="206"/>
      <c r="E158" s="207"/>
      <c r="F158" s="167">
        <f t="shared" si="66"/>
        <v>0</v>
      </c>
      <c r="G158" s="208"/>
      <c r="H158" s="169" t="str">
        <f t="shared" si="67"/>
        <v/>
      </c>
      <c r="I158" s="168">
        <f t="shared" si="68"/>
        <v>0</v>
      </c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</row>
    <row r="159" ht="24.0" hidden="1" customHeight="1">
      <c r="A159" s="219">
        <v>1.1130601E7</v>
      </c>
      <c r="B159" s="220" t="s">
        <v>314</v>
      </c>
      <c r="C159" s="283">
        <v>0.0</v>
      </c>
      <c r="D159" s="206"/>
      <c r="E159" s="207"/>
      <c r="F159" s="167">
        <f t="shared" si="66"/>
        <v>0</v>
      </c>
      <c r="G159" s="208"/>
      <c r="H159" s="169" t="str">
        <f t="shared" si="67"/>
        <v/>
      </c>
      <c r="I159" s="168">
        <f t="shared" si="68"/>
        <v>0</v>
      </c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</row>
    <row r="160" ht="24.0" hidden="1" customHeight="1">
      <c r="A160" s="219">
        <v>1.1130601E7</v>
      </c>
      <c r="B160" s="220" t="s">
        <v>244</v>
      </c>
      <c r="C160" s="283">
        <v>0.0</v>
      </c>
      <c r="D160" s="206"/>
      <c r="E160" s="207"/>
      <c r="F160" s="167">
        <f t="shared" si="66"/>
        <v>0</v>
      </c>
      <c r="G160" s="208"/>
      <c r="H160" s="169" t="str">
        <f t="shared" si="67"/>
        <v/>
      </c>
      <c r="I160" s="168">
        <f t="shared" si="68"/>
        <v>0</v>
      </c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</row>
    <row r="161" ht="24.0" hidden="1" customHeight="1">
      <c r="A161" s="219">
        <v>1.1130601E7</v>
      </c>
      <c r="B161" s="220" t="s">
        <v>316</v>
      </c>
      <c r="C161" s="283">
        <v>0.0</v>
      </c>
      <c r="D161" s="206"/>
      <c r="E161" s="207"/>
      <c r="F161" s="167">
        <f t="shared" si="66"/>
        <v>0</v>
      </c>
      <c r="G161" s="208"/>
      <c r="H161" s="169" t="str">
        <f t="shared" si="67"/>
        <v/>
      </c>
      <c r="I161" s="168">
        <f t="shared" si="68"/>
        <v>0</v>
      </c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</row>
    <row r="162" ht="36.0" hidden="1" customHeight="1">
      <c r="A162" s="219">
        <v>1.1130601E7</v>
      </c>
      <c r="B162" s="220" t="s">
        <v>318</v>
      </c>
      <c r="C162" s="283">
        <v>0.0</v>
      </c>
      <c r="D162" s="206"/>
      <c r="E162" s="207"/>
      <c r="F162" s="167">
        <f t="shared" si="66"/>
        <v>0</v>
      </c>
      <c r="G162" s="208"/>
      <c r="H162" s="169" t="str">
        <f t="shared" si="67"/>
        <v/>
      </c>
      <c r="I162" s="168">
        <f t="shared" si="68"/>
        <v>0</v>
      </c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</row>
    <row r="163" ht="24.0" hidden="1" customHeight="1">
      <c r="A163" s="219">
        <v>1.1130601E7</v>
      </c>
      <c r="B163" s="220" t="s">
        <v>319</v>
      </c>
      <c r="C163" s="283">
        <v>0.0</v>
      </c>
      <c r="D163" s="206"/>
      <c r="E163" s="207"/>
      <c r="F163" s="167">
        <f t="shared" si="66"/>
        <v>0</v>
      </c>
      <c r="G163" s="208"/>
      <c r="H163" s="169" t="str">
        <f t="shared" si="67"/>
        <v/>
      </c>
      <c r="I163" s="168">
        <f t="shared" si="68"/>
        <v>0</v>
      </c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</row>
    <row r="164" ht="24.0" hidden="1" customHeight="1">
      <c r="A164" s="219">
        <v>1.1130601E7</v>
      </c>
      <c r="B164" s="220" t="s">
        <v>322</v>
      </c>
      <c r="C164" s="283">
        <v>0.0</v>
      </c>
      <c r="D164" s="206"/>
      <c r="E164" s="207"/>
      <c r="F164" s="167">
        <f t="shared" si="66"/>
        <v>0</v>
      </c>
      <c r="G164" s="208"/>
      <c r="H164" s="169" t="str">
        <f t="shared" si="67"/>
        <v/>
      </c>
      <c r="I164" s="168">
        <f t="shared" si="68"/>
        <v>0</v>
      </c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</row>
    <row r="165" ht="12.0" hidden="1" customHeight="1">
      <c r="A165" s="209">
        <v>111307.0</v>
      </c>
      <c r="B165" s="212" t="str">
        <f>+B76</f>
        <v>Montería</v>
      </c>
      <c r="C165" s="162">
        <f t="shared" ref="C165:I165" si="69">SUM(C166:C182)</f>
        <v>0</v>
      </c>
      <c r="D165" s="161">
        <f t="shared" si="69"/>
        <v>0</v>
      </c>
      <c r="E165" s="162">
        <f t="shared" si="69"/>
        <v>0</v>
      </c>
      <c r="F165" s="163">
        <f t="shared" si="69"/>
        <v>0</v>
      </c>
      <c r="G165" s="161">
        <f t="shared" si="69"/>
        <v>0</v>
      </c>
      <c r="H165" s="162" t="str">
        <f t="shared" si="69"/>
        <v>#ERROR!</v>
      </c>
      <c r="I165" s="161" t="str">
        <f t="shared" si="69"/>
        <v>#ERROR!</v>
      </c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ht="12.0" hidden="1" customHeight="1">
      <c r="A166" s="219">
        <v>1.1130701E7</v>
      </c>
      <c r="B166" s="220" t="s">
        <v>247</v>
      </c>
      <c r="C166" s="169"/>
      <c r="D166" s="173"/>
      <c r="E166" s="174"/>
      <c r="F166" s="167">
        <f t="shared" ref="F166:F182" si="70">+C166+D166-E166</f>
        <v>0</v>
      </c>
      <c r="G166" s="175">
        <v>0.0</v>
      </c>
      <c r="H166" s="169" t="str">
        <f>+G166+'[1]ENERO 2024'!#REF!</f>
        <v>#ERROR!</v>
      </c>
      <c r="I166" s="168" t="str">
        <f t="shared" ref="I166:I182" si="71">+F166-H166</f>
        <v>#ERROR!</v>
      </c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</row>
    <row r="167" ht="12.0" hidden="1" customHeight="1">
      <c r="A167" s="219">
        <v>1.1130702E7</v>
      </c>
      <c r="B167" s="220" t="s">
        <v>248</v>
      </c>
      <c r="C167" s="169"/>
      <c r="D167" s="173"/>
      <c r="E167" s="174"/>
      <c r="F167" s="167">
        <f t="shared" si="70"/>
        <v>0</v>
      </c>
      <c r="G167" s="175">
        <v>0.0</v>
      </c>
      <c r="H167" s="169" t="str">
        <f>+G167+'[1]ENERO 2024'!#REF!</f>
        <v>#ERROR!</v>
      </c>
      <c r="I167" s="168" t="str">
        <f t="shared" si="71"/>
        <v>#ERROR!</v>
      </c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</row>
    <row r="168" ht="12.0" hidden="1" customHeight="1">
      <c r="A168" s="219">
        <v>1.1130703E7</v>
      </c>
      <c r="B168" s="220" t="s">
        <v>249</v>
      </c>
      <c r="C168" s="169"/>
      <c r="D168" s="173"/>
      <c r="E168" s="174"/>
      <c r="F168" s="167">
        <f t="shared" si="70"/>
        <v>0</v>
      </c>
      <c r="G168" s="175">
        <v>0.0</v>
      </c>
      <c r="H168" s="169" t="str">
        <f>+G168+'[1]ENERO 2024'!#REF!</f>
        <v>#ERROR!</v>
      </c>
      <c r="I168" s="168" t="str">
        <f t="shared" si="71"/>
        <v>#ERROR!</v>
      </c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</row>
    <row r="169" ht="12.0" hidden="1" customHeight="1">
      <c r="A169" s="219">
        <v>1.1130704E7</v>
      </c>
      <c r="B169" s="220" t="s">
        <v>250</v>
      </c>
      <c r="C169" s="169"/>
      <c r="D169" s="173"/>
      <c r="E169" s="174"/>
      <c r="F169" s="167">
        <f t="shared" si="70"/>
        <v>0</v>
      </c>
      <c r="G169" s="175">
        <v>0.0</v>
      </c>
      <c r="H169" s="169" t="str">
        <f>+G169+'[1]ENERO 2024'!#REF!</f>
        <v>#ERROR!</v>
      </c>
      <c r="I169" s="168" t="str">
        <f t="shared" si="71"/>
        <v>#ERROR!</v>
      </c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</row>
    <row r="170" ht="12.0" hidden="1" customHeight="1">
      <c r="A170" s="219">
        <v>1.1130705E7</v>
      </c>
      <c r="B170" s="220" t="s">
        <v>332</v>
      </c>
      <c r="C170" s="169"/>
      <c r="D170" s="173"/>
      <c r="E170" s="174"/>
      <c r="F170" s="167">
        <f t="shared" si="70"/>
        <v>0</v>
      </c>
      <c r="G170" s="175">
        <v>0.0</v>
      </c>
      <c r="H170" s="169" t="str">
        <f>+G170+'[1]ENERO 2024'!#REF!</f>
        <v>#ERROR!</v>
      </c>
      <c r="I170" s="168" t="str">
        <f t="shared" si="71"/>
        <v>#ERROR!</v>
      </c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</row>
    <row r="171" ht="12.0" hidden="1" customHeight="1">
      <c r="A171" s="219">
        <v>1.1130706E7</v>
      </c>
      <c r="B171" s="220" t="s">
        <v>252</v>
      </c>
      <c r="C171" s="169"/>
      <c r="D171" s="173"/>
      <c r="E171" s="174"/>
      <c r="F171" s="167">
        <f t="shared" si="70"/>
        <v>0</v>
      </c>
      <c r="G171" s="175">
        <v>0.0</v>
      </c>
      <c r="H171" s="169" t="str">
        <f>+G171+'[1]ENERO 2024'!#REF!</f>
        <v>#ERROR!</v>
      </c>
      <c r="I171" s="168" t="str">
        <f t="shared" si="71"/>
        <v>#ERROR!</v>
      </c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</row>
    <row r="172" ht="12.0" hidden="1" customHeight="1">
      <c r="A172" s="219">
        <v>1.1130707E7</v>
      </c>
      <c r="B172" s="220" t="s">
        <v>253</v>
      </c>
      <c r="C172" s="169"/>
      <c r="D172" s="173"/>
      <c r="E172" s="174"/>
      <c r="F172" s="167">
        <f t="shared" si="70"/>
        <v>0</v>
      </c>
      <c r="G172" s="175">
        <v>0.0</v>
      </c>
      <c r="H172" s="169" t="str">
        <f>+G172+'[1]ENERO 2024'!#REF!</f>
        <v>#ERROR!</v>
      </c>
      <c r="I172" s="168" t="str">
        <f t="shared" si="71"/>
        <v>#ERROR!</v>
      </c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</row>
    <row r="173" ht="12.0" hidden="1" customHeight="1">
      <c r="A173" s="219">
        <v>1.1130708E7</v>
      </c>
      <c r="B173" s="220" t="s">
        <v>336</v>
      </c>
      <c r="C173" s="169"/>
      <c r="D173" s="173"/>
      <c r="E173" s="174"/>
      <c r="F173" s="167">
        <f t="shared" si="70"/>
        <v>0</v>
      </c>
      <c r="G173" s="175">
        <v>0.0</v>
      </c>
      <c r="H173" s="169" t="str">
        <f>+G173+'[1]ENERO 2024'!#REF!</f>
        <v>#ERROR!</v>
      </c>
      <c r="I173" s="168" t="str">
        <f t="shared" si="71"/>
        <v>#ERROR!</v>
      </c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</row>
    <row r="174" ht="12.0" hidden="1" customHeight="1">
      <c r="A174" s="219">
        <v>1.1130709E7</v>
      </c>
      <c r="B174" s="220" t="s">
        <v>254</v>
      </c>
      <c r="C174" s="169"/>
      <c r="D174" s="173"/>
      <c r="E174" s="174"/>
      <c r="F174" s="167">
        <f t="shared" si="70"/>
        <v>0</v>
      </c>
      <c r="G174" s="175">
        <v>0.0</v>
      </c>
      <c r="H174" s="169" t="str">
        <f>+G174+'[1]ENERO 2024'!#REF!</f>
        <v>#ERROR!</v>
      </c>
      <c r="I174" s="168" t="str">
        <f t="shared" si="71"/>
        <v>#ERROR!</v>
      </c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</row>
    <row r="175" ht="12.0" hidden="1" customHeight="1">
      <c r="A175" s="219">
        <v>1.113071E7</v>
      </c>
      <c r="B175" s="220" t="s">
        <v>255</v>
      </c>
      <c r="C175" s="169"/>
      <c r="D175" s="173"/>
      <c r="E175" s="174"/>
      <c r="F175" s="167">
        <f t="shared" si="70"/>
        <v>0</v>
      </c>
      <c r="G175" s="175">
        <v>0.0</v>
      </c>
      <c r="H175" s="169" t="str">
        <f>+G175+'[1]ENERO 2024'!#REF!</f>
        <v>#ERROR!</v>
      </c>
      <c r="I175" s="168" t="str">
        <f t="shared" si="71"/>
        <v>#ERROR!</v>
      </c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</row>
    <row r="176" ht="12.0" hidden="1" customHeight="1">
      <c r="A176" s="219">
        <v>1.1130711E7</v>
      </c>
      <c r="B176" s="220" t="s">
        <v>256</v>
      </c>
      <c r="C176" s="169">
        <v>0.0</v>
      </c>
      <c r="D176" s="173"/>
      <c r="E176" s="174"/>
      <c r="F176" s="167">
        <f t="shared" si="70"/>
        <v>0</v>
      </c>
      <c r="G176" s="175"/>
      <c r="H176" s="169" t="str">
        <f t="shared" ref="H176:H182" si="72">+G176</f>
        <v/>
      </c>
      <c r="I176" s="168">
        <f t="shared" si="71"/>
        <v>0</v>
      </c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</row>
    <row r="177" ht="12.0" hidden="1" customHeight="1">
      <c r="A177" s="219">
        <v>1.1130712E7</v>
      </c>
      <c r="B177" s="220" t="s">
        <v>257</v>
      </c>
      <c r="C177" s="169">
        <v>0.0</v>
      </c>
      <c r="D177" s="173"/>
      <c r="E177" s="174"/>
      <c r="F177" s="167">
        <f t="shared" si="70"/>
        <v>0</v>
      </c>
      <c r="G177" s="175"/>
      <c r="H177" s="169" t="str">
        <f t="shared" si="72"/>
        <v/>
      </c>
      <c r="I177" s="168">
        <f t="shared" si="71"/>
        <v>0</v>
      </c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</row>
    <row r="178" ht="12.0" hidden="1" customHeight="1">
      <c r="A178" s="219">
        <v>1.1130713E7</v>
      </c>
      <c r="B178" s="220" t="s">
        <v>338</v>
      </c>
      <c r="C178" s="169">
        <v>0.0</v>
      </c>
      <c r="D178" s="173"/>
      <c r="E178" s="174"/>
      <c r="F178" s="167">
        <f t="shared" si="70"/>
        <v>0</v>
      </c>
      <c r="G178" s="175"/>
      <c r="H178" s="169" t="str">
        <f t="shared" si="72"/>
        <v/>
      </c>
      <c r="I178" s="168">
        <f t="shared" si="71"/>
        <v>0</v>
      </c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</row>
    <row r="179" ht="12.0" hidden="1" customHeight="1">
      <c r="A179" s="219">
        <v>1.1130714E7</v>
      </c>
      <c r="B179" s="220" t="s">
        <v>339</v>
      </c>
      <c r="C179" s="169">
        <v>0.0</v>
      </c>
      <c r="D179" s="173"/>
      <c r="E179" s="174"/>
      <c r="F179" s="167">
        <f t="shared" si="70"/>
        <v>0</v>
      </c>
      <c r="G179" s="175"/>
      <c r="H179" s="169" t="str">
        <f t="shared" si="72"/>
        <v/>
      </c>
      <c r="I179" s="168">
        <f t="shared" si="71"/>
        <v>0</v>
      </c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</row>
    <row r="180" ht="24.0" hidden="1" customHeight="1">
      <c r="A180" s="219">
        <v>1.1130715E7</v>
      </c>
      <c r="B180" s="220" t="s">
        <v>340</v>
      </c>
      <c r="C180" s="169">
        <v>0.0</v>
      </c>
      <c r="D180" s="173"/>
      <c r="E180" s="174"/>
      <c r="F180" s="167">
        <f t="shared" si="70"/>
        <v>0</v>
      </c>
      <c r="G180" s="175"/>
      <c r="H180" s="169" t="str">
        <f t="shared" si="72"/>
        <v/>
      </c>
      <c r="I180" s="168">
        <f t="shared" si="71"/>
        <v>0</v>
      </c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</row>
    <row r="181" ht="24.0" hidden="1" customHeight="1">
      <c r="A181" s="219">
        <v>1.1130716E7</v>
      </c>
      <c r="B181" s="220" t="s">
        <v>258</v>
      </c>
      <c r="C181" s="169">
        <v>0.0</v>
      </c>
      <c r="D181" s="173"/>
      <c r="E181" s="174"/>
      <c r="F181" s="167">
        <f t="shared" si="70"/>
        <v>0</v>
      </c>
      <c r="G181" s="175"/>
      <c r="H181" s="169" t="str">
        <f t="shared" si="72"/>
        <v/>
      </c>
      <c r="I181" s="168">
        <f t="shared" si="71"/>
        <v>0</v>
      </c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</row>
    <row r="182" ht="12.0" hidden="1" customHeight="1">
      <c r="A182" s="219">
        <v>1.1130717E7</v>
      </c>
      <c r="B182" s="220" t="s">
        <v>341</v>
      </c>
      <c r="C182" s="169">
        <v>0.0</v>
      </c>
      <c r="D182" s="173"/>
      <c r="E182" s="174"/>
      <c r="F182" s="167">
        <f t="shared" si="70"/>
        <v>0</v>
      </c>
      <c r="G182" s="175"/>
      <c r="H182" s="169" t="str">
        <f t="shared" si="72"/>
        <v/>
      </c>
      <c r="I182" s="168">
        <f t="shared" si="71"/>
        <v>0</v>
      </c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</row>
    <row r="183" ht="12.0" hidden="1" customHeight="1">
      <c r="A183" s="209">
        <v>111308.0</v>
      </c>
      <c r="B183" s="212" t="str">
        <f>+B88</f>
        <v>Escuela Técnica</v>
      </c>
      <c r="C183" s="162">
        <f t="shared" ref="C183:I183" si="73">SUM(C184)</f>
        <v>0</v>
      </c>
      <c r="D183" s="161">
        <f t="shared" si="73"/>
        <v>0</v>
      </c>
      <c r="E183" s="162">
        <f t="shared" si="73"/>
        <v>0</v>
      </c>
      <c r="F183" s="163">
        <f t="shared" si="73"/>
        <v>0</v>
      </c>
      <c r="G183" s="161">
        <f t="shared" si="73"/>
        <v>0</v>
      </c>
      <c r="H183" s="162">
        <f t="shared" si="73"/>
        <v>0</v>
      </c>
      <c r="I183" s="161">
        <f t="shared" si="73"/>
        <v>0</v>
      </c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ht="24.0" hidden="1" customHeight="1">
      <c r="A184" s="219">
        <v>1.1130801E7</v>
      </c>
      <c r="B184" s="220" t="s">
        <v>274</v>
      </c>
      <c r="C184" s="169"/>
      <c r="D184" s="173"/>
      <c r="E184" s="174"/>
      <c r="F184" s="167">
        <f>+C184+D184-E184</f>
        <v>0</v>
      </c>
      <c r="G184" s="175"/>
      <c r="H184" s="169" t="str">
        <f>+G184</f>
        <v/>
      </c>
      <c r="I184" s="168">
        <f>+F184-H184</f>
        <v>0</v>
      </c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</row>
    <row r="185" ht="12.0" customHeight="1">
      <c r="A185" s="209">
        <v>1114.0</v>
      </c>
      <c r="B185" s="212" t="s">
        <v>128</v>
      </c>
      <c r="C185" s="162">
        <f t="shared" ref="C185:I185" si="74">+C186+C190</f>
        <v>16999944</v>
      </c>
      <c r="D185" s="161">
        <f t="shared" si="74"/>
        <v>0</v>
      </c>
      <c r="E185" s="162">
        <f t="shared" si="74"/>
        <v>0</v>
      </c>
      <c r="F185" s="163">
        <f t="shared" si="74"/>
        <v>16999944</v>
      </c>
      <c r="G185" s="161">
        <f t="shared" si="74"/>
        <v>2167750</v>
      </c>
      <c r="H185" s="162" t="str">
        <f t="shared" si="74"/>
        <v>#REF!</v>
      </c>
      <c r="I185" s="161" t="str">
        <f t="shared" si="74"/>
        <v>#REF!</v>
      </c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ht="12.0" customHeight="1">
      <c r="A186" s="209">
        <v>111401.0</v>
      </c>
      <c r="B186" s="212" t="s">
        <v>100</v>
      </c>
      <c r="C186" s="162">
        <f t="shared" ref="C186:I186" si="75">SUM(C187:C189)</f>
        <v>16999944</v>
      </c>
      <c r="D186" s="161">
        <f t="shared" si="75"/>
        <v>0</v>
      </c>
      <c r="E186" s="162">
        <f t="shared" si="75"/>
        <v>0</v>
      </c>
      <c r="F186" s="163">
        <f t="shared" si="75"/>
        <v>16999944</v>
      </c>
      <c r="G186" s="161">
        <f t="shared" si="75"/>
        <v>2167750</v>
      </c>
      <c r="H186" s="162" t="str">
        <f t="shared" si="75"/>
        <v>#REF!</v>
      </c>
      <c r="I186" s="161" t="str">
        <f t="shared" si="75"/>
        <v>#REF!</v>
      </c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ht="12.0" customHeight="1">
      <c r="A187" s="219">
        <v>1.1140101E7</v>
      </c>
      <c r="B187" s="220" t="str">
        <f t="shared" ref="B187:B189" si="76">+B109</f>
        <v>Gerencia en Finanzas</v>
      </c>
      <c r="C187" s="169">
        <v>5666648.000000001</v>
      </c>
      <c r="D187" s="173"/>
      <c r="E187" s="174"/>
      <c r="F187" s="167">
        <f t="shared" ref="F187:F189" si="77">+C187+D187-E187</f>
        <v>5666648</v>
      </c>
      <c r="G187" s="175">
        <v>1114220.0</v>
      </c>
      <c r="H187" s="169" t="str">
        <f t="shared" ref="H187:H188" si="78">+G187+'[1]ENERO 2024'!G109</f>
        <v>#REF!</v>
      </c>
      <c r="I187" s="168" t="str">
        <f t="shared" ref="I187:I189" si="79">+F187-H187</f>
        <v>#REF!</v>
      </c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</row>
    <row r="188" ht="12.0" customHeight="1">
      <c r="A188" s="219">
        <v>1.1140102E7</v>
      </c>
      <c r="B188" s="220" t="str">
        <f t="shared" si="76"/>
        <v>Gerencia de Servicios de Salud</v>
      </c>
      <c r="C188" s="169">
        <v>5666648.000000001</v>
      </c>
      <c r="D188" s="173"/>
      <c r="E188" s="174"/>
      <c r="F188" s="167">
        <f t="shared" si="77"/>
        <v>5666648</v>
      </c>
      <c r="G188" s="175">
        <v>0.0</v>
      </c>
      <c r="H188" s="169" t="str">
        <f t="shared" si="78"/>
        <v>#REF!</v>
      </c>
      <c r="I188" s="168" t="str">
        <f t="shared" si="79"/>
        <v>#REF!</v>
      </c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</row>
    <row r="189" ht="12.0" customHeight="1">
      <c r="A189" s="219">
        <v>1.1140103E7</v>
      </c>
      <c r="B189" s="220" t="str">
        <f t="shared" si="76"/>
        <v>Gerencia en Construcciones</v>
      </c>
      <c r="C189" s="169">
        <v>5666648.000000001</v>
      </c>
      <c r="D189" s="173"/>
      <c r="E189" s="174"/>
      <c r="F189" s="167">
        <f t="shared" si="77"/>
        <v>5666648</v>
      </c>
      <c r="G189" s="175">
        <v>1053530.0</v>
      </c>
      <c r="H189" s="169" t="str">
        <f>+G189+'[1]ENERO 2024'!#REF!</f>
        <v>#ERROR!</v>
      </c>
      <c r="I189" s="168" t="str">
        <f t="shared" si="79"/>
        <v>#ERROR!</v>
      </c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</row>
    <row r="190" ht="22.5" hidden="1" customHeight="1">
      <c r="A190" s="209">
        <v>111402.0</v>
      </c>
      <c r="B190" s="212" t="s">
        <v>277</v>
      </c>
      <c r="C190" s="162">
        <f t="shared" ref="C190:I190" si="80">SUM(C191)</f>
        <v>0</v>
      </c>
      <c r="D190" s="161">
        <f t="shared" si="80"/>
        <v>0</v>
      </c>
      <c r="E190" s="162">
        <f t="shared" si="80"/>
        <v>0</v>
      </c>
      <c r="F190" s="163">
        <f t="shared" si="80"/>
        <v>0</v>
      </c>
      <c r="G190" s="161">
        <f t="shared" si="80"/>
        <v>0</v>
      </c>
      <c r="H190" s="162">
        <f t="shared" si="80"/>
        <v>0</v>
      </c>
      <c r="I190" s="161">
        <f t="shared" si="80"/>
        <v>0</v>
      </c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ht="12.0" hidden="1" customHeight="1">
      <c r="A191" s="219">
        <v>1.1140201E7</v>
      </c>
      <c r="B191" s="220" t="s">
        <v>277</v>
      </c>
      <c r="C191" s="169"/>
      <c r="D191" s="173"/>
      <c r="E191" s="174"/>
      <c r="F191" s="167">
        <f>+C191+D191-E191</f>
        <v>0</v>
      </c>
      <c r="G191" s="175"/>
      <c r="H191" s="169" t="str">
        <f>+G191</f>
        <v/>
      </c>
      <c r="I191" s="168">
        <f>+F191-H191</f>
        <v>0</v>
      </c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</row>
    <row r="192" ht="12.0" customHeight="1">
      <c r="A192" s="209">
        <v>1115.0</v>
      </c>
      <c r="B192" s="212" t="s">
        <v>129</v>
      </c>
      <c r="C192" s="162">
        <f t="shared" ref="C192:I192" si="81">SUM(C193:C201)</f>
        <v>71399764.8</v>
      </c>
      <c r="D192" s="161">
        <f t="shared" si="81"/>
        <v>0</v>
      </c>
      <c r="E192" s="162">
        <f t="shared" si="81"/>
        <v>0</v>
      </c>
      <c r="F192" s="163">
        <f t="shared" si="81"/>
        <v>71399764.8</v>
      </c>
      <c r="G192" s="161">
        <f t="shared" si="81"/>
        <v>0</v>
      </c>
      <c r="H192" s="162" t="str">
        <f t="shared" si="81"/>
        <v>#REF!</v>
      </c>
      <c r="I192" s="161" t="str">
        <f t="shared" si="81"/>
        <v>#REF!</v>
      </c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ht="12.0" customHeight="1">
      <c r="A193" s="219">
        <v>111501.0</v>
      </c>
      <c r="B193" s="220" t="str">
        <f>+B21</f>
        <v>Facultad de Ingeniería. </v>
      </c>
      <c r="C193" s="169">
        <v>2.124993E7</v>
      </c>
      <c r="D193" s="173"/>
      <c r="E193" s="174"/>
      <c r="F193" s="167">
        <f t="shared" ref="F193:F201" si="82">+C193+D193-E193</f>
        <v>21249930</v>
      </c>
      <c r="G193" s="175">
        <v>0.0</v>
      </c>
      <c r="H193" s="169" t="str">
        <f t="shared" ref="H193:H197" si="83">+G193+'[1]ENERO 2024'!G116</f>
        <v>#REF!</v>
      </c>
      <c r="I193" s="168" t="str">
        <f t="shared" ref="I193:I198" si="84">+F193-H193</f>
        <v>#REF!</v>
      </c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</row>
    <row r="194" ht="12.0" customHeight="1">
      <c r="A194" s="219">
        <v>111502.0</v>
      </c>
      <c r="B194" s="220" t="str">
        <f>+B28</f>
        <v>Facultad de Ciencia de la Educacion.  </v>
      </c>
      <c r="C194" s="169">
        <v>1.5583282E7</v>
      </c>
      <c r="D194" s="173"/>
      <c r="E194" s="174"/>
      <c r="F194" s="167">
        <f t="shared" si="82"/>
        <v>15583282</v>
      </c>
      <c r="G194" s="175">
        <v>0.0</v>
      </c>
      <c r="H194" s="169" t="str">
        <f t="shared" si="83"/>
        <v>#REF!</v>
      </c>
      <c r="I194" s="168" t="str">
        <f t="shared" si="84"/>
        <v>#REF!</v>
      </c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</row>
    <row r="195" ht="24.0" customHeight="1">
      <c r="A195" s="219">
        <v>111503.0</v>
      </c>
      <c r="B195" s="220" t="str">
        <f>+B130</f>
        <v>Facultad de Ciencias Económicas y Administrativa.</v>
      </c>
      <c r="C195" s="169">
        <v>2.2666592E7</v>
      </c>
      <c r="D195" s="173"/>
      <c r="E195" s="174"/>
      <c r="F195" s="167">
        <f t="shared" si="82"/>
        <v>22666592</v>
      </c>
      <c r="G195" s="175">
        <v>0.0</v>
      </c>
      <c r="H195" s="169" t="str">
        <f t="shared" si="83"/>
        <v>#REF!</v>
      </c>
      <c r="I195" s="168" t="str">
        <f t="shared" si="84"/>
        <v>#REF!</v>
      </c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</row>
    <row r="196" ht="24.0" customHeight="1">
      <c r="A196" s="219">
        <v>111504.0</v>
      </c>
      <c r="B196" s="220" t="str">
        <f>+B137</f>
        <v>Facultad de Ciencias Sociales y Humanas</v>
      </c>
      <c r="C196" s="169">
        <v>1.1333296E7</v>
      </c>
      <c r="D196" s="173"/>
      <c r="E196" s="174"/>
      <c r="F196" s="167">
        <f t="shared" si="82"/>
        <v>11333296</v>
      </c>
      <c r="G196" s="175">
        <v>0.0</v>
      </c>
      <c r="H196" s="169" t="str">
        <f t="shared" si="83"/>
        <v>#REF!</v>
      </c>
      <c r="I196" s="168" t="str">
        <f t="shared" si="84"/>
        <v>#REF!</v>
      </c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</row>
    <row r="197" ht="12.0" customHeight="1">
      <c r="A197" s="219">
        <v>111505.0</v>
      </c>
      <c r="B197" s="220" t="str">
        <f>+B139</f>
        <v>Facultad de Ciencias Basicas</v>
      </c>
      <c r="C197" s="169">
        <v>566664.8</v>
      </c>
      <c r="D197" s="173"/>
      <c r="E197" s="174"/>
      <c r="F197" s="167">
        <f t="shared" si="82"/>
        <v>566664.8</v>
      </c>
      <c r="G197" s="175">
        <v>0.0</v>
      </c>
      <c r="H197" s="169" t="str">
        <f t="shared" si="83"/>
        <v>#REF!</v>
      </c>
      <c r="I197" s="168" t="str">
        <f t="shared" si="84"/>
        <v>#REF!</v>
      </c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</row>
    <row r="198" ht="24.0" hidden="1" customHeight="1">
      <c r="A198" s="219">
        <v>111506.0</v>
      </c>
      <c r="B198" s="220" t="str">
        <f>+B142</f>
        <v>Instituto Virtual de  Educacion a Distancia</v>
      </c>
      <c r="C198" s="169"/>
      <c r="D198" s="173"/>
      <c r="E198" s="174"/>
      <c r="F198" s="167">
        <f t="shared" si="82"/>
        <v>0</v>
      </c>
      <c r="G198" s="175"/>
      <c r="H198" s="169" t="str">
        <f>+G198</f>
        <v/>
      </c>
      <c r="I198" s="168">
        <f t="shared" si="84"/>
        <v>0</v>
      </c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</row>
    <row r="199" ht="12.0" hidden="1" customHeight="1">
      <c r="A199" s="219">
        <v>111507.0</v>
      </c>
      <c r="B199" s="220" t="s">
        <v>246</v>
      </c>
      <c r="C199" s="169">
        <v>0.0</v>
      </c>
      <c r="D199" s="161"/>
      <c r="E199" s="162"/>
      <c r="F199" s="167">
        <f t="shared" si="82"/>
        <v>0</v>
      </c>
      <c r="G199" s="161"/>
      <c r="H199" s="169"/>
      <c r="I199" s="168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</row>
    <row r="200" ht="12.0" hidden="1" customHeight="1">
      <c r="A200" s="219">
        <v>111508.0</v>
      </c>
      <c r="B200" s="220" t="s">
        <v>221</v>
      </c>
      <c r="C200" s="169">
        <v>0.0</v>
      </c>
      <c r="D200" s="161"/>
      <c r="E200" s="162"/>
      <c r="F200" s="167">
        <f t="shared" si="82"/>
        <v>0</v>
      </c>
      <c r="G200" s="161"/>
      <c r="H200" s="169"/>
      <c r="I200" s="168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</row>
    <row r="201" ht="12.0" hidden="1" customHeight="1">
      <c r="A201" s="219">
        <v>111509.0</v>
      </c>
      <c r="B201" s="220" t="s">
        <v>257</v>
      </c>
      <c r="C201" s="169">
        <v>0.0</v>
      </c>
      <c r="D201" s="161"/>
      <c r="E201" s="162"/>
      <c r="F201" s="167">
        <f t="shared" si="82"/>
        <v>0</v>
      </c>
      <c r="G201" s="161"/>
      <c r="H201" s="169"/>
      <c r="I201" s="168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</row>
    <row r="202" ht="12.0" customHeight="1">
      <c r="A202" s="209">
        <v>1116.0</v>
      </c>
      <c r="B202" s="212" t="s">
        <v>130</v>
      </c>
      <c r="C202" s="162">
        <f t="shared" ref="C202:I202" si="85">+C203</f>
        <v>39666536</v>
      </c>
      <c r="D202" s="161">
        <f t="shared" si="85"/>
        <v>0</v>
      </c>
      <c r="E202" s="162">
        <f t="shared" si="85"/>
        <v>0</v>
      </c>
      <c r="F202" s="163">
        <f t="shared" si="85"/>
        <v>39666536</v>
      </c>
      <c r="G202" s="161">
        <f t="shared" si="85"/>
        <v>0</v>
      </c>
      <c r="H202" s="162" t="str">
        <f t="shared" si="85"/>
        <v>#REF!</v>
      </c>
      <c r="I202" s="161" t="str">
        <f t="shared" si="85"/>
        <v>#REF!</v>
      </c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ht="12.0" customHeight="1">
      <c r="A203" s="209">
        <v>111601.0</v>
      </c>
      <c r="B203" s="212" t="s">
        <v>100</v>
      </c>
      <c r="C203" s="162">
        <f t="shared" ref="C203:I203" si="86">SUM(C204:C206)</f>
        <v>39666536</v>
      </c>
      <c r="D203" s="161">
        <f t="shared" si="86"/>
        <v>0</v>
      </c>
      <c r="E203" s="162">
        <f t="shared" si="86"/>
        <v>0</v>
      </c>
      <c r="F203" s="163">
        <f t="shared" si="86"/>
        <v>39666536</v>
      </c>
      <c r="G203" s="161">
        <f t="shared" si="86"/>
        <v>0</v>
      </c>
      <c r="H203" s="162" t="str">
        <f t="shared" si="86"/>
        <v>#REF!</v>
      </c>
      <c r="I203" s="161" t="str">
        <f t="shared" si="86"/>
        <v>#REF!</v>
      </c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ht="12.0" customHeight="1">
      <c r="A204" s="219">
        <v>1.1160101E7</v>
      </c>
      <c r="B204" s="220" t="str">
        <f t="shared" ref="B204:B206" si="87">+B187</f>
        <v>Gerencia en Finanzas</v>
      </c>
      <c r="C204" s="169">
        <v>1.5866614399999999E7</v>
      </c>
      <c r="D204" s="213"/>
      <c r="E204" s="174"/>
      <c r="F204" s="167">
        <f t="shared" ref="F204:F206" si="88">+C204+D204-E204</f>
        <v>15866614.4</v>
      </c>
      <c r="G204" s="175">
        <v>0.0</v>
      </c>
      <c r="H204" s="169" t="str">
        <f t="shared" ref="H204:H206" si="89">+G204+'[1]ENERO 2024'!G123</f>
        <v>#REF!</v>
      </c>
      <c r="I204" s="168" t="str">
        <f t="shared" ref="I204:I206" si="90">+F204-H204</f>
        <v>#REF!</v>
      </c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</row>
    <row r="205" ht="12.0" customHeight="1">
      <c r="A205" s="219">
        <v>1.1160102E7</v>
      </c>
      <c r="B205" s="220" t="str">
        <f t="shared" si="87"/>
        <v>Gerencia de Servicios de Salud</v>
      </c>
      <c r="C205" s="169">
        <v>1.5866614399999999E7</v>
      </c>
      <c r="D205" s="178"/>
      <c r="E205" s="179"/>
      <c r="F205" s="167">
        <f t="shared" si="88"/>
        <v>15866614.4</v>
      </c>
      <c r="G205" s="175">
        <v>0.0</v>
      </c>
      <c r="H205" s="169" t="str">
        <f t="shared" si="89"/>
        <v>#REF!</v>
      </c>
      <c r="I205" s="168" t="str">
        <f t="shared" si="90"/>
        <v>#REF!</v>
      </c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</row>
    <row r="206" ht="12.0" customHeight="1">
      <c r="A206" s="219">
        <v>1.1160103E7</v>
      </c>
      <c r="B206" s="220" t="str">
        <f t="shared" si="87"/>
        <v>Gerencia en Construcciones</v>
      </c>
      <c r="C206" s="169">
        <v>7933307.199999999</v>
      </c>
      <c r="D206" s="204"/>
      <c r="E206" s="221"/>
      <c r="F206" s="167">
        <f t="shared" si="88"/>
        <v>7933307.2</v>
      </c>
      <c r="G206" s="175">
        <v>0.0</v>
      </c>
      <c r="H206" s="169" t="str">
        <f t="shared" si="89"/>
        <v>#REF!</v>
      </c>
      <c r="I206" s="168" t="str">
        <f t="shared" si="90"/>
        <v>#REF!</v>
      </c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</row>
    <row r="207" ht="12.0" customHeight="1">
      <c r="A207" s="209">
        <v>1117.0</v>
      </c>
      <c r="B207" s="212" t="s">
        <v>132</v>
      </c>
      <c r="C207" s="162">
        <f t="shared" ref="C207:I207" si="91">SUM(C208:C218)</f>
        <v>126216798.3</v>
      </c>
      <c r="D207" s="161">
        <f t="shared" si="91"/>
        <v>0</v>
      </c>
      <c r="E207" s="162">
        <f t="shared" si="91"/>
        <v>0</v>
      </c>
      <c r="F207" s="163">
        <f t="shared" si="91"/>
        <v>126216798.3</v>
      </c>
      <c r="G207" s="161">
        <f t="shared" si="91"/>
        <v>7408760</v>
      </c>
      <c r="H207" s="162" t="str">
        <f t="shared" si="91"/>
        <v>#REF!</v>
      </c>
      <c r="I207" s="161" t="str">
        <f t="shared" si="91"/>
        <v>#REF!</v>
      </c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ht="12.0" customHeight="1">
      <c r="A208" s="219">
        <v>111701.0</v>
      </c>
      <c r="B208" s="220" t="s">
        <v>133</v>
      </c>
      <c r="C208" s="169">
        <v>566664.8000000002</v>
      </c>
      <c r="D208" s="204"/>
      <c r="E208" s="221"/>
      <c r="F208" s="167">
        <f t="shared" ref="F208:F218" si="92">+C208+D208-E208</f>
        <v>566664.8</v>
      </c>
      <c r="G208" s="178">
        <v>397100.0</v>
      </c>
      <c r="H208" s="169" t="str">
        <f>+G208+'[1]ENERO 2024'!G128</f>
        <v>#REF!</v>
      </c>
      <c r="I208" s="168" t="str">
        <f t="shared" ref="I208:I218" si="93">+F208-H208</f>
        <v>#REF!</v>
      </c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</row>
    <row r="209" ht="12.0" hidden="1" customHeight="1">
      <c r="A209" s="219">
        <v>111702.0</v>
      </c>
      <c r="B209" s="220" t="s">
        <v>278</v>
      </c>
      <c r="C209" s="169"/>
      <c r="D209" s="204"/>
      <c r="E209" s="221"/>
      <c r="F209" s="167">
        <f t="shared" si="92"/>
        <v>0</v>
      </c>
      <c r="G209" s="178">
        <v>113400.0</v>
      </c>
      <c r="H209" s="169" t="str">
        <f>+G209+'[1]ENERO 2024'!#REF!</f>
        <v>#ERROR!</v>
      </c>
      <c r="I209" s="168" t="str">
        <f t="shared" si="93"/>
        <v>#ERROR!</v>
      </c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</row>
    <row r="210" ht="12.0" customHeight="1">
      <c r="A210" s="219">
        <v>111703.0</v>
      </c>
      <c r="B210" s="220" t="s">
        <v>279</v>
      </c>
      <c r="C210" s="169">
        <v>9111969.984</v>
      </c>
      <c r="D210" s="204"/>
      <c r="E210" s="221"/>
      <c r="F210" s="167">
        <f t="shared" si="92"/>
        <v>9111969.984</v>
      </c>
      <c r="G210" s="178">
        <v>22700.0</v>
      </c>
      <c r="H210" s="169" t="str">
        <f>+G210+'[1]ENERO 2024'!#REF!</f>
        <v>#ERROR!</v>
      </c>
      <c r="I210" s="168" t="str">
        <f t="shared" si="93"/>
        <v>#ERROR!</v>
      </c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</row>
    <row r="211" ht="12.0" customHeight="1">
      <c r="A211" s="219">
        <v>111704.0</v>
      </c>
      <c r="B211" s="220" t="s">
        <v>134</v>
      </c>
      <c r="C211" s="169">
        <v>2.2598592224000003E7</v>
      </c>
      <c r="D211" s="204"/>
      <c r="E211" s="221"/>
      <c r="F211" s="167">
        <f t="shared" si="92"/>
        <v>22598592.22</v>
      </c>
      <c r="G211" s="178">
        <v>22700.0</v>
      </c>
      <c r="H211" s="169" t="str">
        <f>+G211+'[1]ENERO 2024'!#REF!</f>
        <v>#ERROR!</v>
      </c>
      <c r="I211" s="168" t="str">
        <f t="shared" si="93"/>
        <v>#ERROR!</v>
      </c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</row>
    <row r="212" ht="12.0" customHeight="1">
      <c r="A212" s="219">
        <v>111705.0</v>
      </c>
      <c r="B212" s="220" t="s">
        <v>136</v>
      </c>
      <c r="C212" s="169">
        <v>5.0E7</v>
      </c>
      <c r="D212" s="204"/>
      <c r="E212" s="221"/>
      <c r="F212" s="167">
        <f t="shared" si="92"/>
        <v>50000000</v>
      </c>
      <c r="G212" s="178">
        <v>64100.0</v>
      </c>
      <c r="H212" s="169" t="str">
        <f t="shared" ref="H212:H215" si="94">+G212+'[1]ENERO 2024'!G130</f>
        <v>#REF!</v>
      </c>
      <c r="I212" s="168" t="str">
        <f t="shared" si="93"/>
        <v>#REF!</v>
      </c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</row>
    <row r="213" ht="24.0" customHeight="1">
      <c r="A213" s="219">
        <v>111706.0</v>
      </c>
      <c r="B213" s="220" t="s">
        <v>280</v>
      </c>
      <c r="C213" s="169">
        <v>5989646.936000002</v>
      </c>
      <c r="D213" s="204"/>
      <c r="E213" s="221"/>
      <c r="F213" s="167">
        <f t="shared" si="92"/>
        <v>5989646.936</v>
      </c>
      <c r="G213" s="178">
        <v>5375100.0</v>
      </c>
      <c r="H213" s="169" t="str">
        <f t="shared" si="94"/>
        <v>#REF!</v>
      </c>
      <c r="I213" s="168" t="str">
        <f t="shared" si="93"/>
        <v>#REF!</v>
      </c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</row>
    <row r="214" ht="12.0" customHeight="1">
      <c r="A214" s="219">
        <v>111707.0</v>
      </c>
      <c r="B214" s="220" t="s">
        <v>138</v>
      </c>
      <c r="C214" s="169">
        <v>2.2099927200000003E7</v>
      </c>
      <c r="D214" s="204"/>
      <c r="E214" s="221"/>
      <c r="F214" s="167">
        <f t="shared" si="92"/>
        <v>22099927.2</v>
      </c>
      <c r="G214" s="178">
        <v>113300.0</v>
      </c>
      <c r="H214" s="169" t="str">
        <f t="shared" si="94"/>
        <v>#REF!</v>
      </c>
      <c r="I214" s="168" t="str">
        <f t="shared" si="93"/>
        <v>#REF!</v>
      </c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</row>
    <row r="215" ht="12.0" customHeight="1">
      <c r="A215" s="219">
        <v>111708.0</v>
      </c>
      <c r="B215" s="220" t="s">
        <v>139</v>
      </c>
      <c r="C215" s="169">
        <v>1.5E7</v>
      </c>
      <c r="D215" s="204"/>
      <c r="E215" s="221"/>
      <c r="F215" s="167">
        <f t="shared" si="92"/>
        <v>15000000</v>
      </c>
      <c r="G215" s="178">
        <v>240360.0</v>
      </c>
      <c r="H215" s="169" t="str">
        <f t="shared" si="94"/>
        <v>#REF!</v>
      </c>
      <c r="I215" s="168" t="str">
        <f t="shared" si="93"/>
        <v>#REF!</v>
      </c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</row>
    <row r="216" ht="12.0" hidden="1" customHeight="1">
      <c r="A216" s="219">
        <v>111709.0</v>
      </c>
      <c r="B216" s="220" t="s">
        <v>281</v>
      </c>
      <c r="C216" s="169"/>
      <c r="D216" s="204"/>
      <c r="E216" s="221"/>
      <c r="F216" s="167">
        <f t="shared" si="92"/>
        <v>0</v>
      </c>
      <c r="G216" s="178">
        <v>0.0</v>
      </c>
      <c r="H216" s="169" t="str">
        <f>+G216+'[1]ENERO 2024'!#REF!</f>
        <v>#ERROR!</v>
      </c>
      <c r="I216" s="168" t="str">
        <f t="shared" si="93"/>
        <v>#ERROR!</v>
      </c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</row>
    <row r="217" ht="12.0" hidden="1" customHeight="1">
      <c r="A217" s="219">
        <v>111710.0</v>
      </c>
      <c r="B217" s="220" t="s">
        <v>282</v>
      </c>
      <c r="C217" s="169"/>
      <c r="D217" s="204"/>
      <c r="E217" s="221"/>
      <c r="F217" s="167">
        <f t="shared" si="92"/>
        <v>0</v>
      </c>
      <c r="G217" s="178">
        <v>1060000.0</v>
      </c>
      <c r="H217" s="169" t="str">
        <f>+G217+'[1]ENERO 2024'!#REF!</f>
        <v>#ERROR!</v>
      </c>
      <c r="I217" s="168" t="str">
        <f t="shared" si="93"/>
        <v>#ERROR!</v>
      </c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</row>
    <row r="218" ht="24.0" customHeight="1">
      <c r="A218" s="219">
        <v>111711.0</v>
      </c>
      <c r="B218" s="220" t="s">
        <v>283</v>
      </c>
      <c r="C218" s="169">
        <v>849997.2</v>
      </c>
      <c r="D218" s="204"/>
      <c r="E218" s="221"/>
      <c r="F218" s="167">
        <f t="shared" si="92"/>
        <v>849997.2</v>
      </c>
      <c r="G218" s="178">
        <v>0.0</v>
      </c>
      <c r="H218" s="169" t="str">
        <f>+G218+'[1]ENERO 2024'!#REF!</f>
        <v>#ERROR!</v>
      </c>
      <c r="I218" s="168" t="str">
        <f t="shared" si="93"/>
        <v>#ERROR!</v>
      </c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</row>
    <row r="219" ht="12.0" customHeight="1">
      <c r="A219" s="209">
        <v>112.0</v>
      </c>
      <c r="B219" s="212" t="s">
        <v>141</v>
      </c>
      <c r="C219" s="162">
        <f t="shared" ref="C219:I219" si="95">SUM(C220)</f>
        <v>210000000</v>
      </c>
      <c r="D219" s="161">
        <f t="shared" si="95"/>
        <v>0</v>
      </c>
      <c r="E219" s="162">
        <f t="shared" si="95"/>
        <v>0</v>
      </c>
      <c r="F219" s="163">
        <f t="shared" si="95"/>
        <v>210000000</v>
      </c>
      <c r="G219" s="161">
        <f t="shared" si="95"/>
        <v>0</v>
      </c>
      <c r="H219" s="162" t="str">
        <f t="shared" si="95"/>
        <v>#REF!</v>
      </c>
      <c r="I219" s="161" t="str">
        <f t="shared" si="95"/>
        <v>#REF!</v>
      </c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ht="12.0" customHeight="1">
      <c r="A220" s="209">
        <v>11201.0</v>
      </c>
      <c r="B220" s="212" t="s">
        <v>284</v>
      </c>
      <c r="C220" s="162">
        <f t="shared" ref="C220:I220" si="96">SUM(C221:C223)</f>
        <v>210000000</v>
      </c>
      <c r="D220" s="161">
        <f t="shared" si="96"/>
        <v>0</v>
      </c>
      <c r="E220" s="162">
        <f t="shared" si="96"/>
        <v>0</v>
      </c>
      <c r="F220" s="163">
        <f t="shared" si="96"/>
        <v>210000000</v>
      </c>
      <c r="G220" s="161">
        <f t="shared" si="96"/>
        <v>0</v>
      </c>
      <c r="H220" s="162" t="str">
        <f t="shared" si="96"/>
        <v>#REF!</v>
      </c>
      <c r="I220" s="161" t="str">
        <f t="shared" si="96"/>
        <v>#REF!</v>
      </c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ht="12.0" hidden="1" customHeight="1">
      <c r="A221" s="219">
        <v>1120101.0</v>
      </c>
      <c r="B221" s="220" t="s">
        <v>285</v>
      </c>
      <c r="C221" s="169">
        <v>0.0</v>
      </c>
      <c r="D221" s="161"/>
      <c r="E221" s="162"/>
      <c r="F221" s="167">
        <f t="shared" ref="F221:F223" si="97">+C221+D221-E221</f>
        <v>0</v>
      </c>
      <c r="G221" s="161"/>
      <c r="H221" s="169" t="str">
        <f>+G221</f>
        <v/>
      </c>
      <c r="I221" s="168">
        <f t="shared" ref="I221:I223" si="98">+F221-H221</f>
        <v>0</v>
      </c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ht="12.0" customHeight="1">
      <c r="A222" s="219">
        <v>1120102.0</v>
      </c>
      <c r="B222" s="220" t="s">
        <v>286</v>
      </c>
      <c r="C222" s="283">
        <v>1.0E7</v>
      </c>
      <c r="D222" s="206"/>
      <c r="E222" s="207"/>
      <c r="F222" s="167">
        <f t="shared" si="97"/>
        <v>10000000</v>
      </c>
      <c r="G222" s="208">
        <v>0.0</v>
      </c>
      <c r="H222" s="169" t="str">
        <f>+G222+'[1]ENERO 2024'!G135</f>
        <v>#REF!</v>
      </c>
      <c r="I222" s="168" t="str">
        <f t="shared" si="98"/>
        <v>#REF!</v>
      </c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ht="24.0" customHeight="1">
      <c r="A223" s="219">
        <v>1120103.0</v>
      </c>
      <c r="B223" s="220" t="s">
        <v>287</v>
      </c>
      <c r="C223" s="169">
        <v>2.0E8</v>
      </c>
      <c r="D223" s="227"/>
      <c r="E223" s="195"/>
      <c r="F223" s="167">
        <f t="shared" si="97"/>
        <v>200000000</v>
      </c>
      <c r="G223" s="224">
        <v>0.0</v>
      </c>
      <c r="H223" s="169" t="str">
        <f>+G223+'[1]ENERO 2024'!G137</f>
        <v>#REF!</v>
      </c>
      <c r="I223" s="168" t="str">
        <f t="shared" si="98"/>
        <v>#REF!</v>
      </c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ht="12.0" customHeight="1">
      <c r="A224" s="209">
        <v>113.0</v>
      </c>
      <c r="B224" s="212" t="s">
        <v>149</v>
      </c>
      <c r="C224" s="162">
        <f t="shared" ref="C224:I224" si="99">SUM(C225:C228)</f>
        <v>6385263910</v>
      </c>
      <c r="D224" s="161">
        <f t="shared" si="99"/>
        <v>0</v>
      </c>
      <c r="E224" s="162">
        <f t="shared" si="99"/>
        <v>0</v>
      </c>
      <c r="F224" s="163">
        <f t="shared" si="99"/>
        <v>6385263910</v>
      </c>
      <c r="G224" s="161">
        <f t="shared" si="99"/>
        <v>120759877</v>
      </c>
      <c r="H224" s="162" t="str">
        <f t="shared" si="99"/>
        <v>#REF!</v>
      </c>
      <c r="I224" s="161" t="str">
        <f t="shared" si="99"/>
        <v>#REF!</v>
      </c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ht="24.0" customHeight="1">
      <c r="A225" s="219">
        <v>11301.0</v>
      </c>
      <c r="B225" s="220" t="s">
        <v>288</v>
      </c>
      <c r="C225" s="169">
        <v>6.0E9</v>
      </c>
      <c r="D225" s="229"/>
      <c r="E225" s="174"/>
      <c r="F225" s="167">
        <f t="shared" ref="F225:F228" si="100">+C225+D225-E225</f>
        <v>6000000000</v>
      </c>
      <c r="G225" s="175">
        <v>1.13217871E8</v>
      </c>
      <c r="H225" s="169" t="str">
        <f t="shared" ref="H225:H228" si="101">+G225+'[1]ENERO 2024'!G139</f>
        <v>#REF!</v>
      </c>
      <c r="I225" s="168" t="str">
        <f t="shared" ref="I225:I228" si="102">+F225-H225</f>
        <v>#REF!</v>
      </c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ht="12.0" customHeight="1">
      <c r="A226" s="219">
        <v>11302.0</v>
      </c>
      <c r="B226" s="220" t="s">
        <v>151</v>
      </c>
      <c r="C226" s="169">
        <v>3.7326391E8</v>
      </c>
      <c r="D226" s="161"/>
      <c r="E226" s="162"/>
      <c r="F226" s="167">
        <f t="shared" si="100"/>
        <v>373263910</v>
      </c>
      <c r="G226" s="168">
        <v>0.0</v>
      </c>
      <c r="H226" s="169" t="str">
        <f t="shared" si="101"/>
        <v>#REF!</v>
      </c>
      <c r="I226" s="168" t="str">
        <f t="shared" si="102"/>
        <v>#REF!</v>
      </c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ht="12.0" customHeight="1">
      <c r="A227" s="219">
        <v>11303.0</v>
      </c>
      <c r="B227" s="220" t="s">
        <v>152</v>
      </c>
      <c r="C227" s="169">
        <v>1.0E7</v>
      </c>
      <c r="D227" s="227"/>
      <c r="E227" s="195"/>
      <c r="F227" s="167">
        <f t="shared" si="100"/>
        <v>10000000</v>
      </c>
      <c r="G227" s="224">
        <v>872400.0</v>
      </c>
      <c r="H227" s="169" t="str">
        <f t="shared" si="101"/>
        <v>#REF!</v>
      </c>
      <c r="I227" s="168" t="str">
        <f t="shared" si="102"/>
        <v>#REF!</v>
      </c>
      <c r="J227" s="128"/>
      <c r="K227" s="159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ht="12.0" customHeight="1">
      <c r="A228" s="219">
        <v>11304.0</v>
      </c>
      <c r="B228" s="220" t="s">
        <v>153</v>
      </c>
      <c r="C228" s="169">
        <v>2000000.0</v>
      </c>
      <c r="D228" s="227"/>
      <c r="E228" s="195"/>
      <c r="F228" s="167">
        <f t="shared" si="100"/>
        <v>2000000</v>
      </c>
      <c r="G228" s="224">
        <v>6669606.0</v>
      </c>
      <c r="H228" s="218" t="str">
        <f t="shared" si="101"/>
        <v>#REF!</v>
      </c>
      <c r="I228" s="168" t="str">
        <f t="shared" si="102"/>
        <v>#REF!</v>
      </c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ht="12.0" customHeight="1">
      <c r="A229" s="209">
        <v>12.0</v>
      </c>
      <c r="B229" s="212" t="s">
        <v>154</v>
      </c>
      <c r="C229" s="162">
        <f t="shared" ref="C229:I229" si="103">+C230+C237</f>
        <v>28949025708</v>
      </c>
      <c r="D229" s="161">
        <f t="shared" si="103"/>
        <v>0</v>
      </c>
      <c r="E229" s="162">
        <f t="shared" si="103"/>
        <v>0</v>
      </c>
      <c r="F229" s="163">
        <f t="shared" si="103"/>
        <v>28949025708</v>
      </c>
      <c r="G229" s="161">
        <f t="shared" si="103"/>
        <v>2844908393</v>
      </c>
      <c r="H229" s="162" t="str">
        <f t="shared" si="103"/>
        <v>#REF!</v>
      </c>
      <c r="I229" s="161" t="str">
        <f t="shared" si="103"/>
        <v>#REF!</v>
      </c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ht="12.0" customHeight="1">
      <c r="A230" s="209">
        <v>121.0</v>
      </c>
      <c r="B230" s="212" t="s">
        <v>155</v>
      </c>
      <c r="C230" s="162">
        <f t="shared" ref="C230:I230" si="104">+C231+C235</f>
        <v>22129793411</v>
      </c>
      <c r="D230" s="161">
        <f t="shared" si="104"/>
        <v>0</v>
      </c>
      <c r="E230" s="162">
        <f t="shared" si="104"/>
        <v>0</v>
      </c>
      <c r="F230" s="163">
        <f t="shared" si="104"/>
        <v>22129793411</v>
      </c>
      <c r="G230" s="161">
        <f t="shared" si="104"/>
        <v>2074048939</v>
      </c>
      <c r="H230" s="162" t="str">
        <f t="shared" si="104"/>
        <v>#REF!</v>
      </c>
      <c r="I230" s="161" t="str">
        <f t="shared" si="104"/>
        <v>#REF!</v>
      </c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ht="12.0" customHeight="1">
      <c r="A231" s="209">
        <v>12101.0</v>
      </c>
      <c r="B231" s="212" t="s">
        <v>156</v>
      </c>
      <c r="C231" s="162">
        <f t="shared" ref="C231:I231" si="105">SUM(C232:C234)</f>
        <v>15518602568</v>
      </c>
      <c r="D231" s="161">
        <f t="shared" si="105"/>
        <v>0</v>
      </c>
      <c r="E231" s="162">
        <f t="shared" si="105"/>
        <v>0</v>
      </c>
      <c r="F231" s="163">
        <f t="shared" si="105"/>
        <v>15518602568</v>
      </c>
      <c r="G231" s="161">
        <f t="shared" si="105"/>
        <v>2074048939</v>
      </c>
      <c r="H231" s="162" t="str">
        <f t="shared" si="105"/>
        <v>#REF!</v>
      </c>
      <c r="I231" s="161" t="str">
        <f t="shared" si="105"/>
        <v>#REF!</v>
      </c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ht="12.0" customHeight="1">
      <c r="A232" s="219">
        <v>1210101.0</v>
      </c>
      <c r="B232" s="220" t="s">
        <v>157</v>
      </c>
      <c r="C232" s="169">
        <v>1.437950713E10</v>
      </c>
      <c r="D232" s="230"/>
      <c r="E232" s="195"/>
      <c r="F232" s="167">
        <f t="shared" ref="F232:F234" si="106">+C232+D232-E232</f>
        <v>14379507130</v>
      </c>
      <c r="G232" s="224">
        <v>2.074048939E9</v>
      </c>
      <c r="H232" s="169" t="str">
        <f>+G232+'[1]ENERO 2024'!G145</f>
        <v>#REF!</v>
      </c>
      <c r="I232" s="168" t="str">
        <f t="shared" ref="I232:I234" si="107">+F232-H232</f>
        <v>#REF!</v>
      </c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</row>
    <row r="233" ht="12.0" customHeight="1">
      <c r="A233" s="219">
        <v>1210102.0</v>
      </c>
      <c r="B233" s="220" t="s">
        <v>158</v>
      </c>
      <c r="C233" s="169">
        <v>4.68715125E8</v>
      </c>
      <c r="D233" s="168"/>
      <c r="E233" s="162"/>
      <c r="F233" s="167">
        <f t="shared" si="106"/>
        <v>468715125</v>
      </c>
      <c r="G233" s="168">
        <v>0.0</v>
      </c>
      <c r="H233" s="169" t="str">
        <f>+G233+'[1]ENERO 2024'!#REF!</f>
        <v>#ERROR!</v>
      </c>
      <c r="I233" s="168" t="str">
        <f t="shared" si="107"/>
        <v>#ERROR!</v>
      </c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</row>
    <row r="234" ht="12.0" customHeight="1">
      <c r="A234" s="219">
        <v>1210103.0</v>
      </c>
      <c r="B234" s="220" t="s">
        <v>290</v>
      </c>
      <c r="C234" s="169">
        <v>6.70380313E8</v>
      </c>
      <c r="D234" s="230"/>
      <c r="E234" s="225"/>
      <c r="F234" s="167">
        <f t="shared" si="106"/>
        <v>670380313</v>
      </c>
      <c r="G234" s="224">
        <v>0.0</v>
      </c>
      <c r="H234" s="169" t="str">
        <f>+G234+'[1]ENERO 2024'!#REF!</f>
        <v>#ERROR!</v>
      </c>
      <c r="I234" s="168" t="str">
        <f t="shared" si="107"/>
        <v>#ERROR!</v>
      </c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</row>
    <row r="235" ht="12.0" customHeight="1">
      <c r="A235" s="209">
        <v>12102.0</v>
      </c>
      <c r="B235" s="212" t="s">
        <v>161</v>
      </c>
      <c r="C235" s="162">
        <f t="shared" ref="C235:I235" si="108">SUM(C236)</f>
        <v>6611190843</v>
      </c>
      <c r="D235" s="161">
        <f t="shared" si="108"/>
        <v>0</v>
      </c>
      <c r="E235" s="162">
        <f t="shared" si="108"/>
        <v>0</v>
      </c>
      <c r="F235" s="163">
        <f t="shared" si="108"/>
        <v>6611190843</v>
      </c>
      <c r="G235" s="161">
        <f t="shared" si="108"/>
        <v>0</v>
      </c>
      <c r="H235" s="162" t="str">
        <f t="shared" si="108"/>
        <v>#REF!</v>
      </c>
      <c r="I235" s="161" t="str">
        <f t="shared" si="108"/>
        <v>#REF!</v>
      </c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</row>
    <row r="236" ht="12.0" customHeight="1">
      <c r="A236" s="219">
        <v>1210201.0</v>
      </c>
      <c r="B236" s="220" t="s">
        <v>54</v>
      </c>
      <c r="C236" s="169">
        <v>6.611190843496E9</v>
      </c>
      <c r="D236" s="230"/>
      <c r="E236" s="225"/>
      <c r="F236" s="167">
        <f>+C236+D236-E236</f>
        <v>6611190843</v>
      </c>
      <c r="G236" s="224">
        <v>0.0</v>
      </c>
      <c r="H236" s="169" t="str">
        <f>+G236+'[1]ENERO 2024'!G150</f>
        <v>#REF!</v>
      </c>
      <c r="I236" s="168" t="str">
        <f>+F236-H236</f>
        <v>#REF!</v>
      </c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</row>
    <row r="237" ht="12.0" customHeight="1">
      <c r="A237" s="209">
        <v>122.0</v>
      </c>
      <c r="B237" s="212" t="s">
        <v>162</v>
      </c>
      <c r="C237" s="162">
        <f t="shared" ref="C237:I237" si="109">+C238+C240+C242+C244+C245</f>
        <v>6819232297</v>
      </c>
      <c r="D237" s="161">
        <f t="shared" si="109"/>
        <v>0</v>
      </c>
      <c r="E237" s="162">
        <f t="shared" si="109"/>
        <v>0</v>
      </c>
      <c r="F237" s="160">
        <f t="shared" si="109"/>
        <v>6819232297</v>
      </c>
      <c r="G237" s="161">
        <f t="shared" si="109"/>
        <v>770859454</v>
      </c>
      <c r="H237" s="162" t="str">
        <f t="shared" si="109"/>
        <v>#ERROR!</v>
      </c>
      <c r="I237" s="161" t="str">
        <f t="shared" si="109"/>
        <v>#ERROR!</v>
      </c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</row>
    <row r="238" ht="12.0" customHeight="1">
      <c r="A238" s="219">
        <v>12201.0</v>
      </c>
      <c r="B238" s="220" t="s">
        <v>161</v>
      </c>
      <c r="C238" s="169">
        <f>+C239</f>
        <v>6819232297</v>
      </c>
      <c r="D238" s="230"/>
      <c r="E238" s="225"/>
      <c r="F238" s="167">
        <f t="shared" ref="F238:G238" si="110">+F239</f>
        <v>6819232297</v>
      </c>
      <c r="G238" s="224">
        <f t="shared" si="110"/>
        <v>770859454</v>
      </c>
      <c r="H238" s="169" t="str">
        <f>+G238+'[1]ENERO 2024'!#REF!</f>
        <v>#ERROR!</v>
      </c>
      <c r="I238" s="168" t="str">
        <f t="shared" ref="I238:I239" si="111">+F238-H238</f>
        <v>#ERROR!</v>
      </c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ht="12.0" customHeight="1">
      <c r="A239" s="219">
        <v>1220101.0</v>
      </c>
      <c r="B239" s="220" t="s">
        <v>291</v>
      </c>
      <c r="C239" s="169">
        <v>6.8192322965E9</v>
      </c>
      <c r="D239" s="230"/>
      <c r="E239" s="225"/>
      <c r="F239" s="167">
        <f>+C239+D239-E239</f>
        <v>6819232297</v>
      </c>
      <c r="G239" s="224">
        <v>7.70859454E8</v>
      </c>
      <c r="H239" s="169" t="str">
        <f>+G239+'[1]ENERO 2024'!G152</f>
        <v>#REF!</v>
      </c>
      <c r="I239" s="168" t="str">
        <f t="shared" si="111"/>
        <v>#REF!</v>
      </c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ht="12.0" hidden="1" customHeight="1">
      <c r="A240" s="209">
        <v>12202.0</v>
      </c>
      <c r="B240" s="212" t="s">
        <v>161</v>
      </c>
      <c r="C240" s="162">
        <f t="shared" ref="C240:I240" si="112">+C241</f>
        <v>0</v>
      </c>
      <c r="D240" s="161" t="str">
        <f t="shared" si="112"/>
        <v/>
      </c>
      <c r="E240" s="162" t="str">
        <f t="shared" si="112"/>
        <v/>
      </c>
      <c r="F240" s="163">
        <f t="shared" si="112"/>
        <v>0</v>
      </c>
      <c r="G240" s="161" t="str">
        <f t="shared" si="112"/>
        <v/>
      </c>
      <c r="H240" s="162" t="str">
        <f t="shared" si="112"/>
        <v/>
      </c>
      <c r="I240" s="161">
        <f t="shared" si="112"/>
        <v>0</v>
      </c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</row>
    <row r="241" ht="12.0" hidden="1" customHeight="1">
      <c r="A241" s="219">
        <v>1220201.0</v>
      </c>
      <c r="B241" s="220" t="s">
        <v>292</v>
      </c>
      <c r="C241" s="169">
        <v>0.0</v>
      </c>
      <c r="D241" s="230"/>
      <c r="E241" s="225"/>
      <c r="F241" s="167">
        <f>+C241+D241-E241</f>
        <v>0</v>
      </c>
      <c r="G241" s="232"/>
      <c r="H241" s="169" t="str">
        <f>+G241</f>
        <v/>
      </c>
      <c r="I241" s="168">
        <f>+F241-H241</f>
        <v>0</v>
      </c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</row>
    <row r="242" ht="12.0" hidden="1" customHeight="1">
      <c r="A242" s="219">
        <v>12203.0</v>
      </c>
      <c r="B242" s="220" t="s">
        <v>293</v>
      </c>
      <c r="C242" s="169">
        <f t="shared" ref="C242:I242" si="113">+C243</f>
        <v>0</v>
      </c>
      <c r="D242" s="168" t="str">
        <f t="shared" si="113"/>
        <v/>
      </c>
      <c r="E242" s="169" t="str">
        <f t="shared" si="113"/>
        <v/>
      </c>
      <c r="F242" s="167">
        <f t="shared" si="113"/>
        <v>0</v>
      </c>
      <c r="G242" s="168" t="str">
        <f t="shared" si="113"/>
        <v/>
      </c>
      <c r="H242" s="169" t="str">
        <f t="shared" si="113"/>
        <v/>
      </c>
      <c r="I242" s="168">
        <f t="shared" si="113"/>
        <v>0</v>
      </c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</row>
    <row r="243" ht="12.0" hidden="1" customHeight="1">
      <c r="A243" s="219">
        <v>1220301.0</v>
      </c>
      <c r="B243" s="220" t="s">
        <v>294</v>
      </c>
      <c r="C243" s="169">
        <v>0.0</v>
      </c>
      <c r="D243" s="230"/>
      <c r="E243" s="225"/>
      <c r="F243" s="167">
        <f t="shared" ref="F243:F244" si="114">+C243+D243-E243</f>
        <v>0</v>
      </c>
      <c r="G243" s="232"/>
      <c r="H243" s="169" t="str">
        <f t="shared" ref="H243:H244" si="115">+G243</f>
        <v/>
      </c>
      <c r="I243" s="168">
        <f t="shared" ref="I243:I244" si="116">+F243-H243</f>
        <v>0</v>
      </c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</row>
    <row r="244" ht="24.0" hidden="1" customHeight="1">
      <c r="A244" s="219">
        <v>12204.0</v>
      </c>
      <c r="B244" s="220" t="s">
        <v>295</v>
      </c>
      <c r="C244" s="169">
        <v>0.0</v>
      </c>
      <c r="D244" s="230"/>
      <c r="E244" s="225"/>
      <c r="F244" s="167">
        <f t="shared" si="114"/>
        <v>0</v>
      </c>
      <c r="G244" s="232"/>
      <c r="H244" s="169" t="str">
        <f t="shared" si="115"/>
        <v/>
      </c>
      <c r="I244" s="168">
        <f t="shared" si="116"/>
        <v>0</v>
      </c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</row>
    <row r="245" ht="12.0" hidden="1" customHeight="1">
      <c r="A245" s="209">
        <v>12205.0</v>
      </c>
      <c r="B245" s="212" t="s">
        <v>296</v>
      </c>
      <c r="C245" s="284">
        <f t="shared" ref="C245:I245" si="117">SUM(C246:C259)</f>
        <v>0</v>
      </c>
      <c r="D245" s="227">
        <f t="shared" si="117"/>
        <v>0</v>
      </c>
      <c r="E245" s="227">
        <f t="shared" si="117"/>
        <v>0</v>
      </c>
      <c r="F245" s="227">
        <f t="shared" si="117"/>
        <v>0</v>
      </c>
      <c r="G245" s="227">
        <f t="shared" si="117"/>
        <v>0</v>
      </c>
      <c r="H245" s="285">
        <f t="shared" si="117"/>
        <v>0</v>
      </c>
      <c r="I245" s="227">
        <f t="shared" si="117"/>
        <v>0</v>
      </c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</row>
    <row r="246" ht="24.0" hidden="1" customHeight="1">
      <c r="A246" s="219">
        <v>1220501.0</v>
      </c>
      <c r="B246" s="220" t="s">
        <v>298</v>
      </c>
      <c r="C246" s="169"/>
      <c r="D246" s="230">
        <v>0.0</v>
      </c>
      <c r="E246" s="225"/>
      <c r="F246" s="167">
        <f t="shared" ref="F246:F259" si="118">+C246+D246-E246</f>
        <v>0</v>
      </c>
      <c r="G246" s="224">
        <v>0.0</v>
      </c>
      <c r="H246" s="169">
        <f t="shared" ref="H246:H254" si="119">+G246</f>
        <v>0</v>
      </c>
      <c r="I246" s="168">
        <f t="shared" ref="I246:I259" si="120">+F246-H246</f>
        <v>0</v>
      </c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</row>
    <row r="247" ht="36.0" hidden="1" customHeight="1">
      <c r="A247" s="219">
        <v>1220502.0</v>
      </c>
      <c r="B247" s="220" t="s">
        <v>300</v>
      </c>
      <c r="C247" s="169"/>
      <c r="D247" s="230">
        <v>0.0</v>
      </c>
      <c r="E247" s="225"/>
      <c r="F247" s="167">
        <f t="shared" si="118"/>
        <v>0</v>
      </c>
      <c r="G247" s="224">
        <v>0.0</v>
      </c>
      <c r="H247" s="169">
        <f t="shared" si="119"/>
        <v>0</v>
      </c>
      <c r="I247" s="168">
        <f t="shared" si="120"/>
        <v>0</v>
      </c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</row>
    <row r="248" ht="24.0" hidden="1" customHeight="1">
      <c r="A248" s="219">
        <v>1220503.0</v>
      </c>
      <c r="B248" s="220" t="s">
        <v>301</v>
      </c>
      <c r="C248" s="169"/>
      <c r="D248" s="230">
        <v>0.0</v>
      </c>
      <c r="E248" s="225"/>
      <c r="F248" s="167">
        <f t="shared" si="118"/>
        <v>0</v>
      </c>
      <c r="G248" s="224">
        <v>0.0</v>
      </c>
      <c r="H248" s="169">
        <f t="shared" si="119"/>
        <v>0</v>
      </c>
      <c r="I248" s="168">
        <f t="shared" si="120"/>
        <v>0</v>
      </c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</row>
    <row r="249" ht="24.0" hidden="1" customHeight="1">
      <c r="A249" s="219">
        <v>1220504.0</v>
      </c>
      <c r="B249" s="220" t="s">
        <v>302</v>
      </c>
      <c r="C249" s="169"/>
      <c r="D249" s="230">
        <v>0.0</v>
      </c>
      <c r="E249" s="225"/>
      <c r="F249" s="167">
        <f t="shared" si="118"/>
        <v>0</v>
      </c>
      <c r="G249" s="224">
        <v>0.0</v>
      </c>
      <c r="H249" s="169">
        <f t="shared" si="119"/>
        <v>0</v>
      </c>
      <c r="I249" s="168">
        <f t="shared" si="120"/>
        <v>0</v>
      </c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</row>
    <row r="250" ht="24.0" hidden="1" customHeight="1">
      <c r="A250" s="219">
        <v>1220505.0</v>
      </c>
      <c r="B250" s="220" t="s">
        <v>303</v>
      </c>
      <c r="C250" s="169"/>
      <c r="D250" s="230">
        <v>0.0</v>
      </c>
      <c r="E250" s="225"/>
      <c r="F250" s="167">
        <f t="shared" si="118"/>
        <v>0</v>
      </c>
      <c r="G250" s="224">
        <v>0.0</v>
      </c>
      <c r="H250" s="169">
        <f t="shared" si="119"/>
        <v>0</v>
      </c>
      <c r="I250" s="168">
        <f t="shared" si="120"/>
        <v>0</v>
      </c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</row>
    <row r="251" ht="24.0" hidden="1" customHeight="1">
      <c r="A251" s="219">
        <v>1220506.0</v>
      </c>
      <c r="B251" s="220" t="s">
        <v>304</v>
      </c>
      <c r="C251" s="169"/>
      <c r="D251" s="230">
        <v>0.0</v>
      </c>
      <c r="E251" s="225"/>
      <c r="F251" s="167">
        <f t="shared" si="118"/>
        <v>0</v>
      </c>
      <c r="G251" s="224">
        <v>0.0</v>
      </c>
      <c r="H251" s="169">
        <f t="shared" si="119"/>
        <v>0</v>
      </c>
      <c r="I251" s="168">
        <f t="shared" si="120"/>
        <v>0</v>
      </c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</row>
    <row r="252" ht="24.0" hidden="1" customHeight="1">
      <c r="A252" s="219">
        <v>1220507.0</v>
      </c>
      <c r="B252" s="220" t="s">
        <v>305</v>
      </c>
      <c r="C252" s="169"/>
      <c r="D252" s="230">
        <v>0.0</v>
      </c>
      <c r="E252" s="225"/>
      <c r="F252" s="167">
        <f t="shared" si="118"/>
        <v>0</v>
      </c>
      <c r="G252" s="224">
        <v>0.0</v>
      </c>
      <c r="H252" s="169">
        <f t="shared" si="119"/>
        <v>0</v>
      </c>
      <c r="I252" s="168">
        <f t="shared" si="120"/>
        <v>0</v>
      </c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</row>
    <row r="253" ht="36.0" hidden="1" customHeight="1">
      <c r="A253" s="219">
        <v>1220508.0</v>
      </c>
      <c r="B253" s="220" t="s">
        <v>306</v>
      </c>
      <c r="C253" s="169"/>
      <c r="D253" s="230">
        <v>0.0</v>
      </c>
      <c r="E253" s="225"/>
      <c r="F253" s="167">
        <f t="shared" si="118"/>
        <v>0</v>
      </c>
      <c r="G253" s="224">
        <v>0.0</v>
      </c>
      <c r="H253" s="169">
        <f t="shared" si="119"/>
        <v>0</v>
      </c>
      <c r="I253" s="168">
        <f t="shared" si="120"/>
        <v>0</v>
      </c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</row>
    <row r="254" ht="24.0" hidden="1" customHeight="1">
      <c r="A254" s="219">
        <v>1220509.0</v>
      </c>
      <c r="B254" s="220" t="s">
        <v>307</v>
      </c>
      <c r="C254" s="169"/>
      <c r="D254" s="230">
        <v>0.0</v>
      </c>
      <c r="E254" s="225"/>
      <c r="F254" s="167">
        <f t="shared" si="118"/>
        <v>0</v>
      </c>
      <c r="G254" s="175">
        <v>0.0</v>
      </c>
      <c r="H254" s="169">
        <f t="shared" si="119"/>
        <v>0</v>
      </c>
      <c r="I254" s="168">
        <f t="shared" si="120"/>
        <v>0</v>
      </c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</row>
    <row r="255" ht="24.0" hidden="1" customHeight="1">
      <c r="A255" s="219">
        <v>1220510.0</v>
      </c>
      <c r="B255" s="220" t="s">
        <v>308</v>
      </c>
      <c r="C255" s="169"/>
      <c r="D255" s="230">
        <v>0.0</v>
      </c>
      <c r="E255" s="225"/>
      <c r="F255" s="167">
        <f t="shared" si="118"/>
        <v>0</v>
      </c>
      <c r="G255" s="175">
        <v>0.0</v>
      </c>
      <c r="H255" s="169">
        <v>0.0</v>
      </c>
      <c r="I255" s="168">
        <f t="shared" si="120"/>
        <v>0</v>
      </c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</row>
    <row r="256" ht="24.0" hidden="1" customHeight="1">
      <c r="A256" s="219">
        <v>1220511.0</v>
      </c>
      <c r="B256" s="220" t="s">
        <v>309</v>
      </c>
      <c r="C256" s="169"/>
      <c r="D256" s="230">
        <v>0.0</v>
      </c>
      <c r="E256" s="225"/>
      <c r="F256" s="167">
        <f t="shared" si="118"/>
        <v>0</v>
      </c>
      <c r="G256" s="175">
        <v>0.0</v>
      </c>
      <c r="H256" s="169">
        <v>0.0</v>
      </c>
      <c r="I256" s="168">
        <f t="shared" si="120"/>
        <v>0</v>
      </c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</row>
    <row r="257" ht="24.0" hidden="1" customHeight="1">
      <c r="A257" s="219">
        <v>1220512.0</v>
      </c>
      <c r="B257" s="220" t="s">
        <v>310</v>
      </c>
      <c r="C257" s="169"/>
      <c r="D257" s="230">
        <v>0.0</v>
      </c>
      <c r="E257" s="225"/>
      <c r="F257" s="167">
        <f t="shared" si="118"/>
        <v>0</v>
      </c>
      <c r="G257" s="175">
        <v>0.0</v>
      </c>
      <c r="H257" s="169">
        <v>0.0</v>
      </c>
      <c r="I257" s="168">
        <f t="shared" si="120"/>
        <v>0</v>
      </c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</row>
    <row r="258" ht="24.0" hidden="1" customHeight="1">
      <c r="A258" s="219">
        <v>1220513.0</v>
      </c>
      <c r="B258" s="220" t="s">
        <v>311</v>
      </c>
      <c r="C258" s="169"/>
      <c r="D258" s="230">
        <v>0.0</v>
      </c>
      <c r="E258" s="225"/>
      <c r="F258" s="167">
        <f t="shared" si="118"/>
        <v>0</v>
      </c>
      <c r="G258" s="175">
        <v>0.0</v>
      </c>
      <c r="H258" s="169">
        <v>0.0</v>
      </c>
      <c r="I258" s="168">
        <f t="shared" si="120"/>
        <v>0</v>
      </c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</row>
    <row r="259" ht="12.0" hidden="1" customHeight="1">
      <c r="A259" s="219">
        <v>1220514.0</v>
      </c>
      <c r="B259" s="220" t="s">
        <v>312</v>
      </c>
      <c r="C259" s="169"/>
      <c r="D259" s="230">
        <v>0.0</v>
      </c>
      <c r="E259" s="225"/>
      <c r="F259" s="167">
        <f t="shared" si="118"/>
        <v>0</v>
      </c>
      <c r="G259" s="175">
        <v>0.0</v>
      </c>
      <c r="H259" s="169">
        <v>0.0</v>
      </c>
      <c r="I259" s="168">
        <f t="shared" si="120"/>
        <v>0</v>
      </c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</row>
    <row r="260" ht="12.75" customHeight="1">
      <c r="A260" s="209">
        <v>2.0</v>
      </c>
      <c r="B260" s="212" t="s">
        <v>166</v>
      </c>
      <c r="C260" s="162">
        <f>+C261+C262</f>
        <v>7459970087</v>
      </c>
      <c r="D260" s="161">
        <f t="shared" ref="D260:I260" si="121">+D261+D262+D272+D273+D274+D275+D281</f>
        <v>0</v>
      </c>
      <c r="E260" s="162">
        <f t="shared" si="121"/>
        <v>0</v>
      </c>
      <c r="F260" s="160">
        <f t="shared" si="121"/>
        <v>7459970087</v>
      </c>
      <c r="G260" s="161">
        <f t="shared" si="121"/>
        <v>56799088</v>
      </c>
      <c r="H260" s="162" t="str">
        <f t="shared" si="121"/>
        <v>#ERROR!</v>
      </c>
      <c r="I260" s="161" t="str">
        <f t="shared" si="121"/>
        <v>#ERROR!</v>
      </c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</row>
    <row r="261" ht="12.0" hidden="1" customHeight="1">
      <c r="A261" s="209">
        <v>21.0</v>
      </c>
      <c r="B261" s="212" t="s">
        <v>313</v>
      </c>
      <c r="C261" s="169">
        <v>0.0</v>
      </c>
      <c r="D261" s="227"/>
      <c r="E261" s="195"/>
      <c r="F261" s="167">
        <f>+C261+D261-E261</f>
        <v>0</v>
      </c>
      <c r="G261" s="232"/>
      <c r="H261" s="169" t="str">
        <f>+G261</f>
        <v/>
      </c>
      <c r="I261" s="168">
        <f>+F261-H261</f>
        <v>0</v>
      </c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</row>
    <row r="262" ht="12.0" customHeight="1">
      <c r="A262" s="209">
        <v>22.0</v>
      </c>
      <c r="B262" s="212" t="s">
        <v>167</v>
      </c>
      <c r="C262" s="162">
        <f t="shared" ref="C262:I262" si="122">SUM(C263:C271)</f>
        <v>7459970087</v>
      </c>
      <c r="D262" s="161">
        <f t="shared" si="122"/>
        <v>0</v>
      </c>
      <c r="E262" s="162">
        <f t="shared" si="122"/>
        <v>0</v>
      </c>
      <c r="F262" s="163">
        <f t="shared" si="122"/>
        <v>7459970087</v>
      </c>
      <c r="G262" s="161">
        <f t="shared" si="122"/>
        <v>56799088</v>
      </c>
      <c r="H262" s="162" t="str">
        <f t="shared" si="122"/>
        <v>#ERROR!</v>
      </c>
      <c r="I262" s="161" t="str">
        <f t="shared" si="122"/>
        <v>#ERROR!</v>
      </c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</row>
    <row r="263" ht="12.0" customHeight="1">
      <c r="A263" s="219">
        <v>2201.0</v>
      </c>
      <c r="B263" s="220" t="s">
        <v>315</v>
      </c>
      <c r="C263" s="169">
        <v>7.433970087E9</v>
      </c>
      <c r="D263" s="206"/>
      <c r="E263" s="207"/>
      <c r="F263" s="167">
        <f t="shared" ref="F263:F274" si="123">+C263+D263-E263</f>
        <v>7433970087</v>
      </c>
      <c r="G263" s="208">
        <v>0.0</v>
      </c>
      <c r="H263" s="169" t="str">
        <f>+G263+'[1]ENERO 2024'!#REF!</f>
        <v>#ERROR!</v>
      </c>
      <c r="I263" s="168" t="str">
        <f t="shared" ref="I263:I274" si="124">+F263-H263</f>
        <v>#ERROR!</v>
      </c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</row>
    <row r="264" ht="12.0" customHeight="1">
      <c r="A264" s="219">
        <v>2202.0</v>
      </c>
      <c r="B264" s="220" t="s">
        <v>317</v>
      </c>
      <c r="C264" s="169">
        <v>1000000.0</v>
      </c>
      <c r="D264" s="230"/>
      <c r="E264" s="225"/>
      <c r="F264" s="167">
        <f t="shared" si="123"/>
        <v>1000000</v>
      </c>
      <c r="G264" s="208">
        <v>0.0</v>
      </c>
      <c r="H264" s="169" t="str">
        <f>+G264+'[1]ENERO 2024'!#REF!</f>
        <v>#ERROR!</v>
      </c>
      <c r="I264" s="168" t="str">
        <f t="shared" si="124"/>
        <v>#ERROR!</v>
      </c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</row>
    <row r="265" ht="12.0" customHeight="1">
      <c r="A265" s="219">
        <v>2203.0</v>
      </c>
      <c r="B265" s="220" t="s">
        <v>168</v>
      </c>
      <c r="C265" s="169">
        <v>2000000.0</v>
      </c>
      <c r="D265" s="230"/>
      <c r="E265" s="225"/>
      <c r="F265" s="167">
        <f t="shared" si="123"/>
        <v>2000000</v>
      </c>
      <c r="G265" s="208">
        <v>0.0</v>
      </c>
      <c r="H265" s="169" t="str">
        <f>+G265+'[1]ENERO 2024'!G190</f>
        <v>#REF!</v>
      </c>
      <c r="I265" s="168" t="str">
        <f t="shared" si="124"/>
        <v>#REF!</v>
      </c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</row>
    <row r="266" ht="12.0" customHeight="1">
      <c r="A266" s="219">
        <v>2204.0</v>
      </c>
      <c r="B266" s="220" t="s">
        <v>320</v>
      </c>
      <c r="C266" s="169">
        <v>1000000.0</v>
      </c>
      <c r="D266" s="230"/>
      <c r="E266" s="225"/>
      <c r="F266" s="167">
        <f t="shared" si="123"/>
        <v>1000000</v>
      </c>
      <c r="G266" s="208">
        <v>0.0</v>
      </c>
      <c r="H266" s="169" t="str">
        <f>+G266+'[1]ENERO 2024'!#REF!</f>
        <v>#ERROR!</v>
      </c>
      <c r="I266" s="168" t="str">
        <f t="shared" si="124"/>
        <v>#ERROR!</v>
      </c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</row>
    <row r="267" ht="12.0" customHeight="1">
      <c r="A267" s="219">
        <v>2205.0</v>
      </c>
      <c r="B267" s="220" t="s">
        <v>321</v>
      </c>
      <c r="C267" s="169">
        <v>2.0E7</v>
      </c>
      <c r="D267" s="230"/>
      <c r="E267" s="225"/>
      <c r="F267" s="167">
        <f t="shared" si="123"/>
        <v>20000000</v>
      </c>
      <c r="G267" s="224">
        <v>5.6799088E7</v>
      </c>
      <c r="H267" s="169" t="str">
        <f>+G267+'[1]ENERO 2024'!#REF!</f>
        <v>#ERROR!</v>
      </c>
      <c r="I267" s="168" t="str">
        <f t="shared" si="124"/>
        <v>#ERROR!</v>
      </c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</row>
    <row r="268" ht="12.0" customHeight="1">
      <c r="A268" s="219">
        <v>2206.0</v>
      </c>
      <c r="B268" s="220" t="s">
        <v>323</v>
      </c>
      <c r="C268" s="169">
        <v>1000000.0</v>
      </c>
      <c r="D268" s="230"/>
      <c r="E268" s="225"/>
      <c r="F268" s="167">
        <f t="shared" si="123"/>
        <v>1000000</v>
      </c>
      <c r="G268" s="224">
        <v>0.0</v>
      </c>
      <c r="H268" s="169" t="str">
        <f>+G268+'[1]ENERO 2024'!#REF!</f>
        <v>#ERROR!</v>
      </c>
      <c r="I268" s="168" t="str">
        <f t="shared" si="124"/>
        <v>#ERROR!</v>
      </c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</row>
    <row r="269" ht="12.75" customHeight="1">
      <c r="A269" s="219">
        <v>2207.0</v>
      </c>
      <c r="B269" s="220" t="s">
        <v>324</v>
      </c>
      <c r="C269" s="169">
        <v>1000000.0</v>
      </c>
      <c r="D269" s="230"/>
      <c r="E269" s="225"/>
      <c r="F269" s="167">
        <f t="shared" si="123"/>
        <v>1000000</v>
      </c>
      <c r="G269" s="224">
        <v>0.0</v>
      </c>
      <c r="H269" s="169" t="str">
        <f>+G269+'[1]ENERO 2024'!#REF!</f>
        <v>#ERROR!</v>
      </c>
      <c r="I269" s="168" t="str">
        <f t="shared" si="124"/>
        <v>#ERROR!</v>
      </c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</row>
    <row r="270" ht="12.75" hidden="1" customHeight="1">
      <c r="A270" s="219">
        <v>2208.0</v>
      </c>
      <c r="B270" s="220" t="s">
        <v>325</v>
      </c>
      <c r="C270" s="254"/>
      <c r="D270" s="230"/>
      <c r="E270" s="225"/>
      <c r="F270" s="167">
        <f t="shared" si="123"/>
        <v>0</v>
      </c>
      <c r="G270" s="230"/>
      <c r="H270" s="169" t="str">
        <f t="shared" ref="H270:H271" si="125">+G270+#REF!</f>
        <v>#REF!</v>
      </c>
      <c r="I270" s="168" t="str">
        <f t="shared" si="124"/>
        <v>#REF!</v>
      </c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</row>
    <row r="271" ht="12.75" hidden="1" customHeight="1">
      <c r="A271" s="219">
        <v>2209.0</v>
      </c>
      <c r="B271" s="286" t="s">
        <v>326</v>
      </c>
      <c r="C271" s="254"/>
      <c r="D271" s="230"/>
      <c r="E271" s="225"/>
      <c r="F271" s="167">
        <f t="shared" si="123"/>
        <v>0</v>
      </c>
      <c r="G271" s="230"/>
      <c r="H271" s="169" t="str">
        <f t="shared" si="125"/>
        <v>#REF!</v>
      </c>
      <c r="I271" s="261" t="str">
        <f t="shared" si="124"/>
        <v>#REF!</v>
      </c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</row>
    <row r="272" ht="12.75" hidden="1" customHeight="1">
      <c r="A272" s="153">
        <v>23.0</v>
      </c>
      <c r="B272" s="287" t="s">
        <v>327</v>
      </c>
      <c r="C272" s="239">
        <v>0.0</v>
      </c>
      <c r="D272" s="288"/>
      <c r="E272" s="289"/>
      <c r="F272" s="167">
        <f t="shared" si="123"/>
        <v>0</v>
      </c>
      <c r="G272" s="290"/>
      <c r="H272" s="169" t="str">
        <f t="shared" ref="H272:H274" si="126">+G272</f>
        <v/>
      </c>
      <c r="I272" s="208">
        <f t="shared" si="124"/>
        <v>0</v>
      </c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</row>
    <row r="273" ht="12.75" hidden="1" customHeight="1">
      <c r="A273" s="153">
        <v>24.0</v>
      </c>
      <c r="B273" s="154" t="s">
        <v>328</v>
      </c>
      <c r="C273" s="239">
        <v>0.0</v>
      </c>
      <c r="D273" s="288"/>
      <c r="E273" s="289"/>
      <c r="F273" s="167">
        <f t="shared" si="123"/>
        <v>0</v>
      </c>
      <c r="G273" s="290"/>
      <c r="H273" s="169" t="str">
        <f t="shared" si="126"/>
        <v/>
      </c>
      <c r="I273" s="168">
        <f t="shared" si="124"/>
        <v>0</v>
      </c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</row>
    <row r="274" ht="12.75" hidden="1" customHeight="1">
      <c r="A274" s="153">
        <v>25.0</v>
      </c>
      <c r="B274" s="154" t="s">
        <v>329</v>
      </c>
      <c r="C274" s="240">
        <v>0.0</v>
      </c>
      <c r="D274" s="241"/>
      <c r="E274" s="242"/>
      <c r="F274" s="169">
        <f t="shared" si="123"/>
        <v>0</v>
      </c>
      <c r="G274" s="241"/>
      <c r="H274" s="169" t="str">
        <f t="shared" si="126"/>
        <v/>
      </c>
      <c r="I274" s="168">
        <f t="shared" si="124"/>
        <v>0</v>
      </c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</row>
    <row r="275" ht="12.75" hidden="1" customHeight="1">
      <c r="A275" s="153">
        <v>26.0</v>
      </c>
      <c r="B275" s="154" t="s">
        <v>330</v>
      </c>
      <c r="C275" s="243">
        <f>SUM(C276:C280)</f>
        <v>0</v>
      </c>
      <c r="D275" s="244">
        <f t="shared" ref="D275:I275" si="127">SUM(D276:D279)</f>
        <v>0</v>
      </c>
      <c r="E275" s="245">
        <f t="shared" si="127"/>
        <v>0</v>
      </c>
      <c r="F275" s="246">
        <f t="shared" si="127"/>
        <v>0</v>
      </c>
      <c r="G275" s="206">
        <f t="shared" si="127"/>
        <v>0</v>
      </c>
      <c r="H275" s="207">
        <f t="shared" si="127"/>
        <v>0</v>
      </c>
      <c r="I275" s="206">
        <f t="shared" si="127"/>
        <v>0</v>
      </c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</row>
    <row r="276" ht="12.75" hidden="1" customHeight="1">
      <c r="A276" s="164">
        <v>2601.0</v>
      </c>
      <c r="B276" s="247" t="s">
        <v>331</v>
      </c>
      <c r="C276" s="248"/>
      <c r="D276" s="213"/>
      <c r="E276" s="249"/>
      <c r="F276" s="169">
        <f t="shared" ref="F276:F279" si="128">+C276+D276-E276</f>
        <v>0</v>
      </c>
      <c r="G276" s="168"/>
      <c r="H276" s="169" t="str">
        <f t="shared" ref="H276:H281" si="129">+G276</f>
        <v/>
      </c>
      <c r="I276" s="168">
        <f t="shared" ref="I276:I281" si="130">+F276-H276</f>
        <v>0</v>
      </c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</row>
    <row r="277" ht="12.75" hidden="1" customHeight="1">
      <c r="A277" s="250">
        <v>2602.0</v>
      </c>
      <c r="B277" s="247" t="s">
        <v>331</v>
      </c>
      <c r="C277" s="248"/>
      <c r="D277" s="213"/>
      <c r="E277" s="249"/>
      <c r="F277" s="169">
        <f t="shared" si="128"/>
        <v>0</v>
      </c>
      <c r="G277" s="168"/>
      <c r="H277" s="169" t="str">
        <f t="shared" si="129"/>
        <v/>
      </c>
      <c r="I277" s="168">
        <f t="shared" si="130"/>
        <v>0</v>
      </c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</row>
    <row r="278" ht="12.75" hidden="1" customHeight="1">
      <c r="A278" s="164">
        <v>2603.0</v>
      </c>
      <c r="B278" s="247" t="s">
        <v>333</v>
      </c>
      <c r="C278" s="248"/>
      <c r="D278" s="213"/>
      <c r="E278" s="249"/>
      <c r="F278" s="169">
        <f t="shared" si="128"/>
        <v>0</v>
      </c>
      <c r="G278" s="168"/>
      <c r="H278" s="169" t="str">
        <f t="shared" si="129"/>
        <v/>
      </c>
      <c r="I278" s="168">
        <f t="shared" si="130"/>
        <v>0</v>
      </c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</row>
    <row r="279" ht="12.75" hidden="1" customHeight="1">
      <c r="A279" s="250">
        <v>2604.0</v>
      </c>
      <c r="B279" s="247" t="s">
        <v>334</v>
      </c>
      <c r="C279" s="248"/>
      <c r="D279" s="213"/>
      <c r="E279" s="249"/>
      <c r="F279" s="169">
        <f t="shared" si="128"/>
        <v>0</v>
      </c>
      <c r="G279" s="168"/>
      <c r="H279" s="169" t="str">
        <f t="shared" si="129"/>
        <v/>
      </c>
      <c r="I279" s="168">
        <f t="shared" si="130"/>
        <v>0</v>
      </c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</row>
    <row r="280" ht="12.75" hidden="1" customHeight="1">
      <c r="A280" s="250">
        <v>2606.0</v>
      </c>
      <c r="B280" s="247" t="s">
        <v>335</v>
      </c>
      <c r="C280" s="251"/>
      <c r="D280" s="252"/>
      <c r="E280" s="253"/>
      <c r="F280" s="254"/>
      <c r="G280" s="291"/>
      <c r="H280" s="169" t="str">
        <f t="shared" si="129"/>
        <v/>
      </c>
      <c r="I280" s="168">
        <f t="shared" si="130"/>
        <v>0</v>
      </c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</row>
    <row r="281" ht="12.75" hidden="1" customHeight="1">
      <c r="A281" s="255">
        <v>27.0</v>
      </c>
      <c r="B281" s="256" t="s">
        <v>337</v>
      </c>
      <c r="C281" s="257">
        <v>0.0</v>
      </c>
      <c r="D281" s="258"/>
      <c r="E281" s="259"/>
      <c r="F281" s="260">
        <f>+C281+D281-E281</f>
        <v>0</v>
      </c>
      <c r="G281" s="258"/>
      <c r="H281" s="169" t="str">
        <f t="shared" si="129"/>
        <v/>
      </c>
      <c r="I281" s="261">
        <f t="shared" si="130"/>
        <v>0</v>
      </c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</row>
    <row r="282" ht="12.75" customHeight="1">
      <c r="A282" s="262"/>
      <c r="B282" s="149" t="s">
        <v>186</v>
      </c>
      <c r="C282" s="265">
        <f t="shared" ref="C282:I282" si="131">+C260+C17</f>
        <v>58190253195</v>
      </c>
      <c r="D282" s="265">
        <f t="shared" si="131"/>
        <v>963570</v>
      </c>
      <c r="E282" s="265">
        <f t="shared" si="131"/>
        <v>0</v>
      </c>
      <c r="F282" s="265">
        <f t="shared" si="131"/>
        <v>58191216765</v>
      </c>
      <c r="G282" s="265">
        <f t="shared" si="131"/>
        <v>5024377931</v>
      </c>
      <c r="H282" s="265" t="str">
        <f t="shared" si="131"/>
        <v>#ERROR!</v>
      </c>
      <c r="I282" s="266" t="str">
        <f t="shared" si="131"/>
        <v>#ERROR!</v>
      </c>
      <c r="J282" s="128"/>
      <c r="K282" s="159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</row>
    <row r="283" ht="12.0" customHeight="1">
      <c r="A283" s="117"/>
      <c r="B283" s="118"/>
      <c r="C283" s="118"/>
      <c r="D283" s="117"/>
      <c r="E283" s="119"/>
      <c r="F283" s="117"/>
      <c r="G283" s="267"/>
      <c r="H283" s="118"/>
      <c r="I283" s="119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</row>
    <row r="284" ht="12.0" customHeight="1">
      <c r="A284" s="121"/>
      <c r="B284" s="120"/>
      <c r="C284" s="170"/>
      <c r="D284" s="121"/>
      <c r="E284" s="268"/>
      <c r="F284" s="121"/>
      <c r="G284" s="170"/>
      <c r="H284" s="170"/>
      <c r="I284" s="122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</row>
    <row r="285" ht="12.0" customHeight="1">
      <c r="A285" s="121"/>
      <c r="B285" s="120"/>
      <c r="C285" s="170"/>
      <c r="D285" s="121"/>
      <c r="E285" s="122"/>
      <c r="F285" s="269"/>
      <c r="G285" s="170"/>
      <c r="H285" s="120"/>
      <c r="I285" s="122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</row>
    <row r="286" ht="12.0" customHeight="1">
      <c r="A286" s="121"/>
      <c r="B286" s="120"/>
      <c r="C286" s="170"/>
      <c r="D286" s="121"/>
      <c r="E286" s="122"/>
      <c r="F286" s="121"/>
      <c r="G286" s="170"/>
      <c r="H286" s="120"/>
      <c r="I286" s="122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</row>
    <row r="287" ht="12.75" customHeight="1">
      <c r="A287" s="121"/>
      <c r="B287" s="120"/>
      <c r="C287" s="170"/>
      <c r="D287" s="121"/>
      <c r="E287" s="122"/>
      <c r="F287" s="270"/>
      <c r="G287" s="126"/>
      <c r="H287" s="126"/>
      <c r="I287" s="127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</row>
    <row r="288" ht="13.5" customHeight="1">
      <c r="A288" s="271" t="s">
        <v>187</v>
      </c>
      <c r="B288" s="272"/>
      <c r="C288" s="40"/>
      <c r="D288" s="270"/>
      <c r="E288" s="127"/>
      <c r="F288" s="273" t="s">
        <v>188</v>
      </c>
      <c r="G288" s="111"/>
      <c r="H288" s="111"/>
      <c r="I288" s="112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</row>
    <row r="289" ht="12.0" customHeight="1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</row>
    <row r="290" ht="12.0" customHeight="1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</row>
    <row r="291" ht="12.0" customHeight="1">
      <c r="A291" s="120"/>
      <c r="B291" s="120"/>
      <c r="C291" s="170"/>
      <c r="D291" s="120"/>
      <c r="E291" s="120"/>
      <c r="F291" s="120"/>
      <c r="G291" s="170"/>
      <c r="H291" s="17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</row>
    <row r="292" ht="12.0" customHeight="1">
      <c r="A292" s="120"/>
      <c r="B292" s="120"/>
      <c r="C292" s="120"/>
      <c r="D292" s="170"/>
      <c r="E292" s="120"/>
      <c r="F292" s="170"/>
      <c r="G292" s="120"/>
      <c r="H292" s="17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</row>
    <row r="293" ht="12.0" customHeight="1">
      <c r="A293" s="120"/>
      <c r="B293" s="120"/>
      <c r="C293" s="120"/>
      <c r="D293" s="120"/>
      <c r="E293" s="120"/>
      <c r="F293" s="17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</row>
    <row r="294" ht="12.0" customHeight="1">
      <c r="A294" s="120"/>
      <c r="B294" s="120"/>
      <c r="C294" s="120"/>
      <c r="D294" s="120"/>
      <c r="E294" s="120"/>
      <c r="F294" s="17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</row>
    <row r="295" ht="12.0" customHeight="1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</row>
    <row r="296" ht="12.0" customHeight="1">
      <c r="A296" s="120"/>
      <c r="B296" s="120"/>
      <c r="C296" s="120"/>
      <c r="D296" s="120"/>
      <c r="E296" s="120"/>
      <c r="F296" s="120"/>
      <c r="G296" s="17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</row>
    <row r="297" ht="12.0" customHeight="1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</row>
    <row r="298" ht="12.0" customHeight="1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</row>
    <row r="299" ht="12.0" customHeight="1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</row>
    <row r="300" ht="12.0" customHeight="1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</row>
    <row r="301" ht="12.0" customHeigh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</row>
    <row r="302" ht="12.0" customHeight="1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</row>
    <row r="303" ht="12.0" customHeight="1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</row>
    <row r="304" ht="12.0" customHeight="1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</row>
    <row r="305" ht="12.0" customHeight="1">
      <c r="A305" s="120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</row>
    <row r="306" ht="12.0" customHeight="1">
      <c r="A306" s="120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</row>
    <row r="307" ht="12.0" customHeight="1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</row>
    <row r="308" ht="12.0" customHeight="1">
      <c r="A308" s="120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</row>
    <row r="309" ht="12.0" customHeight="1">
      <c r="A309" s="120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</row>
    <row r="310" ht="12.0" customHeight="1">
      <c r="A310" s="120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</row>
    <row r="311" ht="12.0" customHeight="1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</row>
    <row r="312" ht="12.0" customHeight="1">
      <c r="A312" s="120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</row>
    <row r="313" ht="12.0" customHeight="1">
      <c r="A313" s="120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</row>
    <row r="314" ht="12.0" customHeight="1">
      <c r="A314" s="120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</row>
    <row r="315" ht="12.0" customHeight="1">
      <c r="A315" s="120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</row>
    <row r="316" ht="12.0" customHeight="1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</row>
    <row r="317" ht="12.0" customHeight="1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</row>
    <row r="318" ht="12.0" customHeight="1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</row>
    <row r="319" ht="12.0" customHeight="1">
      <c r="A319" s="120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</row>
    <row r="320" ht="12.0" customHeight="1">
      <c r="A320" s="120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</row>
    <row r="321" ht="12.0" customHeight="1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</row>
    <row r="322" ht="12.0" customHeight="1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</row>
    <row r="323" ht="12.0" customHeight="1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</row>
    <row r="324" ht="12.0" customHeight="1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</row>
    <row r="325" ht="12.0" customHeight="1">
      <c r="A325" s="120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</row>
    <row r="326" ht="12.0" customHeight="1">
      <c r="A326" s="120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</row>
    <row r="327" ht="12.0" customHeight="1">
      <c r="A327" s="120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</row>
    <row r="328" ht="12.0" customHeight="1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</row>
    <row r="329" ht="12.0" customHeight="1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</row>
    <row r="330" ht="12.0" customHeight="1">
      <c r="A330" s="120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</row>
    <row r="331" ht="12.0" customHeight="1">
      <c r="A331" s="120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</row>
    <row r="332" ht="12.0" customHeight="1">
      <c r="A332" s="120"/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</row>
    <row r="333" ht="12.0" customHeight="1">
      <c r="A333" s="120"/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</row>
    <row r="334" ht="12.0" customHeight="1">
      <c r="A334" s="120"/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</row>
    <row r="335" ht="12.0" customHeight="1">
      <c r="A335" s="120"/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</row>
    <row r="336" ht="12.0" customHeight="1">
      <c r="A336" s="120"/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</row>
    <row r="337" ht="12.0" customHeight="1">
      <c r="A337" s="120"/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</row>
    <row r="338" ht="12.0" customHeight="1">
      <c r="A338" s="120"/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</row>
    <row r="339" ht="12.0" customHeight="1">
      <c r="A339" s="120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</row>
    <row r="340" ht="12.0" customHeight="1">
      <c r="A340" s="120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</row>
    <row r="341" ht="12.0" customHeight="1">
      <c r="A341" s="120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</row>
    <row r="342" ht="12.0" customHeight="1">
      <c r="A342" s="120"/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</row>
    <row r="343" ht="12.0" customHeight="1">
      <c r="A343" s="120"/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</row>
    <row r="344" ht="12.0" customHeight="1">
      <c r="A344" s="120"/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</row>
    <row r="345" ht="12.0" customHeight="1">
      <c r="A345" s="120"/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</row>
    <row r="346" ht="12.0" customHeight="1">
      <c r="A346" s="120"/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</row>
    <row r="347" ht="12.0" customHeight="1">
      <c r="A347" s="120"/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</row>
    <row r="348" ht="12.0" customHeight="1">
      <c r="A348" s="120"/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</row>
    <row r="349" ht="12.0" customHeight="1">
      <c r="A349" s="120"/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</row>
    <row r="350" ht="12.0" customHeight="1">
      <c r="A350" s="120"/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</row>
    <row r="351" ht="12.0" customHeight="1">
      <c r="A351" s="120"/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</row>
    <row r="352" ht="12.0" customHeight="1">
      <c r="A352" s="120"/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</row>
    <row r="353" ht="12.0" customHeight="1">
      <c r="A353" s="120"/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</row>
    <row r="354" ht="12.0" customHeight="1">
      <c r="A354" s="120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</row>
    <row r="355" ht="12.0" customHeight="1">
      <c r="A355" s="120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</row>
    <row r="356" ht="12.0" customHeight="1">
      <c r="A356" s="120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</row>
    <row r="357" ht="12.0" customHeight="1">
      <c r="A357" s="120"/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</row>
    <row r="358" ht="12.0" customHeight="1">
      <c r="A358" s="120"/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</row>
    <row r="359" ht="12.0" customHeight="1">
      <c r="A359" s="120"/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</row>
    <row r="360" ht="12.0" customHeight="1">
      <c r="A360" s="120"/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</row>
    <row r="361" ht="12.0" customHeight="1">
      <c r="A361" s="120"/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</row>
    <row r="362" ht="12.0" customHeight="1">
      <c r="A362" s="120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</row>
    <row r="363" ht="12.0" customHeight="1">
      <c r="A363" s="120"/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</row>
    <row r="364" ht="12.0" customHeight="1">
      <c r="A364" s="120"/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</row>
    <row r="365" ht="12.0" customHeight="1">
      <c r="A365" s="120"/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</row>
    <row r="366" ht="12.0" customHeight="1">
      <c r="A366" s="120"/>
      <c r="B366" s="120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</row>
    <row r="367" ht="12.0" customHeight="1">
      <c r="A367" s="120"/>
      <c r="B367" s="120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</row>
    <row r="368" ht="12.0" customHeight="1">
      <c r="A368" s="120"/>
      <c r="B368" s="120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</row>
    <row r="369" ht="12.0" customHeight="1">
      <c r="A369" s="120"/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</row>
    <row r="370" ht="12.0" customHeight="1">
      <c r="A370" s="120"/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</row>
    <row r="371" ht="12.0" customHeight="1">
      <c r="A371" s="120"/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</row>
    <row r="372" ht="12.0" customHeight="1">
      <c r="A372" s="120"/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</row>
    <row r="373" ht="12.0" customHeight="1">
      <c r="A373" s="120"/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</row>
    <row r="374" ht="12.0" customHeight="1">
      <c r="A374" s="120"/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</row>
    <row r="375" ht="12.0" customHeight="1">
      <c r="A375" s="120"/>
      <c r="B375" s="120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</row>
    <row r="376" ht="12.0" customHeight="1">
      <c r="A376" s="120"/>
      <c r="B376" s="120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</row>
    <row r="377" ht="12.0" customHeight="1">
      <c r="A377" s="120"/>
      <c r="B377" s="120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</row>
    <row r="378" ht="12.0" customHeight="1">
      <c r="A378" s="120"/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</row>
    <row r="379" ht="12.0" customHeight="1">
      <c r="A379" s="120"/>
      <c r="B379" s="120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</row>
    <row r="380" ht="12.0" customHeight="1">
      <c r="A380" s="120"/>
      <c r="B380" s="120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</row>
    <row r="381" ht="12.0" customHeight="1">
      <c r="A381" s="120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</row>
    <row r="382" ht="12.0" customHeight="1">
      <c r="A382" s="120"/>
      <c r="B382" s="120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</row>
    <row r="383" ht="12.0" customHeight="1">
      <c r="A383" s="120"/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</row>
    <row r="384" ht="12.0" customHeight="1">
      <c r="A384" s="120"/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</row>
    <row r="385" ht="12.0" customHeight="1">
      <c r="A385" s="120"/>
      <c r="B385" s="120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</row>
    <row r="386" ht="12.0" customHeight="1">
      <c r="A386" s="120"/>
      <c r="B386" s="120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</row>
    <row r="387" ht="12.0" customHeight="1">
      <c r="A387" s="120"/>
      <c r="B387" s="120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</row>
    <row r="388" ht="12.0" customHeight="1">
      <c r="A388" s="120"/>
      <c r="B388" s="120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</row>
    <row r="389" ht="12.0" customHeight="1">
      <c r="A389" s="120"/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</row>
    <row r="390" ht="12.0" customHeight="1">
      <c r="A390" s="120"/>
      <c r="B390" s="120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</row>
    <row r="391" ht="12.0" customHeight="1">
      <c r="A391" s="120"/>
      <c r="B391" s="120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</row>
    <row r="392" ht="12.0" customHeight="1">
      <c r="A392" s="120"/>
      <c r="B392" s="120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</row>
    <row r="393" ht="12.0" customHeight="1">
      <c r="A393" s="120"/>
      <c r="B393" s="120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</row>
    <row r="394" ht="12.0" customHeight="1">
      <c r="A394" s="120"/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</row>
    <row r="395" ht="12.0" customHeight="1">
      <c r="A395" s="120"/>
      <c r="B395" s="120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</row>
    <row r="396" ht="12.0" customHeight="1">
      <c r="A396" s="120"/>
      <c r="B396" s="120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</row>
    <row r="397" ht="12.0" customHeight="1">
      <c r="A397" s="120"/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</row>
    <row r="398" ht="12.0" customHeight="1">
      <c r="A398" s="120"/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</row>
    <row r="399" ht="12.0" customHeight="1">
      <c r="A399" s="120"/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</row>
    <row r="400" ht="12.0" customHeight="1">
      <c r="A400" s="120"/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</row>
    <row r="401" ht="12.0" customHeight="1">
      <c r="A401" s="120"/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</row>
    <row r="402" ht="12.0" customHeight="1">
      <c r="A402" s="120"/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</row>
    <row r="403" ht="12.0" customHeight="1">
      <c r="A403" s="120"/>
      <c r="B403" s="120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</row>
    <row r="404" ht="12.0" customHeight="1">
      <c r="A404" s="120"/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</row>
    <row r="405" ht="12.0" customHeight="1">
      <c r="A405" s="120"/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</row>
    <row r="406" ht="12.0" customHeight="1">
      <c r="A406" s="120"/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</row>
    <row r="407" ht="12.0" customHeight="1">
      <c r="A407" s="120"/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</row>
    <row r="408" ht="12.0" customHeight="1">
      <c r="A408" s="120"/>
      <c r="B408" s="120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</row>
    <row r="409" ht="12.0" customHeight="1">
      <c r="A409" s="120"/>
      <c r="B409" s="120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</row>
    <row r="410" ht="12.0" customHeight="1">
      <c r="A410" s="120"/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</row>
    <row r="411" ht="12.0" customHeight="1">
      <c r="A411" s="120"/>
      <c r="B411" s="120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</row>
    <row r="412" ht="12.0" customHeight="1">
      <c r="A412" s="120"/>
      <c r="B412" s="120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</row>
    <row r="413" ht="12.0" customHeight="1">
      <c r="A413" s="120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</row>
    <row r="414" ht="12.0" customHeight="1">
      <c r="A414" s="120"/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</row>
    <row r="415" ht="12.0" customHeight="1">
      <c r="A415" s="120"/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</row>
    <row r="416" ht="12.0" customHeight="1">
      <c r="A416" s="120"/>
      <c r="B416" s="120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</row>
    <row r="417" ht="12.0" customHeight="1">
      <c r="A417" s="120"/>
      <c r="B417" s="120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</row>
    <row r="418" ht="12.0" customHeight="1">
      <c r="A418" s="120"/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</row>
    <row r="419" ht="12.0" customHeight="1">
      <c r="A419" s="120"/>
      <c r="B419" s="120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</row>
    <row r="420" ht="12.0" customHeight="1">
      <c r="A420" s="120"/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</row>
    <row r="421" ht="12.0" customHeight="1">
      <c r="A421" s="120"/>
      <c r="B421" s="120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</row>
    <row r="422" ht="12.0" customHeight="1">
      <c r="A422" s="120"/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</row>
    <row r="423" ht="12.0" customHeight="1">
      <c r="A423" s="120"/>
      <c r="B423" s="120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</row>
    <row r="424" ht="12.0" customHeight="1">
      <c r="A424" s="120"/>
      <c r="B424" s="120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</row>
    <row r="425" ht="12.0" customHeight="1">
      <c r="A425" s="120"/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</row>
    <row r="426" ht="12.0" customHeight="1">
      <c r="A426" s="120"/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</row>
    <row r="427" ht="12.0" customHeight="1">
      <c r="A427" s="120"/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</row>
    <row r="428" ht="12.0" customHeight="1">
      <c r="A428" s="120"/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</row>
    <row r="429" ht="12.0" customHeight="1">
      <c r="A429" s="120"/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</row>
    <row r="430" ht="12.0" customHeight="1">
      <c r="A430" s="120"/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</row>
    <row r="431" ht="12.0" customHeight="1">
      <c r="A431" s="120"/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</row>
    <row r="432" ht="12.0" customHeight="1">
      <c r="A432" s="120"/>
      <c r="B432" s="120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</row>
    <row r="433" ht="12.0" customHeight="1">
      <c r="A433" s="120"/>
      <c r="B433" s="120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</row>
    <row r="434" ht="12.0" customHeight="1">
      <c r="A434" s="120"/>
      <c r="B434" s="120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</row>
    <row r="435" ht="12.0" customHeight="1">
      <c r="A435" s="120"/>
      <c r="B435" s="120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</row>
    <row r="436" ht="12.0" customHeight="1">
      <c r="A436" s="120"/>
      <c r="B436" s="120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</row>
    <row r="437" ht="12.0" customHeight="1">
      <c r="A437" s="120"/>
      <c r="B437" s="120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</row>
    <row r="438" ht="12.0" customHeight="1">
      <c r="A438" s="120"/>
      <c r="B438" s="120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</row>
    <row r="439" ht="12.0" customHeight="1">
      <c r="A439" s="120"/>
      <c r="B439" s="120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</row>
    <row r="440" ht="12.0" customHeight="1">
      <c r="A440" s="120"/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</row>
    <row r="441" ht="12.0" customHeight="1">
      <c r="A441" s="120"/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</row>
    <row r="442" ht="12.0" customHeight="1">
      <c r="A442" s="120"/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</row>
    <row r="443" ht="12.0" customHeight="1">
      <c r="A443" s="120"/>
      <c r="B443" s="120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</row>
    <row r="444" ht="12.0" customHeight="1">
      <c r="A444" s="120"/>
      <c r="B444" s="120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</row>
    <row r="445" ht="12.0" customHeight="1">
      <c r="A445" s="120"/>
      <c r="B445" s="120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</row>
    <row r="446" ht="12.0" customHeight="1">
      <c r="A446" s="120"/>
      <c r="B446" s="120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</row>
    <row r="447" ht="12.0" customHeight="1">
      <c r="A447" s="120"/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</row>
    <row r="448" ht="12.0" customHeight="1">
      <c r="A448" s="120"/>
      <c r="B448" s="120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</row>
    <row r="449" ht="12.0" customHeight="1">
      <c r="A449" s="120"/>
      <c r="B449" s="120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</row>
    <row r="450" ht="12.0" customHeight="1">
      <c r="A450" s="120"/>
      <c r="B450" s="120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</row>
    <row r="451" ht="12.0" customHeight="1">
      <c r="A451" s="120"/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</row>
    <row r="452" ht="12.0" customHeight="1">
      <c r="A452" s="120"/>
      <c r="B452" s="120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</row>
    <row r="453" ht="12.0" customHeight="1">
      <c r="A453" s="120"/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</row>
    <row r="454" ht="12.0" customHeight="1">
      <c r="A454" s="120"/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</row>
    <row r="455" ht="12.0" customHeight="1">
      <c r="A455" s="120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</row>
    <row r="456" ht="12.0" customHeight="1">
      <c r="A456" s="120"/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</row>
    <row r="457" ht="12.0" customHeight="1">
      <c r="A457" s="120"/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</row>
    <row r="458" ht="12.0" customHeight="1">
      <c r="A458" s="120"/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</row>
    <row r="459" ht="12.0" customHeight="1">
      <c r="A459" s="120"/>
      <c r="B459" s="120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</row>
    <row r="460" ht="12.0" customHeight="1">
      <c r="A460" s="120"/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</row>
    <row r="461" ht="12.0" customHeight="1">
      <c r="A461" s="120"/>
      <c r="B461" s="120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</row>
    <row r="462" ht="12.0" customHeight="1">
      <c r="A462" s="120"/>
      <c r="B462" s="120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</row>
    <row r="463" ht="12.0" customHeight="1">
      <c r="A463" s="120"/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</row>
    <row r="464" ht="12.0" customHeight="1">
      <c r="A464" s="120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</row>
    <row r="465" ht="12.0" customHeight="1">
      <c r="A465" s="120"/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</row>
    <row r="466" ht="12.0" customHeight="1">
      <c r="A466" s="120"/>
      <c r="B466" s="120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</row>
    <row r="467" ht="12.0" customHeight="1">
      <c r="A467" s="120"/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</row>
    <row r="468" ht="12.0" customHeight="1">
      <c r="A468" s="120"/>
      <c r="B468" s="120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</row>
    <row r="469" ht="12.0" customHeight="1">
      <c r="A469" s="120"/>
      <c r="B469" s="120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</row>
    <row r="470" ht="12.0" customHeight="1">
      <c r="A470" s="120"/>
      <c r="B470" s="120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</row>
    <row r="471" ht="12.0" customHeight="1">
      <c r="A471" s="120"/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</row>
    <row r="472" ht="12.0" customHeight="1">
      <c r="A472" s="120"/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</row>
    <row r="473" ht="12.0" customHeight="1">
      <c r="A473" s="120"/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</row>
    <row r="474" ht="12.0" customHeight="1">
      <c r="A474" s="120"/>
      <c r="B474" s="120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</row>
    <row r="475" ht="12.0" customHeight="1">
      <c r="A475" s="120"/>
      <c r="B475" s="120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</row>
    <row r="476" ht="12.0" customHeight="1">
      <c r="A476" s="120"/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</row>
    <row r="477" ht="12.0" customHeight="1">
      <c r="A477" s="120"/>
      <c r="B477" s="120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</row>
    <row r="478" ht="12.0" customHeight="1">
      <c r="A478" s="120"/>
      <c r="B478" s="120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</row>
    <row r="479" ht="12.0" customHeight="1">
      <c r="A479" s="120"/>
      <c r="B479" s="120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</row>
    <row r="480" ht="12.0" customHeight="1">
      <c r="A480" s="120"/>
      <c r="B480" s="120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</row>
    <row r="481" ht="12.0" customHeight="1">
      <c r="A481" s="120"/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</row>
    <row r="482" ht="12.0" customHeight="1">
      <c r="A482" s="120"/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</row>
    <row r="483" ht="12.0" customHeight="1">
      <c r="A483" s="120"/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</row>
    <row r="484" ht="12.0" customHeight="1">
      <c r="A484" s="120"/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</row>
    <row r="485" ht="12.0" customHeight="1">
      <c r="A485" s="120"/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</row>
    <row r="486" ht="12.0" customHeight="1">
      <c r="A486" s="120"/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</row>
    <row r="487" ht="12.0" customHeight="1">
      <c r="A487" s="120"/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</row>
    <row r="488" ht="12.0" customHeight="1">
      <c r="A488" s="120"/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</row>
    <row r="489" ht="12.0" customHeight="1">
      <c r="A489" s="120"/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</row>
    <row r="490" ht="12.0" customHeight="1">
      <c r="A490" s="120"/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</row>
    <row r="491" ht="12.0" customHeight="1">
      <c r="A491" s="120"/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</row>
    <row r="492" ht="12.0" customHeight="1">
      <c r="A492" s="120"/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</row>
    <row r="493" ht="12.0" customHeight="1">
      <c r="A493" s="120"/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</row>
    <row r="494" ht="12.0" customHeight="1">
      <c r="A494" s="120"/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</row>
    <row r="495" ht="12.0" customHeight="1">
      <c r="A495" s="120"/>
      <c r="B495" s="120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</row>
    <row r="496" ht="12.0" customHeight="1">
      <c r="A496" s="120"/>
      <c r="B496" s="120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</row>
    <row r="497" ht="12.0" customHeight="1">
      <c r="A497" s="120"/>
      <c r="B497" s="120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</row>
    <row r="498" ht="12.0" customHeight="1">
      <c r="A498" s="120"/>
      <c r="B498" s="120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</row>
    <row r="499" ht="12.0" customHeight="1">
      <c r="A499" s="120"/>
      <c r="B499" s="120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</row>
    <row r="500" ht="12.0" customHeight="1">
      <c r="A500" s="120"/>
      <c r="B500" s="120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</row>
    <row r="501" ht="12.0" customHeight="1">
      <c r="A501" s="120"/>
      <c r="B501" s="120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</row>
    <row r="502" ht="12.0" customHeight="1">
      <c r="A502" s="120"/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</row>
    <row r="503" ht="12.0" customHeight="1">
      <c r="A503" s="120"/>
      <c r="B503" s="120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</row>
    <row r="504" ht="12.0" customHeight="1">
      <c r="A504" s="120"/>
      <c r="B504" s="120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</row>
    <row r="505" ht="12.0" customHeight="1">
      <c r="A505" s="120"/>
      <c r="B505" s="120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</row>
    <row r="506" ht="12.0" customHeight="1">
      <c r="A506" s="120"/>
      <c r="B506" s="120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</row>
    <row r="507" ht="12.0" customHeight="1">
      <c r="A507" s="120"/>
      <c r="B507" s="120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</row>
    <row r="508" ht="12.0" customHeight="1">
      <c r="A508" s="120"/>
      <c r="B508" s="120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</row>
    <row r="509" ht="12.0" customHeight="1">
      <c r="A509" s="120"/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</row>
    <row r="510" ht="12.0" customHeight="1">
      <c r="A510" s="120"/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</row>
    <row r="511" ht="12.0" customHeight="1">
      <c r="A511" s="120"/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</row>
    <row r="512" ht="12.0" customHeight="1">
      <c r="A512" s="120"/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</row>
    <row r="513" ht="12.0" customHeight="1">
      <c r="A513" s="120"/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</row>
    <row r="514" ht="12.0" customHeight="1">
      <c r="A514" s="120"/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</row>
    <row r="515" ht="12.0" customHeight="1">
      <c r="A515" s="120"/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</row>
    <row r="516" ht="12.0" customHeight="1">
      <c r="A516" s="120"/>
      <c r="B516" s="120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</row>
    <row r="517" ht="12.0" customHeight="1">
      <c r="A517" s="120"/>
      <c r="B517" s="120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</row>
    <row r="518" ht="12.0" customHeight="1">
      <c r="A518" s="120"/>
      <c r="B518" s="120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</row>
    <row r="519" ht="12.0" customHeight="1">
      <c r="A519" s="120"/>
      <c r="B519" s="120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</row>
    <row r="520" ht="12.0" customHeight="1">
      <c r="A520" s="120"/>
      <c r="B520" s="120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</row>
    <row r="521" ht="12.0" customHeight="1">
      <c r="A521" s="120"/>
      <c r="B521" s="120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</row>
    <row r="522" ht="12.0" customHeight="1">
      <c r="A522" s="120"/>
      <c r="B522" s="120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</row>
    <row r="523" ht="12.0" customHeight="1">
      <c r="A523" s="120"/>
      <c r="B523" s="120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</row>
    <row r="524" ht="12.0" customHeight="1">
      <c r="A524" s="120"/>
      <c r="B524" s="120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</row>
    <row r="525" ht="12.0" customHeight="1">
      <c r="A525" s="120"/>
      <c r="B525" s="120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</row>
    <row r="526" ht="12.0" customHeight="1">
      <c r="A526" s="120"/>
      <c r="B526" s="120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</row>
    <row r="527" ht="12.0" customHeight="1">
      <c r="A527" s="120"/>
      <c r="B527" s="120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</row>
    <row r="528" ht="12.0" customHeight="1">
      <c r="A528" s="120"/>
      <c r="B528" s="120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</row>
    <row r="529" ht="12.0" customHeight="1">
      <c r="A529" s="120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</row>
    <row r="530" ht="12.0" customHeight="1">
      <c r="A530" s="120"/>
      <c r="B530" s="120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</row>
    <row r="531" ht="12.0" customHeight="1">
      <c r="A531" s="120"/>
      <c r="B531" s="120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</row>
    <row r="532" ht="12.0" customHeight="1">
      <c r="A532" s="120"/>
      <c r="B532" s="120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</row>
    <row r="533" ht="12.0" customHeight="1">
      <c r="A533" s="120"/>
      <c r="B533" s="120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</row>
    <row r="534" ht="12.0" customHeight="1">
      <c r="A534" s="120"/>
      <c r="B534" s="120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</row>
    <row r="535" ht="12.0" customHeight="1">
      <c r="A535" s="120"/>
      <c r="B535" s="120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</row>
    <row r="536" ht="12.0" customHeight="1">
      <c r="A536" s="120"/>
      <c r="B536" s="120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</row>
    <row r="537" ht="12.0" customHeight="1">
      <c r="A537" s="120"/>
      <c r="B537" s="120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</row>
    <row r="538" ht="12.0" customHeight="1">
      <c r="A538" s="120"/>
      <c r="B538" s="120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</row>
    <row r="539" ht="12.0" customHeight="1">
      <c r="A539" s="120"/>
      <c r="B539" s="120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</row>
    <row r="540" ht="12.0" customHeight="1">
      <c r="A540" s="120"/>
      <c r="B540" s="120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</row>
    <row r="541" ht="12.0" customHeight="1">
      <c r="A541" s="120"/>
      <c r="B541" s="120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</row>
    <row r="542" ht="12.0" customHeight="1">
      <c r="A542" s="120"/>
      <c r="B542" s="120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</row>
    <row r="543" ht="12.0" customHeight="1">
      <c r="A543" s="120"/>
      <c r="B543" s="120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</row>
    <row r="544" ht="12.0" customHeight="1">
      <c r="A544" s="120"/>
      <c r="B544" s="120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</row>
    <row r="545" ht="12.0" customHeight="1">
      <c r="A545" s="120"/>
      <c r="B545" s="120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</row>
    <row r="546" ht="12.0" customHeight="1">
      <c r="A546" s="120"/>
      <c r="B546" s="120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</row>
    <row r="547" ht="12.0" customHeight="1">
      <c r="A547" s="120"/>
      <c r="B547" s="120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</row>
    <row r="548" ht="12.0" customHeight="1">
      <c r="A548" s="120"/>
      <c r="B548" s="120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</row>
    <row r="549" ht="12.0" customHeight="1">
      <c r="A549" s="120"/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</row>
    <row r="550" ht="12.0" customHeight="1">
      <c r="A550" s="120"/>
      <c r="B550" s="120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</row>
    <row r="551" ht="12.0" customHeight="1">
      <c r="A551" s="120"/>
      <c r="B551" s="120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</row>
    <row r="552" ht="12.0" customHeight="1">
      <c r="A552" s="120"/>
      <c r="B552" s="120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</row>
    <row r="553" ht="12.0" customHeight="1">
      <c r="A553" s="120"/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</row>
    <row r="554" ht="12.0" customHeight="1">
      <c r="A554" s="120"/>
      <c r="B554" s="120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</row>
    <row r="555" ht="12.0" customHeight="1">
      <c r="A555" s="120"/>
      <c r="B555" s="120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</row>
    <row r="556" ht="12.0" customHeight="1">
      <c r="A556" s="120"/>
      <c r="B556" s="120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</row>
    <row r="557" ht="12.0" customHeight="1">
      <c r="A557" s="120"/>
      <c r="B557" s="120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</row>
    <row r="558" ht="12.0" customHeight="1">
      <c r="A558" s="120"/>
      <c r="B558" s="120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</row>
    <row r="559" ht="12.0" customHeight="1">
      <c r="A559" s="120"/>
      <c r="B559" s="120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</row>
    <row r="560" ht="12.0" customHeight="1">
      <c r="A560" s="120"/>
      <c r="B560" s="120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</row>
    <row r="561" ht="12.0" customHeight="1">
      <c r="A561" s="120"/>
      <c r="B561" s="120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</row>
    <row r="562" ht="12.0" customHeight="1">
      <c r="A562" s="120"/>
      <c r="B562" s="120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</row>
    <row r="563" ht="12.0" customHeight="1">
      <c r="A563" s="120"/>
      <c r="B563" s="120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</row>
    <row r="564" ht="12.0" customHeight="1">
      <c r="A564" s="120"/>
      <c r="B564" s="120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</row>
    <row r="565" ht="12.0" customHeight="1">
      <c r="A565" s="120"/>
      <c r="B565" s="120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</row>
    <row r="566" ht="12.0" customHeight="1">
      <c r="A566" s="120"/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</row>
    <row r="567" ht="12.0" customHeight="1">
      <c r="A567" s="120"/>
      <c r="B567" s="120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</row>
    <row r="568" ht="12.0" customHeight="1">
      <c r="A568" s="120"/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</row>
    <row r="569" ht="12.0" customHeight="1">
      <c r="A569" s="120"/>
      <c r="B569" s="120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</row>
    <row r="570" ht="12.0" customHeight="1">
      <c r="A570" s="120"/>
      <c r="B570" s="120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</row>
    <row r="571" ht="12.0" customHeight="1">
      <c r="A571" s="120"/>
      <c r="B571" s="120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</row>
    <row r="572" ht="12.0" customHeight="1">
      <c r="A572" s="120"/>
      <c r="B572" s="120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</row>
    <row r="573" ht="12.0" customHeight="1">
      <c r="A573" s="120"/>
      <c r="B573" s="120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</row>
    <row r="574" ht="12.0" customHeight="1">
      <c r="A574" s="120"/>
      <c r="B574" s="120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</row>
    <row r="575" ht="12.0" customHeight="1">
      <c r="A575" s="120"/>
      <c r="B575" s="120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</row>
    <row r="576" ht="12.0" customHeight="1">
      <c r="A576" s="120"/>
      <c r="B576" s="120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</row>
    <row r="577" ht="12.0" customHeight="1">
      <c r="A577" s="120"/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</row>
    <row r="578" ht="12.0" customHeight="1">
      <c r="A578" s="120"/>
      <c r="B578" s="120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</row>
    <row r="579" ht="12.0" customHeight="1">
      <c r="A579" s="120"/>
      <c r="B579" s="120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</row>
    <row r="580" ht="12.0" customHeight="1">
      <c r="A580" s="120"/>
      <c r="B580" s="120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</row>
    <row r="581" ht="12.0" customHeight="1">
      <c r="A581" s="120"/>
      <c r="B581" s="120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</row>
    <row r="582" ht="12.0" customHeight="1">
      <c r="A582" s="120"/>
      <c r="B582" s="120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</row>
    <row r="583" ht="12.0" customHeight="1">
      <c r="A583" s="120"/>
      <c r="B583" s="120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</row>
    <row r="584" ht="12.0" customHeight="1">
      <c r="A584" s="120"/>
      <c r="B584" s="120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</row>
    <row r="585" ht="12.0" customHeight="1">
      <c r="A585" s="120"/>
      <c r="B585" s="120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</row>
    <row r="586" ht="12.0" customHeight="1">
      <c r="A586" s="120"/>
      <c r="B586" s="120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</row>
    <row r="587" ht="12.0" customHeight="1">
      <c r="A587" s="120"/>
      <c r="B587" s="120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</row>
    <row r="588" ht="12.0" customHeight="1">
      <c r="A588" s="120"/>
      <c r="B588" s="120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</row>
    <row r="589" ht="12.0" customHeight="1">
      <c r="A589" s="120"/>
      <c r="B589" s="120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</row>
    <row r="590" ht="12.0" customHeight="1">
      <c r="A590" s="120"/>
      <c r="B590" s="120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</row>
    <row r="591" ht="12.0" customHeight="1">
      <c r="A591" s="120"/>
      <c r="B591" s="120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</row>
    <row r="592" ht="12.0" customHeight="1">
      <c r="A592" s="120"/>
      <c r="B592" s="120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</row>
    <row r="593" ht="12.0" customHeight="1">
      <c r="A593" s="120"/>
      <c r="B593" s="120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</row>
    <row r="594" ht="12.0" customHeight="1">
      <c r="A594" s="120"/>
      <c r="B594" s="120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</row>
    <row r="595" ht="12.0" customHeight="1">
      <c r="A595" s="120"/>
      <c r="B595" s="120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</row>
    <row r="596" ht="12.0" customHeight="1">
      <c r="A596" s="120"/>
      <c r="B596" s="120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</row>
    <row r="597" ht="12.0" customHeight="1">
      <c r="A597" s="120"/>
      <c r="B597" s="120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</row>
    <row r="598" ht="12.0" customHeight="1">
      <c r="A598" s="120"/>
      <c r="B598" s="120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</row>
    <row r="599" ht="12.0" customHeight="1">
      <c r="A599" s="120"/>
      <c r="B599" s="120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</row>
    <row r="600" ht="12.0" customHeight="1">
      <c r="A600" s="120"/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</row>
    <row r="601" ht="12.0" customHeight="1">
      <c r="A601" s="120"/>
      <c r="B601" s="120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</row>
    <row r="602" ht="12.0" customHeight="1">
      <c r="A602" s="120"/>
      <c r="B602" s="120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</row>
    <row r="603" ht="12.0" customHeight="1">
      <c r="A603" s="120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</row>
    <row r="604" ht="12.0" customHeight="1">
      <c r="A604" s="120"/>
      <c r="B604" s="120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</row>
    <row r="605" ht="12.0" customHeight="1">
      <c r="A605" s="120"/>
      <c r="B605" s="120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</row>
    <row r="606" ht="12.0" customHeight="1">
      <c r="A606" s="120"/>
      <c r="B606" s="120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</row>
    <row r="607" ht="12.0" customHeight="1">
      <c r="A607" s="120"/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</row>
    <row r="608" ht="12.0" customHeight="1">
      <c r="A608" s="120"/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</row>
    <row r="609" ht="12.0" customHeight="1">
      <c r="A609" s="120"/>
      <c r="B609" s="120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</row>
    <row r="610" ht="12.0" customHeight="1">
      <c r="A610" s="120"/>
      <c r="B610" s="120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</row>
    <row r="611" ht="12.0" customHeight="1">
      <c r="A611" s="120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</row>
    <row r="612" ht="12.0" customHeight="1">
      <c r="A612" s="120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</row>
    <row r="613" ht="12.0" customHeight="1">
      <c r="A613" s="120"/>
      <c r="B613" s="120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</row>
    <row r="614" ht="12.0" customHeight="1">
      <c r="A614" s="120"/>
      <c r="B614" s="120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</row>
    <row r="615" ht="12.0" customHeight="1">
      <c r="A615" s="120"/>
      <c r="B615" s="120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</row>
    <row r="616" ht="12.0" customHeight="1">
      <c r="A616" s="120"/>
      <c r="B616" s="120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</row>
    <row r="617" ht="12.0" customHeight="1">
      <c r="A617" s="120"/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</row>
    <row r="618" ht="12.0" customHeight="1">
      <c r="A618" s="120"/>
      <c r="B618" s="120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</row>
    <row r="619" ht="12.0" customHeight="1">
      <c r="A619" s="120"/>
      <c r="B619" s="120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</row>
    <row r="620" ht="12.0" customHeight="1">
      <c r="A620" s="120"/>
      <c r="B620" s="120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</row>
    <row r="621" ht="12.0" customHeight="1">
      <c r="A621" s="120"/>
      <c r="B621" s="120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</row>
    <row r="622" ht="12.0" customHeight="1">
      <c r="A622" s="120"/>
      <c r="B622" s="120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</row>
    <row r="623" ht="12.0" customHeight="1">
      <c r="A623" s="120"/>
      <c r="B623" s="120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</row>
    <row r="624" ht="12.0" customHeight="1">
      <c r="A624" s="120"/>
      <c r="B624" s="120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</row>
    <row r="625" ht="12.0" customHeight="1">
      <c r="A625" s="120"/>
      <c r="B625" s="120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</row>
    <row r="626" ht="12.0" customHeight="1">
      <c r="A626" s="120"/>
      <c r="B626" s="120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</row>
    <row r="627" ht="12.0" customHeight="1">
      <c r="A627" s="120"/>
      <c r="B627" s="120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</row>
    <row r="628" ht="12.0" customHeight="1">
      <c r="A628" s="120"/>
      <c r="B628" s="120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</row>
    <row r="629" ht="12.0" customHeight="1">
      <c r="A629" s="120"/>
      <c r="B629" s="120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</row>
    <row r="630" ht="12.0" customHeight="1">
      <c r="A630" s="120"/>
      <c r="B630" s="120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</row>
    <row r="631" ht="12.0" customHeight="1">
      <c r="A631" s="120"/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</row>
    <row r="632" ht="12.0" customHeight="1">
      <c r="A632" s="120"/>
      <c r="B632" s="120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</row>
    <row r="633" ht="12.0" customHeight="1">
      <c r="A633" s="120"/>
      <c r="B633" s="120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</row>
    <row r="634" ht="12.0" customHeight="1">
      <c r="A634" s="120"/>
      <c r="B634" s="120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</row>
    <row r="635" ht="12.0" customHeight="1">
      <c r="A635" s="120"/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</row>
    <row r="636" ht="12.0" customHeight="1">
      <c r="A636" s="120"/>
      <c r="B636" s="120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</row>
    <row r="637" ht="12.0" customHeight="1">
      <c r="A637" s="120"/>
      <c r="B637" s="120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</row>
    <row r="638" ht="12.0" customHeight="1">
      <c r="A638" s="120"/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</row>
    <row r="639" ht="12.0" customHeight="1">
      <c r="A639" s="120"/>
      <c r="B639" s="120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</row>
    <row r="640" ht="12.0" customHeight="1">
      <c r="A640" s="120"/>
      <c r="B640" s="120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</row>
    <row r="641" ht="12.0" customHeight="1">
      <c r="A641" s="120"/>
      <c r="B641" s="120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</row>
    <row r="642" ht="12.0" customHeight="1">
      <c r="A642" s="120"/>
      <c r="B642" s="120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</row>
    <row r="643" ht="12.0" customHeight="1">
      <c r="A643" s="120"/>
      <c r="B643" s="120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</row>
    <row r="644" ht="12.0" customHeight="1">
      <c r="A644" s="120"/>
      <c r="B644" s="120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</row>
    <row r="645" ht="12.0" customHeight="1">
      <c r="A645" s="120"/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</row>
    <row r="646" ht="12.0" customHeight="1">
      <c r="A646" s="120"/>
      <c r="B646" s="120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</row>
    <row r="647" ht="12.0" customHeight="1">
      <c r="A647" s="120"/>
      <c r="B647" s="120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</row>
    <row r="648" ht="12.0" customHeight="1">
      <c r="A648" s="120"/>
      <c r="B648" s="120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</row>
    <row r="649" ht="12.0" customHeight="1">
      <c r="A649" s="120"/>
      <c r="B649" s="120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</row>
    <row r="650" ht="12.0" customHeight="1">
      <c r="A650" s="120"/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</row>
    <row r="651" ht="12.0" customHeight="1">
      <c r="A651" s="120"/>
      <c r="B651" s="120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</row>
    <row r="652" ht="12.0" customHeight="1">
      <c r="A652" s="120"/>
      <c r="B652" s="120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</row>
    <row r="653" ht="12.0" customHeight="1">
      <c r="A653" s="120"/>
      <c r="B653" s="120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</row>
    <row r="654" ht="12.0" customHeight="1">
      <c r="A654" s="120"/>
      <c r="B654" s="120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</row>
    <row r="655" ht="12.0" customHeight="1">
      <c r="A655" s="120"/>
      <c r="B655" s="120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</row>
    <row r="656" ht="12.0" customHeight="1">
      <c r="A656" s="120"/>
      <c r="B656" s="120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</row>
    <row r="657" ht="12.0" customHeight="1">
      <c r="A657" s="120"/>
      <c r="B657" s="120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</row>
    <row r="658" ht="12.0" customHeight="1">
      <c r="A658" s="120"/>
      <c r="B658" s="120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</row>
    <row r="659" ht="12.0" customHeight="1">
      <c r="A659" s="120"/>
      <c r="B659" s="120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</row>
    <row r="660" ht="12.0" customHeight="1">
      <c r="A660" s="120"/>
      <c r="B660" s="120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</row>
    <row r="661" ht="12.0" customHeight="1">
      <c r="A661" s="120"/>
      <c r="B661" s="120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</row>
    <row r="662" ht="12.0" customHeight="1">
      <c r="A662" s="120"/>
      <c r="B662" s="120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</row>
    <row r="663" ht="12.0" customHeight="1">
      <c r="A663" s="120"/>
      <c r="B663" s="120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</row>
    <row r="664" ht="12.0" customHeight="1">
      <c r="A664" s="120"/>
      <c r="B664" s="120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</row>
    <row r="665" ht="12.0" customHeight="1">
      <c r="A665" s="120"/>
      <c r="B665" s="120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</row>
    <row r="666" ht="12.0" customHeight="1">
      <c r="A666" s="120"/>
      <c r="B666" s="120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</row>
    <row r="667" ht="12.0" customHeight="1">
      <c r="A667" s="120"/>
      <c r="B667" s="120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</row>
    <row r="668" ht="12.0" customHeight="1">
      <c r="A668" s="120"/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</row>
    <row r="669" ht="12.0" customHeight="1">
      <c r="A669" s="120"/>
      <c r="B669" s="120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</row>
    <row r="670" ht="12.0" customHeight="1">
      <c r="A670" s="120"/>
      <c r="B670" s="120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</row>
    <row r="671" ht="12.0" customHeight="1">
      <c r="A671" s="120"/>
      <c r="B671" s="120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</row>
    <row r="672" ht="12.0" customHeight="1">
      <c r="A672" s="120"/>
      <c r="B672" s="120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</row>
    <row r="673" ht="12.0" customHeight="1">
      <c r="A673" s="120"/>
      <c r="B673" s="120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</row>
    <row r="674" ht="12.0" customHeight="1">
      <c r="A674" s="120"/>
      <c r="B674" s="120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</row>
    <row r="675" ht="12.0" customHeight="1">
      <c r="A675" s="120"/>
      <c r="B675" s="120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</row>
    <row r="676" ht="12.0" customHeight="1">
      <c r="A676" s="120"/>
      <c r="B676" s="120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</row>
    <row r="677" ht="12.0" customHeight="1">
      <c r="A677" s="120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</row>
    <row r="678" ht="12.0" customHeight="1">
      <c r="A678" s="120"/>
      <c r="B678" s="120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</row>
    <row r="679" ht="12.0" customHeight="1">
      <c r="A679" s="120"/>
      <c r="B679" s="120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</row>
    <row r="680" ht="12.0" customHeight="1">
      <c r="A680" s="120"/>
      <c r="B680" s="120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</row>
    <row r="681" ht="12.0" customHeight="1">
      <c r="A681" s="120"/>
      <c r="B681" s="120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</row>
    <row r="682" ht="12.0" customHeight="1">
      <c r="A682" s="120"/>
      <c r="B682" s="120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</row>
    <row r="683" ht="12.0" customHeight="1">
      <c r="A683" s="120"/>
      <c r="B683" s="120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</row>
    <row r="684" ht="12.0" customHeight="1">
      <c r="A684" s="120"/>
      <c r="B684" s="120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</row>
    <row r="685" ht="12.0" customHeight="1">
      <c r="A685" s="120"/>
      <c r="B685" s="120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ht="12.0" customHeight="1">
      <c r="A686" s="120"/>
      <c r="B686" s="120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ht="12.0" customHeight="1">
      <c r="A687" s="120"/>
      <c r="B687" s="120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</row>
    <row r="688" ht="12.0" customHeight="1">
      <c r="A688" s="120"/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</row>
    <row r="689" ht="12.0" customHeight="1">
      <c r="A689" s="120"/>
      <c r="B689" s="120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ht="12.0" customHeight="1">
      <c r="A690" s="120"/>
      <c r="B690" s="120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</row>
    <row r="691" ht="12.0" customHeight="1">
      <c r="A691" s="120"/>
      <c r="B691" s="120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</row>
    <row r="692" ht="12.0" customHeight="1">
      <c r="A692" s="120"/>
      <c r="B692" s="120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</row>
    <row r="693" ht="12.0" customHeight="1">
      <c r="A693" s="120"/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</row>
    <row r="694" ht="12.0" customHeight="1">
      <c r="A694" s="120"/>
      <c r="B694" s="120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</row>
    <row r="695" ht="12.0" customHeight="1">
      <c r="A695" s="120"/>
      <c r="B695" s="120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</row>
    <row r="696" ht="12.0" customHeight="1">
      <c r="A696" s="120"/>
      <c r="B696" s="120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</row>
    <row r="697" ht="12.0" customHeight="1">
      <c r="A697" s="120"/>
      <c r="B697" s="120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</row>
    <row r="698" ht="12.0" customHeight="1">
      <c r="A698" s="120"/>
      <c r="B698" s="120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</row>
    <row r="699" ht="12.0" customHeight="1">
      <c r="A699" s="120"/>
      <c r="B699" s="120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</row>
    <row r="700" ht="12.0" customHeight="1">
      <c r="A700" s="120"/>
      <c r="B700" s="120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</row>
    <row r="701" ht="12.0" customHeight="1">
      <c r="A701" s="120"/>
      <c r="B701" s="120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</row>
    <row r="702" ht="12.0" customHeight="1">
      <c r="A702" s="120"/>
      <c r="B702" s="120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ht="12.0" customHeight="1">
      <c r="A703" s="120"/>
      <c r="B703" s="120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</row>
    <row r="704" ht="12.0" customHeight="1">
      <c r="A704" s="120"/>
      <c r="B704" s="120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</row>
    <row r="705" ht="12.0" customHeight="1">
      <c r="A705" s="120"/>
      <c r="B705" s="120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</row>
    <row r="706" ht="12.0" customHeight="1">
      <c r="A706" s="120"/>
      <c r="B706" s="120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</row>
    <row r="707" ht="12.0" customHeight="1">
      <c r="A707" s="120"/>
      <c r="B707" s="120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</row>
    <row r="708" ht="12.0" customHeight="1">
      <c r="A708" s="120"/>
      <c r="B708" s="120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</row>
    <row r="709" ht="12.0" customHeight="1">
      <c r="A709" s="120"/>
      <c r="B709" s="120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</row>
    <row r="710" ht="12.0" customHeight="1">
      <c r="A710" s="120"/>
      <c r="B710" s="120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</row>
    <row r="711" ht="12.0" customHeight="1">
      <c r="A711" s="120"/>
      <c r="B711" s="120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</row>
    <row r="712" ht="12.0" customHeight="1">
      <c r="A712" s="120"/>
      <c r="B712" s="120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</row>
    <row r="713" ht="12.0" customHeight="1">
      <c r="A713" s="120"/>
      <c r="B713" s="120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</row>
    <row r="714" ht="12.0" customHeight="1">
      <c r="A714" s="120"/>
      <c r="B714" s="120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</row>
    <row r="715" ht="12.0" customHeight="1">
      <c r="A715" s="120"/>
      <c r="B715" s="120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</row>
    <row r="716" ht="12.0" customHeight="1">
      <c r="A716" s="120"/>
      <c r="B716" s="120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</row>
    <row r="717" ht="12.0" customHeight="1">
      <c r="A717" s="120"/>
      <c r="B717" s="120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</row>
    <row r="718" ht="12.0" customHeight="1">
      <c r="A718" s="120"/>
      <c r="B718" s="120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</row>
    <row r="719" ht="12.0" customHeight="1">
      <c r="A719" s="120"/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</row>
    <row r="720" ht="12.0" customHeight="1">
      <c r="A720" s="120"/>
      <c r="B720" s="120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</row>
    <row r="721" ht="12.0" customHeight="1">
      <c r="A721" s="120"/>
      <c r="B721" s="120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</row>
    <row r="722" ht="12.0" customHeight="1">
      <c r="A722" s="120"/>
      <c r="B722" s="120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</row>
    <row r="723" ht="12.0" customHeight="1">
      <c r="A723" s="120"/>
      <c r="B723" s="120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</row>
    <row r="724" ht="12.0" customHeight="1">
      <c r="A724" s="120"/>
      <c r="B724" s="120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</row>
    <row r="725" ht="12.0" customHeight="1">
      <c r="A725" s="120"/>
      <c r="B725" s="120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</row>
    <row r="726" ht="12.0" customHeight="1">
      <c r="A726" s="120"/>
      <c r="B726" s="120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</row>
    <row r="727" ht="12.0" customHeight="1">
      <c r="A727" s="120"/>
      <c r="B727" s="120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</row>
    <row r="728" ht="12.0" customHeight="1">
      <c r="A728" s="120"/>
      <c r="B728" s="120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</row>
    <row r="729" ht="12.0" customHeight="1">
      <c r="A729" s="120"/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</row>
    <row r="730" ht="12.0" customHeight="1">
      <c r="A730" s="120"/>
      <c r="B730" s="120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</row>
    <row r="731" ht="12.0" customHeight="1">
      <c r="A731" s="120"/>
      <c r="B731" s="120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</row>
    <row r="732" ht="12.0" customHeight="1">
      <c r="A732" s="120"/>
      <c r="B732" s="120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</row>
    <row r="733" ht="12.0" customHeight="1">
      <c r="A733" s="120"/>
      <c r="B733" s="120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</row>
    <row r="734" ht="12.0" customHeight="1">
      <c r="A734" s="120"/>
      <c r="B734" s="120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</row>
    <row r="735" ht="12.0" customHeight="1">
      <c r="A735" s="120"/>
      <c r="B735" s="120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</row>
    <row r="736" ht="12.0" customHeight="1">
      <c r="A736" s="120"/>
      <c r="B736" s="120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</row>
    <row r="737" ht="12.0" customHeight="1">
      <c r="A737" s="120"/>
      <c r="B737" s="120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</row>
    <row r="738" ht="12.0" customHeight="1">
      <c r="A738" s="120"/>
      <c r="B738" s="120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</row>
    <row r="739" ht="12.0" customHeight="1">
      <c r="A739" s="120"/>
      <c r="B739" s="120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</row>
    <row r="740" ht="12.0" customHeight="1">
      <c r="A740" s="120"/>
      <c r="B740" s="120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</row>
    <row r="741" ht="12.0" customHeight="1">
      <c r="A741" s="120"/>
      <c r="B741" s="120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</row>
    <row r="742" ht="12.0" customHeight="1">
      <c r="A742" s="120"/>
      <c r="B742" s="120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</row>
    <row r="743" ht="12.0" customHeight="1">
      <c r="A743" s="120"/>
      <c r="B743" s="120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</row>
    <row r="744" ht="12.0" customHeight="1">
      <c r="A744" s="120"/>
      <c r="B744" s="120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</row>
    <row r="745" ht="12.0" customHeight="1">
      <c r="A745" s="120"/>
      <c r="B745" s="120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</row>
    <row r="746" ht="12.0" customHeight="1">
      <c r="A746" s="120"/>
      <c r="B746" s="120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</row>
    <row r="747" ht="12.0" customHeight="1">
      <c r="A747" s="120"/>
      <c r="B747" s="120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</row>
    <row r="748" ht="12.0" customHeight="1">
      <c r="A748" s="120"/>
      <c r="B748" s="120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</row>
    <row r="749" ht="12.0" customHeight="1">
      <c r="A749" s="120"/>
      <c r="B749" s="120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</row>
    <row r="750" ht="12.0" customHeight="1">
      <c r="A750" s="120"/>
      <c r="B750" s="120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</row>
    <row r="751" ht="12.0" customHeight="1">
      <c r="A751" s="120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</row>
    <row r="752" ht="12.0" customHeight="1">
      <c r="A752" s="120"/>
      <c r="B752" s="120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</row>
    <row r="753" ht="12.0" customHeight="1">
      <c r="A753" s="120"/>
      <c r="B753" s="120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</row>
    <row r="754" ht="12.0" customHeight="1">
      <c r="A754" s="120"/>
      <c r="B754" s="120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</row>
    <row r="755" ht="12.0" customHeight="1">
      <c r="A755" s="120"/>
      <c r="B755" s="120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</row>
    <row r="756" ht="12.0" customHeight="1">
      <c r="A756" s="120"/>
      <c r="B756" s="120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</row>
    <row r="757" ht="12.0" customHeight="1">
      <c r="A757" s="120"/>
      <c r="B757" s="120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</row>
    <row r="758" ht="12.0" customHeight="1">
      <c r="A758" s="120"/>
      <c r="B758" s="120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</row>
    <row r="759" ht="12.0" customHeight="1">
      <c r="A759" s="120"/>
      <c r="B759" s="120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</row>
    <row r="760" ht="12.0" customHeight="1">
      <c r="A760" s="120"/>
      <c r="B760" s="120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</row>
    <row r="761" ht="12.0" customHeight="1">
      <c r="A761" s="120"/>
      <c r="B761" s="120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</row>
    <row r="762" ht="12.0" customHeight="1">
      <c r="A762" s="120"/>
      <c r="B762" s="120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</row>
    <row r="763" ht="12.0" customHeight="1">
      <c r="A763" s="120"/>
      <c r="B763" s="120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</row>
    <row r="764" ht="12.0" customHeight="1">
      <c r="A764" s="120"/>
      <c r="B764" s="120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</row>
    <row r="765" ht="12.0" customHeight="1">
      <c r="A765" s="120"/>
      <c r="B765" s="120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</row>
    <row r="766" ht="12.0" customHeight="1">
      <c r="A766" s="120"/>
      <c r="B766" s="120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</row>
    <row r="767" ht="12.0" customHeight="1">
      <c r="A767" s="120"/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</row>
    <row r="768" ht="12.0" customHeight="1">
      <c r="A768" s="120"/>
      <c r="B768" s="120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</row>
    <row r="769" ht="12.0" customHeight="1">
      <c r="A769" s="120"/>
      <c r="B769" s="120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</row>
    <row r="770" ht="12.0" customHeight="1">
      <c r="A770" s="120"/>
      <c r="B770" s="120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</row>
    <row r="771" ht="12.0" customHeight="1">
      <c r="A771" s="120"/>
      <c r="B771" s="120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</row>
    <row r="772" ht="12.0" customHeight="1">
      <c r="A772" s="120"/>
      <c r="B772" s="120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</row>
    <row r="773" ht="12.0" customHeight="1">
      <c r="A773" s="120"/>
      <c r="B773" s="120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</row>
    <row r="774" ht="12.0" customHeight="1">
      <c r="A774" s="120"/>
      <c r="B774" s="120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</row>
    <row r="775" ht="12.0" customHeight="1">
      <c r="A775" s="120"/>
      <c r="B775" s="120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</row>
    <row r="776" ht="12.0" customHeight="1">
      <c r="A776" s="120"/>
      <c r="B776" s="120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</row>
    <row r="777" ht="12.0" customHeight="1">
      <c r="A777" s="120"/>
      <c r="B777" s="120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</row>
    <row r="778" ht="12.0" customHeight="1">
      <c r="A778" s="120"/>
      <c r="B778" s="120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</row>
    <row r="779" ht="12.0" customHeight="1">
      <c r="A779" s="120"/>
      <c r="B779" s="120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</row>
    <row r="780" ht="12.0" customHeight="1">
      <c r="A780" s="120"/>
      <c r="B780" s="120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</row>
    <row r="781" ht="12.0" customHeight="1">
      <c r="A781" s="120"/>
      <c r="B781" s="120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</row>
    <row r="782" ht="12.0" customHeight="1">
      <c r="A782" s="120"/>
      <c r="B782" s="120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</row>
    <row r="783" ht="12.0" customHeight="1">
      <c r="A783" s="120"/>
      <c r="B783" s="120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</row>
    <row r="784" ht="12.0" customHeight="1">
      <c r="A784" s="120"/>
      <c r="B784" s="120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</row>
    <row r="785" ht="12.0" customHeight="1">
      <c r="A785" s="120"/>
      <c r="B785" s="120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</row>
    <row r="786" ht="12.0" customHeight="1">
      <c r="A786" s="120"/>
      <c r="B786" s="120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</row>
    <row r="787" ht="12.0" customHeight="1">
      <c r="A787" s="120"/>
      <c r="B787" s="120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</row>
    <row r="788" ht="12.0" customHeight="1">
      <c r="A788" s="120"/>
      <c r="B788" s="120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</row>
    <row r="789" ht="12.0" customHeight="1">
      <c r="A789" s="120"/>
      <c r="B789" s="120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</row>
    <row r="790" ht="12.0" customHeight="1">
      <c r="A790" s="120"/>
      <c r="B790" s="120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</row>
    <row r="791" ht="12.0" customHeight="1">
      <c r="A791" s="120"/>
      <c r="B791" s="120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</row>
    <row r="792" ht="12.0" customHeight="1">
      <c r="A792" s="120"/>
      <c r="B792" s="120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</row>
    <row r="793" ht="12.0" customHeight="1">
      <c r="A793" s="120"/>
      <c r="B793" s="120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</row>
    <row r="794" ht="12.0" customHeight="1">
      <c r="A794" s="120"/>
      <c r="B794" s="120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</row>
    <row r="795" ht="12.0" customHeight="1">
      <c r="A795" s="120"/>
      <c r="B795" s="120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</row>
    <row r="796" ht="12.0" customHeight="1">
      <c r="A796" s="120"/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</row>
    <row r="797" ht="12.0" customHeight="1">
      <c r="A797" s="120"/>
      <c r="B797" s="120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</row>
    <row r="798" ht="12.0" customHeight="1">
      <c r="A798" s="120"/>
      <c r="B798" s="120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</row>
    <row r="799" ht="12.0" customHeight="1">
      <c r="A799" s="120"/>
      <c r="B799" s="120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</row>
    <row r="800" ht="12.0" customHeight="1">
      <c r="A800" s="120"/>
      <c r="B800" s="120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</row>
    <row r="801" ht="12.0" customHeight="1">
      <c r="A801" s="120"/>
      <c r="B801" s="120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</row>
    <row r="802" ht="12.0" customHeight="1">
      <c r="A802" s="120"/>
      <c r="B802" s="120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</row>
    <row r="803" ht="12.0" customHeight="1">
      <c r="A803" s="120"/>
      <c r="B803" s="120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</row>
    <row r="804" ht="12.0" customHeight="1">
      <c r="A804" s="120"/>
      <c r="B804" s="120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</row>
    <row r="805" ht="12.0" customHeight="1">
      <c r="A805" s="120"/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</row>
    <row r="806" ht="12.0" customHeight="1">
      <c r="A806" s="120"/>
      <c r="B806" s="120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</row>
    <row r="807" ht="12.0" customHeight="1">
      <c r="A807" s="120"/>
      <c r="B807" s="120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</row>
    <row r="808" ht="12.0" customHeight="1">
      <c r="A808" s="120"/>
      <c r="B808" s="120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</row>
    <row r="809" ht="12.0" customHeight="1">
      <c r="A809" s="120"/>
      <c r="B809" s="120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</row>
    <row r="810" ht="12.0" customHeight="1">
      <c r="A810" s="120"/>
      <c r="B810" s="120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</row>
    <row r="811" ht="12.0" customHeight="1">
      <c r="A811" s="120"/>
      <c r="B811" s="120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</row>
    <row r="812" ht="12.0" customHeight="1">
      <c r="A812" s="120"/>
      <c r="B812" s="120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</row>
    <row r="813" ht="12.0" customHeight="1">
      <c r="A813" s="120"/>
      <c r="B813" s="120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</row>
    <row r="814" ht="12.0" customHeight="1">
      <c r="A814" s="120"/>
      <c r="B814" s="120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</row>
    <row r="815" ht="12.0" customHeight="1">
      <c r="A815" s="120"/>
      <c r="B815" s="120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</row>
    <row r="816" ht="12.0" customHeight="1">
      <c r="A816" s="120"/>
      <c r="B816" s="120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</row>
    <row r="817" ht="12.0" customHeight="1">
      <c r="A817" s="120"/>
      <c r="B817" s="120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</row>
    <row r="818" ht="12.0" customHeight="1">
      <c r="A818" s="120"/>
      <c r="B818" s="120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</row>
    <row r="819" ht="12.0" customHeight="1">
      <c r="A819" s="120"/>
      <c r="B819" s="120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</row>
    <row r="820" ht="12.0" customHeight="1">
      <c r="A820" s="120"/>
      <c r="B820" s="120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</row>
    <row r="821" ht="12.0" customHeight="1">
      <c r="A821" s="120"/>
      <c r="B821" s="120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</row>
    <row r="822" ht="12.0" customHeight="1">
      <c r="A822" s="120"/>
      <c r="B822" s="120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</row>
    <row r="823" ht="12.0" customHeight="1">
      <c r="A823" s="120"/>
      <c r="B823" s="120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</row>
    <row r="824" ht="12.0" customHeight="1">
      <c r="A824" s="120"/>
      <c r="B824" s="120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</row>
    <row r="825" ht="12.0" customHeight="1">
      <c r="A825" s="120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</row>
    <row r="826" ht="12.0" customHeight="1">
      <c r="A826" s="120"/>
      <c r="B826" s="120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</row>
    <row r="827" ht="12.0" customHeight="1">
      <c r="A827" s="120"/>
      <c r="B827" s="120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</row>
    <row r="828" ht="12.0" customHeight="1">
      <c r="A828" s="120"/>
      <c r="B828" s="120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</row>
    <row r="829" ht="12.0" customHeight="1">
      <c r="A829" s="120"/>
      <c r="B829" s="120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</row>
    <row r="830" ht="12.0" customHeight="1">
      <c r="A830" s="120"/>
      <c r="B830" s="120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</row>
    <row r="831" ht="12.0" customHeight="1">
      <c r="A831" s="120"/>
      <c r="B831" s="120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</row>
    <row r="832" ht="12.0" customHeight="1">
      <c r="A832" s="120"/>
      <c r="B832" s="120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</row>
    <row r="833" ht="12.0" customHeight="1">
      <c r="A833" s="120"/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</row>
    <row r="834" ht="12.0" customHeight="1">
      <c r="A834" s="120"/>
      <c r="B834" s="120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</row>
    <row r="835" ht="12.0" customHeight="1">
      <c r="A835" s="120"/>
      <c r="B835" s="120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</row>
    <row r="836" ht="12.0" customHeight="1">
      <c r="A836" s="120"/>
      <c r="B836" s="120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</row>
    <row r="837" ht="12.0" customHeight="1">
      <c r="A837" s="120"/>
      <c r="B837" s="120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</row>
    <row r="838" ht="12.0" customHeight="1">
      <c r="A838" s="120"/>
      <c r="B838" s="120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</row>
    <row r="839" ht="12.0" customHeight="1">
      <c r="A839" s="120"/>
      <c r="B839" s="120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</row>
    <row r="840" ht="12.0" customHeight="1">
      <c r="A840" s="120"/>
      <c r="B840" s="120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</row>
    <row r="841" ht="12.0" customHeight="1">
      <c r="A841" s="120"/>
      <c r="B841" s="120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</row>
    <row r="842" ht="12.0" customHeight="1">
      <c r="A842" s="120"/>
      <c r="B842" s="120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</row>
    <row r="843" ht="12.0" customHeight="1">
      <c r="A843" s="120"/>
      <c r="B843" s="120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</row>
    <row r="844" ht="12.0" customHeight="1">
      <c r="A844" s="120"/>
      <c r="B844" s="120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</row>
    <row r="845" ht="12.0" customHeight="1">
      <c r="A845" s="120"/>
      <c r="B845" s="120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</row>
    <row r="846" ht="12.0" customHeight="1">
      <c r="A846" s="120"/>
      <c r="B846" s="120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</row>
    <row r="847" ht="12.0" customHeight="1">
      <c r="A847" s="120"/>
      <c r="B847" s="120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</row>
    <row r="848" ht="12.0" customHeight="1">
      <c r="A848" s="120"/>
      <c r="B848" s="120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</row>
    <row r="849" ht="12.0" customHeight="1">
      <c r="A849" s="120"/>
      <c r="B849" s="120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</row>
    <row r="850" ht="12.0" customHeight="1">
      <c r="A850" s="120"/>
      <c r="B850" s="120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</row>
    <row r="851" ht="12.0" customHeight="1">
      <c r="A851" s="120"/>
      <c r="B851" s="120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</row>
    <row r="852" ht="12.0" customHeight="1">
      <c r="A852" s="120"/>
      <c r="B852" s="120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</row>
    <row r="853" ht="12.0" customHeight="1">
      <c r="A853" s="120"/>
      <c r="B853" s="120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</row>
    <row r="854" ht="12.0" customHeight="1">
      <c r="A854" s="120"/>
      <c r="B854" s="120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</row>
    <row r="855" ht="12.0" customHeight="1">
      <c r="A855" s="120"/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</row>
    <row r="856" ht="12.0" customHeight="1">
      <c r="A856" s="120"/>
      <c r="B856" s="120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</row>
    <row r="857" ht="12.0" customHeight="1">
      <c r="A857" s="120"/>
      <c r="B857" s="120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</row>
    <row r="858" ht="12.0" customHeight="1">
      <c r="A858" s="120"/>
      <c r="B858" s="120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</row>
    <row r="859" ht="12.0" customHeight="1">
      <c r="A859" s="120"/>
      <c r="B859" s="120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</row>
    <row r="860" ht="12.0" customHeight="1">
      <c r="A860" s="120"/>
      <c r="B860" s="120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</row>
    <row r="861" ht="12.0" customHeight="1">
      <c r="A861" s="120"/>
      <c r="B861" s="120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</row>
    <row r="862" ht="12.0" customHeight="1">
      <c r="A862" s="120"/>
      <c r="B862" s="120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</row>
    <row r="863" ht="12.0" customHeight="1">
      <c r="A863" s="120"/>
      <c r="B863" s="120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</row>
    <row r="864" ht="12.0" customHeight="1">
      <c r="A864" s="120"/>
      <c r="B864" s="120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</row>
    <row r="865" ht="12.0" customHeight="1">
      <c r="A865" s="120"/>
      <c r="B865" s="120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</row>
    <row r="866" ht="12.0" customHeight="1">
      <c r="A866" s="120"/>
      <c r="B866" s="120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</row>
    <row r="867" ht="12.0" customHeight="1">
      <c r="A867" s="120"/>
      <c r="B867" s="120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</row>
    <row r="868" ht="12.0" customHeight="1">
      <c r="A868" s="120"/>
      <c r="B868" s="120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</row>
    <row r="869" ht="12.0" customHeight="1">
      <c r="A869" s="120"/>
      <c r="B869" s="120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</row>
    <row r="870" ht="12.0" customHeight="1">
      <c r="A870" s="120"/>
      <c r="B870" s="120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</row>
    <row r="871" ht="12.0" customHeight="1">
      <c r="A871" s="120"/>
      <c r="B871" s="120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</row>
    <row r="872" ht="12.0" customHeight="1">
      <c r="A872" s="120"/>
      <c r="B872" s="120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</row>
    <row r="873" ht="12.0" customHeight="1">
      <c r="A873" s="120"/>
      <c r="B873" s="120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</row>
    <row r="874" ht="12.0" customHeight="1">
      <c r="A874" s="120"/>
      <c r="B874" s="120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</row>
    <row r="875" ht="12.0" customHeight="1">
      <c r="A875" s="120"/>
      <c r="B875" s="120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</row>
    <row r="876" ht="12.0" customHeight="1">
      <c r="A876" s="120"/>
      <c r="B876" s="120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</row>
    <row r="877" ht="12.0" customHeight="1">
      <c r="A877" s="120"/>
      <c r="B877" s="120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</row>
    <row r="878" ht="12.0" customHeight="1">
      <c r="A878" s="120"/>
      <c r="B878" s="120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</row>
    <row r="879" ht="12.0" customHeight="1">
      <c r="A879" s="120"/>
      <c r="B879" s="120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</row>
    <row r="880" ht="12.0" customHeight="1">
      <c r="A880" s="120"/>
      <c r="B880" s="120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</row>
    <row r="881" ht="12.0" customHeight="1">
      <c r="A881" s="120"/>
      <c r="B881" s="120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</row>
    <row r="882" ht="12.0" customHeight="1">
      <c r="A882" s="120"/>
      <c r="B882" s="120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</row>
    <row r="883" ht="12.0" customHeight="1">
      <c r="A883" s="120"/>
      <c r="B883" s="120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</row>
    <row r="884" ht="12.0" customHeight="1">
      <c r="A884" s="120"/>
      <c r="B884" s="120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</row>
    <row r="885" ht="12.0" customHeight="1">
      <c r="A885" s="120"/>
      <c r="B885" s="120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</row>
    <row r="886" ht="12.0" customHeight="1">
      <c r="A886" s="120"/>
      <c r="B886" s="120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</row>
    <row r="887" ht="12.0" customHeight="1">
      <c r="A887" s="120"/>
      <c r="B887" s="120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</row>
    <row r="888" ht="12.0" customHeight="1">
      <c r="A888" s="120"/>
      <c r="B888" s="120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</row>
    <row r="889" ht="12.0" customHeight="1">
      <c r="A889" s="120"/>
      <c r="B889" s="120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</row>
    <row r="890" ht="12.0" customHeight="1">
      <c r="A890" s="120"/>
      <c r="B890" s="120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</row>
    <row r="891" ht="12.0" customHeight="1">
      <c r="A891" s="120"/>
      <c r="B891" s="120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</row>
    <row r="892" ht="12.0" customHeight="1">
      <c r="A892" s="120"/>
      <c r="B892" s="120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</row>
    <row r="893" ht="12.0" customHeight="1">
      <c r="A893" s="120"/>
      <c r="B893" s="120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</row>
    <row r="894" ht="12.0" customHeight="1">
      <c r="A894" s="120"/>
      <c r="B894" s="120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</row>
    <row r="895" ht="12.0" customHeight="1">
      <c r="A895" s="120"/>
      <c r="B895" s="120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</row>
    <row r="896" ht="12.0" customHeight="1">
      <c r="A896" s="120"/>
      <c r="B896" s="120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</row>
    <row r="897" ht="12.0" customHeight="1">
      <c r="A897" s="120"/>
      <c r="B897" s="120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</row>
    <row r="898" ht="12.0" customHeight="1">
      <c r="A898" s="120"/>
      <c r="B898" s="120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</row>
    <row r="899" ht="12.0" customHeight="1">
      <c r="A899" s="120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</row>
    <row r="900" ht="12.0" customHeight="1">
      <c r="A900" s="120"/>
      <c r="B900" s="120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</row>
    <row r="901" ht="12.0" customHeight="1">
      <c r="A901" s="120"/>
      <c r="B901" s="120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</row>
    <row r="902" ht="12.0" customHeight="1">
      <c r="A902" s="120"/>
      <c r="B902" s="120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</row>
    <row r="903" ht="12.0" customHeight="1">
      <c r="A903" s="120"/>
      <c r="B903" s="120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</row>
    <row r="904" ht="12.0" customHeight="1">
      <c r="A904" s="120"/>
      <c r="B904" s="120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</row>
    <row r="905" ht="12.0" customHeight="1">
      <c r="A905" s="120"/>
      <c r="B905" s="120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</row>
    <row r="906" ht="12.0" customHeight="1">
      <c r="A906" s="120"/>
      <c r="B906" s="120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</row>
    <row r="907" ht="12.0" customHeight="1">
      <c r="A907" s="120"/>
      <c r="B907" s="120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</row>
    <row r="908" ht="12.0" customHeight="1">
      <c r="A908" s="120"/>
      <c r="B908" s="120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</row>
    <row r="909" ht="12.0" customHeight="1">
      <c r="A909" s="120"/>
      <c r="B909" s="120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</row>
    <row r="910" ht="12.0" customHeight="1">
      <c r="A910" s="120"/>
      <c r="B910" s="120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</row>
    <row r="911" ht="12.0" customHeight="1">
      <c r="A911" s="120"/>
      <c r="B911" s="120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</row>
    <row r="912" ht="12.0" customHeight="1">
      <c r="A912" s="120"/>
      <c r="B912" s="120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</row>
    <row r="913" ht="12.0" customHeight="1">
      <c r="A913" s="120"/>
      <c r="B913" s="120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</row>
    <row r="914" ht="12.0" customHeight="1">
      <c r="A914" s="120"/>
      <c r="B914" s="120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</row>
    <row r="915" ht="12.0" customHeight="1">
      <c r="A915" s="120"/>
      <c r="B915" s="120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</row>
    <row r="916" ht="12.0" customHeight="1">
      <c r="A916" s="120"/>
      <c r="B916" s="120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</row>
    <row r="917" ht="12.0" customHeight="1">
      <c r="A917" s="120"/>
      <c r="B917" s="120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</row>
    <row r="918" ht="12.0" customHeight="1">
      <c r="A918" s="120"/>
      <c r="B918" s="120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</row>
    <row r="919" ht="12.0" customHeight="1">
      <c r="A919" s="120"/>
      <c r="B919" s="120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</row>
    <row r="920" ht="12.0" customHeight="1">
      <c r="A920" s="120"/>
      <c r="B920" s="120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</row>
    <row r="921" ht="12.0" customHeight="1">
      <c r="A921" s="120"/>
      <c r="B921" s="120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</row>
    <row r="922" ht="12.0" customHeight="1">
      <c r="A922" s="120"/>
      <c r="B922" s="120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</row>
    <row r="923" ht="12.0" customHeight="1">
      <c r="A923" s="120"/>
      <c r="B923" s="120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</row>
    <row r="924" ht="12.0" customHeight="1">
      <c r="A924" s="120"/>
      <c r="B924" s="120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</row>
    <row r="925" ht="12.0" customHeight="1">
      <c r="A925" s="120"/>
      <c r="B925" s="120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</row>
    <row r="926" ht="12.0" customHeight="1">
      <c r="A926" s="120"/>
      <c r="B926" s="120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</row>
    <row r="927" ht="12.0" customHeight="1">
      <c r="A927" s="120"/>
      <c r="B927" s="120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</row>
    <row r="928" ht="12.0" customHeight="1">
      <c r="A928" s="120"/>
      <c r="B928" s="120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</row>
    <row r="929" ht="12.0" customHeight="1">
      <c r="A929" s="120"/>
      <c r="B929" s="120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</row>
    <row r="930" ht="12.0" customHeight="1">
      <c r="A930" s="120"/>
      <c r="B930" s="120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</row>
    <row r="931" ht="12.0" customHeight="1">
      <c r="A931" s="120"/>
      <c r="B931" s="120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</row>
    <row r="932" ht="12.0" customHeight="1">
      <c r="A932" s="120"/>
      <c r="B932" s="120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</row>
    <row r="933" ht="12.0" customHeight="1">
      <c r="A933" s="120"/>
      <c r="B933" s="120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</row>
    <row r="934" ht="12.0" customHeight="1">
      <c r="A934" s="120"/>
      <c r="B934" s="120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</row>
    <row r="935" ht="12.0" customHeight="1">
      <c r="A935" s="120"/>
      <c r="B935" s="120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</row>
    <row r="936" ht="12.0" customHeight="1">
      <c r="A936" s="120"/>
      <c r="B936" s="120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</row>
    <row r="937" ht="12.0" customHeight="1">
      <c r="A937" s="120"/>
      <c r="B937" s="120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</row>
    <row r="938" ht="12.0" customHeight="1">
      <c r="A938" s="120"/>
      <c r="B938" s="120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</row>
    <row r="939" ht="12.0" customHeight="1">
      <c r="A939" s="120"/>
      <c r="B939" s="120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</row>
    <row r="940" ht="12.0" customHeight="1">
      <c r="A940" s="120"/>
      <c r="B940" s="120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</row>
    <row r="941" ht="12.0" customHeight="1">
      <c r="A941" s="120"/>
      <c r="B941" s="120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</row>
    <row r="942" ht="12.0" customHeight="1">
      <c r="A942" s="120"/>
      <c r="B942" s="120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</row>
    <row r="943" ht="12.0" customHeight="1">
      <c r="A943" s="120"/>
      <c r="B943" s="120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</row>
    <row r="944" ht="12.0" customHeight="1">
      <c r="A944" s="120"/>
      <c r="B944" s="120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</row>
    <row r="945" ht="12.0" customHeight="1">
      <c r="A945" s="120"/>
      <c r="B945" s="120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</row>
    <row r="946" ht="12.0" customHeight="1">
      <c r="A946" s="120"/>
      <c r="B946" s="120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</row>
    <row r="947" ht="12.0" customHeight="1">
      <c r="A947" s="120"/>
      <c r="B947" s="120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</row>
    <row r="948" ht="12.0" customHeight="1">
      <c r="A948" s="120"/>
      <c r="B948" s="120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</row>
    <row r="949" ht="12.0" customHeight="1">
      <c r="A949" s="120"/>
      <c r="B949" s="120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</row>
    <row r="950" ht="12.0" customHeight="1">
      <c r="A950" s="120"/>
      <c r="B950" s="120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</row>
    <row r="951" ht="12.0" customHeight="1">
      <c r="A951" s="120"/>
      <c r="B951" s="120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</row>
    <row r="952" ht="12.0" customHeight="1">
      <c r="A952" s="120"/>
      <c r="B952" s="120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</row>
    <row r="953" ht="12.0" customHeight="1">
      <c r="A953" s="120"/>
      <c r="B953" s="120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</row>
    <row r="954" ht="12.0" customHeight="1">
      <c r="A954" s="120"/>
      <c r="B954" s="120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</row>
    <row r="955" ht="12.0" customHeight="1">
      <c r="A955" s="120"/>
      <c r="B955" s="120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</row>
    <row r="956" ht="12.0" customHeight="1">
      <c r="A956" s="120"/>
      <c r="B956" s="120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</row>
    <row r="957" ht="12.0" customHeight="1">
      <c r="A957" s="120"/>
      <c r="B957" s="120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</row>
    <row r="958" ht="12.0" customHeight="1">
      <c r="A958" s="120"/>
      <c r="B958" s="120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</row>
    <row r="959" ht="12.0" customHeight="1">
      <c r="A959" s="120"/>
      <c r="B959" s="120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</row>
    <row r="960" ht="12.0" customHeight="1">
      <c r="A960" s="120"/>
      <c r="B960" s="120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</row>
    <row r="961" ht="12.0" customHeight="1">
      <c r="A961" s="120"/>
      <c r="B961" s="120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</row>
    <row r="962" ht="12.0" customHeight="1">
      <c r="A962" s="120"/>
      <c r="B962" s="120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</row>
    <row r="963" ht="12.0" customHeight="1">
      <c r="A963" s="120"/>
      <c r="B963" s="120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</row>
    <row r="964" ht="12.0" customHeight="1">
      <c r="A964" s="120"/>
      <c r="B964" s="120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</row>
    <row r="965" ht="12.0" customHeight="1">
      <c r="A965" s="120"/>
      <c r="B965" s="120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</row>
    <row r="966" ht="12.0" customHeight="1">
      <c r="A966" s="120"/>
      <c r="B966" s="120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</row>
    <row r="967" ht="12.0" customHeight="1">
      <c r="A967" s="120"/>
      <c r="B967" s="120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</row>
    <row r="968" ht="12.0" customHeight="1">
      <c r="A968" s="120"/>
      <c r="B968" s="120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</row>
    <row r="969" ht="12.0" customHeight="1">
      <c r="A969" s="120"/>
      <c r="B969" s="120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</row>
    <row r="970" ht="12.0" customHeight="1">
      <c r="A970" s="120"/>
      <c r="B970" s="120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</row>
    <row r="971" ht="12.0" customHeight="1">
      <c r="A971" s="120"/>
      <c r="B971" s="120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</row>
    <row r="972" ht="12.0" customHeight="1">
      <c r="A972" s="120"/>
      <c r="B972" s="120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</row>
    <row r="973" ht="12.0" customHeight="1">
      <c r="A973" s="120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</row>
    <row r="974" ht="12.0" customHeight="1">
      <c r="A974" s="120"/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</row>
    <row r="975" ht="12.0" customHeight="1">
      <c r="A975" s="120"/>
      <c r="B975" s="120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</row>
    <row r="976" ht="12.0" customHeight="1">
      <c r="A976" s="120"/>
      <c r="B976" s="120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</row>
    <row r="977" ht="12.0" customHeight="1">
      <c r="A977" s="120"/>
      <c r="B977" s="120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</row>
    <row r="978" ht="12.0" customHeight="1">
      <c r="A978" s="120"/>
      <c r="B978" s="120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</row>
    <row r="979" ht="12.0" customHeight="1">
      <c r="A979" s="120"/>
      <c r="B979" s="120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</row>
    <row r="980" ht="12.0" customHeight="1">
      <c r="A980" s="120"/>
      <c r="B980" s="120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</row>
    <row r="981" ht="12.0" customHeight="1">
      <c r="A981" s="120"/>
      <c r="B981" s="120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</row>
    <row r="982" ht="12.0" customHeight="1">
      <c r="A982" s="120"/>
      <c r="B982" s="120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</row>
    <row r="983" ht="12.0" customHeight="1">
      <c r="A983" s="120"/>
      <c r="B983" s="120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</row>
    <row r="984" ht="12.0" customHeight="1">
      <c r="A984" s="120"/>
      <c r="B984" s="120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</row>
    <row r="985" ht="12.0" customHeight="1">
      <c r="A985" s="120"/>
      <c r="B985" s="120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</row>
    <row r="986" ht="12.0" customHeight="1">
      <c r="A986" s="120"/>
      <c r="B986" s="120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</row>
    <row r="987" ht="12.0" customHeight="1">
      <c r="A987" s="120"/>
      <c r="B987" s="120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</row>
    <row r="988" ht="12.0" customHeight="1">
      <c r="A988" s="120"/>
      <c r="B988" s="120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</row>
    <row r="989" ht="12.0" customHeight="1">
      <c r="A989" s="120"/>
      <c r="B989" s="120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</row>
    <row r="990" ht="12.0" customHeight="1">
      <c r="A990" s="120"/>
      <c r="B990" s="120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</row>
    <row r="991" ht="12.0" customHeight="1">
      <c r="A991" s="120"/>
      <c r="B991" s="120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</row>
    <row r="992" ht="12.0" customHeight="1">
      <c r="A992" s="120"/>
      <c r="B992" s="120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</row>
    <row r="993" ht="12.0" customHeight="1">
      <c r="A993" s="120"/>
      <c r="B993" s="120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</row>
    <row r="994" ht="12.0" customHeight="1">
      <c r="A994" s="120"/>
      <c r="B994" s="120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</row>
    <row r="995" ht="12.0" customHeight="1">
      <c r="A995" s="120"/>
      <c r="B995" s="120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</row>
    <row r="996" ht="12.0" customHeight="1">
      <c r="A996" s="120"/>
      <c r="B996" s="120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</row>
    <row r="997" ht="12.0" customHeight="1">
      <c r="A997" s="120"/>
      <c r="B997" s="120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</row>
    <row r="998" ht="12.0" customHeight="1">
      <c r="A998" s="120"/>
      <c r="B998" s="120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</row>
    <row r="999" ht="12.0" customHeight="1">
      <c r="A999" s="120"/>
      <c r="B999" s="120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</row>
    <row r="1000" ht="12.0" customHeight="1">
      <c r="A1000" s="120"/>
      <c r="B1000" s="120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</row>
  </sheetData>
  <mergeCells count="6">
    <mergeCell ref="A4:I4"/>
    <mergeCell ref="D14:E14"/>
    <mergeCell ref="G14:H14"/>
    <mergeCell ref="D15:E15"/>
    <mergeCell ref="A288:C288"/>
    <mergeCell ref="F288:I288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33.0"/>
    <col customWidth="1" min="3" max="3" width="14.88"/>
    <col customWidth="1" min="4" max="4" width="14.25"/>
    <col customWidth="1" min="5" max="5" width="11.63"/>
    <col customWidth="1" min="6" max="6" width="14.38"/>
    <col customWidth="1" min="7" max="7" width="14.88"/>
    <col customWidth="1" min="8" max="8" width="13.38"/>
    <col customWidth="1" min="9" max="9" width="14.13"/>
    <col customWidth="1" min="10" max="10" width="12.25"/>
    <col customWidth="1" min="11" max="11" width="14.25"/>
    <col customWidth="1" min="12" max="16" width="11.38"/>
    <col customWidth="1" min="17" max="26" width="10.0"/>
  </cols>
  <sheetData>
    <row r="1" ht="12.0" customHeight="1">
      <c r="A1" s="117"/>
      <c r="B1" s="118"/>
      <c r="C1" s="118"/>
      <c r="D1" s="118"/>
      <c r="E1" s="118"/>
      <c r="F1" s="118"/>
      <c r="G1" s="118"/>
      <c r="H1" s="118"/>
      <c r="I1" s="119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ht="12.0" customHeight="1">
      <c r="A2" s="121"/>
      <c r="B2" s="120"/>
      <c r="C2" s="120"/>
      <c r="D2" s="120"/>
      <c r="E2" s="120"/>
      <c r="F2" s="120"/>
      <c r="G2" s="120"/>
      <c r="H2" s="120"/>
      <c r="I2" s="122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</row>
    <row r="3" ht="12.0" customHeight="1">
      <c r="A3" s="121"/>
      <c r="B3" s="120"/>
      <c r="C3" s="120"/>
      <c r="D3" s="120"/>
      <c r="E3" s="120"/>
      <c r="F3" s="120"/>
      <c r="G3" s="120"/>
      <c r="H3" s="120"/>
      <c r="I3" s="122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ht="12.0" customHeight="1">
      <c r="A4" s="123"/>
      <c r="I4" s="12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ht="12.75" customHeight="1">
      <c r="A5" s="124"/>
      <c r="B5" s="125"/>
      <c r="C5" s="125"/>
      <c r="D5" s="126"/>
      <c r="E5" s="126"/>
      <c r="F5" s="126"/>
      <c r="G5" s="126"/>
      <c r="H5" s="126"/>
      <c r="I5" s="127"/>
      <c r="J5" s="120"/>
      <c r="K5" s="120"/>
      <c r="L5" s="128"/>
      <c r="M5" s="128"/>
      <c r="N5" s="120"/>
      <c r="O5" s="120"/>
      <c r="P5" s="128"/>
      <c r="Q5" s="120"/>
      <c r="R5" s="120"/>
      <c r="S5" s="120"/>
      <c r="T5" s="120"/>
      <c r="U5" s="120"/>
      <c r="V5" s="120"/>
      <c r="W5" s="120"/>
      <c r="X5" s="120"/>
      <c r="Y5" s="120"/>
      <c r="Z5" s="120"/>
    </row>
    <row r="6" ht="12.0" customHeight="1">
      <c r="A6" s="117"/>
      <c r="B6" s="118"/>
      <c r="C6" s="118"/>
      <c r="D6" s="129"/>
      <c r="E6" s="129" t="s">
        <v>1</v>
      </c>
      <c r="F6" s="129"/>
      <c r="G6" s="118"/>
      <c r="H6" s="118"/>
      <c r="I6" s="130"/>
      <c r="J6" s="120"/>
      <c r="K6" s="120"/>
      <c r="L6" s="128"/>
      <c r="M6" s="128"/>
      <c r="N6" s="120"/>
      <c r="O6" s="120"/>
      <c r="P6" s="128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 ht="12.0" customHeight="1">
      <c r="A7" s="131"/>
      <c r="B7" s="128"/>
      <c r="C7" s="128"/>
      <c r="D7" s="128"/>
      <c r="E7" s="128" t="s">
        <v>2</v>
      </c>
      <c r="F7" s="128"/>
      <c r="G7" s="120"/>
      <c r="H7" s="120"/>
      <c r="I7" s="132"/>
      <c r="J7" s="120"/>
      <c r="K7" s="120"/>
      <c r="L7" s="128"/>
      <c r="M7" s="128"/>
      <c r="N7" s="120"/>
      <c r="O7" s="120"/>
      <c r="P7" s="128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ht="12.0" customHeight="1">
      <c r="A8" s="131"/>
      <c r="B8" s="128"/>
      <c r="C8" s="128"/>
      <c r="D8" s="128"/>
      <c r="E8" s="128" t="s">
        <v>3</v>
      </c>
      <c r="F8" s="128"/>
      <c r="G8" s="120"/>
      <c r="H8" s="120"/>
      <c r="I8" s="132"/>
      <c r="J8" s="120"/>
      <c r="K8" s="120"/>
      <c r="L8" s="128"/>
      <c r="M8" s="128"/>
      <c r="N8" s="120"/>
      <c r="O8" s="120"/>
      <c r="P8" s="128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ht="12.0" customHeight="1">
      <c r="A9" s="133" t="s">
        <v>4</v>
      </c>
      <c r="B9" s="128"/>
      <c r="C9" s="128"/>
      <c r="D9" s="128"/>
      <c r="E9" s="128" t="s">
        <v>5</v>
      </c>
      <c r="F9" s="128"/>
      <c r="G9" s="120"/>
      <c r="H9" s="120"/>
      <c r="I9" s="132"/>
      <c r="J9" s="120"/>
      <c r="K9" s="120"/>
      <c r="L9" s="128"/>
      <c r="M9" s="128"/>
      <c r="N9" s="120"/>
      <c r="O9" s="120"/>
      <c r="P9" s="128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 ht="12.0" customHeight="1">
      <c r="A10" s="131"/>
      <c r="B10" s="128"/>
      <c r="C10" s="128"/>
      <c r="D10" s="128"/>
      <c r="E10" s="128" t="s">
        <v>275</v>
      </c>
      <c r="F10" s="128"/>
      <c r="G10" s="120"/>
      <c r="H10" s="120"/>
      <c r="I10" s="132"/>
      <c r="J10" s="120"/>
      <c r="K10" s="120"/>
      <c r="L10" s="128"/>
      <c r="M10" s="128"/>
      <c r="N10" s="120"/>
      <c r="O10" s="120"/>
      <c r="P10" s="128"/>
      <c r="Q10" s="120"/>
      <c r="R10" s="120"/>
      <c r="S10" s="120"/>
      <c r="T10" s="120"/>
      <c r="U10" s="120"/>
      <c r="V10" s="120"/>
      <c r="W10" s="120"/>
      <c r="X10" s="120"/>
      <c r="Y10" s="120"/>
      <c r="Z10" s="120"/>
    </row>
    <row r="11" ht="12.0" customHeight="1">
      <c r="A11" s="131"/>
      <c r="B11" s="128"/>
      <c r="C11" s="128"/>
      <c r="D11" s="128"/>
      <c r="E11" s="128" t="s">
        <v>344</v>
      </c>
      <c r="F11" s="128"/>
      <c r="G11" s="120"/>
      <c r="H11" s="120"/>
      <c r="I11" s="132"/>
      <c r="J11" s="120"/>
      <c r="K11" s="120"/>
      <c r="L11" s="128"/>
      <c r="M11" s="128"/>
      <c r="N11" s="120"/>
      <c r="O11" s="120"/>
      <c r="P11" s="128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  <row r="12" ht="12.75" customHeight="1">
      <c r="A12" s="134"/>
      <c r="B12" s="126"/>
      <c r="C12" s="126"/>
      <c r="D12" s="125"/>
      <c r="E12" s="125" t="s">
        <v>8</v>
      </c>
      <c r="F12" s="125"/>
      <c r="G12" s="126"/>
      <c r="H12" s="126"/>
      <c r="I12" s="135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</row>
    <row r="13" ht="12.75" customHeight="1">
      <c r="A13" s="131"/>
      <c r="B13" s="128"/>
      <c r="C13" s="128"/>
      <c r="D13" s="128"/>
      <c r="E13" s="120"/>
      <c r="F13" s="120"/>
      <c r="G13" s="120"/>
      <c r="H13" s="120"/>
      <c r="I13" s="122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</row>
    <row r="14" ht="12.75" customHeight="1">
      <c r="A14" s="136" t="s">
        <v>9</v>
      </c>
      <c r="B14" s="137" t="s">
        <v>11</v>
      </c>
      <c r="C14" s="138" t="s">
        <v>12</v>
      </c>
      <c r="D14" s="139" t="s">
        <v>13</v>
      </c>
      <c r="E14" s="32"/>
      <c r="F14" s="138" t="s">
        <v>12</v>
      </c>
      <c r="G14" s="140" t="s">
        <v>15</v>
      </c>
      <c r="H14" s="32"/>
      <c r="I14" s="141" t="s">
        <v>16</v>
      </c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</row>
    <row r="15" ht="12.75" customHeight="1">
      <c r="A15" s="142"/>
      <c r="B15" s="143"/>
      <c r="C15" s="144" t="s">
        <v>17</v>
      </c>
      <c r="D15" s="145" t="s">
        <v>18</v>
      </c>
      <c r="E15" s="40"/>
      <c r="F15" s="146" t="s">
        <v>19</v>
      </c>
      <c r="G15" s="143" t="s">
        <v>20</v>
      </c>
      <c r="H15" s="143" t="s">
        <v>21</v>
      </c>
      <c r="I15" s="147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</row>
    <row r="16" ht="12.75" customHeight="1">
      <c r="A16" s="148"/>
      <c r="B16" s="149"/>
      <c r="C16" s="150" t="s">
        <v>22</v>
      </c>
      <c r="D16" s="150" t="s">
        <v>23</v>
      </c>
      <c r="E16" s="150" t="s">
        <v>24</v>
      </c>
      <c r="F16" s="150" t="s">
        <v>25</v>
      </c>
      <c r="G16" s="151">
        <v>4.0</v>
      </c>
      <c r="H16" s="152" t="s">
        <v>26</v>
      </c>
      <c r="I16" s="151" t="s">
        <v>27</v>
      </c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</row>
    <row r="17" ht="12.0" customHeight="1">
      <c r="A17" s="209">
        <v>1.0</v>
      </c>
      <c r="B17" s="211" t="s">
        <v>28</v>
      </c>
      <c r="C17" s="157">
        <f t="shared" ref="C17:I17" si="1">+C18+C229</f>
        <v>50730283108</v>
      </c>
      <c r="D17" s="156">
        <f t="shared" si="1"/>
        <v>0</v>
      </c>
      <c r="E17" s="157">
        <f t="shared" si="1"/>
        <v>0</v>
      </c>
      <c r="F17" s="158">
        <f t="shared" si="1"/>
        <v>50730283108</v>
      </c>
      <c r="G17" s="156" t="str">
        <f t="shared" si="1"/>
        <v>#REF!</v>
      </c>
      <c r="H17" s="157" t="str">
        <f t="shared" si="1"/>
        <v>#REF!</v>
      </c>
      <c r="I17" s="156" t="str">
        <f t="shared" si="1"/>
        <v>#REF!</v>
      </c>
      <c r="J17" s="128"/>
      <c r="K17" s="159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ht="12.0" customHeight="1">
      <c r="A18" s="209">
        <v>11.0</v>
      </c>
      <c r="B18" s="212" t="s">
        <v>29</v>
      </c>
      <c r="C18" s="162">
        <f t="shared" ref="C18:I18" si="2">C19+C219+C224</f>
        <v>21781257400</v>
      </c>
      <c r="D18" s="161">
        <f t="shared" si="2"/>
        <v>0</v>
      </c>
      <c r="E18" s="162">
        <f t="shared" si="2"/>
        <v>0</v>
      </c>
      <c r="F18" s="163">
        <f t="shared" si="2"/>
        <v>21781257400</v>
      </c>
      <c r="G18" s="161" t="str">
        <f t="shared" si="2"/>
        <v>#REF!</v>
      </c>
      <c r="H18" s="162" t="str">
        <f t="shared" si="2"/>
        <v>#REF!</v>
      </c>
      <c r="I18" s="161" t="str">
        <f t="shared" si="2"/>
        <v>#REF!</v>
      </c>
      <c r="J18" s="128"/>
      <c r="K18" s="159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ht="12.0" customHeight="1">
      <c r="A19" s="209">
        <v>111.0</v>
      </c>
      <c r="B19" s="212" t="s">
        <v>31</v>
      </c>
      <c r="C19" s="162">
        <f t="shared" ref="C19:I19" si="3">C20+C107+C112+C185+C192+C202+C207</f>
        <v>15185993490</v>
      </c>
      <c r="D19" s="161">
        <f t="shared" si="3"/>
        <v>0</v>
      </c>
      <c r="E19" s="162">
        <f t="shared" si="3"/>
        <v>0</v>
      </c>
      <c r="F19" s="163">
        <f t="shared" si="3"/>
        <v>15185993490</v>
      </c>
      <c r="G19" s="161" t="str">
        <f t="shared" si="3"/>
        <v>#REF!</v>
      </c>
      <c r="H19" s="162" t="str">
        <f t="shared" si="3"/>
        <v>#REF!</v>
      </c>
      <c r="I19" s="161" t="str">
        <f t="shared" si="3"/>
        <v>#REF!</v>
      </c>
      <c r="J19" s="128"/>
      <c r="K19" s="159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ht="24.0" customHeight="1">
      <c r="A20" s="209">
        <v>1111.0</v>
      </c>
      <c r="B20" s="212" t="s">
        <v>213</v>
      </c>
      <c r="C20" s="162">
        <f t="shared" ref="C20:I20" si="4">(+C21+C28+C37+C45+C50+C53+C76+C88+C96)</f>
        <v>14424718450</v>
      </c>
      <c r="D20" s="161">
        <f t="shared" si="4"/>
        <v>0</v>
      </c>
      <c r="E20" s="162">
        <f t="shared" si="4"/>
        <v>0</v>
      </c>
      <c r="F20" s="163">
        <f t="shared" si="4"/>
        <v>14424718450</v>
      </c>
      <c r="G20" s="161" t="str">
        <f t="shared" si="4"/>
        <v>#REF!</v>
      </c>
      <c r="H20" s="162" t="str">
        <f t="shared" si="4"/>
        <v>#REF!</v>
      </c>
      <c r="I20" s="161" t="str">
        <f t="shared" si="4"/>
        <v>#REF!</v>
      </c>
      <c r="J20" s="128"/>
      <c r="K20" s="159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ht="12.0" customHeight="1">
      <c r="A21" s="209">
        <v>111101.0</v>
      </c>
      <c r="B21" s="212" t="s">
        <v>34</v>
      </c>
      <c r="C21" s="162">
        <f t="shared" ref="C21:I21" si="5">SUM(C22:C27)</f>
        <v>3000552658</v>
      </c>
      <c r="D21" s="161">
        <f t="shared" si="5"/>
        <v>0</v>
      </c>
      <c r="E21" s="162">
        <f t="shared" si="5"/>
        <v>0</v>
      </c>
      <c r="F21" s="163">
        <f t="shared" si="5"/>
        <v>3000552658</v>
      </c>
      <c r="G21" s="161" t="str">
        <f t="shared" si="5"/>
        <v>#REF!</v>
      </c>
      <c r="H21" s="162" t="str">
        <f t="shared" si="5"/>
        <v>#REF!</v>
      </c>
      <c r="I21" s="161" t="str">
        <f t="shared" si="5"/>
        <v>#REF!</v>
      </c>
      <c r="J21" s="128"/>
      <c r="K21" s="159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ht="12.0" customHeight="1">
      <c r="A22" s="219">
        <v>1.1110101E7</v>
      </c>
      <c r="B22" s="220" t="s">
        <v>35</v>
      </c>
      <c r="C22" s="169">
        <v>6.556272658795393E8</v>
      </c>
      <c r="D22" s="161"/>
      <c r="E22" s="162"/>
      <c r="F22" s="167">
        <f t="shared" ref="F22:F27" si="6">+C22+D22-E22</f>
        <v>655627265.9</v>
      </c>
      <c r="G22" s="168" t="str">
        <f t="shared" ref="G22:G27" si="7">+#REF!+#REF!</f>
        <v>#REF!</v>
      </c>
      <c r="H22" s="169" t="str">
        <f>+G22+'1ER BIMESTRE'!H22</f>
        <v>#REF!</v>
      </c>
      <c r="I22" s="168" t="str">
        <f t="shared" ref="I22:I27" si="8">+F22-H22</f>
        <v>#REF!</v>
      </c>
      <c r="J22" s="120"/>
      <c r="K22" s="17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</row>
    <row r="23" ht="12.0" customHeight="1">
      <c r="A23" s="219">
        <v>1.1110102E7</v>
      </c>
      <c r="B23" s="220" t="s">
        <v>37</v>
      </c>
      <c r="C23" s="169">
        <v>4.28683711860768E8</v>
      </c>
      <c r="D23" s="161"/>
      <c r="E23" s="162"/>
      <c r="F23" s="167">
        <f t="shared" si="6"/>
        <v>428683711.9</v>
      </c>
      <c r="G23" s="168" t="str">
        <f t="shared" si="7"/>
        <v>#REF!</v>
      </c>
      <c r="H23" s="169" t="str">
        <f>+G23+'1ER BIMESTRE'!H23</f>
        <v>#REF!</v>
      </c>
      <c r="I23" s="168" t="str">
        <f t="shared" si="8"/>
        <v>#REF!</v>
      </c>
      <c r="J23" s="120"/>
      <c r="K23" s="17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</row>
    <row r="24" ht="12.0" customHeight="1">
      <c r="A24" s="219">
        <v>1.1110103E7</v>
      </c>
      <c r="B24" s="220" t="s">
        <v>38</v>
      </c>
      <c r="C24" s="169">
        <v>5.39678046231168E8</v>
      </c>
      <c r="D24" s="161"/>
      <c r="E24" s="162"/>
      <c r="F24" s="167">
        <f t="shared" si="6"/>
        <v>539678046.2</v>
      </c>
      <c r="G24" s="168" t="str">
        <f t="shared" si="7"/>
        <v>#REF!</v>
      </c>
      <c r="H24" s="169" t="str">
        <f>+G24+'1ER BIMESTRE'!H24</f>
        <v>#REF!</v>
      </c>
      <c r="I24" s="168" t="str">
        <f t="shared" si="8"/>
        <v>#REF!</v>
      </c>
      <c r="J24" s="120"/>
      <c r="K24" s="17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</row>
    <row r="25" ht="12.0" customHeight="1">
      <c r="A25" s="219">
        <v>1.1110104E7</v>
      </c>
      <c r="B25" s="220" t="s">
        <v>41</v>
      </c>
      <c r="C25" s="169">
        <v>7.03133051789376E8</v>
      </c>
      <c r="D25" s="161"/>
      <c r="E25" s="162"/>
      <c r="F25" s="167">
        <f t="shared" si="6"/>
        <v>703133051.8</v>
      </c>
      <c r="G25" s="168" t="str">
        <f t="shared" si="7"/>
        <v>#REF!</v>
      </c>
      <c r="H25" s="169" t="str">
        <f>+G25+'1ER BIMESTRE'!H25</f>
        <v>#REF!</v>
      </c>
      <c r="I25" s="168" t="str">
        <f t="shared" si="8"/>
        <v>#REF!</v>
      </c>
      <c r="J25" s="120"/>
      <c r="K25" s="17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</row>
    <row r="26" ht="12.0" customHeight="1">
      <c r="A26" s="219">
        <v>1.1110105E7</v>
      </c>
      <c r="B26" s="220" t="s">
        <v>43</v>
      </c>
      <c r="C26" s="169">
        <v>4.6162599934464E8</v>
      </c>
      <c r="D26" s="161"/>
      <c r="E26" s="162"/>
      <c r="F26" s="167">
        <f t="shared" si="6"/>
        <v>461625999.3</v>
      </c>
      <c r="G26" s="168" t="str">
        <f t="shared" si="7"/>
        <v>#REF!</v>
      </c>
      <c r="H26" s="169" t="str">
        <f>+G26+'1ER BIMESTRE'!H26</f>
        <v>#REF!</v>
      </c>
      <c r="I26" s="168" t="str">
        <f t="shared" si="8"/>
        <v>#REF!</v>
      </c>
      <c r="J26" s="120"/>
      <c r="K26" s="17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</row>
    <row r="27" ht="12.0" customHeight="1">
      <c r="A27" s="219">
        <v>1.1110106E7</v>
      </c>
      <c r="B27" s="220" t="s">
        <v>44</v>
      </c>
      <c r="C27" s="169">
        <v>2.1180458255515522E8</v>
      </c>
      <c r="D27" s="161"/>
      <c r="E27" s="162"/>
      <c r="F27" s="167">
        <f t="shared" si="6"/>
        <v>211804582.6</v>
      </c>
      <c r="G27" s="168" t="str">
        <f t="shared" si="7"/>
        <v>#REF!</v>
      </c>
      <c r="H27" s="169" t="str">
        <f>+G27+'1ER BIMESTRE'!H27</f>
        <v>#REF!</v>
      </c>
      <c r="I27" s="168" t="str">
        <f t="shared" si="8"/>
        <v>#REF!</v>
      </c>
      <c r="J27" s="120"/>
      <c r="K27" s="17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  <row r="28" ht="12.0" customHeight="1">
      <c r="A28" s="209">
        <v>111102.0</v>
      </c>
      <c r="B28" s="212" t="s">
        <v>49</v>
      </c>
      <c r="C28" s="162">
        <f t="shared" ref="C28:I28" si="9">SUM(C29:C36)</f>
        <v>1739179815</v>
      </c>
      <c r="D28" s="161">
        <f t="shared" si="9"/>
        <v>0</v>
      </c>
      <c r="E28" s="162">
        <f t="shared" si="9"/>
        <v>0</v>
      </c>
      <c r="F28" s="163">
        <f t="shared" si="9"/>
        <v>1739179815</v>
      </c>
      <c r="G28" s="161" t="str">
        <f t="shared" si="9"/>
        <v>#REF!</v>
      </c>
      <c r="H28" s="162" t="str">
        <f t="shared" si="9"/>
        <v>#REF!</v>
      </c>
      <c r="I28" s="161" t="str">
        <f t="shared" si="9"/>
        <v>#REF!</v>
      </c>
      <c r="J28" s="128"/>
      <c r="K28" s="159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ht="12.0" customHeight="1">
      <c r="A29" s="219">
        <v>1.1110201E7</v>
      </c>
      <c r="B29" s="220" t="s">
        <v>214</v>
      </c>
      <c r="C29" s="169">
        <v>7.17525068380224E8</v>
      </c>
      <c r="D29" s="161"/>
      <c r="E29" s="162"/>
      <c r="F29" s="167">
        <f t="shared" ref="F29:F36" si="10">+C29+D29-E29</f>
        <v>717525068.4</v>
      </c>
      <c r="G29" s="168" t="str">
        <f t="shared" ref="G29:G36" si="11">+#REF!+#REF!</f>
        <v>#REF!</v>
      </c>
      <c r="H29" s="169" t="str">
        <f>+G29+'1ER BIMESTRE'!H29</f>
        <v>#REF!</v>
      </c>
      <c r="I29" s="168" t="str">
        <f t="shared" ref="I29:I36" si="12">+F29-H29</f>
        <v>#REF!</v>
      </c>
      <c r="J29" s="120"/>
      <c r="K29" s="17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ht="12.0" customHeight="1">
      <c r="A30" s="219">
        <v>1.1110202E7</v>
      </c>
      <c r="B30" s="220" t="s">
        <v>215</v>
      </c>
      <c r="C30" s="169">
        <v>3.989507418049921E8</v>
      </c>
      <c r="D30" s="161"/>
      <c r="E30" s="162"/>
      <c r="F30" s="167">
        <f t="shared" si="10"/>
        <v>398950741.8</v>
      </c>
      <c r="G30" s="168" t="str">
        <f t="shared" si="11"/>
        <v>#REF!</v>
      </c>
      <c r="H30" s="169" t="str">
        <f>+G30+'1ER BIMESTRE'!H30</f>
        <v>#REF!</v>
      </c>
      <c r="I30" s="168" t="str">
        <f t="shared" si="12"/>
        <v>#REF!</v>
      </c>
      <c r="J30" s="120"/>
      <c r="K30" s="17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</row>
    <row r="31" ht="24.0" customHeight="1">
      <c r="A31" s="219">
        <v>1.1110203E7</v>
      </c>
      <c r="B31" s="220" t="s">
        <v>216</v>
      </c>
      <c r="C31" s="169">
        <v>2.26491069909312E8</v>
      </c>
      <c r="D31" s="161"/>
      <c r="E31" s="162"/>
      <c r="F31" s="167">
        <f t="shared" si="10"/>
        <v>226491069.9</v>
      </c>
      <c r="G31" s="168" t="str">
        <f t="shared" si="11"/>
        <v>#REF!</v>
      </c>
      <c r="H31" s="169" t="str">
        <f>+G31+'1ER BIMESTRE'!H31</f>
        <v>#REF!</v>
      </c>
      <c r="I31" s="168" t="str">
        <f t="shared" si="12"/>
        <v>#REF!</v>
      </c>
      <c r="J31" s="120"/>
      <c r="K31" s="17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</row>
    <row r="32" ht="24.0" customHeight="1">
      <c r="A32" s="219">
        <v>1.1110204E7</v>
      </c>
      <c r="B32" s="220" t="s">
        <v>217</v>
      </c>
      <c r="C32" s="169">
        <v>8.5363926800256E7</v>
      </c>
      <c r="D32" s="161"/>
      <c r="E32" s="162"/>
      <c r="F32" s="167">
        <f t="shared" si="10"/>
        <v>85363926.8</v>
      </c>
      <c r="G32" s="168" t="str">
        <f t="shared" si="11"/>
        <v>#REF!</v>
      </c>
      <c r="H32" s="169" t="str">
        <f>+G32+'1ER BIMESTRE'!H32</f>
        <v>#REF!</v>
      </c>
      <c r="I32" s="168" t="str">
        <f t="shared" si="12"/>
        <v>#REF!</v>
      </c>
      <c r="J32" s="120"/>
      <c r="K32" s="17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</row>
    <row r="33" ht="24.0" hidden="1" customHeight="1">
      <c r="A33" s="219">
        <v>1.1110205E7</v>
      </c>
      <c r="B33" s="220" t="s">
        <v>218</v>
      </c>
      <c r="C33" s="169"/>
      <c r="D33" s="161"/>
      <c r="E33" s="162"/>
      <c r="F33" s="167">
        <f t="shared" si="10"/>
        <v>0</v>
      </c>
      <c r="G33" s="168" t="str">
        <f t="shared" si="11"/>
        <v>#REF!</v>
      </c>
      <c r="H33" s="169" t="str">
        <f>+G33+'1ER BIMESTRE'!H33</f>
        <v>#REF!</v>
      </c>
      <c r="I33" s="168" t="str">
        <f t="shared" si="12"/>
        <v>#REF!</v>
      </c>
      <c r="J33" s="120"/>
      <c r="K33" s="17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</row>
    <row r="34" ht="24.0" hidden="1" customHeight="1">
      <c r="A34" s="219">
        <v>1.1110206E7</v>
      </c>
      <c r="B34" s="220" t="s">
        <v>219</v>
      </c>
      <c r="C34" s="169"/>
      <c r="D34" s="161"/>
      <c r="E34" s="162"/>
      <c r="F34" s="167">
        <f t="shared" si="10"/>
        <v>0</v>
      </c>
      <c r="G34" s="168" t="str">
        <f t="shared" si="11"/>
        <v>#REF!</v>
      </c>
      <c r="H34" s="169" t="str">
        <f>+G34+'1ER BIMESTRE'!H34</f>
        <v>#REF!</v>
      </c>
      <c r="I34" s="168" t="str">
        <f t="shared" si="12"/>
        <v>#REF!</v>
      </c>
      <c r="J34" s="120"/>
      <c r="K34" s="17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</row>
    <row r="35" ht="24.0" customHeight="1">
      <c r="A35" s="219">
        <v>1.1110207E7</v>
      </c>
      <c r="B35" s="220" t="s">
        <v>55</v>
      </c>
      <c r="C35" s="169">
        <v>3.0559833731980807E8</v>
      </c>
      <c r="D35" s="161"/>
      <c r="E35" s="162"/>
      <c r="F35" s="167">
        <f t="shared" si="10"/>
        <v>305598337.3</v>
      </c>
      <c r="G35" s="168" t="str">
        <f t="shared" si="11"/>
        <v>#REF!</v>
      </c>
      <c r="H35" s="169" t="str">
        <f>+G35+'1ER BIMESTRE'!H35</f>
        <v>#REF!</v>
      </c>
      <c r="I35" s="168" t="str">
        <f t="shared" si="12"/>
        <v>#REF!</v>
      </c>
      <c r="J35" s="120"/>
      <c r="K35" s="170"/>
      <c r="L35" s="17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</row>
    <row r="36" ht="12.0" customHeight="1">
      <c r="A36" s="219">
        <v>1.1110208E7</v>
      </c>
      <c r="B36" s="220" t="s">
        <v>221</v>
      </c>
      <c r="C36" s="169">
        <v>5250670.703616001</v>
      </c>
      <c r="D36" s="161"/>
      <c r="E36" s="162"/>
      <c r="F36" s="167">
        <f t="shared" si="10"/>
        <v>5250670.704</v>
      </c>
      <c r="G36" s="168" t="str">
        <f t="shared" si="11"/>
        <v>#REF!</v>
      </c>
      <c r="H36" s="169" t="str">
        <f>+G36+'1ER BIMESTRE'!H36</f>
        <v>#REF!</v>
      </c>
      <c r="I36" s="168" t="str">
        <f t="shared" si="12"/>
        <v>#REF!</v>
      </c>
      <c r="J36" s="120"/>
      <c r="K36" s="17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</row>
    <row r="37" ht="24.0" customHeight="1">
      <c r="A37" s="209">
        <v>111103.0</v>
      </c>
      <c r="B37" s="212" t="s">
        <v>58</v>
      </c>
      <c r="C37" s="162">
        <f t="shared" ref="C37:I37" si="13">SUM(C38:C44)</f>
        <v>3391462186</v>
      </c>
      <c r="D37" s="161">
        <f t="shared" si="13"/>
        <v>0</v>
      </c>
      <c r="E37" s="162">
        <f t="shared" si="13"/>
        <v>0</v>
      </c>
      <c r="F37" s="163">
        <f t="shared" si="13"/>
        <v>3391462186</v>
      </c>
      <c r="G37" s="161" t="str">
        <f t="shared" si="13"/>
        <v>#REF!</v>
      </c>
      <c r="H37" s="162" t="str">
        <f t="shared" si="13"/>
        <v>#REF!</v>
      </c>
      <c r="I37" s="161" t="str">
        <f t="shared" si="13"/>
        <v>#REF!</v>
      </c>
      <c r="J37" s="128"/>
      <c r="K37" s="159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ht="12.75" customHeight="1">
      <c r="A38" s="219">
        <v>1.1110301E7</v>
      </c>
      <c r="B38" s="220" t="s">
        <v>59</v>
      </c>
      <c r="C38" s="228">
        <v>1.066012074819245E9</v>
      </c>
      <c r="D38" s="161"/>
      <c r="E38" s="162"/>
      <c r="F38" s="167">
        <f t="shared" ref="F38:F44" si="14">+C38+D38-E38</f>
        <v>1066012075</v>
      </c>
      <c r="G38" s="168" t="str">
        <f t="shared" ref="G38:G44" si="15">+#REF!+#REF!</f>
        <v>#REF!</v>
      </c>
      <c r="H38" s="169" t="str">
        <f>+G38+'1ER BIMESTRE'!H38</f>
        <v>#REF!</v>
      </c>
      <c r="I38" s="168" t="str">
        <f t="shared" ref="I38:I44" si="16">+F38-H38</f>
        <v>#REF!</v>
      </c>
      <c r="J38" s="120"/>
      <c r="K38" s="17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</row>
    <row r="39" ht="12.75" customHeight="1">
      <c r="A39" s="219">
        <v>1.1110302E7</v>
      </c>
      <c r="B39" s="220" t="s">
        <v>62</v>
      </c>
      <c r="C39" s="228">
        <v>6.89109729984E7</v>
      </c>
      <c r="D39" s="161"/>
      <c r="E39" s="162"/>
      <c r="F39" s="167">
        <f t="shared" si="14"/>
        <v>68910973</v>
      </c>
      <c r="G39" s="168" t="str">
        <f t="shared" si="15"/>
        <v>#REF!</v>
      </c>
      <c r="H39" s="169" t="str">
        <f>+G39+'1ER BIMESTRE'!H39</f>
        <v>#REF!</v>
      </c>
      <c r="I39" s="168" t="str">
        <f t="shared" si="16"/>
        <v>#REF!</v>
      </c>
      <c r="J39" s="120"/>
      <c r="K39" s="17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</row>
    <row r="40" ht="12.75" customHeight="1">
      <c r="A40" s="219">
        <v>1.1110303E7</v>
      </c>
      <c r="B40" s="220" t="s">
        <v>223</v>
      </c>
      <c r="C40" s="228">
        <v>7.255602483113089E8</v>
      </c>
      <c r="D40" s="161"/>
      <c r="E40" s="162"/>
      <c r="F40" s="167">
        <f t="shared" si="14"/>
        <v>725560248.3</v>
      </c>
      <c r="G40" s="168" t="str">
        <f t="shared" si="15"/>
        <v>#REF!</v>
      </c>
      <c r="H40" s="169" t="str">
        <f>+G40+'1ER BIMESTRE'!H40</f>
        <v>#REF!</v>
      </c>
      <c r="I40" s="168" t="str">
        <f t="shared" si="16"/>
        <v>#REF!</v>
      </c>
      <c r="J40" s="120"/>
      <c r="K40" s="17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</row>
    <row r="41" ht="12.75" customHeight="1">
      <c r="A41" s="219">
        <v>1.1110304E7</v>
      </c>
      <c r="B41" s="220" t="s">
        <v>224</v>
      </c>
      <c r="C41" s="228">
        <v>3.9905940544704E8</v>
      </c>
      <c r="D41" s="161"/>
      <c r="E41" s="162"/>
      <c r="F41" s="167">
        <f t="shared" si="14"/>
        <v>399059405.4</v>
      </c>
      <c r="G41" s="168" t="str">
        <f t="shared" si="15"/>
        <v>#REF!</v>
      </c>
      <c r="H41" s="169" t="str">
        <f>+G41+'1ER BIMESTRE'!H41</f>
        <v>#REF!</v>
      </c>
      <c r="I41" s="168" t="str">
        <f t="shared" si="16"/>
        <v>#REF!</v>
      </c>
      <c r="J41" s="120"/>
      <c r="K41" s="170"/>
      <c r="L41" s="17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</row>
    <row r="42" ht="12.75" customHeight="1">
      <c r="A42" s="219">
        <v>1.1110305E7</v>
      </c>
      <c r="B42" s="220" t="s">
        <v>67</v>
      </c>
      <c r="C42" s="228">
        <v>4.84149973147776E8</v>
      </c>
      <c r="D42" s="161"/>
      <c r="E42" s="162"/>
      <c r="F42" s="167">
        <f t="shared" si="14"/>
        <v>484149973.1</v>
      </c>
      <c r="G42" s="168" t="str">
        <f t="shared" si="15"/>
        <v>#REF!</v>
      </c>
      <c r="H42" s="169" t="str">
        <f>+G42+'1ER BIMESTRE'!H42</f>
        <v>#REF!</v>
      </c>
      <c r="I42" s="168" t="str">
        <f t="shared" si="16"/>
        <v>#REF!</v>
      </c>
      <c r="J42" s="120"/>
      <c r="K42" s="17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</row>
    <row r="43" ht="12.75" customHeight="1">
      <c r="A43" s="219">
        <v>1.1110306E7</v>
      </c>
      <c r="B43" s="220" t="s">
        <v>225</v>
      </c>
      <c r="C43" s="228">
        <v>4.9199720169799685E8</v>
      </c>
      <c r="D43" s="161"/>
      <c r="E43" s="162"/>
      <c r="F43" s="167">
        <f t="shared" si="14"/>
        <v>491997201.7</v>
      </c>
      <c r="G43" s="168" t="str">
        <f t="shared" si="15"/>
        <v>#REF!</v>
      </c>
      <c r="H43" s="169" t="str">
        <f>+G43+'1ER BIMESTRE'!H43</f>
        <v>#REF!</v>
      </c>
      <c r="I43" s="168" t="str">
        <f t="shared" si="16"/>
        <v>#REF!</v>
      </c>
      <c r="J43" s="120"/>
      <c r="K43" s="17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</row>
    <row r="44" ht="12.75" customHeight="1">
      <c r="A44" s="219">
        <v>1.1110307E7</v>
      </c>
      <c r="B44" s="220" t="s">
        <v>226</v>
      </c>
      <c r="C44" s="228">
        <v>1.5577230926599684E8</v>
      </c>
      <c r="D44" s="161"/>
      <c r="E44" s="162"/>
      <c r="F44" s="167">
        <f t="shared" si="14"/>
        <v>155772309.3</v>
      </c>
      <c r="G44" s="168" t="str">
        <f t="shared" si="15"/>
        <v>#REF!</v>
      </c>
      <c r="H44" s="169" t="str">
        <f>+G44+'1ER BIMESTRE'!H44</f>
        <v>#REF!</v>
      </c>
      <c r="I44" s="168" t="str">
        <f t="shared" si="16"/>
        <v>#REF!</v>
      </c>
      <c r="J44" s="120"/>
      <c r="K44" s="17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</row>
    <row r="45" ht="12.0" customHeight="1">
      <c r="A45" s="209">
        <v>111104.0</v>
      </c>
      <c r="B45" s="212" t="s">
        <v>85</v>
      </c>
      <c r="C45" s="162">
        <f t="shared" ref="C45:I45" si="17">SUM(C46:C49)</f>
        <v>1252584570</v>
      </c>
      <c r="D45" s="161">
        <f t="shared" si="17"/>
        <v>0</v>
      </c>
      <c r="E45" s="162">
        <f t="shared" si="17"/>
        <v>0</v>
      </c>
      <c r="F45" s="163">
        <f t="shared" si="17"/>
        <v>1252584570</v>
      </c>
      <c r="G45" s="161" t="str">
        <f t="shared" si="17"/>
        <v>#REF!</v>
      </c>
      <c r="H45" s="162" t="str">
        <f t="shared" si="17"/>
        <v>#REF!</v>
      </c>
      <c r="I45" s="161" t="str">
        <f t="shared" si="17"/>
        <v>#REF!</v>
      </c>
      <c r="J45" s="128"/>
      <c r="K45" s="159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</row>
    <row r="46" ht="12.0" customHeight="1">
      <c r="A46" s="219">
        <v>1.1110402E7</v>
      </c>
      <c r="B46" s="220" t="s">
        <v>125</v>
      </c>
      <c r="C46" s="169">
        <v>7.171724215418881E8</v>
      </c>
      <c r="D46" s="161"/>
      <c r="E46" s="162"/>
      <c r="F46" s="167">
        <f t="shared" ref="F46:F49" si="18">+C46+D46-E46</f>
        <v>717172421.5</v>
      </c>
      <c r="G46" s="168" t="str">
        <f t="shared" ref="G46:G49" si="19">+#REF!+#REF!</f>
        <v>#REF!</v>
      </c>
      <c r="H46" s="169" t="str">
        <f>+G46+'1ER BIMESTRE'!H46</f>
        <v>#REF!</v>
      </c>
      <c r="I46" s="168" t="str">
        <f t="shared" ref="I46:I49" si="20">+F46-H46</f>
        <v>#REF!</v>
      </c>
      <c r="J46" s="120"/>
      <c r="K46" s="170"/>
      <c r="L46" s="17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</row>
    <row r="47" ht="12.0" customHeight="1">
      <c r="A47" s="219">
        <v>1.1110403E7</v>
      </c>
      <c r="B47" s="220" t="s">
        <v>91</v>
      </c>
      <c r="C47" s="169">
        <v>2.4216243428582403E8</v>
      </c>
      <c r="D47" s="161"/>
      <c r="E47" s="162"/>
      <c r="F47" s="167">
        <f t="shared" si="18"/>
        <v>242162434.3</v>
      </c>
      <c r="G47" s="168" t="str">
        <f t="shared" si="19"/>
        <v>#REF!</v>
      </c>
      <c r="H47" s="169" t="str">
        <f>+G47+'1ER BIMESTRE'!H47</f>
        <v>#REF!</v>
      </c>
      <c r="I47" s="168" t="str">
        <f t="shared" si="20"/>
        <v>#REF!</v>
      </c>
      <c r="J47" s="120"/>
      <c r="K47" s="17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</row>
    <row r="48" ht="12.0" customHeight="1">
      <c r="A48" s="219">
        <v>1.1110404E7</v>
      </c>
      <c r="B48" s="220" t="s">
        <v>89</v>
      </c>
      <c r="C48" s="169">
        <v>1.4567320013376E8</v>
      </c>
      <c r="D48" s="161"/>
      <c r="E48" s="162"/>
      <c r="F48" s="167">
        <f t="shared" si="18"/>
        <v>145673200.1</v>
      </c>
      <c r="G48" s="168" t="str">
        <f t="shared" si="19"/>
        <v>#REF!</v>
      </c>
      <c r="H48" s="169" t="str">
        <f>+G48+'1ER BIMESTRE'!H48</f>
        <v>#REF!</v>
      </c>
      <c r="I48" s="168" t="str">
        <f t="shared" si="20"/>
        <v>#REF!</v>
      </c>
      <c r="J48" s="120"/>
      <c r="K48" s="17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</row>
    <row r="49" ht="12.0" customHeight="1">
      <c r="A49" s="219">
        <v>1.1110405E7</v>
      </c>
      <c r="B49" s="220" t="s">
        <v>90</v>
      </c>
      <c r="C49" s="169">
        <v>1.47576513864E8</v>
      </c>
      <c r="D49" s="161"/>
      <c r="E49" s="162"/>
      <c r="F49" s="167">
        <f t="shared" si="18"/>
        <v>147576513.9</v>
      </c>
      <c r="G49" s="168" t="str">
        <f t="shared" si="19"/>
        <v>#REF!</v>
      </c>
      <c r="H49" s="169" t="str">
        <f>+G49+'1ER BIMESTRE'!H49</f>
        <v>#REF!</v>
      </c>
      <c r="I49" s="168" t="str">
        <f t="shared" si="20"/>
        <v>#REF!</v>
      </c>
      <c r="J49" s="120"/>
      <c r="K49" s="17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</row>
    <row r="50" ht="12.0" customHeight="1">
      <c r="A50" s="209">
        <v>111105.0</v>
      </c>
      <c r="B50" s="212" t="s">
        <v>97</v>
      </c>
      <c r="C50" s="162">
        <f t="shared" ref="C50:I50" si="21">SUM(C51:C52)</f>
        <v>310078978.6</v>
      </c>
      <c r="D50" s="161">
        <f t="shared" si="21"/>
        <v>0</v>
      </c>
      <c r="E50" s="162">
        <f t="shared" si="21"/>
        <v>0</v>
      </c>
      <c r="F50" s="163">
        <f t="shared" si="21"/>
        <v>310078978.6</v>
      </c>
      <c r="G50" s="161" t="str">
        <f t="shared" si="21"/>
        <v>#REF!</v>
      </c>
      <c r="H50" s="162" t="str">
        <f t="shared" si="21"/>
        <v>#REF!</v>
      </c>
      <c r="I50" s="161" t="str">
        <f t="shared" si="21"/>
        <v>#REF!</v>
      </c>
      <c r="J50" s="128"/>
      <c r="K50" s="159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</row>
    <row r="51" ht="24.0" customHeight="1">
      <c r="A51" s="219">
        <v>1.1110501E7</v>
      </c>
      <c r="B51" s="220" t="s">
        <v>227</v>
      </c>
      <c r="C51" s="169">
        <v>3.0599899200000003E7</v>
      </c>
      <c r="D51" s="161"/>
      <c r="E51" s="162"/>
      <c r="F51" s="167">
        <f t="shared" ref="F51:F52" si="22">+C51+D51-E51</f>
        <v>30599899.2</v>
      </c>
      <c r="G51" s="168" t="str">
        <f t="shared" ref="G51:G52" si="23">+#REF!+#REF!</f>
        <v>#REF!</v>
      </c>
      <c r="H51" s="169" t="str">
        <f>+G51+'1ER BIMESTRE'!H51</f>
        <v>#REF!</v>
      </c>
      <c r="I51" s="168" t="str">
        <f t="shared" ref="I51:I52" si="24">+F51-H51</f>
        <v>#REF!</v>
      </c>
      <c r="J51" s="120"/>
      <c r="K51" s="17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</row>
    <row r="52" ht="12.0" customHeight="1">
      <c r="A52" s="219">
        <v>1.1110502E7</v>
      </c>
      <c r="B52" s="220" t="s">
        <v>98</v>
      </c>
      <c r="C52" s="169">
        <v>2.7947907936E8</v>
      </c>
      <c r="D52" s="161"/>
      <c r="E52" s="162"/>
      <c r="F52" s="167">
        <f t="shared" si="22"/>
        <v>279479079.4</v>
      </c>
      <c r="G52" s="168" t="str">
        <f t="shared" si="23"/>
        <v>#REF!</v>
      </c>
      <c r="H52" s="169" t="str">
        <f>+G52+'1ER BIMESTRE'!H52</f>
        <v>#REF!</v>
      </c>
      <c r="I52" s="168" t="str">
        <f t="shared" si="24"/>
        <v>#REF!</v>
      </c>
      <c r="J52" s="120"/>
      <c r="K52" s="17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</row>
    <row r="53" ht="24.0" customHeight="1">
      <c r="A53" s="209">
        <v>111106.0</v>
      </c>
      <c r="B53" s="212" t="s">
        <v>228</v>
      </c>
      <c r="C53" s="233">
        <f t="shared" ref="C53:H53" si="25">SUM(C54:C71)</f>
        <v>2664911221</v>
      </c>
      <c r="D53" s="233">
        <f t="shared" si="25"/>
        <v>0</v>
      </c>
      <c r="E53" s="233">
        <f t="shared" si="25"/>
        <v>0</v>
      </c>
      <c r="F53" s="160">
        <f t="shared" si="25"/>
        <v>2664911221</v>
      </c>
      <c r="G53" s="161" t="str">
        <f t="shared" si="25"/>
        <v>#REF!</v>
      </c>
      <c r="H53" s="163" t="str">
        <f t="shared" si="25"/>
        <v>#REF!</v>
      </c>
      <c r="I53" s="161" t="str">
        <f>SUM(I54:I70)</f>
        <v>#REF!</v>
      </c>
      <c r="J53" s="128"/>
      <c r="K53" s="159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4" ht="12.0" customHeight="1">
      <c r="A54" s="219">
        <v>1.1110601E7</v>
      </c>
      <c r="B54" s="220" t="s">
        <v>229</v>
      </c>
      <c r="C54" s="169">
        <v>2.175992832E7</v>
      </c>
      <c r="D54" s="161"/>
      <c r="E54" s="162"/>
      <c r="F54" s="167">
        <f t="shared" ref="F54:F71" si="26">+C54+D54-E54</f>
        <v>21759928.32</v>
      </c>
      <c r="G54" s="168" t="str">
        <f t="shared" ref="G54:G71" si="27">+#REF!+#REF!</f>
        <v>#REF!</v>
      </c>
      <c r="H54" s="169" t="str">
        <f>+G54+'1ER BIMESTRE'!H54</f>
        <v>#REF!</v>
      </c>
      <c r="I54" s="168" t="str">
        <f t="shared" ref="I54:I71" si="28">+F54-H54</f>
        <v>#REF!</v>
      </c>
      <c r="J54" s="120"/>
      <c r="K54" s="17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</row>
    <row r="55" ht="12.0" hidden="1" customHeight="1">
      <c r="A55" s="219">
        <v>1.1110602E7</v>
      </c>
      <c r="B55" s="220" t="s">
        <v>230</v>
      </c>
      <c r="C55" s="169">
        <v>0.0</v>
      </c>
      <c r="D55" s="161"/>
      <c r="E55" s="162"/>
      <c r="F55" s="167">
        <f t="shared" si="26"/>
        <v>0</v>
      </c>
      <c r="G55" s="168" t="str">
        <f t="shared" si="27"/>
        <v>#REF!</v>
      </c>
      <c r="H55" s="169" t="str">
        <f>+G55+'1ER BIMESTRE'!H55</f>
        <v>#REF!</v>
      </c>
      <c r="I55" s="168" t="str">
        <f t="shared" si="28"/>
        <v>#REF!</v>
      </c>
      <c r="J55" s="120"/>
      <c r="K55" s="17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</row>
    <row r="56" ht="12.0" hidden="1" customHeight="1">
      <c r="A56" s="219">
        <v>1.1110603E7</v>
      </c>
      <c r="B56" s="220" t="s">
        <v>231</v>
      </c>
      <c r="C56" s="169">
        <v>0.0</v>
      </c>
      <c r="D56" s="161"/>
      <c r="E56" s="162"/>
      <c r="F56" s="167">
        <f t="shared" si="26"/>
        <v>0</v>
      </c>
      <c r="G56" s="168" t="str">
        <f t="shared" si="27"/>
        <v>#REF!</v>
      </c>
      <c r="H56" s="169" t="str">
        <f>+G56+'1ER BIMESTRE'!H56</f>
        <v>#REF!</v>
      </c>
      <c r="I56" s="168" t="str">
        <f t="shared" si="28"/>
        <v>#REF!</v>
      </c>
      <c r="J56" s="120"/>
      <c r="K56" s="17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</row>
    <row r="57" ht="12.0" hidden="1" customHeight="1">
      <c r="A57" s="219">
        <v>1.1110604E7</v>
      </c>
      <c r="B57" s="220" t="s">
        <v>232</v>
      </c>
      <c r="C57" s="169">
        <v>0.0</v>
      </c>
      <c r="D57" s="161"/>
      <c r="E57" s="162"/>
      <c r="F57" s="167">
        <f t="shared" si="26"/>
        <v>0</v>
      </c>
      <c r="G57" s="168" t="str">
        <f t="shared" si="27"/>
        <v>#REF!</v>
      </c>
      <c r="H57" s="169" t="str">
        <f>+G57+'1ER BIMESTRE'!H57</f>
        <v>#REF!</v>
      </c>
      <c r="I57" s="168" t="str">
        <f t="shared" si="28"/>
        <v>#REF!</v>
      </c>
      <c r="J57" s="120"/>
      <c r="K57" s="17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</row>
    <row r="58" ht="12.0" hidden="1" customHeight="1">
      <c r="A58" s="219">
        <v>1.1110605E7</v>
      </c>
      <c r="B58" s="234" t="s">
        <v>233</v>
      </c>
      <c r="C58" s="169">
        <v>0.0</v>
      </c>
      <c r="D58" s="161"/>
      <c r="E58" s="162"/>
      <c r="F58" s="167">
        <f t="shared" si="26"/>
        <v>0</v>
      </c>
      <c r="G58" s="168" t="str">
        <f t="shared" si="27"/>
        <v>#REF!</v>
      </c>
      <c r="H58" s="169" t="str">
        <f>+G58+'1ER BIMESTRE'!H58</f>
        <v>#REF!</v>
      </c>
      <c r="I58" s="168" t="str">
        <f t="shared" si="28"/>
        <v>#REF!</v>
      </c>
      <c r="J58" s="120"/>
      <c r="K58" s="17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</row>
    <row r="59" ht="12.0" customHeight="1">
      <c r="A59" s="219">
        <v>1.1110606E7</v>
      </c>
      <c r="B59" s="220" t="s">
        <v>297</v>
      </c>
      <c r="C59" s="169">
        <v>5.0999832E7</v>
      </c>
      <c r="D59" s="161"/>
      <c r="E59" s="162"/>
      <c r="F59" s="167">
        <f t="shared" si="26"/>
        <v>50999832</v>
      </c>
      <c r="G59" s="168" t="str">
        <f t="shared" si="27"/>
        <v>#REF!</v>
      </c>
      <c r="H59" s="169" t="str">
        <f>+G59+'1ER BIMESTRE'!H59</f>
        <v>#REF!</v>
      </c>
      <c r="I59" s="168" t="str">
        <f t="shared" si="28"/>
        <v>#REF!</v>
      </c>
      <c r="J59" s="120"/>
      <c r="K59" s="17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</row>
    <row r="60" ht="12.0" customHeight="1">
      <c r="A60" s="219">
        <v>1.1110607E7</v>
      </c>
      <c r="B60" s="220" t="s">
        <v>299</v>
      </c>
      <c r="C60" s="169">
        <v>1.35999552E7</v>
      </c>
      <c r="D60" s="161"/>
      <c r="E60" s="162"/>
      <c r="F60" s="167">
        <f t="shared" si="26"/>
        <v>13599955.2</v>
      </c>
      <c r="G60" s="168" t="str">
        <f t="shared" si="27"/>
        <v>#REF!</v>
      </c>
      <c r="H60" s="169" t="str">
        <f>+G60+'1ER BIMESTRE'!H60</f>
        <v>#REF!</v>
      </c>
      <c r="I60" s="168" t="str">
        <f t="shared" si="28"/>
        <v>#REF!</v>
      </c>
      <c r="J60" s="120"/>
      <c r="K60" s="17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</row>
    <row r="61" ht="24.0" customHeight="1">
      <c r="A61" s="219">
        <v>1.1110608E7</v>
      </c>
      <c r="B61" s="220" t="s">
        <v>236</v>
      </c>
      <c r="C61" s="169">
        <v>7.2215762112E8</v>
      </c>
      <c r="D61" s="161"/>
      <c r="E61" s="162"/>
      <c r="F61" s="167">
        <f t="shared" si="26"/>
        <v>722157621.1</v>
      </c>
      <c r="G61" s="168" t="str">
        <f t="shared" si="27"/>
        <v>#REF!</v>
      </c>
      <c r="H61" s="169" t="str">
        <f>+G61+'1ER BIMESTRE'!H61</f>
        <v>#REF!</v>
      </c>
      <c r="I61" s="168" t="str">
        <f t="shared" si="28"/>
        <v>#REF!</v>
      </c>
      <c r="J61" s="120"/>
      <c r="K61" s="170"/>
      <c r="L61" s="17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</row>
    <row r="62" ht="24.0" customHeight="1">
      <c r="A62" s="219">
        <v>1.1110609E7</v>
      </c>
      <c r="B62" s="220" t="s">
        <v>237</v>
      </c>
      <c r="C62" s="169">
        <v>6.11997984E8</v>
      </c>
      <c r="D62" s="161"/>
      <c r="E62" s="162"/>
      <c r="F62" s="167">
        <f t="shared" si="26"/>
        <v>611997984</v>
      </c>
      <c r="G62" s="168" t="str">
        <f t="shared" si="27"/>
        <v>#REF!</v>
      </c>
      <c r="H62" s="169" t="str">
        <f>+G62+'1ER BIMESTRE'!H62</f>
        <v>#REF!</v>
      </c>
      <c r="I62" s="168" t="str">
        <f t="shared" si="28"/>
        <v>#REF!</v>
      </c>
      <c r="J62" s="120"/>
      <c r="K62" s="17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</row>
    <row r="63" ht="24.0" customHeight="1">
      <c r="A63" s="219">
        <v>1.111061E7</v>
      </c>
      <c r="B63" s="220" t="s">
        <v>238</v>
      </c>
      <c r="C63" s="169">
        <v>6.3919789440000005E7</v>
      </c>
      <c r="D63" s="161"/>
      <c r="E63" s="162"/>
      <c r="F63" s="167">
        <f t="shared" si="26"/>
        <v>63919789.44</v>
      </c>
      <c r="G63" s="168" t="str">
        <f t="shared" si="27"/>
        <v>#REF!</v>
      </c>
      <c r="H63" s="169" t="str">
        <f>+G63+'1ER BIMESTRE'!H63</f>
        <v>#REF!</v>
      </c>
      <c r="I63" s="168" t="str">
        <f t="shared" si="28"/>
        <v>#REF!</v>
      </c>
      <c r="J63" s="120"/>
      <c r="K63" s="17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ht="24.0" customHeight="1">
      <c r="A64" s="219">
        <v>1.1110611E7</v>
      </c>
      <c r="B64" s="220" t="s">
        <v>239</v>
      </c>
      <c r="C64" s="169">
        <v>5.5895815872E8</v>
      </c>
      <c r="D64" s="161"/>
      <c r="E64" s="162"/>
      <c r="F64" s="167">
        <f t="shared" si="26"/>
        <v>558958158.7</v>
      </c>
      <c r="G64" s="168" t="str">
        <f t="shared" si="27"/>
        <v>#REF!</v>
      </c>
      <c r="H64" s="169" t="str">
        <f>+G64+'1ER BIMESTRE'!H64</f>
        <v>#REF!</v>
      </c>
      <c r="I64" s="168" t="str">
        <f t="shared" si="28"/>
        <v>#REF!</v>
      </c>
      <c r="J64" s="120"/>
      <c r="K64" s="17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</row>
    <row r="65" ht="24.0" customHeight="1">
      <c r="A65" s="219">
        <v>1.1110612E7</v>
      </c>
      <c r="B65" s="220" t="s">
        <v>240</v>
      </c>
      <c r="C65" s="235">
        <v>7.207976256000002E7</v>
      </c>
      <c r="D65" s="161"/>
      <c r="E65" s="162"/>
      <c r="F65" s="167">
        <f t="shared" si="26"/>
        <v>72079762.56</v>
      </c>
      <c r="G65" s="168" t="str">
        <f t="shared" si="27"/>
        <v>#REF!</v>
      </c>
      <c r="H65" s="169" t="str">
        <f>+G65+'1ER BIMESTRE'!H65</f>
        <v>#REF!</v>
      </c>
      <c r="I65" s="168" t="str">
        <f t="shared" si="28"/>
        <v>#REF!</v>
      </c>
      <c r="J65" s="120"/>
      <c r="K65" s="17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ht="24.0" customHeight="1">
      <c r="A66" s="219">
        <v>1.1110613E7</v>
      </c>
      <c r="B66" s="220" t="s">
        <v>241</v>
      </c>
      <c r="C66" s="169">
        <v>5.4943819008E8</v>
      </c>
      <c r="D66" s="161"/>
      <c r="E66" s="162"/>
      <c r="F66" s="167">
        <f t="shared" si="26"/>
        <v>549438190.1</v>
      </c>
      <c r="G66" s="168" t="str">
        <f t="shared" si="27"/>
        <v>#REF!</v>
      </c>
      <c r="H66" s="169" t="str">
        <f>+G66+'1ER BIMESTRE'!H66</f>
        <v>#REF!</v>
      </c>
      <c r="I66" s="168" t="str">
        <f t="shared" si="28"/>
        <v>#REF!</v>
      </c>
      <c r="J66" s="120"/>
      <c r="K66" s="17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</row>
    <row r="67" ht="48.0" hidden="1" customHeight="1">
      <c r="A67" s="219">
        <v>1.1110614E7</v>
      </c>
      <c r="B67" s="220" t="s">
        <v>242</v>
      </c>
      <c r="C67" s="235">
        <v>0.0</v>
      </c>
      <c r="D67" s="161"/>
      <c r="E67" s="162"/>
      <c r="F67" s="167">
        <f t="shared" si="26"/>
        <v>0</v>
      </c>
      <c r="G67" s="168" t="str">
        <f t="shared" si="27"/>
        <v>#REF!</v>
      </c>
      <c r="H67" s="169" t="str">
        <f>+G67+'1ER BIMESTRE'!H67</f>
        <v>#REF!</v>
      </c>
      <c r="I67" s="168" t="str">
        <f t="shared" si="28"/>
        <v>#REF!</v>
      </c>
      <c r="J67" s="120"/>
      <c r="K67" s="17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</row>
    <row r="68" ht="24.0" hidden="1" customHeight="1">
      <c r="A68" s="219">
        <v>1.1110615E7</v>
      </c>
      <c r="B68" s="220" t="s">
        <v>273</v>
      </c>
      <c r="C68" s="169">
        <v>0.0</v>
      </c>
      <c r="D68" s="161"/>
      <c r="E68" s="162"/>
      <c r="F68" s="167">
        <f t="shared" si="26"/>
        <v>0</v>
      </c>
      <c r="G68" s="168" t="str">
        <f t="shared" si="27"/>
        <v>#REF!</v>
      </c>
      <c r="H68" s="169" t="str">
        <f>+G68+'1ER BIMESTRE'!H68</f>
        <v>#REF!</v>
      </c>
      <c r="I68" s="168" t="str">
        <f t="shared" si="28"/>
        <v>#REF!</v>
      </c>
      <c r="J68" s="120"/>
      <c r="K68" s="17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</row>
    <row r="69" ht="36.0" hidden="1" customHeight="1">
      <c r="A69" s="219">
        <v>1.1110616E7</v>
      </c>
      <c r="B69" s="220" t="s">
        <v>243</v>
      </c>
      <c r="C69" s="169">
        <v>0.0</v>
      </c>
      <c r="D69" s="161"/>
      <c r="E69" s="162"/>
      <c r="F69" s="167">
        <f t="shared" si="26"/>
        <v>0</v>
      </c>
      <c r="G69" s="168" t="str">
        <f t="shared" si="27"/>
        <v>#REF!</v>
      </c>
      <c r="H69" s="169" t="str">
        <f>+G69+'1ER BIMESTRE'!H69</f>
        <v>#REF!</v>
      </c>
      <c r="I69" s="168" t="str">
        <f t="shared" si="28"/>
        <v>#REF!</v>
      </c>
      <c r="J69" s="120"/>
      <c r="K69" s="17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ht="24.0" hidden="1" customHeight="1">
      <c r="A70" s="219">
        <v>1.1110617E7</v>
      </c>
      <c r="B70" s="220" t="s">
        <v>314</v>
      </c>
      <c r="C70" s="169">
        <v>0.0</v>
      </c>
      <c r="D70" s="161"/>
      <c r="E70" s="162"/>
      <c r="F70" s="167">
        <f t="shared" si="26"/>
        <v>0</v>
      </c>
      <c r="G70" s="168" t="str">
        <f t="shared" si="27"/>
        <v>#REF!</v>
      </c>
      <c r="H70" s="169" t="str">
        <f>+G70+'1ER BIMESTRE'!H70</f>
        <v>#REF!</v>
      </c>
      <c r="I70" s="168" t="str">
        <f t="shared" si="28"/>
        <v>#REF!</v>
      </c>
      <c r="J70" s="120"/>
      <c r="K70" s="17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</row>
    <row r="71" ht="24.0" hidden="1" customHeight="1">
      <c r="A71" s="219">
        <v>1.1110618E7</v>
      </c>
      <c r="B71" s="220" t="s">
        <v>244</v>
      </c>
      <c r="C71" s="169">
        <v>0.0</v>
      </c>
      <c r="D71" s="161"/>
      <c r="E71" s="162"/>
      <c r="F71" s="167">
        <f t="shared" si="26"/>
        <v>0</v>
      </c>
      <c r="G71" s="168" t="str">
        <f t="shared" si="27"/>
        <v>#REF!</v>
      </c>
      <c r="H71" s="169">
        <v>0.0</v>
      </c>
      <c r="I71" s="168">
        <f t="shared" si="28"/>
        <v>0</v>
      </c>
      <c r="J71" s="120"/>
      <c r="K71" s="17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</row>
    <row r="72" ht="24.0" hidden="1" customHeight="1">
      <c r="A72" s="219">
        <v>1.1110619E7</v>
      </c>
      <c r="B72" s="220" t="s">
        <v>316</v>
      </c>
      <c r="C72" s="169">
        <v>0.0</v>
      </c>
      <c r="D72" s="161"/>
      <c r="E72" s="162"/>
      <c r="F72" s="167"/>
      <c r="G72" s="168"/>
      <c r="H72" s="169"/>
      <c r="I72" s="168"/>
      <c r="J72" s="120"/>
      <c r="K72" s="17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</row>
    <row r="73" ht="36.0" hidden="1" customHeight="1">
      <c r="A73" s="219">
        <v>1.111062E7</v>
      </c>
      <c r="B73" s="220" t="s">
        <v>318</v>
      </c>
      <c r="C73" s="169">
        <v>0.0</v>
      </c>
      <c r="D73" s="161"/>
      <c r="E73" s="162"/>
      <c r="F73" s="167"/>
      <c r="G73" s="168"/>
      <c r="H73" s="169"/>
      <c r="I73" s="168"/>
      <c r="J73" s="120"/>
      <c r="K73" s="17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</row>
    <row r="74" ht="24.0" hidden="1" customHeight="1">
      <c r="A74" s="219">
        <v>1.1110621E7</v>
      </c>
      <c r="B74" s="220" t="s">
        <v>319</v>
      </c>
      <c r="C74" s="169">
        <v>0.0</v>
      </c>
      <c r="D74" s="161"/>
      <c r="E74" s="162"/>
      <c r="F74" s="167"/>
      <c r="G74" s="168"/>
      <c r="H74" s="169"/>
      <c r="I74" s="168"/>
      <c r="J74" s="120"/>
      <c r="K74" s="17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</row>
    <row r="75" ht="24.0" hidden="1" customHeight="1">
      <c r="A75" s="219">
        <v>1.1110622E7</v>
      </c>
      <c r="B75" s="220" t="s">
        <v>322</v>
      </c>
      <c r="C75" s="169">
        <v>0.0</v>
      </c>
      <c r="D75" s="161"/>
      <c r="E75" s="162"/>
      <c r="F75" s="167"/>
      <c r="G75" s="168"/>
      <c r="H75" s="169"/>
      <c r="I75" s="168"/>
      <c r="J75" s="120"/>
      <c r="K75" s="17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</row>
    <row r="76" ht="12.0" customHeight="1">
      <c r="A76" s="209">
        <v>111107.0</v>
      </c>
      <c r="B76" s="212" t="s">
        <v>246</v>
      </c>
      <c r="C76" s="162">
        <f t="shared" ref="C76:I76" si="29">SUM(C77:C86)</f>
        <v>339998880</v>
      </c>
      <c r="D76" s="161">
        <f t="shared" si="29"/>
        <v>0</v>
      </c>
      <c r="E76" s="162">
        <f t="shared" si="29"/>
        <v>0</v>
      </c>
      <c r="F76" s="163">
        <f t="shared" si="29"/>
        <v>339998880</v>
      </c>
      <c r="G76" s="161" t="str">
        <f t="shared" si="29"/>
        <v>#REF!</v>
      </c>
      <c r="H76" s="162" t="str">
        <f t="shared" si="29"/>
        <v>#REF!</v>
      </c>
      <c r="I76" s="161" t="str">
        <f t="shared" si="29"/>
        <v>#REF!</v>
      </c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</row>
    <row r="77" ht="12.0" customHeight="1">
      <c r="A77" s="219">
        <v>1.1110701E7</v>
      </c>
      <c r="B77" s="220" t="s">
        <v>247</v>
      </c>
      <c r="C77" s="169">
        <v>1.6999944000000004E7</v>
      </c>
      <c r="D77" s="173"/>
      <c r="E77" s="174"/>
      <c r="F77" s="167">
        <f t="shared" ref="F77:F86" si="30">+C77+D77-E77</f>
        <v>16999944</v>
      </c>
      <c r="G77" s="175" t="str">
        <f t="shared" ref="G77:G86" si="31">+#REF!+#REF!</f>
        <v>#REF!</v>
      </c>
      <c r="H77" s="169" t="str">
        <f>+G77+'1ER BIMESTRE'!H77</f>
        <v>#REF!</v>
      </c>
      <c r="I77" s="168" t="str">
        <f t="shared" ref="I77:I86" si="32">+F77-H77</f>
        <v>#REF!</v>
      </c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</row>
    <row r="78" ht="12.0" customHeight="1">
      <c r="A78" s="219">
        <v>1.1110702E7</v>
      </c>
      <c r="B78" s="220" t="s">
        <v>248</v>
      </c>
      <c r="C78" s="169">
        <v>4.827984096000001E7</v>
      </c>
      <c r="D78" s="173"/>
      <c r="E78" s="174"/>
      <c r="F78" s="167">
        <f t="shared" si="30"/>
        <v>48279840.96</v>
      </c>
      <c r="G78" s="175" t="str">
        <f t="shared" si="31"/>
        <v>#REF!</v>
      </c>
      <c r="H78" s="169" t="str">
        <f>+G78+'1ER BIMESTRE'!H78</f>
        <v>#REF!</v>
      </c>
      <c r="I78" s="168" t="str">
        <f t="shared" si="32"/>
        <v>#REF!</v>
      </c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</row>
    <row r="79" ht="12.0" customHeight="1">
      <c r="A79" s="219">
        <v>1.1110703E7</v>
      </c>
      <c r="B79" s="220" t="s">
        <v>249</v>
      </c>
      <c r="C79" s="169">
        <v>6.595978272000001E7</v>
      </c>
      <c r="D79" s="176"/>
      <c r="E79" s="177"/>
      <c r="F79" s="167">
        <f t="shared" si="30"/>
        <v>65959782.72</v>
      </c>
      <c r="G79" s="175" t="str">
        <f t="shared" si="31"/>
        <v>#REF!</v>
      </c>
      <c r="H79" s="169" t="str">
        <f>+G79+'1ER BIMESTRE'!H79</f>
        <v>#REF!</v>
      </c>
      <c r="I79" s="168" t="str">
        <f t="shared" si="32"/>
        <v>#REF!</v>
      </c>
      <c r="J79" s="120"/>
      <c r="K79" s="17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</row>
    <row r="80" ht="12.0" customHeight="1">
      <c r="A80" s="219">
        <v>1.1110704E7</v>
      </c>
      <c r="B80" s="220" t="s">
        <v>250</v>
      </c>
      <c r="C80" s="169">
        <v>1.767994176E7</v>
      </c>
      <c r="D80" s="173"/>
      <c r="E80" s="174"/>
      <c r="F80" s="167">
        <f t="shared" si="30"/>
        <v>17679941.76</v>
      </c>
      <c r="G80" s="175" t="str">
        <f t="shared" si="31"/>
        <v>#REF!</v>
      </c>
      <c r="H80" s="169" t="str">
        <f>+G80+'1ER BIMESTRE'!H80</f>
        <v>#REF!</v>
      </c>
      <c r="I80" s="168" t="str">
        <f t="shared" si="32"/>
        <v>#REF!</v>
      </c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</row>
    <row r="81" ht="12.0" customHeight="1">
      <c r="A81" s="219">
        <v>1.1110705E7</v>
      </c>
      <c r="B81" s="220" t="s">
        <v>332</v>
      </c>
      <c r="C81" s="169">
        <v>1.6999944000000004E7</v>
      </c>
      <c r="D81" s="161"/>
      <c r="E81" s="162"/>
      <c r="F81" s="167">
        <f t="shared" si="30"/>
        <v>16999944</v>
      </c>
      <c r="G81" s="175" t="str">
        <f t="shared" si="31"/>
        <v>#REF!</v>
      </c>
      <c r="H81" s="169" t="str">
        <f>+G81+'1ER BIMESTRE'!H81</f>
        <v>#REF!</v>
      </c>
      <c r="I81" s="168" t="str">
        <f t="shared" si="32"/>
        <v>#REF!</v>
      </c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</row>
    <row r="82" ht="12.0" customHeight="1">
      <c r="A82" s="219">
        <v>1.1110706E7</v>
      </c>
      <c r="B82" s="220" t="s">
        <v>252</v>
      </c>
      <c r="C82" s="169">
        <v>3.875987232E7</v>
      </c>
      <c r="D82" s="173"/>
      <c r="E82" s="174"/>
      <c r="F82" s="167">
        <f t="shared" si="30"/>
        <v>38759872.32</v>
      </c>
      <c r="G82" s="175" t="str">
        <f t="shared" si="31"/>
        <v>#REF!</v>
      </c>
      <c r="H82" s="169" t="str">
        <f>+G82+'1ER BIMESTRE'!H82</f>
        <v>#REF!</v>
      </c>
      <c r="I82" s="168" t="str">
        <f t="shared" si="32"/>
        <v>#REF!</v>
      </c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ht="12.0" customHeight="1">
      <c r="A83" s="219">
        <v>1.1110707E7</v>
      </c>
      <c r="B83" s="220" t="s">
        <v>253</v>
      </c>
      <c r="C83" s="169">
        <v>3.3319890240000002E7</v>
      </c>
      <c r="D83" s="173"/>
      <c r="E83" s="174"/>
      <c r="F83" s="167">
        <f t="shared" si="30"/>
        <v>33319890.24</v>
      </c>
      <c r="G83" s="175" t="str">
        <f t="shared" si="31"/>
        <v>#REF!</v>
      </c>
      <c r="H83" s="169" t="str">
        <f>+G83+'1ER BIMESTRE'!H83</f>
        <v>#REF!</v>
      </c>
      <c r="I83" s="168" t="str">
        <f t="shared" si="32"/>
        <v>#REF!</v>
      </c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ht="12.0" hidden="1" customHeight="1">
      <c r="A84" s="219">
        <v>1.1110708E7</v>
      </c>
      <c r="B84" s="220" t="s">
        <v>336</v>
      </c>
      <c r="C84" s="169">
        <v>0.0</v>
      </c>
      <c r="D84" s="178"/>
      <c r="E84" s="174"/>
      <c r="F84" s="167">
        <f t="shared" si="30"/>
        <v>0</v>
      </c>
      <c r="G84" s="175" t="str">
        <f t="shared" si="31"/>
        <v>#REF!</v>
      </c>
      <c r="H84" s="169" t="str">
        <f>+G84+'1ER BIMESTRE'!H84</f>
        <v>#REF!</v>
      </c>
      <c r="I84" s="168" t="str">
        <f t="shared" si="32"/>
        <v>#REF!</v>
      </c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</row>
    <row r="85" ht="12.0" customHeight="1">
      <c r="A85" s="219">
        <v>1.1110709E7</v>
      </c>
      <c r="B85" s="220" t="s">
        <v>254</v>
      </c>
      <c r="C85" s="169">
        <v>5.0999832E7</v>
      </c>
      <c r="D85" s="178"/>
      <c r="E85" s="179"/>
      <c r="F85" s="167">
        <f t="shared" si="30"/>
        <v>50999832</v>
      </c>
      <c r="G85" s="175" t="str">
        <f t="shared" si="31"/>
        <v>#REF!</v>
      </c>
      <c r="H85" s="169" t="str">
        <f>+G85+'1ER BIMESTRE'!H85</f>
        <v>#REF!</v>
      </c>
      <c r="I85" s="168" t="str">
        <f t="shared" si="32"/>
        <v>#REF!</v>
      </c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</row>
    <row r="86" ht="12.0" customHeight="1">
      <c r="A86" s="219">
        <v>1.111071E7</v>
      </c>
      <c r="B86" s="220" t="s">
        <v>255</v>
      </c>
      <c r="C86" s="169">
        <v>5.0999832E7</v>
      </c>
      <c r="D86" s="180"/>
      <c r="E86" s="181"/>
      <c r="F86" s="167">
        <f t="shared" si="30"/>
        <v>50999832</v>
      </c>
      <c r="G86" s="175" t="str">
        <f t="shared" si="31"/>
        <v>#REF!</v>
      </c>
      <c r="H86" s="169" t="str">
        <f>+G86+'1ER BIMESTRE'!H86</f>
        <v>#REF!</v>
      </c>
      <c r="I86" s="168" t="str">
        <f t="shared" si="32"/>
        <v>#REF!</v>
      </c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</row>
    <row r="87" ht="12.0" hidden="1" customHeight="1">
      <c r="A87" s="219">
        <v>1.1110711E7</v>
      </c>
      <c r="B87" s="220" t="s">
        <v>256</v>
      </c>
      <c r="C87" s="169">
        <v>0.0</v>
      </c>
      <c r="D87" s="180"/>
      <c r="E87" s="181"/>
      <c r="F87" s="169"/>
      <c r="G87" s="175"/>
      <c r="H87" s="169"/>
      <c r="I87" s="168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</row>
    <row r="88" ht="12.0" customHeight="1">
      <c r="A88" s="263">
        <v>111108.0</v>
      </c>
      <c r="B88" s="264" t="s">
        <v>257</v>
      </c>
      <c r="C88" s="186">
        <f t="shared" ref="C88:I88" si="33">SUM(C89:C95)</f>
        <v>1239277842</v>
      </c>
      <c r="D88" s="185">
        <f t="shared" si="33"/>
        <v>0</v>
      </c>
      <c r="E88" s="185">
        <f t="shared" si="33"/>
        <v>0</v>
      </c>
      <c r="F88" s="185">
        <f t="shared" si="33"/>
        <v>1239277842</v>
      </c>
      <c r="G88" s="185" t="str">
        <f t="shared" si="33"/>
        <v>#REF!</v>
      </c>
      <c r="H88" s="185" t="str">
        <f t="shared" si="33"/>
        <v>#REF!</v>
      </c>
      <c r="I88" s="185" t="str">
        <f t="shared" si="33"/>
        <v>#REF!</v>
      </c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ht="12.0" hidden="1" customHeight="1">
      <c r="A89" s="219">
        <v>1.1110801E7</v>
      </c>
      <c r="B89" s="220" t="s">
        <v>338</v>
      </c>
      <c r="C89" s="169">
        <v>0.0</v>
      </c>
      <c r="D89" s="173"/>
      <c r="E89" s="174"/>
      <c r="F89" s="167">
        <f t="shared" ref="F89:F95" si="34">+C89+D89-E89</f>
        <v>0</v>
      </c>
      <c r="G89" s="175"/>
      <c r="H89" s="169" t="str">
        <f t="shared" ref="H89:H91" si="35">+G89</f>
        <v/>
      </c>
      <c r="I89" s="168">
        <f t="shared" ref="I89:I95" si="36">+F89-H89</f>
        <v>0</v>
      </c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</row>
    <row r="90" ht="12.0" hidden="1" customHeight="1">
      <c r="A90" s="219">
        <v>1.1110802E7</v>
      </c>
      <c r="B90" s="220" t="s">
        <v>339</v>
      </c>
      <c r="C90" s="169">
        <v>0.0</v>
      </c>
      <c r="D90" s="173"/>
      <c r="E90" s="174"/>
      <c r="F90" s="167">
        <f t="shared" si="34"/>
        <v>0</v>
      </c>
      <c r="G90" s="175"/>
      <c r="H90" s="169" t="str">
        <f t="shared" si="35"/>
        <v/>
      </c>
      <c r="I90" s="168">
        <f t="shared" si="36"/>
        <v>0</v>
      </c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</row>
    <row r="91" ht="24.0" hidden="1" customHeight="1">
      <c r="A91" s="219">
        <v>1.1110803E7</v>
      </c>
      <c r="B91" s="220" t="s">
        <v>340</v>
      </c>
      <c r="C91" s="169">
        <v>0.0</v>
      </c>
      <c r="D91" s="173"/>
      <c r="E91" s="174"/>
      <c r="F91" s="167">
        <f t="shared" si="34"/>
        <v>0</v>
      </c>
      <c r="G91" s="175"/>
      <c r="H91" s="169" t="str">
        <f t="shared" si="35"/>
        <v/>
      </c>
      <c r="I91" s="168">
        <f t="shared" si="36"/>
        <v>0</v>
      </c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</row>
    <row r="92" ht="24.0" customHeight="1">
      <c r="A92" s="219">
        <v>1.1110804E7</v>
      </c>
      <c r="B92" s="220" t="s">
        <v>258</v>
      </c>
      <c r="C92" s="169">
        <v>4.613866786666667E8</v>
      </c>
      <c r="D92" s="173"/>
      <c r="E92" s="174"/>
      <c r="F92" s="167">
        <f t="shared" si="34"/>
        <v>461386678.7</v>
      </c>
      <c r="G92" s="175" t="str">
        <f t="shared" ref="G92:G95" si="37">+#REF!+#REF!</f>
        <v>#REF!</v>
      </c>
      <c r="H92" s="169" t="str">
        <f>+G92+'1ER BIMESTRE'!H92</f>
        <v>#REF!</v>
      </c>
      <c r="I92" s="168" t="str">
        <f t="shared" si="36"/>
        <v>#REF!</v>
      </c>
      <c r="J92" s="120"/>
      <c r="K92" s="120"/>
      <c r="L92" s="17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</row>
    <row r="93" ht="12.0" hidden="1" customHeight="1">
      <c r="A93" s="219">
        <v>1.1110805E7</v>
      </c>
      <c r="B93" s="220" t="s">
        <v>341</v>
      </c>
      <c r="C93" s="169">
        <v>0.0</v>
      </c>
      <c r="D93" s="173"/>
      <c r="E93" s="174"/>
      <c r="F93" s="167">
        <f t="shared" si="34"/>
        <v>0</v>
      </c>
      <c r="G93" s="175" t="str">
        <f t="shared" si="37"/>
        <v>#REF!</v>
      </c>
      <c r="H93" s="169" t="str">
        <f>+G93+'1ER BIMESTRE'!H93</f>
        <v>#REF!</v>
      </c>
      <c r="I93" s="168" t="str">
        <f t="shared" si="36"/>
        <v>#REF!</v>
      </c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</row>
    <row r="94" ht="24.0" customHeight="1">
      <c r="A94" s="219">
        <v>1.1110806E7</v>
      </c>
      <c r="B94" s="220" t="s">
        <v>342</v>
      </c>
      <c r="C94" s="169">
        <v>4.112892471666667E8</v>
      </c>
      <c r="D94" s="173"/>
      <c r="E94" s="174"/>
      <c r="F94" s="167">
        <f t="shared" si="34"/>
        <v>411289247.2</v>
      </c>
      <c r="G94" s="175" t="str">
        <f t="shared" si="37"/>
        <v>#REF!</v>
      </c>
      <c r="H94" s="169" t="str">
        <f>+G94+'1ER BIMESTRE'!H94</f>
        <v>#REF!</v>
      </c>
      <c r="I94" s="168" t="str">
        <f t="shared" si="36"/>
        <v>#REF!</v>
      </c>
      <c r="J94" s="120"/>
      <c r="K94" s="120"/>
      <c r="L94" s="17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</row>
    <row r="95" ht="24.0" customHeight="1">
      <c r="A95" s="219">
        <v>1.1110807E7</v>
      </c>
      <c r="B95" s="220" t="s">
        <v>343</v>
      </c>
      <c r="C95" s="169">
        <v>3.666019161666667E8</v>
      </c>
      <c r="D95" s="173"/>
      <c r="E95" s="174"/>
      <c r="F95" s="167">
        <f t="shared" si="34"/>
        <v>366601916.2</v>
      </c>
      <c r="G95" s="175" t="str">
        <f t="shared" si="37"/>
        <v>#REF!</v>
      </c>
      <c r="H95" s="169" t="str">
        <f>+G95+'1ER BIMESTRE'!H95</f>
        <v>#REF!</v>
      </c>
      <c r="I95" s="168" t="str">
        <f t="shared" si="36"/>
        <v>#REF!</v>
      </c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</row>
    <row r="96" ht="22.5" customHeight="1">
      <c r="A96" s="209">
        <v>111109.0</v>
      </c>
      <c r="B96" s="212" t="s">
        <v>260</v>
      </c>
      <c r="C96" s="162">
        <f t="shared" ref="C96:I96" si="38">+C97</f>
        <v>486672300</v>
      </c>
      <c r="D96" s="161">
        <f t="shared" si="38"/>
        <v>0</v>
      </c>
      <c r="E96" s="162">
        <f t="shared" si="38"/>
        <v>0</v>
      </c>
      <c r="F96" s="163">
        <f t="shared" si="38"/>
        <v>486672300</v>
      </c>
      <c r="G96" s="161" t="str">
        <f t="shared" si="38"/>
        <v>#REF!</v>
      </c>
      <c r="H96" s="162" t="str">
        <f t="shared" si="38"/>
        <v>#REF!</v>
      </c>
      <c r="I96" s="161" t="str">
        <f t="shared" si="38"/>
        <v>#REF!</v>
      </c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ht="22.5" customHeight="1">
      <c r="A97" s="209">
        <v>1.1110901E7</v>
      </c>
      <c r="B97" s="212" t="s">
        <v>261</v>
      </c>
      <c r="C97" s="162">
        <f t="shared" ref="C97:I97" si="39">SUM(C98:C106)</f>
        <v>486672300</v>
      </c>
      <c r="D97" s="161">
        <f t="shared" si="39"/>
        <v>0</v>
      </c>
      <c r="E97" s="162">
        <f t="shared" si="39"/>
        <v>0</v>
      </c>
      <c r="F97" s="163">
        <f t="shared" si="39"/>
        <v>486672300</v>
      </c>
      <c r="G97" s="161" t="str">
        <f t="shared" si="39"/>
        <v>#REF!</v>
      </c>
      <c r="H97" s="162" t="str">
        <f t="shared" si="39"/>
        <v>#REF!</v>
      </c>
      <c r="I97" s="161" t="str">
        <f t="shared" si="39"/>
        <v>#REF!</v>
      </c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ht="12.0" hidden="1" customHeight="1">
      <c r="A98" s="275">
        <v>1.111090101E9</v>
      </c>
      <c r="B98" s="220" t="s">
        <v>262</v>
      </c>
      <c r="C98" s="169"/>
      <c r="D98" s="173"/>
      <c r="E98" s="174"/>
      <c r="F98" s="167">
        <f t="shared" ref="F98:F106" si="40">+C98+D98-E98</f>
        <v>0</v>
      </c>
      <c r="G98" s="175">
        <v>0.0</v>
      </c>
      <c r="H98" s="169">
        <f t="shared" ref="H98:H102" si="41">+G98</f>
        <v>0</v>
      </c>
      <c r="I98" s="168">
        <f t="shared" ref="I98:I106" si="42">+F98-H98</f>
        <v>0</v>
      </c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ht="12.0" hidden="1" customHeight="1">
      <c r="A99" s="275">
        <v>1.111090102E9</v>
      </c>
      <c r="B99" s="220" t="s">
        <v>263</v>
      </c>
      <c r="C99" s="169"/>
      <c r="D99" s="173"/>
      <c r="E99" s="174"/>
      <c r="F99" s="167">
        <f t="shared" si="40"/>
        <v>0</v>
      </c>
      <c r="G99" s="175"/>
      <c r="H99" s="169" t="str">
        <f t="shared" si="41"/>
        <v/>
      </c>
      <c r="I99" s="168">
        <f t="shared" si="42"/>
        <v>0</v>
      </c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</row>
    <row r="100" ht="24.0" hidden="1" customHeight="1">
      <c r="A100" s="275">
        <v>1.111090103E9</v>
      </c>
      <c r="B100" s="220" t="s">
        <v>58</v>
      </c>
      <c r="C100" s="169"/>
      <c r="D100" s="173"/>
      <c r="E100" s="174"/>
      <c r="F100" s="167">
        <f t="shared" si="40"/>
        <v>0</v>
      </c>
      <c r="G100" s="175">
        <v>0.0</v>
      </c>
      <c r="H100" s="169">
        <f t="shared" si="41"/>
        <v>0</v>
      </c>
      <c r="I100" s="168">
        <f t="shared" si="42"/>
        <v>0</v>
      </c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</row>
    <row r="101" ht="24.0" hidden="1" customHeight="1">
      <c r="A101" s="275">
        <v>1.111090104E9</v>
      </c>
      <c r="B101" s="220" t="s">
        <v>124</v>
      </c>
      <c r="C101" s="169"/>
      <c r="D101" s="173"/>
      <c r="E101" s="174"/>
      <c r="F101" s="167">
        <f t="shared" si="40"/>
        <v>0</v>
      </c>
      <c r="G101" s="175"/>
      <c r="H101" s="169" t="str">
        <f t="shared" si="41"/>
        <v/>
      </c>
      <c r="I101" s="168">
        <f t="shared" si="42"/>
        <v>0</v>
      </c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</row>
    <row r="102" ht="12.0" hidden="1" customHeight="1">
      <c r="A102" s="275">
        <v>1.111090105E9</v>
      </c>
      <c r="B102" s="220" t="s">
        <v>97</v>
      </c>
      <c r="C102" s="169"/>
      <c r="D102" s="173"/>
      <c r="E102" s="174"/>
      <c r="F102" s="167">
        <f t="shared" si="40"/>
        <v>0</v>
      </c>
      <c r="G102" s="175"/>
      <c r="H102" s="169" t="str">
        <f t="shared" si="41"/>
        <v/>
      </c>
      <c r="I102" s="168">
        <f t="shared" si="42"/>
        <v>0</v>
      </c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</row>
    <row r="103" ht="12.0" customHeight="1">
      <c r="A103" s="275">
        <v>1.111090106E9</v>
      </c>
      <c r="B103" s="220" t="s">
        <v>264</v>
      </c>
      <c r="C103" s="169">
        <v>3.000803E8</v>
      </c>
      <c r="D103" s="173"/>
      <c r="E103" s="174"/>
      <c r="F103" s="167">
        <f t="shared" si="40"/>
        <v>300080300</v>
      </c>
      <c r="G103" s="175" t="str">
        <f t="shared" ref="G103:G105" si="43">+#REF!+#REF!</f>
        <v>#REF!</v>
      </c>
      <c r="H103" s="169" t="str">
        <f>+G103+'1ER BIMESTRE'!H103</f>
        <v>#REF!</v>
      </c>
      <c r="I103" s="168" t="str">
        <f t="shared" si="42"/>
        <v>#REF!</v>
      </c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</row>
    <row r="104" ht="12.0" hidden="1" customHeight="1">
      <c r="A104" s="275">
        <v>1.111090107E9</v>
      </c>
      <c r="B104" s="220" t="s">
        <v>257</v>
      </c>
      <c r="C104" s="169"/>
      <c r="D104" s="173"/>
      <c r="E104" s="174"/>
      <c r="F104" s="167">
        <f t="shared" si="40"/>
        <v>0</v>
      </c>
      <c r="G104" s="175" t="str">
        <f t="shared" si="43"/>
        <v>#REF!</v>
      </c>
      <c r="H104" s="169" t="str">
        <f>+G104+'1ER BIMESTRE'!H104</f>
        <v>#REF!</v>
      </c>
      <c r="I104" s="168" t="str">
        <f t="shared" si="42"/>
        <v>#REF!</v>
      </c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</row>
    <row r="105" ht="12.0" customHeight="1">
      <c r="A105" s="275">
        <v>1.111090108E9</v>
      </c>
      <c r="B105" s="220" t="s">
        <v>265</v>
      </c>
      <c r="C105" s="169">
        <v>1.86592E8</v>
      </c>
      <c r="D105" s="173"/>
      <c r="E105" s="174"/>
      <c r="F105" s="167">
        <f t="shared" si="40"/>
        <v>186592000</v>
      </c>
      <c r="G105" s="175" t="str">
        <f t="shared" si="43"/>
        <v>#REF!</v>
      </c>
      <c r="H105" s="169" t="str">
        <f>+G105+'1ER BIMESTRE'!H105</f>
        <v>#REF!</v>
      </c>
      <c r="I105" s="168" t="str">
        <f t="shared" si="42"/>
        <v>#REF!</v>
      </c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</row>
    <row r="106" ht="24.0" hidden="1" customHeight="1">
      <c r="A106" s="275">
        <v>1.111090109E9</v>
      </c>
      <c r="B106" s="220" t="s">
        <v>266</v>
      </c>
      <c r="C106" s="169"/>
      <c r="D106" s="173"/>
      <c r="E106" s="174"/>
      <c r="F106" s="167">
        <f t="shared" si="40"/>
        <v>0</v>
      </c>
      <c r="G106" s="175"/>
      <c r="H106" s="169" t="str">
        <f>+G106</f>
        <v/>
      </c>
      <c r="I106" s="168">
        <f t="shared" si="42"/>
        <v>0</v>
      </c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</row>
    <row r="107" ht="22.5" customHeight="1">
      <c r="A107" s="209">
        <v>1112.0</v>
      </c>
      <c r="B107" s="212" t="s">
        <v>267</v>
      </c>
      <c r="C107" s="162">
        <f>+C108</f>
        <v>506991997.2</v>
      </c>
      <c r="D107" s="161">
        <f t="shared" ref="D107:E107" si="44">D108</f>
        <v>0</v>
      </c>
      <c r="E107" s="162">
        <f t="shared" si="44"/>
        <v>0</v>
      </c>
      <c r="F107" s="163">
        <f>+F108</f>
        <v>506991997.2</v>
      </c>
      <c r="G107" s="161" t="str">
        <f>G108</f>
        <v>#REF!</v>
      </c>
      <c r="H107" s="162" t="str">
        <f>+H108</f>
        <v>#REF!</v>
      </c>
      <c r="I107" s="161" t="str">
        <f>I108</f>
        <v>#REF!</v>
      </c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ht="12.0" customHeight="1">
      <c r="A108" s="209">
        <v>111202.0</v>
      </c>
      <c r="B108" s="212" t="s">
        <v>100</v>
      </c>
      <c r="C108" s="162">
        <f t="shared" ref="C108:I108" si="45">SUM(C109:C111)</f>
        <v>506991997.2</v>
      </c>
      <c r="D108" s="161">
        <f t="shared" si="45"/>
        <v>0</v>
      </c>
      <c r="E108" s="162">
        <f t="shared" si="45"/>
        <v>0</v>
      </c>
      <c r="F108" s="163">
        <f t="shared" si="45"/>
        <v>506991997.2</v>
      </c>
      <c r="G108" s="161" t="str">
        <f t="shared" si="45"/>
        <v>#REF!</v>
      </c>
      <c r="H108" s="162" t="str">
        <f t="shared" si="45"/>
        <v>#REF!</v>
      </c>
      <c r="I108" s="161" t="str">
        <f t="shared" si="45"/>
        <v>#REF!</v>
      </c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ht="12.0" customHeight="1">
      <c r="A109" s="275">
        <v>1.1120201E7</v>
      </c>
      <c r="B109" s="220" t="s">
        <v>268</v>
      </c>
      <c r="C109" s="169">
        <v>1.6905399888E8</v>
      </c>
      <c r="D109" s="173"/>
      <c r="E109" s="174"/>
      <c r="F109" s="167">
        <f t="shared" ref="F109:F111" si="46">+C109+D109-E109</f>
        <v>169053998.9</v>
      </c>
      <c r="G109" s="175" t="str">
        <f t="shared" ref="G109:G111" si="47">+#REF!+#REF!</f>
        <v>#REF!</v>
      </c>
      <c r="H109" s="169" t="str">
        <f>+G109+'1ER BIMESTRE'!H109</f>
        <v>#REF!</v>
      </c>
      <c r="I109" s="168" t="str">
        <f t="shared" ref="I109:I111" si="48">+F109-H109</f>
        <v>#REF!</v>
      </c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</row>
    <row r="110" ht="12.0" customHeight="1">
      <c r="A110" s="275">
        <v>1.1120202E7</v>
      </c>
      <c r="B110" s="220" t="s">
        <v>269</v>
      </c>
      <c r="C110" s="169">
        <v>1.6905399888E8</v>
      </c>
      <c r="D110" s="178"/>
      <c r="E110" s="179"/>
      <c r="F110" s="167">
        <f t="shared" si="46"/>
        <v>169053998.9</v>
      </c>
      <c r="G110" s="175" t="str">
        <f t="shared" si="47"/>
        <v>#REF!</v>
      </c>
      <c r="H110" s="169" t="str">
        <f>+G110+'1ER BIMESTRE'!H110</f>
        <v>#REF!</v>
      </c>
      <c r="I110" s="168" t="str">
        <f t="shared" si="48"/>
        <v>#REF!</v>
      </c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</row>
    <row r="111" ht="12.0" customHeight="1">
      <c r="A111" s="278">
        <v>1.1120203E7</v>
      </c>
      <c r="B111" s="220" t="s">
        <v>270</v>
      </c>
      <c r="C111" s="169">
        <v>1.6888399944E8</v>
      </c>
      <c r="D111" s="161"/>
      <c r="E111" s="162"/>
      <c r="F111" s="167">
        <f t="shared" si="46"/>
        <v>168883999.4</v>
      </c>
      <c r="G111" s="175" t="str">
        <f t="shared" si="47"/>
        <v>#REF!</v>
      </c>
      <c r="H111" s="169" t="str">
        <f>+G111+'1ER BIMESTRE'!H111</f>
        <v>#REF!</v>
      </c>
      <c r="I111" s="168" t="str">
        <f t="shared" si="48"/>
        <v>#REF!</v>
      </c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</row>
    <row r="112" ht="24.0" hidden="1" customHeight="1">
      <c r="A112" s="209">
        <v>1113.0</v>
      </c>
      <c r="B112" s="212" t="s">
        <v>115</v>
      </c>
      <c r="C112" s="279">
        <f t="shared" ref="C112:I112" si="49">+C113+C120+C130+C137+C139+C142</f>
        <v>0</v>
      </c>
      <c r="D112" s="161">
        <f t="shared" si="49"/>
        <v>0</v>
      </c>
      <c r="E112" s="162">
        <f t="shared" si="49"/>
        <v>0</v>
      </c>
      <c r="F112" s="163">
        <f t="shared" si="49"/>
        <v>0</v>
      </c>
      <c r="G112" s="161">
        <f t="shared" si="49"/>
        <v>0</v>
      </c>
      <c r="H112" s="162">
        <f t="shared" si="49"/>
        <v>0</v>
      </c>
      <c r="I112" s="161">
        <f t="shared" si="49"/>
        <v>0</v>
      </c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ht="12.0" hidden="1" customHeight="1">
      <c r="A113" s="209">
        <v>111301.0</v>
      </c>
      <c r="B113" s="212" t="s">
        <v>34</v>
      </c>
      <c r="C113" s="279">
        <f t="shared" ref="C113:I113" si="50">SUM(C114:C119)</f>
        <v>0</v>
      </c>
      <c r="D113" s="161">
        <f t="shared" si="50"/>
        <v>0</v>
      </c>
      <c r="E113" s="162">
        <f t="shared" si="50"/>
        <v>0</v>
      </c>
      <c r="F113" s="163">
        <f t="shared" si="50"/>
        <v>0</v>
      </c>
      <c r="G113" s="161">
        <f t="shared" si="50"/>
        <v>0</v>
      </c>
      <c r="H113" s="162">
        <f t="shared" si="50"/>
        <v>0</v>
      </c>
      <c r="I113" s="161">
        <f t="shared" si="50"/>
        <v>0</v>
      </c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</row>
    <row r="114" ht="12.0" hidden="1" customHeight="1">
      <c r="A114" s="219">
        <v>1.1130101E7</v>
      </c>
      <c r="B114" s="220" t="s">
        <v>35</v>
      </c>
      <c r="C114" s="169"/>
      <c r="D114" s="178"/>
      <c r="E114" s="179"/>
      <c r="F114" s="167">
        <f t="shared" ref="F114:F119" si="51">+C114+D114-E114</f>
        <v>0</v>
      </c>
      <c r="G114" s="178"/>
      <c r="H114" s="169" t="str">
        <f t="shared" ref="H114:H119" si="52">+G114</f>
        <v/>
      </c>
      <c r="I114" s="168">
        <f t="shared" ref="I114:I119" si="53">+F114-H114</f>
        <v>0</v>
      </c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</row>
    <row r="115" ht="12.0" hidden="1" customHeight="1">
      <c r="A115" s="219">
        <v>1.1130102E7</v>
      </c>
      <c r="B115" s="220" t="s">
        <v>37</v>
      </c>
      <c r="C115" s="169"/>
      <c r="D115" s="178"/>
      <c r="E115" s="179"/>
      <c r="F115" s="167">
        <f t="shared" si="51"/>
        <v>0</v>
      </c>
      <c r="G115" s="178"/>
      <c r="H115" s="169" t="str">
        <f t="shared" si="52"/>
        <v/>
      </c>
      <c r="I115" s="168">
        <f t="shared" si="53"/>
        <v>0</v>
      </c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</row>
    <row r="116" ht="12.0" hidden="1" customHeight="1">
      <c r="A116" s="219">
        <v>1.1130103E7</v>
      </c>
      <c r="B116" s="220" t="s">
        <v>38</v>
      </c>
      <c r="C116" s="169"/>
      <c r="D116" s="178"/>
      <c r="E116" s="179"/>
      <c r="F116" s="167">
        <f t="shared" si="51"/>
        <v>0</v>
      </c>
      <c r="G116" s="178"/>
      <c r="H116" s="169" t="str">
        <f t="shared" si="52"/>
        <v/>
      </c>
      <c r="I116" s="168">
        <f t="shared" si="53"/>
        <v>0</v>
      </c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</row>
    <row r="117" ht="12.0" hidden="1" customHeight="1">
      <c r="A117" s="219">
        <v>1.1130104E7</v>
      </c>
      <c r="B117" s="220" t="s">
        <v>41</v>
      </c>
      <c r="C117" s="280"/>
      <c r="D117" s="191"/>
      <c r="E117" s="192"/>
      <c r="F117" s="167">
        <f t="shared" si="51"/>
        <v>0</v>
      </c>
      <c r="G117" s="281"/>
      <c r="H117" s="169" t="str">
        <f t="shared" si="52"/>
        <v/>
      </c>
      <c r="I117" s="168">
        <f t="shared" si="53"/>
        <v>0</v>
      </c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</row>
    <row r="118" ht="12.0" hidden="1" customHeight="1">
      <c r="A118" s="219">
        <v>1.1130105E7</v>
      </c>
      <c r="B118" s="220" t="s">
        <v>43</v>
      </c>
      <c r="C118" s="280"/>
      <c r="D118" s="191"/>
      <c r="E118" s="192"/>
      <c r="F118" s="167">
        <f t="shared" si="51"/>
        <v>0</v>
      </c>
      <c r="G118" s="281">
        <v>0.0</v>
      </c>
      <c r="H118" s="169">
        <f t="shared" si="52"/>
        <v>0</v>
      </c>
      <c r="I118" s="168">
        <f t="shared" si="53"/>
        <v>0</v>
      </c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ht="12.0" hidden="1" customHeight="1">
      <c r="A119" s="219">
        <v>1.1130106E7</v>
      </c>
      <c r="B119" s="220" t="s">
        <v>44</v>
      </c>
      <c r="C119" s="280"/>
      <c r="D119" s="191"/>
      <c r="E119" s="192"/>
      <c r="F119" s="167">
        <f t="shared" si="51"/>
        <v>0</v>
      </c>
      <c r="G119" s="281">
        <v>0.0</v>
      </c>
      <c r="H119" s="169">
        <f t="shared" si="52"/>
        <v>0</v>
      </c>
      <c r="I119" s="168">
        <f t="shared" si="53"/>
        <v>0</v>
      </c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ht="22.5" hidden="1" customHeight="1">
      <c r="A120" s="209">
        <v>111302.0</v>
      </c>
      <c r="B120" s="212" t="s">
        <v>49</v>
      </c>
      <c r="C120" s="162">
        <f t="shared" ref="C120:H120" si="54">SUM(C121:C129)</f>
        <v>0</v>
      </c>
      <c r="D120" s="161">
        <f t="shared" si="54"/>
        <v>0</v>
      </c>
      <c r="E120" s="162">
        <f t="shared" si="54"/>
        <v>0</v>
      </c>
      <c r="F120" s="163">
        <f t="shared" si="54"/>
        <v>0</v>
      </c>
      <c r="G120" s="161">
        <f t="shared" si="54"/>
        <v>0</v>
      </c>
      <c r="H120" s="162">
        <f t="shared" si="54"/>
        <v>0</v>
      </c>
      <c r="I120" s="161">
        <f>SUM(I121:I123)</f>
        <v>0</v>
      </c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ht="12.0" hidden="1" customHeight="1">
      <c r="A121" s="219">
        <v>1.1130201E7</v>
      </c>
      <c r="B121" s="220" t="s">
        <v>214</v>
      </c>
      <c r="C121" s="280"/>
      <c r="D121" s="200"/>
      <c r="E121" s="201"/>
      <c r="F121" s="167">
        <f t="shared" ref="F121:F129" si="55">+C121+D121-E121</f>
        <v>0</v>
      </c>
      <c r="G121" s="282"/>
      <c r="H121" s="169" t="str">
        <f t="shared" ref="H121:H129" si="56">+G121</f>
        <v/>
      </c>
      <c r="I121" s="168">
        <f t="shared" ref="I121:I129" si="57">+F121-H121</f>
        <v>0</v>
      </c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</row>
    <row r="122" ht="12.0" hidden="1" customHeight="1">
      <c r="A122" s="219">
        <v>1.1130202E7</v>
      </c>
      <c r="B122" s="220" t="s">
        <v>215</v>
      </c>
      <c r="C122" s="280"/>
      <c r="D122" s="200"/>
      <c r="E122" s="201"/>
      <c r="F122" s="167">
        <f t="shared" si="55"/>
        <v>0</v>
      </c>
      <c r="G122" s="282"/>
      <c r="H122" s="169" t="str">
        <f t="shared" si="56"/>
        <v/>
      </c>
      <c r="I122" s="168">
        <f t="shared" si="57"/>
        <v>0</v>
      </c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</row>
    <row r="123" ht="24.0" hidden="1" customHeight="1">
      <c r="A123" s="219">
        <v>1.1130203E7</v>
      </c>
      <c r="B123" s="220" t="s">
        <v>217</v>
      </c>
      <c r="C123" s="280"/>
      <c r="D123" s="200"/>
      <c r="E123" s="201"/>
      <c r="F123" s="167">
        <f t="shared" si="55"/>
        <v>0</v>
      </c>
      <c r="G123" s="282">
        <v>0.0</v>
      </c>
      <c r="H123" s="169">
        <f t="shared" si="56"/>
        <v>0</v>
      </c>
      <c r="I123" s="168">
        <f t="shared" si="57"/>
        <v>0</v>
      </c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</row>
    <row r="124" ht="24.0" hidden="1" customHeight="1">
      <c r="A124" s="219">
        <v>1.1130204E7</v>
      </c>
      <c r="B124" s="220" t="s">
        <v>216</v>
      </c>
      <c r="C124" s="280"/>
      <c r="D124" s="200"/>
      <c r="E124" s="201"/>
      <c r="F124" s="167">
        <f t="shared" si="55"/>
        <v>0</v>
      </c>
      <c r="G124" s="282"/>
      <c r="H124" s="169" t="str">
        <f t="shared" si="56"/>
        <v/>
      </c>
      <c r="I124" s="168">
        <f t="shared" si="57"/>
        <v>0</v>
      </c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</row>
    <row r="125" ht="24.0" hidden="1" customHeight="1">
      <c r="A125" s="219">
        <v>1.1130205E7</v>
      </c>
      <c r="B125" s="220" t="s">
        <v>217</v>
      </c>
      <c r="C125" s="280"/>
      <c r="D125" s="200"/>
      <c r="E125" s="201"/>
      <c r="F125" s="167">
        <f t="shared" si="55"/>
        <v>0</v>
      </c>
      <c r="G125" s="282"/>
      <c r="H125" s="169" t="str">
        <f t="shared" si="56"/>
        <v/>
      </c>
      <c r="I125" s="168">
        <f t="shared" si="57"/>
        <v>0</v>
      </c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</row>
    <row r="126" ht="24.0" hidden="1" customHeight="1">
      <c r="A126" s="219">
        <v>1.1130206E7</v>
      </c>
      <c r="B126" s="220" t="s">
        <v>218</v>
      </c>
      <c r="C126" s="280"/>
      <c r="D126" s="200"/>
      <c r="E126" s="201"/>
      <c r="F126" s="167">
        <f t="shared" si="55"/>
        <v>0</v>
      </c>
      <c r="G126" s="282"/>
      <c r="H126" s="169" t="str">
        <f t="shared" si="56"/>
        <v/>
      </c>
      <c r="I126" s="168">
        <f t="shared" si="57"/>
        <v>0</v>
      </c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</row>
    <row r="127" ht="24.0" hidden="1" customHeight="1">
      <c r="A127" s="219">
        <v>1.1130207E7</v>
      </c>
      <c r="B127" s="220" t="s">
        <v>219</v>
      </c>
      <c r="C127" s="280"/>
      <c r="D127" s="200"/>
      <c r="E127" s="201"/>
      <c r="F127" s="167">
        <f t="shared" si="55"/>
        <v>0</v>
      </c>
      <c r="G127" s="282"/>
      <c r="H127" s="169" t="str">
        <f t="shared" si="56"/>
        <v/>
      </c>
      <c r="I127" s="168">
        <f t="shared" si="57"/>
        <v>0</v>
      </c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</row>
    <row r="128" ht="24.0" hidden="1" customHeight="1">
      <c r="A128" s="219">
        <v>1.1130208E7</v>
      </c>
      <c r="B128" s="220" t="s">
        <v>55</v>
      </c>
      <c r="C128" s="280"/>
      <c r="D128" s="200"/>
      <c r="E128" s="201"/>
      <c r="F128" s="167">
        <f t="shared" si="55"/>
        <v>0</v>
      </c>
      <c r="G128" s="282"/>
      <c r="H128" s="169" t="str">
        <f t="shared" si="56"/>
        <v/>
      </c>
      <c r="I128" s="168">
        <f t="shared" si="57"/>
        <v>0</v>
      </c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</row>
    <row r="129" ht="12.0" hidden="1" customHeight="1">
      <c r="A129" s="219">
        <v>1.1130209E7</v>
      </c>
      <c r="B129" s="220" t="s">
        <v>221</v>
      </c>
      <c r="C129" s="280"/>
      <c r="D129" s="200"/>
      <c r="E129" s="201"/>
      <c r="F129" s="167">
        <f t="shared" si="55"/>
        <v>0</v>
      </c>
      <c r="G129" s="282"/>
      <c r="H129" s="169" t="str">
        <f t="shared" si="56"/>
        <v/>
      </c>
      <c r="I129" s="168">
        <f t="shared" si="57"/>
        <v>0</v>
      </c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</row>
    <row r="130" ht="24.0" hidden="1" customHeight="1">
      <c r="A130" s="209">
        <v>111303.0</v>
      </c>
      <c r="B130" s="212" t="s">
        <v>58</v>
      </c>
      <c r="C130" s="192">
        <f t="shared" ref="C130:I130" si="58">SUM(C131:C136)</f>
        <v>0</v>
      </c>
      <c r="D130" s="191">
        <f t="shared" si="58"/>
        <v>0</v>
      </c>
      <c r="E130" s="192">
        <f t="shared" si="58"/>
        <v>0</v>
      </c>
      <c r="F130" s="202">
        <f t="shared" si="58"/>
        <v>0</v>
      </c>
      <c r="G130" s="191">
        <f t="shared" si="58"/>
        <v>0</v>
      </c>
      <c r="H130" s="192">
        <f t="shared" si="58"/>
        <v>0</v>
      </c>
      <c r="I130" s="191">
        <f t="shared" si="58"/>
        <v>0</v>
      </c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</row>
    <row r="131" ht="12.0" hidden="1" customHeight="1">
      <c r="A131" s="219">
        <v>1.1130301E7</v>
      </c>
      <c r="B131" s="220" t="s">
        <v>59</v>
      </c>
      <c r="C131" s="280"/>
      <c r="D131" s="200"/>
      <c r="E131" s="201"/>
      <c r="F131" s="167">
        <f t="shared" ref="F131:F136" si="59">+C131+D131-E131</f>
        <v>0</v>
      </c>
      <c r="G131" s="282"/>
      <c r="H131" s="169" t="str">
        <f t="shared" ref="H131:H136" si="60">+G131</f>
        <v/>
      </c>
      <c r="I131" s="168">
        <f t="shared" ref="I131:I136" si="61">+F131-H131</f>
        <v>0</v>
      </c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</row>
    <row r="132" ht="12.0" hidden="1" customHeight="1">
      <c r="A132" s="219">
        <v>1.1130302E7</v>
      </c>
      <c r="B132" s="220" t="s">
        <v>223</v>
      </c>
      <c r="C132" s="169"/>
      <c r="D132" s="194"/>
      <c r="E132" s="195"/>
      <c r="F132" s="167">
        <f t="shared" si="59"/>
        <v>0</v>
      </c>
      <c r="G132" s="224"/>
      <c r="H132" s="169" t="str">
        <f t="shared" si="60"/>
        <v/>
      </c>
      <c r="I132" s="168">
        <f t="shared" si="61"/>
        <v>0</v>
      </c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</row>
    <row r="133" ht="12.0" hidden="1" customHeight="1">
      <c r="A133" s="219">
        <v>1.1130303E7</v>
      </c>
      <c r="B133" s="220" t="s">
        <v>224</v>
      </c>
      <c r="C133" s="169"/>
      <c r="D133" s="194"/>
      <c r="E133" s="195"/>
      <c r="F133" s="167">
        <f t="shared" si="59"/>
        <v>0</v>
      </c>
      <c r="G133" s="224"/>
      <c r="H133" s="169" t="str">
        <f t="shared" si="60"/>
        <v/>
      </c>
      <c r="I133" s="168">
        <f t="shared" si="61"/>
        <v>0</v>
      </c>
      <c r="J133" s="203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</row>
    <row r="134" ht="12.0" hidden="1" customHeight="1">
      <c r="A134" s="219">
        <v>1.1130304E7</v>
      </c>
      <c r="B134" s="220" t="s">
        <v>67</v>
      </c>
      <c r="C134" s="169"/>
      <c r="D134" s="161"/>
      <c r="E134" s="162"/>
      <c r="F134" s="167">
        <f t="shared" si="59"/>
        <v>0</v>
      </c>
      <c r="G134" s="168"/>
      <c r="H134" s="169" t="str">
        <f t="shared" si="60"/>
        <v/>
      </c>
      <c r="I134" s="168">
        <f t="shared" si="61"/>
        <v>0</v>
      </c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ht="12.0" hidden="1" customHeight="1">
      <c r="A135" s="219">
        <v>1.1130305E7</v>
      </c>
      <c r="B135" s="220" t="s">
        <v>225</v>
      </c>
      <c r="C135" s="169"/>
      <c r="D135" s="161"/>
      <c r="E135" s="162"/>
      <c r="F135" s="167">
        <f t="shared" si="59"/>
        <v>0</v>
      </c>
      <c r="G135" s="161"/>
      <c r="H135" s="169" t="str">
        <f t="shared" si="60"/>
        <v/>
      </c>
      <c r="I135" s="168">
        <f t="shared" si="61"/>
        <v>0</v>
      </c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</row>
    <row r="136" ht="12.0" hidden="1" customHeight="1">
      <c r="A136" s="219">
        <v>1.1130306E7</v>
      </c>
      <c r="B136" s="220" t="s">
        <v>226</v>
      </c>
      <c r="C136" s="169"/>
      <c r="D136" s="173"/>
      <c r="E136" s="174"/>
      <c r="F136" s="167">
        <f t="shared" si="59"/>
        <v>0</v>
      </c>
      <c r="G136" s="175"/>
      <c r="H136" s="169" t="str">
        <f t="shared" si="60"/>
        <v/>
      </c>
      <c r="I136" s="168">
        <f t="shared" si="61"/>
        <v>0</v>
      </c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</row>
    <row r="137" ht="24.0" hidden="1" customHeight="1">
      <c r="A137" s="209">
        <v>111304.0</v>
      </c>
      <c r="B137" s="212" t="s">
        <v>124</v>
      </c>
      <c r="C137" s="162">
        <f t="shared" ref="C137:I137" si="62">SUM(C138)</f>
        <v>0</v>
      </c>
      <c r="D137" s="161">
        <f t="shared" si="62"/>
        <v>0</v>
      </c>
      <c r="E137" s="162">
        <f t="shared" si="62"/>
        <v>0</v>
      </c>
      <c r="F137" s="163">
        <f t="shared" si="62"/>
        <v>0</v>
      </c>
      <c r="G137" s="161">
        <f t="shared" si="62"/>
        <v>0</v>
      </c>
      <c r="H137" s="162">
        <f t="shared" si="62"/>
        <v>0</v>
      </c>
      <c r="I137" s="161">
        <f t="shared" si="62"/>
        <v>0</v>
      </c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</row>
    <row r="138" ht="12.0" hidden="1" customHeight="1">
      <c r="A138" s="219">
        <v>1.1130401E7</v>
      </c>
      <c r="B138" s="220" t="s">
        <v>271</v>
      </c>
      <c r="C138" s="169"/>
      <c r="D138" s="196"/>
      <c r="E138" s="197"/>
      <c r="F138" s="167">
        <f>+C138+D138-E138</f>
        <v>0</v>
      </c>
      <c r="G138" s="204"/>
      <c r="H138" s="169" t="str">
        <f>+G138</f>
        <v/>
      </c>
      <c r="I138" s="168">
        <f>+F138-H138</f>
        <v>0</v>
      </c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ht="12.0" hidden="1" customHeight="1">
      <c r="A139" s="209">
        <v>111305.0</v>
      </c>
      <c r="B139" s="212" t="s">
        <v>97</v>
      </c>
      <c r="C139" s="162">
        <f t="shared" ref="C139:I139" si="63">SUM(C140:C141)</f>
        <v>0</v>
      </c>
      <c r="D139" s="161">
        <f t="shared" si="63"/>
        <v>0</v>
      </c>
      <c r="E139" s="162">
        <f t="shared" si="63"/>
        <v>0</v>
      </c>
      <c r="F139" s="163">
        <f t="shared" si="63"/>
        <v>0</v>
      </c>
      <c r="G139" s="161">
        <f t="shared" si="63"/>
        <v>0</v>
      </c>
      <c r="H139" s="162">
        <f t="shared" si="63"/>
        <v>0</v>
      </c>
      <c r="I139" s="161">
        <f t="shared" si="63"/>
        <v>0</v>
      </c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</row>
    <row r="140" ht="24.0" hidden="1" customHeight="1">
      <c r="A140" s="219">
        <v>1.1130501E7</v>
      </c>
      <c r="B140" s="220" t="s">
        <v>227</v>
      </c>
      <c r="C140" s="169"/>
      <c r="D140" s="176"/>
      <c r="E140" s="177"/>
      <c r="F140" s="167">
        <f t="shared" ref="F140:F141" si="64">+C140+D140-E140</f>
        <v>0</v>
      </c>
      <c r="G140" s="176"/>
      <c r="H140" s="169" t="str">
        <f t="shared" ref="H140:H141" si="65">+G140</f>
        <v/>
      </c>
      <c r="I140" s="168">
        <f t="shared" ref="I140:I141" si="66">+F140-H140</f>
        <v>0</v>
      </c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ht="12.0" hidden="1" customHeight="1">
      <c r="A141" s="219">
        <v>1.1130502E7</v>
      </c>
      <c r="B141" s="220" t="s">
        <v>98</v>
      </c>
      <c r="C141" s="169"/>
      <c r="D141" s="178"/>
      <c r="E141" s="179"/>
      <c r="F141" s="167">
        <f t="shared" si="64"/>
        <v>0</v>
      </c>
      <c r="G141" s="178"/>
      <c r="H141" s="169" t="str">
        <f t="shared" si="65"/>
        <v/>
      </c>
      <c r="I141" s="168">
        <f t="shared" si="66"/>
        <v>0</v>
      </c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ht="24.0" hidden="1" customHeight="1">
      <c r="A142" s="209">
        <v>111306.0</v>
      </c>
      <c r="B142" s="212" t="s">
        <v>228</v>
      </c>
      <c r="C142" s="162">
        <f t="shared" ref="C142:I142" si="67">SUM(C143:C164)</f>
        <v>0</v>
      </c>
      <c r="D142" s="161">
        <f t="shared" si="67"/>
        <v>0</v>
      </c>
      <c r="E142" s="162">
        <f t="shared" si="67"/>
        <v>0</v>
      </c>
      <c r="F142" s="163">
        <f t="shared" si="67"/>
        <v>0</v>
      </c>
      <c r="G142" s="161">
        <f t="shared" si="67"/>
        <v>0</v>
      </c>
      <c r="H142" s="162">
        <f t="shared" si="67"/>
        <v>0</v>
      </c>
      <c r="I142" s="161">
        <f t="shared" si="67"/>
        <v>0</v>
      </c>
      <c r="J142" s="205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ht="12.0" hidden="1" customHeight="1">
      <c r="A143" s="219">
        <v>1.1130601E7</v>
      </c>
      <c r="B143" s="220" t="s">
        <v>229</v>
      </c>
      <c r="C143" s="169"/>
      <c r="D143" s="161"/>
      <c r="E143" s="162"/>
      <c r="F143" s="167">
        <f t="shared" ref="F143:F164" si="68">+C143+D143-E143</f>
        <v>0</v>
      </c>
      <c r="G143" s="161"/>
      <c r="H143" s="169" t="str">
        <f t="shared" ref="H143:H164" si="69">+G143</f>
        <v/>
      </c>
      <c r="I143" s="168">
        <f t="shared" ref="I143:I164" si="70">+F143-H143</f>
        <v>0</v>
      </c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</row>
    <row r="144" ht="12.0" hidden="1" customHeight="1">
      <c r="A144" s="219">
        <v>1.1130601E7</v>
      </c>
      <c r="B144" s="220" t="s">
        <v>230</v>
      </c>
      <c r="C144" s="169"/>
      <c r="D144" s="173"/>
      <c r="E144" s="174"/>
      <c r="F144" s="167">
        <f t="shared" si="68"/>
        <v>0</v>
      </c>
      <c r="G144" s="175"/>
      <c r="H144" s="169" t="str">
        <f t="shared" si="69"/>
        <v/>
      </c>
      <c r="I144" s="168">
        <f t="shared" si="70"/>
        <v>0</v>
      </c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</row>
    <row r="145" ht="12.0" hidden="1" customHeight="1">
      <c r="A145" s="219">
        <v>1.1130601E7</v>
      </c>
      <c r="B145" s="220" t="s">
        <v>231</v>
      </c>
      <c r="C145" s="169"/>
      <c r="D145" s="178"/>
      <c r="E145" s="179"/>
      <c r="F145" s="167">
        <f t="shared" si="68"/>
        <v>0</v>
      </c>
      <c r="G145" s="178"/>
      <c r="H145" s="169" t="str">
        <f t="shared" si="69"/>
        <v/>
      </c>
      <c r="I145" s="168">
        <f t="shared" si="70"/>
        <v>0</v>
      </c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</row>
    <row r="146" ht="12.0" hidden="1" customHeight="1">
      <c r="A146" s="219">
        <v>1.1130601E7</v>
      </c>
      <c r="B146" s="220" t="s">
        <v>232</v>
      </c>
      <c r="C146" s="169"/>
      <c r="D146" s="173"/>
      <c r="E146" s="174"/>
      <c r="F146" s="167">
        <f t="shared" si="68"/>
        <v>0</v>
      </c>
      <c r="G146" s="175"/>
      <c r="H146" s="169" t="str">
        <f t="shared" si="69"/>
        <v/>
      </c>
      <c r="I146" s="168">
        <f t="shared" si="70"/>
        <v>0</v>
      </c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</row>
    <row r="147" ht="12.0" hidden="1" customHeight="1">
      <c r="A147" s="219">
        <v>1.1130601E7</v>
      </c>
      <c r="B147" s="220" t="s">
        <v>233</v>
      </c>
      <c r="C147" s="169"/>
      <c r="D147" s="161"/>
      <c r="E147" s="162"/>
      <c r="F147" s="167">
        <f t="shared" si="68"/>
        <v>0</v>
      </c>
      <c r="G147" s="161"/>
      <c r="H147" s="169" t="str">
        <f t="shared" si="69"/>
        <v/>
      </c>
      <c r="I147" s="168">
        <f t="shared" si="70"/>
        <v>0</v>
      </c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</row>
    <row r="148" ht="12.0" hidden="1" customHeight="1">
      <c r="A148" s="219">
        <v>1.1130601E7</v>
      </c>
      <c r="B148" s="220" t="s">
        <v>297</v>
      </c>
      <c r="C148" s="169"/>
      <c r="D148" s="178"/>
      <c r="E148" s="179"/>
      <c r="F148" s="167">
        <f t="shared" si="68"/>
        <v>0</v>
      </c>
      <c r="G148" s="178"/>
      <c r="H148" s="169" t="str">
        <f t="shared" si="69"/>
        <v/>
      </c>
      <c r="I148" s="168">
        <f t="shared" si="70"/>
        <v>0</v>
      </c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</row>
    <row r="149" ht="12.0" hidden="1" customHeight="1">
      <c r="A149" s="219">
        <v>1.1130601E7</v>
      </c>
      <c r="B149" s="220" t="s">
        <v>299</v>
      </c>
      <c r="C149" s="169"/>
      <c r="D149" s="173"/>
      <c r="E149" s="174"/>
      <c r="F149" s="167">
        <f t="shared" si="68"/>
        <v>0</v>
      </c>
      <c r="G149" s="175"/>
      <c r="H149" s="169" t="str">
        <f t="shared" si="69"/>
        <v/>
      </c>
      <c r="I149" s="168">
        <f t="shared" si="70"/>
        <v>0</v>
      </c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</row>
    <row r="150" ht="24.0" hidden="1" customHeight="1">
      <c r="A150" s="219">
        <v>1.1130601E7</v>
      </c>
      <c r="B150" s="220" t="s">
        <v>236</v>
      </c>
      <c r="C150" s="169"/>
      <c r="D150" s="173"/>
      <c r="E150" s="174"/>
      <c r="F150" s="167">
        <f t="shared" si="68"/>
        <v>0</v>
      </c>
      <c r="G150" s="175"/>
      <c r="H150" s="169" t="str">
        <f t="shared" si="69"/>
        <v/>
      </c>
      <c r="I150" s="168">
        <f t="shared" si="70"/>
        <v>0</v>
      </c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</row>
    <row r="151" ht="24.0" hidden="1" customHeight="1">
      <c r="A151" s="219">
        <v>1.1130601E7</v>
      </c>
      <c r="B151" s="220" t="s">
        <v>237</v>
      </c>
      <c r="C151" s="169"/>
      <c r="D151" s="176"/>
      <c r="E151" s="177"/>
      <c r="F151" s="167">
        <f t="shared" si="68"/>
        <v>0</v>
      </c>
      <c r="G151" s="178"/>
      <c r="H151" s="169" t="str">
        <f t="shared" si="69"/>
        <v/>
      </c>
      <c r="I151" s="168">
        <f t="shared" si="70"/>
        <v>0</v>
      </c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</row>
    <row r="152" ht="24.0" hidden="1" customHeight="1">
      <c r="A152" s="219">
        <v>1.1130601E7</v>
      </c>
      <c r="B152" s="220" t="s">
        <v>238</v>
      </c>
      <c r="C152" s="169"/>
      <c r="D152" s="176"/>
      <c r="E152" s="177"/>
      <c r="F152" s="167">
        <f t="shared" si="68"/>
        <v>0</v>
      </c>
      <c r="G152" s="178"/>
      <c r="H152" s="169" t="str">
        <f t="shared" si="69"/>
        <v/>
      </c>
      <c r="I152" s="168">
        <f t="shared" si="70"/>
        <v>0</v>
      </c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</row>
    <row r="153" ht="24.0" hidden="1" customHeight="1">
      <c r="A153" s="219">
        <v>1.1130601E7</v>
      </c>
      <c r="B153" s="220" t="s">
        <v>239</v>
      </c>
      <c r="C153" s="169"/>
      <c r="D153" s="180"/>
      <c r="E153" s="181"/>
      <c r="F153" s="167">
        <f t="shared" si="68"/>
        <v>0</v>
      </c>
      <c r="G153" s="175"/>
      <c r="H153" s="169" t="str">
        <f t="shared" si="69"/>
        <v/>
      </c>
      <c r="I153" s="168">
        <f t="shared" si="70"/>
        <v>0</v>
      </c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</row>
    <row r="154" ht="24.0" hidden="1" customHeight="1">
      <c r="A154" s="219">
        <v>1.1130601E7</v>
      </c>
      <c r="B154" s="220" t="s">
        <v>240</v>
      </c>
      <c r="C154" s="169"/>
      <c r="D154" s="178"/>
      <c r="E154" s="179"/>
      <c r="F154" s="167">
        <f t="shared" si="68"/>
        <v>0</v>
      </c>
      <c r="G154" s="178"/>
      <c r="H154" s="169" t="str">
        <f t="shared" si="69"/>
        <v/>
      </c>
      <c r="I154" s="168">
        <f t="shared" si="70"/>
        <v>0</v>
      </c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</row>
    <row r="155" ht="24.0" hidden="1" customHeight="1">
      <c r="A155" s="219">
        <v>1.1130601E7</v>
      </c>
      <c r="B155" s="220" t="s">
        <v>241</v>
      </c>
      <c r="C155" s="283"/>
      <c r="D155" s="206"/>
      <c r="E155" s="207"/>
      <c r="F155" s="167">
        <f t="shared" si="68"/>
        <v>0</v>
      </c>
      <c r="G155" s="208"/>
      <c r="H155" s="169" t="str">
        <f t="shared" si="69"/>
        <v/>
      </c>
      <c r="I155" s="168">
        <f t="shared" si="70"/>
        <v>0</v>
      </c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</row>
    <row r="156" ht="48.0" hidden="1" customHeight="1">
      <c r="A156" s="219">
        <v>1.1130601E7</v>
      </c>
      <c r="B156" s="220" t="s">
        <v>242</v>
      </c>
      <c r="C156" s="283">
        <v>0.0</v>
      </c>
      <c r="D156" s="206"/>
      <c r="E156" s="207"/>
      <c r="F156" s="167">
        <f t="shared" si="68"/>
        <v>0</v>
      </c>
      <c r="G156" s="208"/>
      <c r="H156" s="169" t="str">
        <f t="shared" si="69"/>
        <v/>
      </c>
      <c r="I156" s="168">
        <f t="shared" si="70"/>
        <v>0</v>
      </c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</row>
    <row r="157" ht="24.0" hidden="1" customHeight="1">
      <c r="A157" s="219">
        <v>1.1130601E7</v>
      </c>
      <c r="B157" s="220" t="s">
        <v>273</v>
      </c>
      <c r="C157" s="283">
        <v>0.0</v>
      </c>
      <c r="D157" s="206"/>
      <c r="E157" s="207"/>
      <c r="F157" s="167">
        <f t="shared" si="68"/>
        <v>0</v>
      </c>
      <c r="G157" s="208"/>
      <c r="H157" s="169" t="str">
        <f t="shared" si="69"/>
        <v/>
      </c>
      <c r="I157" s="168">
        <f t="shared" si="70"/>
        <v>0</v>
      </c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</row>
    <row r="158" ht="36.0" hidden="1" customHeight="1">
      <c r="A158" s="219">
        <v>1.1130601E7</v>
      </c>
      <c r="B158" s="220" t="s">
        <v>243</v>
      </c>
      <c r="C158" s="283">
        <v>0.0</v>
      </c>
      <c r="D158" s="206"/>
      <c r="E158" s="207"/>
      <c r="F158" s="167">
        <f t="shared" si="68"/>
        <v>0</v>
      </c>
      <c r="G158" s="208"/>
      <c r="H158" s="169" t="str">
        <f t="shared" si="69"/>
        <v/>
      </c>
      <c r="I158" s="168">
        <f t="shared" si="70"/>
        <v>0</v>
      </c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</row>
    <row r="159" ht="24.0" hidden="1" customHeight="1">
      <c r="A159" s="219">
        <v>1.1130601E7</v>
      </c>
      <c r="B159" s="220" t="s">
        <v>314</v>
      </c>
      <c r="C159" s="283">
        <v>0.0</v>
      </c>
      <c r="D159" s="206"/>
      <c r="E159" s="207"/>
      <c r="F159" s="167">
        <f t="shared" si="68"/>
        <v>0</v>
      </c>
      <c r="G159" s="208"/>
      <c r="H159" s="169" t="str">
        <f t="shared" si="69"/>
        <v/>
      </c>
      <c r="I159" s="168">
        <f t="shared" si="70"/>
        <v>0</v>
      </c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</row>
    <row r="160" ht="24.0" hidden="1" customHeight="1">
      <c r="A160" s="219">
        <v>1.1130601E7</v>
      </c>
      <c r="B160" s="220" t="s">
        <v>244</v>
      </c>
      <c r="C160" s="283">
        <v>0.0</v>
      </c>
      <c r="D160" s="206"/>
      <c r="E160" s="207"/>
      <c r="F160" s="167">
        <f t="shared" si="68"/>
        <v>0</v>
      </c>
      <c r="G160" s="208"/>
      <c r="H160" s="169" t="str">
        <f t="shared" si="69"/>
        <v/>
      </c>
      <c r="I160" s="168">
        <f t="shared" si="70"/>
        <v>0</v>
      </c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</row>
    <row r="161" ht="24.0" hidden="1" customHeight="1">
      <c r="A161" s="219">
        <v>1.1130601E7</v>
      </c>
      <c r="B161" s="220" t="s">
        <v>316</v>
      </c>
      <c r="C161" s="283">
        <v>0.0</v>
      </c>
      <c r="D161" s="206"/>
      <c r="E161" s="207"/>
      <c r="F161" s="167">
        <f t="shared" si="68"/>
        <v>0</v>
      </c>
      <c r="G161" s="208"/>
      <c r="H161" s="169" t="str">
        <f t="shared" si="69"/>
        <v/>
      </c>
      <c r="I161" s="168">
        <f t="shared" si="70"/>
        <v>0</v>
      </c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</row>
    <row r="162" ht="36.0" hidden="1" customHeight="1">
      <c r="A162" s="219">
        <v>1.1130601E7</v>
      </c>
      <c r="B162" s="220" t="s">
        <v>318</v>
      </c>
      <c r="C162" s="283">
        <v>0.0</v>
      </c>
      <c r="D162" s="206"/>
      <c r="E162" s="207"/>
      <c r="F162" s="167">
        <f t="shared" si="68"/>
        <v>0</v>
      </c>
      <c r="G162" s="208"/>
      <c r="H162" s="169" t="str">
        <f t="shared" si="69"/>
        <v/>
      </c>
      <c r="I162" s="168">
        <f t="shared" si="70"/>
        <v>0</v>
      </c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</row>
    <row r="163" ht="24.0" hidden="1" customHeight="1">
      <c r="A163" s="219">
        <v>1.1130601E7</v>
      </c>
      <c r="B163" s="220" t="s">
        <v>319</v>
      </c>
      <c r="C163" s="283">
        <v>0.0</v>
      </c>
      <c r="D163" s="206"/>
      <c r="E163" s="207"/>
      <c r="F163" s="167">
        <f t="shared" si="68"/>
        <v>0</v>
      </c>
      <c r="G163" s="208"/>
      <c r="H163" s="169" t="str">
        <f t="shared" si="69"/>
        <v/>
      </c>
      <c r="I163" s="168">
        <f t="shared" si="70"/>
        <v>0</v>
      </c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</row>
    <row r="164" ht="24.0" hidden="1" customHeight="1">
      <c r="A164" s="219">
        <v>1.1130601E7</v>
      </c>
      <c r="B164" s="220" t="s">
        <v>322</v>
      </c>
      <c r="C164" s="283">
        <v>0.0</v>
      </c>
      <c r="D164" s="206"/>
      <c r="E164" s="207"/>
      <c r="F164" s="167">
        <f t="shared" si="68"/>
        <v>0</v>
      </c>
      <c r="G164" s="208"/>
      <c r="H164" s="169" t="str">
        <f t="shared" si="69"/>
        <v/>
      </c>
      <c r="I164" s="168">
        <f t="shared" si="70"/>
        <v>0</v>
      </c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</row>
    <row r="165" ht="12.0" hidden="1" customHeight="1">
      <c r="A165" s="209">
        <v>111307.0</v>
      </c>
      <c r="B165" s="212" t="str">
        <f>+B76</f>
        <v>Montería</v>
      </c>
      <c r="C165" s="162">
        <f t="shared" ref="C165:I165" si="71">SUM(C166:C182)</f>
        <v>0</v>
      </c>
      <c r="D165" s="161">
        <f t="shared" si="71"/>
        <v>0</v>
      </c>
      <c r="E165" s="162">
        <f t="shared" si="71"/>
        <v>0</v>
      </c>
      <c r="F165" s="163">
        <f t="shared" si="71"/>
        <v>0</v>
      </c>
      <c r="G165" s="161">
        <f t="shared" si="71"/>
        <v>0</v>
      </c>
      <c r="H165" s="162" t="str">
        <f t="shared" si="71"/>
        <v>#ERROR!</v>
      </c>
      <c r="I165" s="161" t="str">
        <f t="shared" si="71"/>
        <v>#ERROR!</v>
      </c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ht="12.0" hidden="1" customHeight="1">
      <c r="A166" s="219">
        <v>1.1130701E7</v>
      </c>
      <c r="B166" s="220" t="s">
        <v>247</v>
      </c>
      <c r="C166" s="169"/>
      <c r="D166" s="173"/>
      <c r="E166" s="174"/>
      <c r="F166" s="167">
        <f t="shared" ref="F166:F182" si="72">+C166+D166-E166</f>
        <v>0</v>
      </c>
      <c r="G166" s="175">
        <v>0.0</v>
      </c>
      <c r="H166" s="169" t="str">
        <f>+G166+'[1]ENERO 2024'!#REF!</f>
        <v>#ERROR!</v>
      </c>
      <c r="I166" s="168" t="str">
        <f t="shared" ref="I166:I182" si="73">+F166-H166</f>
        <v>#ERROR!</v>
      </c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</row>
    <row r="167" ht="12.0" hidden="1" customHeight="1">
      <c r="A167" s="219">
        <v>1.1130702E7</v>
      </c>
      <c r="B167" s="220" t="s">
        <v>248</v>
      </c>
      <c r="C167" s="169"/>
      <c r="D167" s="173"/>
      <c r="E167" s="174"/>
      <c r="F167" s="167">
        <f t="shared" si="72"/>
        <v>0</v>
      </c>
      <c r="G167" s="175">
        <v>0.0</v>
      </c>
      <c r="H167" s="169" t="str">
        <f>+G167+'[1]ENERO 2024'!#REF!</f>
        <v>#ERROR!</v>
      </c>
      <c r="I167" s="168" t="str">
        <f t="shared" si="73"/>
        <v>#ERROR!</v>
      </c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</row>
    <row r="168" ht="12.0" hidden="1" customHeight="1">
      <c r="A168" s="219">
        <v>1.1130703E7</v>
      </c>
      <c r="B168" s="220" t="s">
        <v>249</v>
      </c>
      <c r="C168" s="169"/>
      <c r="D168" s="173"/>
      <c r="E168" s="174"/>
      <c r="F168" s="167">
        <f t="shared" si="72"/>
        <v>0</v>
      </c>
      <c r="G168" s="175">
        <v>0.0</v>
      </c>
      <c r="H168" s="169" t="str">
        <f>+G168+'[1]ENERO 2024'!#REF!</f>
        <v>#ERROR!</v>
      </c>
      <c r="I168" s="168" t="str">
        <f t="shared" si="73"/>
        <v>#ERROR!</v>
      </c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</row>
    <row r="169" ht="12.0" hidden="1" customHeight="1">
      <c r="A169" s="219">
        <v>1.1130704E7</v>
      </c>
      <c r="B169" s="220" t="s">
        <v>250</v>
      </c>
      <c r="C169" s="169"/>
      <c r="D169" s="173"/>
      <c r="E169" s="174"/>
      <c r="F169" s="167">
        <f t="shared" si="72"/>
        <v>0</v>
      </c>
      <c r="G169" s="175">
        <v>0.0</v>
      </c>
      <c r="H169" s="169" t="str">
        <f>+G169+'[1]ENERO 2024'!#REF!</f>
        <v>#ERROR!</v>
      </c>
      <c r="I169" s="168" t="str">
        <f t="shared" si="73"/>
        <v>#ERROR!</v>
      </c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</row>
    <row r="170" ht="12.0" hidden="1" customHeight="1">
      <c r="A170" s="219">
        <v>1.1130705E7</v>
      </c>
      <c r="B170" s="220" t="s">
        <v>332</v>
      </c>
      <c r="C170" s="169"/>
      <c r="D170" s="173"/>
      <c r="E170" s="174"/>
      <c r="F170" s="167">
        <f t="shared" si="72"/>
        <v>0</v>
      </c>
      <c r="G170" s="175">
        <v>0.0</v>
      </c>
      <c r="H170" s="169" t="str">
        <f>+G170+'[1]ENERO 2024'!#REF!</f>
        <v>#ERROR!</v>
      </c>
      <c r="I170" s="168" t="str">
        <f t="shared" si="73"/>
        <v>#ERROR!</v>
      </c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</row>
    <row r="171" ht="12.0" hidden="1" customHeight="1">
      <c r="A171" s="219">
        <v>1.1130706E7</v>
      </c>
      <c r="B171" s="220" t="s">
        <v>252</v>
      </c>
      <c r="C171" s="169"/>
      <c r="D171" s="173"/>
      <c r="E171" s="174"/>
      <c r="F171" s="167">
        <f t="shared" si="72"/>
        <v>0</v>
      </c>
      <c r="G171" s="175">
        <v>0.0</v>
      </c>
      <c r="H171" s="169" t="str">
        <f>+G171+'[1]ENERO 2024'!#REF!</f>
        <v>#ERROR!</v>
      </c>
      <c r="I171" s="168" t="str">
        <f t="shared" si="73"/>
        <v>#ERROR!</v>
      </c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</row>
    <row r="172" ht="12.0" hidden="1" customHeight="1">
      <c r="A172" s="219">
        <v>1.1130707E7</v>
      </c>
      <c r="B172" s="220" t="s">
        <v>253</v>
      </c>
      <c r="C172" s="169"/>
      <c r="D172" s="173"/>
      <c r="E172" s="174"/>
      <c r="F172" s="167">
        <f t="shared" si="72"/>
        <v>0</v>
      </c>
      <c r="G172" s="175">
        <v>0.0</v>
      </c>
      <c r="H172" s="169" t="str">
        <f>+G172+'[1]ENERO 2024'!#REF!</f>
        <v>#ERROR!</v>
      </c>
      <c r="I172" s="168" t="str">
        <f t="shared" si="73"/>
        <v>#ERROR!</v>
      </c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</row>
    <row r="173" ht="12.0" hidden="1" customHeight="1">
      <c r="A173" s="219">
        <v>1.1130708E7</v>
      </c>
      <c r="B173" s="220" t="s">
        <v>336</v>
      </c>
      <c r="C173" s="169"/>
      <c r="D173" s="173"/>
      <c r="E173" s="174"/>
      <c r="F173" s="167">
        <f t="shared" si="72"/>
        <v>0</v>
      </c>
      <c r="G173" s="175">
        <v>0.0</v>
      </c>
      <c r="H173" s="169" t="str">
        <f>+G173+'[1]ENERO 2024'!#REF!</f>
        <v>#ERROR!</v>
      </c>
      <c r="I173" s="168" t="str">
        <f t="shared" si="73"/>
        <v>#ERROR!</v>
      </c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</row>
    <row r="174" ht="12.0" hidden="1" customHeight="1">
      <c r="A174" s="219">
        <v>1.1130709E7</v>
      </c>
      <c r="B174" s="220" t="s">
        <v>254</v>
      </c>
      <c r="C174" s="169"/>
      <c r="D174" s="173"/>
      <c r="E174" s="174"/>
      <c r="F174" s="167">
        <f t="shared" si="72"/>
        <v>0</v>
      </c>
      <c r="G174" s="175">
        <v>0.0</v>
      </c>
      <c r="H174" s="169" t="str">
        <f>+G174+'[1]ENERO 2024'!#REF!</f>
        <v>#ERROR!</v>
      </c>
      <c r="I174" s="168" t="str">
        <f t="shared" si="73"/>
        <v>#ERROR!</v>
      </c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</row>
    <row r="175" ht="12.0" hidden="1" customHeight="1">
      <c r="A175" s="219">
        <v>1.113071E7</v>
      </c>
      <c r="B175" s="220" t="s">
        <v>255</v>
      </c>
      <c r="C175" s="169"/>
      <c r="D175" s="173"/>
      <c r="E175" s="174"/>
      <c r="F175" s="167">
        <f t="shared" si="72"/>
        <v>0</v>
      </c>
      <c r="G175" s="175">
        <v>0.0</v>
      </c>
      <c r="H175" s="169" t="str">
        <f>+G175+'[1]ENERO 2024'!#REF!</f>
        <v>#ERROR!</v>
      </c>
      <c r="I175" s="168" t="str">
        <f t="shared" si="73"/>
        <v>#ERROR!</v>
      </c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</row>
    <row r="176" ht="12.0" hidden="1" customHeight="1">
      <c r="A176" s="219">
        <v>1.1130711E7</v>
      </c>
      <c r="B176" s="220" t="s">
        <v>256</v>
      </c>
      <c r="C176" s="169">
        <v>0.0</v>
      </c>
      <c r="D176" s="173"/>
      <c r="E176" s="174"/>
      <c r="F176" s="167">
        <f t="shared" si="72"/>
        <v>0</v>
      </c>
      <c r="G176" s="175"/>
      <c r="H176" s="169" t="str">
        <f t="shared" ref="H176:H182" si="74">+G176</f>
        <v/>
      </c>
      <c r="I176" s="168">
        <f t="shared" si="73"/>
        <v>0</v>
      </c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</row>
    <row r="177" ht="12.0" hidden="1" customHeight="1">
      <c r="A177" s="219">
        <v>1.1130712E7</v>
      </c>
      <c r="B177" s="220" t="s">
        <v>257</v>
      </c>
      <c r="C177" s="169">
        <v>0.0</v>
      </c>
      <c r="D177" s="173"/>
      <c r="E177" s="174"/>
      <c r="F177" s="167">
        <f t="shared" si="72"/>
        <v>0</v>
      </c>
      <c r="G177" s="175"/>
      <c r="H177" s="169" t="str">
        <f t="shared" si="74"/>
        <v/>
      </c>
      <c r="I177" s="168">
        <f t="shared" si="73"/>
        <v>0</v>
      </c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</row>
    <row r="178" ht="12.0" hidden="1" customHeight="1">
      <c r="A178" s="219">
        <v>1.1130713E7</v>
      </c>
      <c r="B178" s="220" t="s">
        <v>338</v>
      </c>
      <c r="C178" s="169">
        <v>0.0</v>
      </c>
      <c r="D178" s="173"/>
      <c r="E178" s="174"/>
      <c r="F178" s="167">
        <f t="shared" si="72"/>
        <v>0</v>
      </c>
      <c r="G178" s="175"/>
      <c r="H178" s="169" t="str">
        <f t="shared" si="74"/>
        <v/>
      </c>
      <c r="I178" s="168">
        <f t="shared" si="73"/>
        <v>0</v>
      </c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</row>
    <row r="179" ht="12.0" hidden="1" customHeight="1">
      <c r="A179" s="219">
        <v>1.1130714E7</v>
      </c>
      <c r="B179" s="220" t="s">
        <v>339</v>
      </c>
      <c r="C179" s="169">
        <v>0.0</v>
      </c>
      <c r="D179" s="173"/>
      <c r="E179" s="174"/>
      <c r="F179" s="167">
        <f t="shared" si="72"/>
        <v>0</v>
      </c>
      <c r="G179" s="175"/>
      <c r="H179" s="169" t="str">
        <f t="shared" si="74"/>
        <v/>
      </c>
      <c r="I179" s="168">
        <f t="shared" si="73"/>
        <v>0</v>
      </c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</row>
    <row r="180" ht="24.0" hidden="1" customHeight="1">
      <c r="A180" s="219">
        <v>1.1130715E7</v>
      </c>
      <c r="B180" s="220" t="s">
        <v>340</v>
      </c>
      <c r="C180" s="169">
        <v>0.0</v>
      </c>
      <c r="D180" s="173"/>
      <c r="E180" s="174"/>
      <c r="F180" s="167">
        <f t="shared" si="72"/>
        <v>0</v>
      </c>
      <c r="G180" s="175"/>
      <c r="H180" s="169" t="str">
        <f t="shared" si="74"/>
        <v/>
      </c>
      <c r="I180" s="168">
        <f t="shared" si="73"/>
        <v>0</v>
      </c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</row>
    <row r="181" ht="24.0" hidden="1" customHeight="1">
      <c r="A181" s="219">
        <v>1.1130716E7</v>
      </c>
      <c r="B181" s="220" t="s">
        <v>258</v>
      </c>
      <c r="C181" s="169">
        <v>0.0</v>
      </c>
      <c r="D181" s="173"/>
      <c r="E181" s="174"/>
      <c r="F181" s="167">
        <f t="shared" si="72"/>
        <v>0</v>
      </c>
      <c r="G181" s="175"/>
      <c r="H181" s="169" t="str">
        <f t="shared" si="74"/>
        <v/>
      </c>
      <c r="I181" s="168">
        <f t="shared" si="73"/>
        <v>0</v>
      </c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</row>
    <row r="182" ht="12.0" hidden="1" customHeight="1">
      <c r="A182" s="219">
        <v>1.1130717E7</v>
      </c>
      <c r="B182" s="220" t="s">
        <v>341</v>
      </c>
      <c r="C182" s="169">
        <v>0.0</v>
      </c>
      <c r="D182" s="173"/>
      <c r="E182" s="174"/>
      <c r="F182" s="167">
        <f t="shared" si="72"/>
        <v>0</v>
      </c>
      <c r="G182" s="175"/>
      <c r="H182" s="169" t="str">
        <f t="shared" si="74"/>
        <v/>
      </c>
      <c r="I182" s="168">
        <f t="shared" si="73"/>
        <v>0</v>
      </c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</row>
    <row r="183" ht="12.0" hidden="1" customHeight="1">
      <c r="A183" s="209">
        <v>111308.0</v>
      </c>
      <c r="B183" s="212" t="str">
        <f>+B88</f>
        <v>Escuela Técnica</v>
      </c>
      <c r="C183" s="162">
        <f t="shared" ref="C183:I183" si="75">SUM(C184)</f>
        <v>0</v>
      </c>
      <c r="D183" s="161">
        <f t="shared" si="75"/>
        <v>0</v>
      </c>
      <c r="E183" s="162">
        <f t="shared" si="75"/>
        <v>0</v>
      </c>
      <c r="F183" s="163">
        <f t="shared" si="75"/>
        <v>0</v>
      </c>
      <c r="G183" s="161">
        <f t="shared" si="75"/>
        <v>0</v>
      </c>
      <c r="H183" s="162">
        <f t="shared" si="75"/>
        <v>0</v>
      </c>
      <c r="I183" s="161">
        <f t="shared" si="75"/>
        <v>0</v>
      </c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ht="24.0" hidden="1" customHeight="1">
      <c r="A184" s="219">
        <v>1.1130801E7</v>
      </c>
      <c r="B184" s="220" t="s">
        <v>274</v>
      </c>
      <c r="C184" s="169"/>
      <c r="D184" s="173"/>
      <c r="E184" s="174"/>
      <c r="F184" s="167">
        <f>+C184+D184-E184</f>
        <v>0</v>
      </c>
      <c r="G184" s="175"/>
      <c r="H184" s="169" t="str">
        <f>+G184</f>
        <v/>
      </c>
      <c r="I184" s="168">
        <f>+F184-H184</f>
        <v>0</v>
      </c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</row>
    <row r="185" ht="12.0" customHeight="1">
      <c r="A185" s="209">
        <v>1114.0</v>
      </c>
      <c r="B185" s="212" t="s">
        <v>128</v>
      </c>
      <c r="C185" s="162">
        <f t="shared" ref="C185:I185" si="76">+C186+C190</f>
        <v>16999944</v>
      </c>
      <c r="D185" s="161">
        <f t="shared" si="76"/>
        <v>0</v>
      </c>
      <c r="E185" s="162">
        <f t="shared" si="76"/>
        <v>0</v>
      </c>
      <c r="F185" s="163">
        <f t="shared" si="76"/>
        <v>16999944</v>
      </c>
      <c r="G185" s="161" t="str">
        <f t="shared" si="76"/>
        <v>#REF!</v>
      </c>
      <c r="H185" s="162" t="str">
        <f t="shared" si="76"/>
        <v>#REF!</v>
      </c>
      <c r="I185" s="161" t="str">
        <f t="shared" si="76"/>
        <v>#REF!</v>
      </c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ht="12.0" customHeight="1">
      <c r="A186" s="209">
        <v>111401.0</v>
      </c>
      <c r="B186" s="212" t="s">
        <v>100</v>
      </c>
      <c r="C186" s="162">
        <f t="shared" ref="C186:I186" si="77">SUM(C187:C189)</f>
        <v>16999944</v>
      </c>
      <c r="D186" s="161">
        <f t="shared" si="77"/>
        <v>0</v>
      </c>
      <c r="E186" s="162">
        <f t="shared" si="77"/>
        <v>0</v>
      </c>
      <c r="F186" s="163">
        <f t="shared" si="77"/>
        <v>16999944</v>
      </c>
      <c r="G186" s="161" t="str">
        <f t="shared" si="77"/>
        <v>#REF!</v>
      </c>
      <c r="H186" s="162" t="str">
        <f t="shared" si="77"/>
        <v>#REF!</v>
      </c>
      <c r="I186" s="161" t="str">
        <f t="shared" si="77"/>
        <v>#REF!</v>
      </c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ht="12.0" customHeight="1">
      <c r="A187" s="219">
        <v>1.1140101E7</v>
      </c>
      <c r="B187" s="220" t="str">
        <f t="shared" ref="B187:B189" si="78">+B109</f>
        <v>Gerencia en Finanzas</v>
      </c>
      <c r="C187" s="169">
        <v>5666648.000000001</v>
      </c>
      <c r="D187" s="173"/>
      <c r="E187" s="174"/>
      <c r="F187" s="167">
        <f t="shared" ref="F187:F189" si="79">+C187+D187-E187</f>
        <v>5666648</v>
      </c>
      <c r="G187" s="175" t="str">
        <f t="shared" ref="G187:G189" si="80">+#REF!+#REF!</f>
        <v>#REF!</v>
      </c>
      <c r="H187" s="169" t="str">
        <f>+G187+'1ER BIMESTRE'!H187</f>
        <v>#REF!</v>
      </c>
      <c r="I187" s="168" t="str">
        <f t="shared" ref="I187:I189" si="81">+F187-H187</f>
        <v>#REF!</v>
      </c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</row>
    <row r="188" ht="12.0" customHeight="1">
      <c r="A188" s="219">
        <v>1.1140102E7</v>
      </c>
      <c r="B188" s="220" t="str">
        <f t="shared" si="78"/>
        <v>Gerencia de Servicios de Salud</v>
      </c>
      <c r="C188" s="169">
        <v>5666648.000000001</v>
      </c>
      <c r="D188" s="173"/>
      <c r="E188" s="174"/>
      <c r="F188" s="167">
        <f t="shared" si="79"/>
        <v>5666648</v>
      </c>
      <c r="G188" s="175" t="str">
        <f t="shared" si="80"/>
        <v>#REF!</v>
      </c>
      <c r="H188" s="169" t="str">
        <f>+G188+'1ER BIMESTRE'!H188</f>
        <v>#REF!</v>
      </c>
      <c r="I188" s="168" t="str">
        <f t="shared" si="81"/>
        <v>#REF!</v>
      </c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</row>
    <row r="189" ht="12.0" customHeight="1">
      <c r="A189" s="219">
        <v>1.1140103E7</v>
      </c>
      <c r="B189" s="220" t="str">
        <f t="shared" si="78"/>
        <v>Gerencia en Construcciones</v>
      </c>
      <c r="C189" s="169">
        <v>5666648.000000001</v>
      </c>
      <c r="D189" s="173"/>
      <c r="E189" s="174"/>
      <c r="F189" s="167">
        <f t="shared" si="79"/>
        <v>5666648</v>
      </c>
      <c r="G189" s="175" t="str">
        <f t="shared" si="80"/>
        <v>#REF!</v>
      </c>
      <c r="H189" s="169" t="str">
        <f>+G189+'1ER BIMESTRE'!H189</f>
        <v>#REF!</v>
      </c>
      <c r="I189" s="168" t="str">
        <f t="shared" si="81"/>
        <v>#REF!</v>
      </c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</row>
    <row r="190" ht="22.5" hidden="1" customHeight="1">
      <c r="A190" s="209">
        <v>111402.0</v>
      </c>
      <c r="B190" s="212" t="s">
        <v>277</v>
      </c>
      <c r="C190" s="162">
        <f t="shared" ref="C190:I190" si="82">SUM(C191)</f>
        <v>0</v>
      </c>
      <c r="D190" s="161">
        <f t="shared" si="82"/>
        <v>0</v>
      </c>
      <c r="E190" s="162">
        <f t="shared" si="82"/>
        <v>0</v>
      </c>
      <c r="F190" s="163">
        <f t="shared" si="82"/>
        <v>0</v>
      </c>
      <c r="G190" s="161">
        <f t="shared" si="82"/>
        <v>0</v>
      </c>
      <c r="H190" s="162">
        <f t="shared" si="82"/>
        <v>0</v>
      </c>
      <c r="I190" s="161">
        <f t="shared" si="82"/>
        <v>0</v>
      </c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ht="12.0" hidden="1" customHeight="1">
      <c r="A191" s="219">
        <v>1.1140201E7</v>
      </c>
      <c r="B191" s="220" t="s">
        <v>277</v>
      </c>
      <c r="C191" s="169"/>
      <c r="D191" s="173"/>
      <c r="E191" s="174"/>
      <c r="F191" s="167">
        <f>+C191+D191-E191</f>
        <v>0</v>
      </c>
      <c r="G191" s="175"/>
      <c r="H191" s="169" t="str">
        <f>+G191</f>
        <v/>
      </c>
      <c r="I191" s="168">
        <f>+F191-H191</f>
        <v>0</v>
      </c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</row>
    <row r="192" ht="12.0" customHeight="1">
      <c r="A192" s="209">
        <v>1115.0</v>
      </c>
      <c r="B192" s="212" t="s">
        <v>129</v>
      </c>
      <c r="C192" s="162">
        <f t="shared" ref="C192:I192" si="83">SUM(C193:C201)</f>
        <v>71399764.8</v>
      </c>
      <c r="D192" s="161">
        <f t="shared" si="83"/>
        <v>0</v>
      </c>
      <c r="E192" s="162">
        <f t="shared" si="83"/>
        <v>0</v>
      </c>
      <c r="F192" s="163">
        <f t="shared" si="83"/>
        <v>71399764.8</v>
      </c>
      <c r="G192" s="161" t="str">
        <f t="shared" si="83"/>
        <v>#REF!</v>
      </c>
      <c r="H192" s="162" t="str">
        <f t="shared" si="83"/>
        <v>#REF!</v>
      </c>
      <c r="I192" s="161" t="str">
        <f t="shared" si="83"/>
        <v>#REF!</v>
      </c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ht="12.0" customHeight="1">
      <c r="A193" s="219">
        <v>111501.0</v>
      </c>
      <c r="B193" s="220" t="str">
        <f>+B21</f>
        <v>Facultad de Ingeniería. </v>
      </c>
      <c r="C193" s="169">
        <v>2.124993E7</v>
      </c>
      <c r="D193" s="173"/>
      <c r="E193" s="174"/>
      <c r="F193" s="167">
        <f t="shared" ref="F193:F201" si="84">+C193+D193-E193</f>
        <v>21249930</v>
      </c>
      <c r="G193" s="175" t="str">
        <f t="shared" ref="G193:G197" si="85">+#REF!+#REF!</f>
        <v>#REF!</v>
      </c>
      <c r="H193" s="169" t="str">
        <f>+G193+'1ER BIMESTRE'!H193</f>
        <v>#REF!</v>
      </c>
      <c r="I193" s="168" t="str">
        <f t="shared" ref="I193:I198" si="86">+F193-H193</f>
        <v>#REF!</v>
      </c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</row>
    <row r="194" ht="12.0" customHeight="1">
      <c r="A194" s="219">
        <v>111502.0</v>
      </c>
      <c r="B194" s="220" t="str">
        <f>+B28</f>
        <v>Facultad de Ciencia de la Educacion.  </v>
      </c>
      <c r="C194" s="169">
        <v>1.5583282E7</v>
      </c>
      <c r="D194" s="173"/>
      <c r="E194" s="174"/>
      <c r="F194" s="167">
        <f t="shared" si="84"/>
        <v>15583282</v>
      </c>
      <c r="G194" s="175" t="str">
        <f t="shared" si="85"/>
        <v>#REF!</v>
      </c>
      <c r="H194" s="169" t="str">
        <f>+G194+'1ER BIMESTRE'!H194</f>
        <v>#REF!</v>
      </c>
      <c r="I194" s="168" t="str">
        <f t="shared" si="86"/>
        <v>#REF!</v>
      </c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</row>
    <row r="195" ht="24.0" customHeight="1">
      <c r="A195" s="219">
        <v>111503.0</v>
      </c>
      <c r="B195" s="220" t="str">
        <f>+B130</f>
        <v>Facultad de Ciencias Económicas y Administrativa.</v>
      </c>
      <c r="C195" s="169">
        <v>2.2666592E7</v>
      </c>
      <c r="D195" s="173"/>
      <c r="E195" s="174"/>
      <c r="F195" s="167">
        <f t="shared" si="84"/>
        <v>22666592</v>
      </c>
      <c r="G195" s="175" t="str">
        <f t="shared" si="85"/>
        <v>#REF!</v>
      </c>
      <c r="H195" s="169" t="str">
        <f>+G195+'1ER BIMESTRE'!H195</f>
        <v>#REF!</v>
      </c>
      <c r="I195" s="168" t="str">
        <f t="shared" si="86"/>
        <v>#REF!</v>
      </c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</row>
    <row r="196" ht="24.0" customHeight="1">
      <c r="A196" s="219">
        <v>111504.0</v>
      </c>
      <c r="B196" s="220" t="str">
        <f>+B137</f>
        <v>Facultad de Ciencias Sociales y Humanas</v>
      </c>
      <c r="C196" s="169">
        <v>1.1333296E7</v>
      </c>
      <c r="D196" s="173"/>
      <c r="E196" s="174"/>
      <c r="F196" s="167">
        <f t="shared" si="84"/>
        <v>11333296</v>
      </c>
      <c r="G196" s="175" t="str">
        <f t="shared" si="85"/>
        <v>#REF!</v>
      </c>
      <c r="H196" s="169" t="str">
        <f>+G196+'1ER BIMESTRE'!H196</f>
        <v>#REF!</v>
      </c>
      <c r="I196" s="168" t="str">
        <f t="shared" si="86"/>
        <v>#REF!</v>
      </c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</row>
    <row r="197" ht="12.0" customHeight="1">
      <c r="A197" s="219">
        <v>111505.0</v>
      </c>
      <c r="B197" s="220" t="str">
        <f>+B139</f>
        <v>Facultad de Ciencias Basicas</v>
      </c>
      <c r="C197" s="169">
        <v>566664.8</v>
      </c>
      <c r="D197" s="173"/>
      <c r="E197" s="174"/>
      <c r="F197" s="167">
        <f t="shared" si="84"/>
        <v>566664.8</v>
      </c>
      <c r="G197" s="175" t="str">
        <f t="shared" si="85"/>
        <v>#REF!</v>
      </c>
      <c r="H197" s="169" t="str">
        <f>+G197+'1ER BIMESTRE'!H197</f>
        <v>#REF!</v>
      </c>
      <c r="I197" s="168" t="str">
        <f t="shared" si="86"/>
        <v>#REF!</v>
      </c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</row>
    <row r="198" ht="24.0" hidden="1" customHeight="1">
      <c r="A198" s="219">
        <v>111506.0</v>
      </c>
      <c r="B198" s="220" t="str">
        <f>+B142</f>
        <v>Instituto Virtual de  Educacion a Distancia</v>
      </c>
      <c r="C198" s="169"/>
      <c r="D198" s="173"/>
      <c r="E198" s="174"/>
      <c r="F198" s="167">
        <f t="shared" si="84"/>
        <v>0</v>
      </c>
      <c r="G198" s="175"/>
      <c r="H198" s="169" t="str">
        <f>+G198</f>
        <v/>
      </c>
      <c r="I198" s="168">
        <f t="shared" si="86"/>
        <v>0</v>
      </c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</row>
    <row r="199" ht="12.0" hidden="1" customHeight="1">
      <c r="A199" s="219">
        <v>111507.0</v>
      </c>
      <c r="B199" s="220" t="s">
        <v>246</v>
      </c>
      <c r="C199" s="169">
        <v>0.0</v>
      </c>
      <c r="D199" s="161"/>
      <c r="E199" s="162"/>
      <c r="F199" s="167">
        <f t="shared" si="84"/>
        <v>0</v>
      </c>
      <c r="G199" s="161"/>
      <c r="H199" s="169"/>
      <c r="I199" s="168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</row>
    <row r="200" ht="12.0" hidden="1" customHeight="1">
      <c r="A200" s="219">
        <v>111508.0</v>
      </c>
      <c r="B200" s="220" t="s">
        <v>221</v>
      </c>
      <c r="C200" s="169">
        <v>0.0</v>
      </c>
      <c r="D200" s="161"/>
      <c r="E200" s="162"/>
      <c r="F200" s="167">
        <f t="shared" si="84"/>
        <v>0</v>
      </c>
      <c r="G200" s="161"/>
      <c r="H200" s="169"/>
      <c r="I200" s="168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</row>
    <row r="201" ht="12.0" hidden="1" customHeight="1">
      <c r="A201" s="219">
        <v>111509.0</v>
      </c>
      <c r="B201" s="220" t="s">
        <v>257</v>
      </c>
      <c r="C201" s="169">
        <v>0.0</v>
      </c>
      <c r="D201" s="161"/>
      <c r="E201" s="162"/>
      <c r="F201" s="167">
        <f t="shared" si="84"/>
        <v>0</v>
      </c>
      <c r="G201" s="161"/>
      <c r="H201" s="169"/>
      <c r="I201" s="168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</row>
    <row r="202" ht="12.0" customHeight="1">
      <c r="A202" s="209">
        <v>1116.0</v>
      </c>
      <c r="B202" s="212" t="s">
        <v>130</v>
      </c>
      <c r="C202" s="162">
        <f t="shared" ref="C202:I202" si="87">+C203</f>
        <v>39666536</v>
      </c>
      <c r="D202" s="161">
        <f t="shared" si="87"/>
        <v>0</v>
      </c>
      <c r="E202" s="162">
        <f t="shared" si="87"/>
        <v>0</v>
      </c>
      <c r="F202" s="163">
        <f t="shared" si="87"/>
        <v>39666536</v>
      </c>
      <c r="G202" s="161" t="str">
        <f t="shared" si="87"/>
        <v>#REF!</v>
      </c>
      <c r="H202" s="162" t="str">
        <f t="shared" si="87"/>
        <v>#REF!</v>
      </c>
      <c r="I202" s="161" t="str">
        <f t="shared" si="87"/>
        <v>#REF!</v>
      </c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ht="12.0" customHeight="1">
      <c r="A203" s="209">
        <v>111601.0</v>
      </c>
      <c r="B203" s="212" t="s">
        <v>100</v>
      </c>
      <c r="C203" s="162">
        <f t="shared" ref="C203:I203" si="88">SUM(C204:C206)</f>
        <v>39666536</v>
      </c>
      <c r="D203" s="161">
        <f t="shared" si="88"/>
        <v>0</v>
      </c>
      <c r="E203" s="162">
        <f t="shared" si="88"/>
        <v>0</v>
      </c>
      <c r="F203" s="163">
        <f t="shared" si="88"/>
        <v>39666536</v>
      </c>
      <c r="G203" s="161" t="str">
        <f t="shared" si="88"/>
        <v>#REF!</v>
      </c>
      <c r="H203" s="162" t="str">
        <f t="shared" si="88"/>
        <v>#REF!</v>
      </c>
      <c r="I203" s="161" t="str">
        <f t="shared" si="88"/>
        <v>#REF!</v>
      </c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ht="12.0" customHeight="1">
      <c r="A204" s="219">
        <v>1.1160101E7</v>
      </c>
      <c r="B204" s="220" t="str">
        <f t="shared" ref="B204:B206" si="89">+B187</f>
        <v>Gerencia en Finanzas</v>
      </c>
      <c r="C204" s="169">
        <v>1.5866614399999999E7</v>
      </c>
      <c r="D204" s="213"/>
      <c r="E204" s="174"/>
      <c r="F204" s="167">
        <f t="shared" ref="F204:F206" si="90">+C204+D204-E204</f>
        <v>15866614.4</v>
      </c>
      <c r="G204" s="175" t="str">
        <f t="shared" ref="G204:G206" si="91">+#REF!+#REF!</f>
        <v>#REF!</v>
      </c>
      <c r="H204" s="169" t="str">
        <f>+G204+'1ER BIMESTRE'!H204</f>
        <v>#REF!</v>
      </c>
      <c r="I204" s="168" t="str">
        <f t="shared" ref="I204:I206" si="92">+F204-H204</f>
        <v>#REF!</v>
      </c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</row>
    <row r="205" ht="12.0" customHeight="1">
      <c r="A205" s="219">
        <v>1.1160102E7</v>
      </c>
      <c r="B205" s="220" t="str">
        <f t="shared" si="89"/>
        <v>Gerencia de Servicios de Salud</v>
      </c>
      <c r="C205" s="169">
        <v>1.5866614399999999E7</v>
      </c>
      <c r="D205" s="178"/>
      <c r="E205" s="179"/>
      <c r="F205" s="167">
        <f t="shared" si="90"/>
        <v>15866614.4</v>
      </c>
      <c r="G205" s="175" t="str">
        <f t="shared" si="91"/>
        <v>#REF!</v>
      </c>
      <c r="H205" s="169" t="str">
        <f>+G205+'1ER BIMESTRE'!H205</f>
        <v>#REF!</v>
      </c>
      <c r="I205" s="168" t="str">
        <f t="shared" si="92"/>
        <v>#REF!</v>
      </c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</row>
    <row r="206" ht="12.0" customHeight="1">
      <c r="A206" s="219">
        <v>1.1160103E7</v>
      </c>
      <c r="B206" s="220" t="str">
        <f t="shared" si="89"/>
        <v>Gerencia en Construcciones</v>
      </c>
      <c r="C206" s="169">
        <v>7933307.199999999</v>
      </c>
      <c r="D206" s="204"/>
      <c r="E206" s="221"/>
      <c r="F206" s="167">
        <f t="shared" si="90"/>
        <v>7933307.2</v>
      </c>
      <c r="G206" s="175" t="str">
        <f t="shared" si="91"/>
        <v>#REF!</v>
      </c>
      <c r="H206" s="169" t="str">
        <f>+G206+'1ER BIMESTRE'!H206</f>
        <v>#REF!</v>
      </c>
      <c r="I206" s="168" t="str">
        <f t="shared" si="92"/>
        <v>#REF!</v>
      </c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</row>
    <row r="207" ht="12.0" customHeight="1">
      <c r="A207" s="209">
        <v>1117.0</v>
      </c>
      <c r="B207" s="212" t="s">
        <v>132</v>
      </c>
      <c r="C207" s="162">
        <f t="shared" ref="C207:I207" si="93">SUM(C208:C218)</f>
        <v>126216798.3</v>
      </c>
      <c r="D207" s="161">
        <f t="shared" si="93"/>
        <v>0</v>
      </c>
      <c r="E207" s="162">
        <f t="shared" si="93"/>
        <v>0</v>
      </c>
      <c r="F207" s="163">
        <f t="shared" si="93"/>
        <v>126216798.3</v>
      </c>
      <c r="G207" s="161" t="str">
        <f t="shared" si="93"/>
        <v>#REF!</v>
      </c>
      <c r="H207" s="162" t="str">
        <f t="shared" si="93"/>
        <v>#REF!</v>
      </c>
      <c r="I207" s="161" t="str">
        <f t="shared" si="93"/>
        <v>#REF!</v>
      </c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ht="12.0" customHeight="1">
      <c r="A208" s="219">
        <v>111701.0</v>
      </c>
      <c r="B208" s="220" t="s">
        <v>133</v>
      </c>
      <c r="C208" s="169">
        <v>566664.8000000002</v>
      </c>
      <c r="D208" s="204"/>
      <c r="E208" s="221"/>
      <c r="F208" s="167">
        <f t="shared" ref="F208:F218" si="94">+C208+D208-E208</f>
        <v>566664.8</v>
      </c>
      <c r="G208" s="178" t="str">
        <f t="shared" ref="G208:G218" si="95">+#REF!+#REF!</f>
        <v>#REF!</v>
      </c>
      <c r="H208" s="169" t="str">
        <f>+G208+'1ER BIMESTRE'!H208</f>
        <v>#REF!</v>
      </c>
      <c r="I208" s="168" t="str">
        <f t="shared" ref="I208:I218" si="96">+F208-H208</f>
        <v>#REF!</v>
      </c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</row>
    <row r="209" ht="12.0" hidden="1" customHeight="1">
      <c r="A209" s="219">
        <v>111702.0</v>
      </c>
      <c r="B209" s="220" t="s">
        <v>278</v>
      </c>
      <c r="C209" s="169"/>
      <c r="D209" s="204"/>
      <c r="E209" s="221"/>
      <c r="F209" s="167">
        <f t="shared" si="94"/>
        <v>0</v>
      </c>
      <c r="G209" s="178" t="str">
        <f t="shared" si="95"/>
        <v>#REF!</v>
      </c>
      <c r="H209" s="169" t="str">
        <f>+G209+'1ER BIMESTRE'!H209</f>
        <v>#REF!</v>
      </c>
      <c r="I209" s="168" t="str">
        <f t="shared" si="96"/>
        <v>#REF!</v>
      </c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</row>
    <row r="210" ht="12.0" customHeight="1">
      <c r="A210" s="219">
        <v>111703.0</v>
      </c>
      <c r="B210" s="220" t="s">
        <v>279</v>
      </c>
      <c r="C210" s="169">
        <v>9111969.984</v>
      </c>
      <c r="D210" s="204"/>
      <c r="E210" s="221"/>
      <c r="F210" s="167">
        <f t="shared" si="94"/>
        <v>9111969.984</v>
      </c>
      <c r="G210" s="178" t="str">
        <f t="shared" si="95"/>
        <v>#REF!</v>
      </c>
      <c r="H210" s="169" t="str">
        <f>+G210+'1ER BIMESTRE'!H210</f>
        <v>#REF!</v>
      </c>
      <c r="I210" s="168" t="str">
        <f t="shared" si="96"/>
        <v>#REF!</v>
      </c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</row>
    <row r="211" ht="12.0" customHeight="1">
      <c r="A211" s="219">
        <v>111704.0</v>
      </c>
      <c r="B211" s="220" t="s">
        <v>134</v>
      </c>
      <c r="C211" s="169">
        <v>2.2598592224000003E7</v>
      </c>
      <c r="D211" s="204"/>
      <c r="E211" s="221"/>
      <c r="F211" s="167">
        <f t="shared" si="94"/>
        <v>22598592.22</v>
      </c>
      <c r="G211" s="178" t="str">
        <f t="shared" si="95"/>
        <v>#REF!</v>
      </c>
      <c r="H211" s="169" t="str">
        <f>+G211+'1ER BIMESTRE'!H211</f>
        <v>#REF!</v>
      </c>
      <c r="I211" s="168" t="str">
        <f t="shared" si="96"/>
        <v>#REF!</v>
      </c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</row>
    <row r="212" ht="12.0" customHeight="1">
      <c r="A212" s="219">
        <v>111705.0</v>
      </c>
      <c r="B212" s="220" t="s">
        <v>136</v>
      </c>
      <c r="C212" s="169">
        <v>5.0E7</v>
      </c>
      <c r="D212" s="204"/>
      <c r="E212" s="221"/>
      <c r="F212" s="167">
        <f t="shared" si="94"/>
        <v>50000000</v>
      </c>
      <c r="G212" s="178" t="str">
        <f t="shared" si="95"/>
        <v>#REF!</v>
      </c>
      <c r="H212" s="169" t="str">
        <f>+G212+'1ER BIMESTRE'!H212</f>
        <v>#REF!</v>
      </c>
      <c r="I212" s="168" t="str">
        <f t="shared" si="96"/>
        <v>#REF!</v>
      </c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</row>
    <row r="213" ht="24.0" customHeight="1">
      <c r="A213" s="219">
        <v>111706.0</v>
      </c>
      <c r="B213" s="220" t="s">
        <v>280</v>
      </c>
      <c r="C213" s="169">
        <v>5989646.936000002</v>
      </c>
      <c r="D213" s="204"/>
      <c r="E213" s="221"/>
      <c r="F213" s="167">
        <f t="shared" si="94"/>
        <v>5989646.936</v>
      </c>
      <c r="G213" s="178" t="str">
        <f t="shared" si="95"/>
        <v>#REF!</v>
      </c>
      <c r="H213" s="169" t="str">
        <f>+G213+'1ER BIMESTRE'!H213</f>
        <v>#REF!</v>
      </c>
      <c r="I213" s="168" t="str">
        <f t="shared" si="96"/>
        <v>#REF!</v>
      </c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</row>
    <row r="214" ht="12.0" customHeight="1">
      <c r="A214" s="219">
        <v>111707.0</v>
      </c>
      <c r="B214" s="220" t="s">
        <v>138</v>
      </c>
      <c r="C214" s="169">
        <v>2.2099927200000003E7</v>
      </c>
      <c r="D214" s="204"/>
      <c r="E214" s="221"/>
      <c r="F214" s="167">
        <f t="shared" si="94"/>
        <v>22099927.2</v>
      </c>
      <c r="G214" s="178" t="str">
        <f t="shared" si="95"/>
        <v>#REF!</v>
      </c>
      <c r="H214" s="169" t="str">
        <f>+G214+'1ER BIMESTRE'!H214</f>
        <v>#REF!</v>
      </c>
      <c r="I214" s="168" t="str">
        <f t="shared" si="96"/>
        <v>#REF!</v>
      </c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</row>
    <row r="215" ht="12.0" customHeight="1">
      <c r="A215" s="219">
        <v>111708.0</v>
      </c>
      <c r="B215" s="220" t="s">
        <v>139</v>
      </c>
      <c r="C215" s="169">
        <v>1.5E7</v>
      </c>
      <c r="D215" s="204"/>
      <c r="E215" s="221"/>
      <c r="F215" s="167">
        <f t="shared" si="94"/>
        <v>15000000</v>
      </c>
      <c r="G215" s="178" t="str">
        <f t="shared" si="95"/>
        <v>#REF!</v>
      </c>
      <c r="H215" s="169" t="str">
        <f>+G215+'1ER BIMESTRE'!H215</f>
        <v>#REF!</v>
      </c>
      <c r="I215" s="168" t="str">
        <f t="shared" si="96"/>
        <v>#REF!</v>
      </c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</row>
    <row r="216" ht="12.0" hidden="1" customHeight="1">
      <c r="A216" s="219">
        <v>111709.0</v>
      </c>
      <c r="B216" s="220" t="s">
        <v>281</v>
      </c>
      <c r="C216" s="169"/>
      <c r="D216" s="204"/>
      <c r="E216" s="221"/>
      <c r="F216" s="167">
        <f t="shared" si="94"/>
        <v>0</v>
      </c>
      <c r="G216" s="178" t="str">
        <f t="shared" si="95"/>
        <v>#REF!</v>
      </c>
      <c r="H216" s="169" t="str">
        <f>+G216+'1ER BIMESTRE'!H216</f>
        <v>#REF!</v>
      </c>
      <c r="I216" s="168" t="str">
        <f t="shared" si="96"/>
        <v>#REF!</v>
      </c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</row>
    <row r="217" ht="12.0" hidden="1" customHeight="1">
      <c r="A217" s="219">
        <v>111710.0</v>
      </c>
      <c r="B217" s="220" t="s">
        <v>282</v>
      </c>
      <c r="C217" s="169"/>
      <c r="D217" s="204"/>
      <c r="E217" s="221"/>
      <c r="F217" s="167">
        <f t="shared" si="94"/>
        <v>0</v>
      </c>
      <c r="G217" s="178" t="str">
        <f t="shared" si="95"/>
        <v>#REF!</v>
      </c>
      <c r="H217" s="169" t="str">
        <f>+G217+'1ER BIMESTRE'!H217</f>
        <v>#REF!</v>
      </c>
      <c r="I217" s="168" t="str">
        <f t="shared" si="96"/>
        <v>#REF!</v>
      </c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</row>
    <row r="218" ht="24.0" customHeight="1">
      <c r="A218" s="219">
        <v>111711.0</v>
      </c>
      <c r="B218" s="220" t="s">
        <v>283</v>
      </c>
      <c r="C218" s="169">
        <v>849997.2</v>
      </c>
      <c r="D218" s="204"/>
      <c r="E218" s="221"/>
      <c r="F218" s="167">
        <f t="shared" si="94"/>
        <v>849997.2</v>
      </c>
      <c r="G218" s="178" t="str">
        <f t="shared" si="95"/>
        <v>#REF!</v>
      </c>
      <c r="H218" s="169" t="str">
        <f>+G218+'1ER BIMESTRE'!H218</f>
        <v>#REF!</v>
      </c>
      <c r="I218" s="168" t="str">
        <f t="shared" si="96"/>
        <v>#REF!</v>
      </c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</row>
    <row r="219" ht="12.0" customHeight="1">
      <c r="A219" s="209">
        <v>112.0</v>
      </c>
      <c r="B219" s="212" t="s">
        <v>141</v>
      </c>
      <c r="C219" s="162">
        <f t="shared" ref="C219:I219" si="97">SUM(C220)</f>
        <v>210000000</v>
      </c>
      <c r="D219" s="161">
        <f t="shared" si="97"/>
        <v>0</v>
      </c>
      <c r="E219" s="162">
        <f t="shared" si="97"/>
        <v>0</v>
      </c>
      <c r="F219" s="163">
        <f t="shared" si="97"/>
        <v>210000000</v>
      </c>
      <c r="G219" s="161" t="str">
        <f t="shared" si="97"/>
        <v>#REF!</v>
      </c>
      <c r="H219" s="162" t="str">
        <f t="shared" si="97"/>
        <v>#REF!</v>
      </c>
      <c r="I219" s="161" t="str">
        <f t="shared" si="97"/>
        <v>#REF!</v>
      </c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ht="12.0" customHeight="1">
      <c r="A220" s="209">
        <v>11201.0</v>
      </c>
      <c r="B220" s="212" t="s">
        <v>284</v>
      </c>
      <c r="C220" s="162">
        <f t="shared" ref="C220:I220" si="98">SUM(C221:C223)</f>
        <v>210000000</v>
      </c>
      <c r="D220" s="161">
        <f t="shared" si="98"/>
        <v>0</v>
      </c>
      <c r="E220" s="162">
        <f t="shared" si="98"/>
        <v>0</v>
      </c>
      <c r="F220" s="163">
        <f t="shared" si="98"/>
        <v>210000000</v>
      </c>
      <c r="G220" s="161" t="str">
        <f t="shared" si="98"/>
        <v>#REF!</v>
      </c>
      <c r="H220" s="162" t="str">
        <f t="shared" si="98"/>
        <v>#REF!</v>
      </c>
      <c r="I220" s="161" t="str">
        <f t="shared" si="98"/>
        <v>#REF!</v>
      </c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ht="12.0" hidden="1" customHeight="1">
      <c r="A221" s="219">
        <v>1120101.0</v>
      </c>
      <c r="B221" s="220" t="s">
        <v>285</v>
      </c>
      <c r="C221" s="169">
        <v>0.0</v>
      </c>
      <c r="D221" s="161"/>
      <c r="E221" s="162"/>
      <c r="F221" s="167">
        <f t="shared" ref="F221:F223" si="99">+C221+D221-E221</f>
        <v>0</v>
      </c>
      <c r="G221" s="161"/>
      <c r="H221" s="169" t="str">
        <f>+G221</f>
        <v/>
      </c>
      <c r="I221" s="168">
        <f t="shared" ref="I221:I223" si="100">+F221-H221</f>
        <v>0</v>
      </c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ht="12.0" customHeight="1">
      <c r="A222" s="219">
        <v>1120102.0</v>
      </c>
      <c r="B222" s="220" t="s">
        <v>286</v>
      </c>
      <c r="C222" s="283">
        <v>1.0E7</v>
      </c>
      <c r="D222" s="206"/>
      <c r="E222" s="207"/>
      <c r="F222" s="167">
        <f t="shared" si="99"/>
        <v>10000000</v>
      </c>
      <c r="G222" s="208" t="str">
        <f t="shared" ref="G222:G223" si="101">+#REF!+#REF!</f>
        <v>#REF!</v>
      </c>
      <c r="H222" s="169" t="str">
        <f>+G222+'1ER BIMESTRE'!H222</f>
        <v>#REF!</v>
      </c>
      <c r="I222" s="168" t="str">
        <f t="shared" si="100"/>
        <v>#REF!</v>
      </c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ht="24.0" customHeight="1">
      <c r="A223" s="219">
        <v>1120103.0</v>
      </c>
      <c r="B223" s="220" t="s">
        <v>287</v>
      </c>
      <c r="C223" s="169">
        <v>2.0E8</v>
      </c>
      <c r="D223" s="227"/>
      <c r="E223" s="195"/>
      <c r="F223" s="167">
        <f t="shared" si="99"/>
        <v>200000000</v>
      </c>
      <c r="G223" s="224" t="str">
        <f t="shared" si="101"/>
        <v>#REF!</v>
      </c>
      <c r="H223" s="169" t="str">
        <f>+G223+'1ER BIMESTRE'!H223</f>
        <v>#REF!</v>
      </c>
      <c r="I223" s="168" t="str">
        <f t="shared" si="100"/>
        <v>#REF!</v>
      </c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ht="12.0" customHeight="1">
      <c r="A224" s="209">
        <v>113.0</v>
      </c>
      <c r="B224" s="212" t="s">
        <v>149</v>
      </c>
      <c r="C224" s="162">
        <f t="shared" ref="C224:I224" si="102">SUM(C225:C228)</f>
        <v>6385263910</v>
      </c>
      <c r="D224" s="161">
        <f t="shared" si="102"/>
        <v>0</v>
      </c>
      <c r="E224" s="162">
        <f t="shared" si="102"/>
        <v>0</v>
      </c>
      <c r="F224" s="163">
        <f t="shared" si="102"/>
        <v>6385263910</v>
      </c>
      <c r="G224" s="161" t="str">
        <f t="shared" si="102"/>
        <v>#REF!</v>
      </c>
      <c r="H224" s="162" t="str">
        <f t="shared" si="102"/>
        <v>#REF!</v>
      </c>
      <c r="I224" s="161" t="str">
        <f t="shared" si="102"/>
        <v>#REF!</v>
      </c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ht="24.0" customHeight="1">
      <c r="A225" s="219">
        <v>11301.0</v>
      </c>
      <c r="B225" s="220" t="s">
        <v>288</v>
      </c>
      <c r="C225" s="169">
        <v>6.0E9</v>
      </c>
      <c r="D225" s="229"/>
      <c r="E225" s="174"/>
      <c r="F225" s="167">
        <f t="shared" ref="F225:F228" si="103">+C225+D225-E225</f>
        <v>6000000000</v>
      </c>
      <c r="G225" s="175" t="str">
        <f t="shared" ref="G225:G228" si="104">+#REF!+#REF!</f>
        <v>#REF!</v>
      </c>
      <c r="H225" s="169" t="str">
        <f>+G225+'1ER BIMESTRE'!H225</f>
        <v>#REF!</v>
      </c>
      <c r="I225" s="168" t="str">
        <f t="shared" ref="I225:I228" si="105">+F225-H225</f>
        <v>#REF!</v>
      </c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ht="12.0" customHeight="1">
      <c r="A226" s="219">
        <v>11302.0</v>
      </c>
      <c r="B226" s="220" t="s">
        <v>151</v>
      </c>
      <c r="C226" s="169">
        <v>3.7326391E8</v>
      </c>
      <c r="D226" s="161"/>
      <c r="E226" s="162"/>
      <c r="F226" s="167">
        <f t="shared" si="103"/>
        <v>373263910</v>
      </c>
      <c r="G226" s="168" t="str">
        <f t="shared" si="104"/>
        <v>#REF!</v>
      </c>
      <c r="H226" s="169" t="str">
        <f>+G226+'1ER BIMESTRE'!H226</f>
        <v>#REF!</v>
      </c>
      <c r="I226" s="168" t="str">
        <f t="shared" si="105"/>
        <v>#REF!</v>
      </c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ht="12.0" customHeight="1">
      <c r="A227" s="219">
        <v>11303.0</v>
      </c>
      <c r="B227" s="220" t="s">
        <v>152</v>
      </c>
      <c r="C227" s="169">
        <v>1.0E7</v>
      </c>
      <c r="D227" s="227"/>
      <c r="E227" s="195"/>
      <c r="F227" s="167">
        <f t="shared" si="103"/>
        <v>10000000</v>
      </c>
      <c r="G227" s="224" t="str">
        <f t="shared" si="104"/>
        <v>#REF!</v>
      </c>
      <c r="H227" s="169" t="str">
        <f>+G227+'1ER BIMESTRE'!H227</f>
        <v>#REF!</v>
      </c>
      <c r="I227" s="168" t="str">
        <f t="shared" si="105"/>
        <v>#REF!</v>
      </c>
      <c r="J227" s="128"/>
      <c r="K227" s="159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ht="12.0" customHeight="1">
      <c r="A228" s="219">
        <v>11304.0</v>
      </c>
      <c r="B228" s="220" t="s">
        <v>153</v>
      </c>
      <c r="C228" s="169">
        <v>2000000.0</v>
      </c>
      <c r="D228" s="227"/>
      <c r="E228" s="195"/>
      <c r="F228" s="167">
        <f t="shared" si="103"/>
        <v>2000000</v>
      </c>
      <c r="G228" s="224" t="str">
        <f t="shared" si="104"/>
        <v>#REF!</v>
      </c>
      <c r="H228" s="169" t="str">
        <f>+G228+'1ER BIMESTRE'!H228</f>
        <v>#REF!</v>
      </c>
      <c r="I228" s="168" t="str">
        <f t="shared" si="105"/>
        <v>#REF!</v>
      </c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ht="12.0" customHeight="1">
      <c r="A229" s="209">
        <v>12.0</v>
      </c>
      <c r="B229" s="212" t="s">
        <v>154</v>
      </c>
      <c r="C229" s="162">
        <f t="shared" ref="C229:I229" si="106">+C230+C237</f>
        <v>28949025708</v>
      </c>
      <c r="D229" s="161">
        <f t="shared" si="106"/>
        <v>0</v>
      </c>
      <c r="E229" s="162">
        <f t="shared" si="106"/>
        <v>0</v>
      </c>
      <c r="F229" s="163">
        <f t="shared" si="106"/>
        <v>28949025708</v>
      </c>
      <c r="G229" s="161" t="str">
        <f t="shared" si="106"/>
        <v>#REF!</v>
      </c>
      <c r="H229" s="162" t="str">
        <f t="shared" si="106"/>
        <v>#REF!</v>
      </c>
      <c r="I229" s="161" t="str">
        <f t="shared" si="106"/>
        <v>#REF!</v>
      </c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ht="12.0" customHeight="1">
      <c r="A230" s="209">
        <v>121.0</v>
      </c>
      <c r="B230" s="212" t="s">
        <v>155</v>
      </c>
      <c r="C230" s="162">
        <f t="shared" ref="C230:I230" si="107">+C231+C235</f>
        <v>22129793411</v>
      </c>
      <c r="D230" s="161">
        <f t="shared" si="107"/>
        <v>0</v>
      </c>
      <c r="E230" s="162">
        <f t="shared" si="107"/>
        <v>0</v>
      </c>
      <c r="F230" s="163">
        <f t="shared" si="107"/>
        <v>22129793411</v>
      </c>
      <c r="G230" s="161" t="str">
        <f t="shared" si="107"/>
        <v>#REF!</v>
      </c>
      <c r="H230" s="162" t="str">
        <f t="shared" si="107"/>
        <v>#REF!</v>
      </c>
      <c r="I230" s="161" t="str">
        <f t="shared" si="107"/>
        <v>#REF!</v>
      </c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ht="12.0" customHeight="1">
      <c r="A231" s="209">
        <v>12101.0</v>
      </c>
      <c r="B231" s="212" t="s">
        <v>156</v>
      </c>
      <c r="C231" s="162">
        <f t="shared" ref="C231:I231" si="108">SUM(C232:C234)</f>
        <v>15518602568</v>
      </c>
      <c r="D231" s="161">
        <f t="shared" si="108"/>
        <v>0</v>
      </c>
      <c r="E231" s="162">
        <f t="shared" si="108"/>
        <v>0</v>
      </c>
      <c r="F231" s="163">
        <f t="shared" si="108"/>
        <v>15518602568</v>
      </c>
      <c r="G231" s="161" t="str">
        <f t="shared" si="108"/>
        <v>#REF!</v>
      </c>
      <c r="H231" s="162" t="str">
        <f t="shared" si="108"/>
        <v>#REF!</v>
      </c>
      <c r="I231" s="161" t="str">
        <f t="shared" si="108"/>
        <v>#REF!</v>
      </c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ht="12.0" customHeight="1">
      <c r="A232" s="219">
        <v>1210101.0</v>
      </c>
      <c r="B232" s="220" t="s">
        <v>157</v>
      </c>
      <c r="C232" s="169">
        <v>1.437950713E10</v>
      </c>
      <c r="D232" s="230"/>
      <c r="E232" s="195"/>
      <c r="F232" s="167">
        <f t="shared" ref="F232:F234" si="109">+C232+D232-E232</f>
        <v>14379507130</v>
      </c>
      <c r="G232" s="224" t="str">
        <f t="shared" ref="G232:G234" si="110">+#REF!+#REF!</f>
        <v>#REF!</v>
      </c>
      <c r="H232" s="169" t="str">
        <f>+G232+'1ER BIMESTRE'!H232</f>
        <v>#REF!</v>
      </c>
      <c r="I232" s="168" t="str">
        <f t="shared" ref="I232:I234" si="111">+F232-H232</f>
        <v>#REF!</v>
      </c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</row>
    <row r="233" ht="12.0" customHeight="1">
      <c r="A233" s="219">
        <v>1210102.0</v>
      </c>
      <c r="B233" s="220" t="s">
        <v>158</v>
      </c>
      <c r="C233" s="169">
        <v>4.68715125E8</v>
      </c>
      <c r="D233" s="168"/>
      <c r="E233" s="162"/>
      <c r="F233" s="167">
        <f t="shared" si="109"/>
        <v>468715125</v>
      </c>
      <c r="G233" s="168" t="str">
        <f t="shared" si="110"/>
        <v>#REF!</v>
      </c>
      <c r="H233" s="169" t="str">
        <f>+G233+'1ER BIMESTRE'!H233</f>
        <v>#REF!</v>
      </c>
      <c r="I233" s="168" t="str">
        <f t="shared" si="111"/>
        <v>#REF!</v>
      </c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</row>
    <row r="234" ht="12.0" customHeight="1">
      <c r="A234" s="219">
        <v>1210103.0</v>
      </c>
      <c r="B234" s="220" t="s">
        <v>290</v>
      </c>
      <c r="C234" s="169">
        <v>6.70380313E8</v>
      </c>
      <c r="D234" s="230"/>
      <c r="E234" s="225"/>
      <c r="F234" s="167">
        <f t="shared" si="109"/>
        <v>670380313</v>
      </c>
      <c r="G234" s="224" t="str">
        <f t="shared" si="110"/>
        <v>#REF!</v>
      </c>
      <c r="H234" s="169" t="str">
        <f>+G234+'1ER BIMESTRE'!H234</f>
        <v>#REF!</v>
      </c>
      <c r="I234" s="168" t="str">
        <f t="shared" si="111"/>
        <v>#REF!</v>
      </c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</row>
    <row r="235" ht="12.0" customHeight="1">
      <c r="A235" s="209">
        <v>12102.0</v>
      </c>
      <c r="B235" s="212" t="s">
        <v>161</v>
      </c>
      <c r="C235" s="162">
        <f t="shared" ref="C235:I235" si="112">SUM(C236)</f>
        <v>6611190843</v>
      </c>
      <c r="D235" s="161">
        <f t="shared" si="112"/>
        <v>0</v>
      </c>
      <c r="E235" s="162">
        <f t="shared" si="112"/>
        <v>0</v>
      </c>
      <c r="F235" s="163">
        <f t="shared" si="112"/>
        <v>6611190843</v>
      </c>
      <c r="G235" s="161" t="str">
        <f t="shared" si="112"/>
        <v>#REF!</v>
      </c>
      <c r="H235" s="162" t="str">
        <f t="shared" si="112"/>
        <v>#REF!</v>
      </c>
      <c r="I235" s="161" t="str">
        <f t="shared" si="112"/>
        <v>#REF!</v>
      </c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</row>
    <row r="236" ht="12.0" customHeight="1">
      <c r="A236" s="219">
        <v>1210201.0</v>
      </c>
      <c r="B236" s="220" t="s">
        <v>54</v>
      </c>
      <c r="C236" s="169">
        <v>6.611190843496E9</v>
      </c>
      <c r="D236" s="230"/>
      <c r="E236" s="225"/>
      <c r="F236" s="167">
        <f>+C236+D236-E236</f>
        <v>6611190843</v>
      </c>
      <c r="G236" s="224" t="str">
        <f>+#REF!+#REF!</f>
        <v>#REF!</v>
      </c>
      <c r="H236" s="169" t="str">
        <f>+G236+'[1]ENERO 2024'!G150</f>
        <v>#REF!</v>
      </c>
      <c r="I236" s="168" t="str">
        <f>+F236-H236</f>
        <v>#REF!</v>
      </c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</row>
    <row r="237" ht="12.0" customHeight="1">
      <c r="A237" s="209">
        <v>122.0</v>
      </c>
      <c r="B237" s="212" t="s">
        <v>162</v>
      </c>
      <c r="C237" s="162">
        <f t="shared" ref="C237:I237" si="113">+C238+C240+C242+C244+C245</f>
        <v>6819232297</v>
      </c>
      <c r="D237" s="161">
        <f t="shared" si="113"/>
        <v>0</v>
      </c>
      <c r="E237" s="162">
        <f t="shared" si="113"/>
        <v>0</v>
      </c>
      <c r="F237" s="160">
        <f t="shared" si="113"/>
        <v>6819232297</v>
      </c>
      <c r="G237" s="161" t="str">
        <f t="shared" si="113"/>
        <v>#REF!</v>
      </c>
      <c r="H237" s="162" t="str">
        <f t="shared" si="113"/>
        <v>#ERROR!</v>
      </c>
      <c r="I237" s="161" t="str">
        <f t="shared" si="113"/>
        <v>#ERROR!</v>
      </c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</row>
    <row r="238" ht="12.0" customHeight="1">
      <c r="A238" s="219">
        <v>12201.0</v>
      </c>
      <c r="B238" s="220" t="s">
        <v>161</v>
      </c>
      <c r="C238" s="162">
        <f>+C239</f>
        <v>6819232297</v>
      </c>
      <c r="D238" s="227"/>
      <c r="E238" s="195"/>
      <c r="F238" s="163">
        <f t="shared" ref="F238:G238" si="114">+F239</f>
        <v>6819232297</v>
      </c>
      <c r="G238" s="232" t="str">
        <f t="shared" si="114"/>
        <v>#REF!</v>
      </c>
      <c r="H238" s="162" t="str">
        <f>+G238+'[1]ENERO 2024'!#REF!</f>
        <v>#ERROR!</v>
      </c>
      <c r="I238" s="161" t="str">
        <f t="shared" ref="I238:I239" si="115">+F238-H238</f>
        <v>#ERROR!</v>
      </c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ht="12.0" customHeight="1">
      <c r="A239" s="219">
        <v>1220101.0</v>
      </c>
      <c r="B239" s="220" t="s">
        <v>291</v>
      </c>
      <c r="C239" s="169">
        <v>6.8192322965E9</v>
      </c>
      <c r="D239" s="230"/>
      <c r="E239" s="225"/>
      <c r="F239" s="167">
        <f>+C239+D239-E239</f>
        <v>6819232297</v>
      </c>
      <c r="G239" s="224" t="str">
        <f>+#REF!+#REF!</f>
        <v>#REF!</v>
      </c>
      <c r="H239" s="169" t="str">
        <f>+G239+'1ER BIMESTRE'!H239</f>
        <v>#REF!</v>
      </c>
      <c r="I239" s="168" t="str">
        <f t="shared" si="115"/>
        <v>#REF!</v>
      </c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ht="12.0" hidden="1" customHeight="1">
      <c r="A240" s="209">
        <v>12202.0</v>
      </c>
      <c r="B240" s="212" t="s">
        <v>161</v>
      </c>
      <c r="C240" s="162">
        <f t="shared" ref="C240:I240" si="116">+C241</f>
        <v>0</v>
      </c>
      <c r="D240" s="161" t="str">
        <f t="shared" si="116"/>
        <v/>
      </c>
      <c r="E240" s="162" t="str">
        <f t="shared" si="116"/>
        <v/>
      </c>
      <c r="F240" s="163">
        <f t="shared" si="116"/>
        <v>0</v>
      </c>
      <c r="G240" s="161" t="str">
        <f t="shared" si="116"/>
        <v/>
      </c>
      <c r="H240" s="162" t="str">
        <f t="shared" si="116"/>
        <v/>
      </c>
      <c r="I240" s="161">
        <f t="shared" si="116"/>
        <v>0</v>
      </c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</row>
    <row r="241" ht="12.0" hidden="1" customHeight="1">
      <c r="A241" s="219">
        <v>1220201.0</v>
      </c>
      <c r="B241" s="220" t="s">
        <v>292</v>
      </c>
      <c r="C241" s="169">
        <v>0.0</v>
      </c>
      <c r="D241" s="230"/>
      <c r="E241" s="225"/>
      <c r="F241" s="167">
        <f>+C241+D241-E241</f>
        <v>0</v>
      </c>
      <c r="G241" s="232"/>
      <c r="H241" s="169" t="str">
        <f>+G241</f>
        <v/>
      </c>
      <c r="I241" s="168">
        <f>+F241-H241</f>
        <v>0</v>
      </c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</row>
    <row r="242" ht="12.0" hidden="1" customHeight="1">
      <c r="A242" s="219">
        <v>12203.0</v>
      </c>
      <c r="B242" s="220" t="s">
        <v>293</v>
      </c>
      <c r="C242" s="169">
        <f t="shared" ref="C242:I242" si="117">+C243</f>
        <v>0</v>
      </c>
      <c r="D242" s="168" t="str">
        <f t="shared" si="117"/>
        <v/>
      </c>
      <c r="E242" s="169" t="str">
        <f t="shared" si="117"/>
        <v/>
      </c>
      <c r="F242" s="167">
        <f t="shared" si="117"/>
        <v>0</v>
      </c>
      <c r="G242" s="168" t="str">
        <f t="shared" si="117"/>
        <v/>
      </c>
      <c r="H242" s="169" t="str">
        <f t="shared" si="117"/>
        <v/>
      </c>
      <c r="I242" s="168">
        <f t="shared" si="117"/>
        <v>0</v>
      </c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</row>
    <row r="243" ht="12.0" hidden="1" customHeight="1">
      <c r="A243" s="219">
        <v>1220301.0</v>
      </c>
      <c r="B243" s="220" t="s">
        <v>294</v>
      </c>
      <c r="C243" s="169">
        <v>0.0</v>
      </c>
      <c r="D243" s="230"/>
      <c r="E243" s="225"/>
      <c r="F243" s="167">
        <f t="shared" ref="F243:F244" si="118">+C243+D243-E243</f>
        <v>0</v>
      </c>
      <c r="G243" s="232"/>
      <c r="H243" s="169" t="str">
        <f t="shared" ref="H243:H244" si="119">+G243</f>
        <v/>
      </c>
      <c r="I243" s="168">
        <f t="shared" ref="I243:I244" si="120">+F243-H243</f>
        <v>0</v>
      </c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</row>
    <row r="244" ht="24.0" hidden="1" customHeight="1">
      <c r="A244" s="219">
        <v>12204.0</v>
      </c>
      <c r="B244" s="220" t="s">
        <v>295</v>
      </c>
      <c r="C244" s="169">
        <v>0.0</v>
      </c>
      <c r="D244" s="230"/>
      <c r="E244" s="225"/>
      <c r="F244" s="167">
        <f t="shared" si="118"/>
        <v>0</v>
      </c>
      <c r="G244" s="232"/>
      <c r="H244" s="169" t="str">
        <f t="shared" si="119"/>
        <v/>
      </c>
      <c r="I244" s="168">
        <f t="shared" si="120"/>
        <v>0</v>
      </c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</row>
    <row r="245" ht="12.0" hidden="1" customHeight="1">
      <c r="A245" s="209">
        <v>12205.0</v>
      </c>
      <c r="B245" s="212" t="s">
        <v>296</v>
      </c>
      <c r="C245" s="284">
        <f t="shared" ref="C245:I245" si="121">SUM(C246:C259)</f>
        <v>0</v>
      </c>
      <c r="D245" s="227">
        <f t="shared" si="121"/>
        <v>0</v>
      </c>
      <c r="E245" s="227">
        <f t="shared" si="121"/>
        <v>0</v>
      </c>
      <c r="F245" s="227">
        <f t="shared" si="121"/>
        <v>0</v>
      </c>
      <c r="G245" s="227">
        <f t="shared" si="121"/>
        <v>0</v>
      </c>
      <c r="H245" s="285">
        <f t="shared" si="121"/>
        <v>0</v>
      </c>
      <c r="I245" s="227">
        <f t="shared" si="121"/>
        <v>0</v>
      </c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</row>
    <row r="246" ht="24.0" hidden="1" customHeight="1">
      <c r="A246" s="219">
        <v>1220501.0</v>
      </c>
      <c r="B246" s="220" t="s">
        <v>298</v>
      </c>
      <c r="C246" s="169"/>
      <c r="D246" s="230">
        <v>0.0</v>
      </c>
      <c r="E246" s="225"/>
      <c r="F246" s="167">
        <f t="shared" ref="F246:F259" si="122">+C246+D246-E246</f>
        <v>0</v>
      </c>
      <c r="G246" s="224">
        <v>0.0</v>
      </c>
      <c r="H246" s="169">
        <f t="shared" ref="H246:H254" si="123">+G246</f>
        <v>0</v>
      </c>
      <c r="I246" s="168">
        <f t="shared" ref="I246:I259" si="124">+F246-H246</f>
        <v>0</v>
      </c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</row>
    <row r="247" ht="36.0" hidden="1" customHeight="1">
      <c r="A247" s="219">
        <v>1220502.0</v>
      </c>
      <c r="B247" s="220" t="s">
        <v>300</v>
      </c>
      <c r="C247" s="169"/>
      <c r="D247" s="230">
        <v>0.0</v>
      </c>
      <c r="E247" s="225"/>
      <c r="F247" s="167">
        <f t="shared" si="122"/>
        <v>0</v>
      </c>
      <c r="G247" s="224">
        <v>0.0</v>
      </c>
      <c r="H247" s="169">
        <f t="shared" si="123"/>
        <v>0</v>
      </c>
      <c r="I247" s="168">
        <f t="shared" si="124"/>
        <v>0</v>
      </c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</row>
    <row r="248" ht="24.0" hidden="1" customHeight="1">
      <c r="A248" s="219">
        <v>1220503.0</v>
      </c>
      <c r="B248" s="220" t="s">
        <v>301</v>
      </c>
      <c r="C248" s="169"/>
      <c r="D248" s="230">
        <v>0.0</v>
      </c>
      <c r="E248" s="225"/>
      <c r="F248" s="167">
        <f t="shared" si="122"/>
        <v>0</v>
      </c>
      <c r="G248" s="224">
        <v>0.0</v>
      </c>
      <c r="H248" s="169">
        <f t="shared" si="123"/>
        <v>0</v>
      </c>
      <c r="I248" s="168">
        <f t="shared" si="124"/>
        <v>0</v>
      </c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</row>
    <row r="249" ht="24.0" hidden="1" customHeight="1">
      <c r="A249" s="219">
        <v>1220504.0</v>
      </c>
      <c r="B249" s="220" t="s">
        <v>302</v>
      </c>
      <c r="C249" s="169"/>
      <c r="D249" s="230">
        <v>0.0</v>
      </c>
      <c r="E249" s="225"/>
      <c r="F249" s="167">
        <f t="shared" si="122"/>
        <v>0</v>
      </c>
      <c r="G249" s="224">
        <v>0.0</v>
      </c>
      <c r="H249" s="169">
        <f t="shared" si="123"/>
        <v>0</v>
      </c>
      <c r="I249" s="168">
        <f t="shared" si="124"/>
        <v>0</v>
      </c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</row>
    <row r="250" ht="24.0" hidden="1" customHeight="1">
      <c r="A250" s="219">
        <v>1220505.0</v>
      </c>
      <c r="B250" s="220" t="s">
        <v>303</v>
      </c>
      <c r="C250" s="169"/>
      <c r="D250" s="230">
        <v>0.0</v>
      </c>
      <c r="E250" s="225"/>
      <c r="F250" s="167">
        <f t="shared" si="122"/>
        <v>0</v>
      </c>
      <c r="G250" s="224">
        <v>0.0</v>
      </c>
      <c r="H250" s="169">
        <f t="shared" si="123"/>
        <v>0</v>
      </c>
      <c r="I250" s="168">
        <f t="shared" si="124"/>
        <v>0</v>
      </c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</row>
    <row r="251" ht="24.0" hidden="1" customHeight="1">
      <c r="A251" s="219">
        <v>1220506.0</v>
      </c>
      <c r="B251" s="220" t="s">
        <v>304</v>
      </c>
      <c r="C251" s="169"/>
      <c r="D251" s="230">
        <v>0.0</v>
      </c>
      <c r="E251" s="225"/>
      <c r="F251" s="167">
        <f t="shared" si="122"/>
        <v>0</v>
      </c>
      <c r="G251" s="224">
        <v>0.0</v>
      </c>
      <c r="H251" s="169">
        <f t="shared" si="123"/>
        <v>0</v>
      </c>
      <c r="I251" s="168">
        <f t="shared" si="124"/>
        <v>0</v>
      </c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</row>
    <row r="252" ht="24.0" hidden="1" customHeight="1">
      <c r="A252" s="219">
        <v>1220507.0</v>
      </c>
      <c r="B252" s="220" t="s">
        <v>305</v>
      </c>
      <c r="C252" s="169"/>
      <c r="D252" s="230">
        <v>0.0</v>
      </c>
      <c r="E252" s="225"/>
      <c r="F252" s="167">
        <f t="shared" si="122"/>
        <v>0</v>
      </c>
      <c r="G252" s="224">
        <v>0.0</v>
      </c>
      <c r="H252" s="169">
        <f t="shared" si="123"/>
        <v>0</v>
      </c>
      <c r="I252" s="168">
        <f t="shared" si="124"/>
        <v>0</v>
      </c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</row>
    <row r="253" ht="36.0" hidden="1" customHeight="1">
      <c r="A253" s="219">
        <v>1220508.0</v>
      </c>
      <c r="B253" s="220" t="s">
        <v>306</v>
      </c>
      <c r="C253" s="169"/>
      <c r="D253" s="230">
        <v>0.0</v>
      </c>
      <c r="E253" s="225"/>
      <c r="F253" s="167">
        <f t="shared" si="122"/>
        <v>0</v>
      </c>
      <c r="G253" s="224">
        <v>0.0</v>
      </c>
      <c r="H253" s="169">
        <f t="shared" si="123"/>
        <v>0</v>
      </c>
      <c r="I253" s="168">
        <f t="shared" si="124"/>
        <v>0</v>
      </c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</row>
    <row r="254" ht="24.0" hidden="1" customHeight="1">
      <c r="A254" s="219">
        <v>1220509.0</v>
      </c>
      <c r="B254" s="220" t="s">
        <v>307</v>
      </c>
      <c r="C254" s="169"/>
      <c r="D254" s="230">
        <v>0.0</v>
      </c>
      <c r="E254" s="225"/>
      <c r="F254" s="167">
        <f t="shared" si="122"/>
        <v>0</v>
      </c>
      <c r="G254" s="175">
        <v>0.0</v>
      </c>
      <c r="H254" s="169">
        <f t="shared" si="123"/>
        <v>0</v>
      </c>
      <c r="I254" s="168">
        <f t="shared" si="124"/>
        <v>0</v>
      </c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</row>
    <row r="255" ht="24.0" hidden="1" customHeight="1">
      <c r="A255" s="219">
        <v>1220510.0</v>
      </c>
      <c r="B255" s="220" t="s">
        <v>308</v>
      </c>
      <c r="C255" s="169"/>
      <c r="D255" s="230">
        <v>0.0</v>
      </c>
      <c r="E255" s="225"/>
      <c r="F255" s="167">
        <f t="shared" si="122"/>
        <v>0</v>
      </c>
      <c r="G255" s="175">
        <v>0.0</v>
      </c>
      <c r="H255" s="169">
        <v>0.0</v>
      </c>
      <c r="I255" s="168">
        <f t="shared" si="124"/>
        <v>0</v>
      </c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</row>
    <row r="256" ht="24.0" hidden="1" customHeight="1">
      <c r="A256" s="219">
        <v>1220511.0</v>
      </c>
      <c r="B256" s="220" t="s">
        <v>309</v>
      </c>
      <c r="C256" s="169"/>
      <c r="D256" s="230">
        <v>0.0</v>
      </c>
      <c r="E256" s="225"/>
      <c r="F256" s="167">
        <f t="shared" si="122"/>
        <v>0</v>
      </c>
      <c r="G256" s="175">
        <v>0.0</v>
      </c>
      <c r="H256" s="169">
        <v>0.0</v>
      </c>
      <c r="I256" s="168">
        <f t="shared" si="124"/>
        <v>0</v>
      </c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</row>
    <row r="257" ht="24.0" hidden="1" customHeight="1">
      <c r="A257" s="219">
        <v>1220512.0</v>
      </c>
      <c r="B257" s="220" t="s">
        <v>310</v>
      </c>
      <c r="C257" s="169"/>
      <c r="D257" s="230">
        <v>0.0</v>
      </c>
      <c r="E257" s="225"/>
      <c r="F257" s="167">
        <f t="shared" si="122"/>
        <v>0</v>
      </c>
      <c r="G257" s="175">
        <v>0.0</v>
      </c>
      <c r="H257" s="169">
        <v>0.0</v>
      </c>
      <c r="I257" s="168">
        <f t="shared" si="124"/>
        <v>0</v>
      </c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</row>
    <row r="258" ht="24.0" hidden="1" customHeight="1">
      <c r="A258" s="219">
        <v>1220513.0</v>
      </c>
      <c r="B258" s="220" t="s">
        <v>311</v>
      </c>
      <c r="C258" s="169"/>
      <c r="D258" s="230">
        <v>0.0</v>
      </c>
      <c r="E258" s="225"/>
      <c r="F258" s="167">
        <f t="shared" si="122"/>
        <v>0</v>
      </c>
      <c r="G258" s="175">
        <v>0.0</v>
      </c>
      <c r="H258" s="169">
        <v>0.0</v>
      </c>
      <c r="I258" s="168">
        <f t="shared" si="124"/>
        <v>0</v>
      </c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</row>
    <row r="259" ht="12.0" hidden="1" customHeight="1">
      <c r="A259" s="219">
        <v>1220514.0</v>
      </c>
      <c r="B259" s="220" t="s">
        <v>312</v>
      </c>
      <c r="C259" s="169"/>
      <c r="D259" s="230">
        <v>0.0</v>
      </c>
      <c r="E259" s="225"/>
      <c r="F259" s="167">
        <f t="shared" si="122"/>
        <v>0</v>
      </c>
      <c r="G259" s="175">
        <v>0.0</v>
      </c>
      <c r="H259" s="169">
        <v>0.0</v>
      </c>
      <c r="I259" s="168">
        <f t="shared" si="124"/>
        <v>0</v>
      </c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</row>
    <row r="260" ht="12.75" customHeight="1">
      <c r="A260" s="209">
        <v>2.0</v>
      </c>
      <c r="B260" s="212" t="s">
        <v>166</v>
      </c>
      <c r="C260" s="162">
        <f>+C261+C262</f>
        <v>7459970087</v>
      </c>
      <c r="D260" s="161">
        <f t="shared" ref="D260:I260" si="125">+D261+D262+D272+D273+D274+D275+D281</f>
        <v>0</v>
      </c>
      <c r="E260" s="162">
        <f t="shared" si="125"/>
        <v>0</v>
      </c>
      <c r="F260" s="160">
        <f t="shared" si="125"/>
        <v>7459970087</v>
      </c>
      <c r="G260" s="161" t="str">
        <f t="shared" si="125"/>
        <v>#REF!</v>
      </c>
      <c r="H260" s="162" t="str">
        <f t="shared" si="125"/>
        <v>#REF!</v>
      </c>
      <c r="I260" s="161" t="str">
        <f t="shared" si="125"/>
        <v>#REF!</v>
      </c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</row>
    <row r="261" ht="12.0" hidden="1" customHeight="1">
      <c r="A261" s="209">
        <v>21.0</v>
      </c>
      <c r="B261" s="212" t="s">
        <v>313</v>
      </c>
      <c r="C261" s="169">
        <v>0.0</v>
      </c>
      <c r="D261" s="227"/>
      <c r="E261" s="195"/>
      <c r="F261" s="167">
        <f>+C261+D261-E261</f>
        <v>0</v>
      </c>
      <c r="G261" s="232"/>
      <c r="H261" s="169" t="str">
        <f>+G261</f>
        <v/>
      </c>
      <c r="I261" s="168">
        <f>+F261-H261</f>
        <v>0</v>
      </c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</row>
    <row r="262" ht="12.0" customHeight="1">
      <c r="A262" s="209">
        <v>22.0</v>
      </c>
      <c r="B262" s="212" t="s">
        <v>167</v>
      </c>
      <c r="C262" s="162">
        <f t="shared" ref="C262:I262" si="126">SUM(C263:C271)</f>
        <v>7459970087</v>
      </c>
      <c r="D262" s="161">
        <f t="shared" si="126"/>
        <v>0</v>
      </c>
      <c r="E262" s="162">
        <f t="shared" si="126"/>
        <v>0</v>
      </c>
      <c r="F262" s="163">
        <f t="shared" si="126"/>
        <v>7459970087</v>
      </c>
      <c r="G262" s="161" t="str">
        <f t="shared" si="126"/>
        <v>#REF!</v>
      </c>
      <c r="H262" s="162" t="str">
        <f t="shared" si="126"/>
        <v>#REF!</v>
      </c>
      <c r="I262" s="161" t="str">
        <f t="shared" si="126"/>
        <v>#REF!</v>
      </c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</row>
    <row r="263" ht="12.0" customHeight="1">
      <c r="A263" s="219">
        <v>2201.0</v>
      </c>
      <c r="B263" s="220" t="s">
        <v>315</v>
      </c>
      <c r="C263" s="169">
        <v>7.433970087E9</v>
      </c>
      <c r="D263" s="206"/>
      <c r="E263" s="207"/>
      <c r="F263" s="167">
        <f t="shared" ref="F263:F274" si="127">+C263+D263-E263</f>
        <v>7433970087</v>
      </c>
      <c r="G263" s="208" t="str">
        <f t="shared" ref="G263:G269" si="128">+#REF!+#REF!</f>
        <v>#REF!</v>
      </c>
      <c r="H263" s="169" t="str">
        <f>+G263+'1ER BIMESTRE'!H263</f>
        <v>#REF!</v>
      </c>
      <c r="I263" s="168" t="str">
        <f t="shared" ref="I263:I274" si="129">+F263-H263</f>
        <v>#REF!</v>
      </c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</row>
    <row r="264" ht="12.0" customHeight="1">
      <c r="A264" s="219">
        <v>2202.0</v>
      </c>
      <c r="B264" s="220" t="s">
        <v>317</v>
      </c>
      <c r="C264" s="169">
        <v>1000000.0</v>
      </c>
      <c r="D264" s="230"/>
      <c r="E264" s="225"/>
      <c r="F264" s="167">
        <f t="shared" si="127"/>
        <v>1000000</v>
      </c>
      <c r="G264" s="208" t="str">
        <f t="shared" si="128"/>
        <v>#REF!</v>
      </c>
      <c r="H264" s="169" t="str">
        <f>+G264+'1ER BIMESTRE'!H264</f>
        <v>#REF!</v>
      </c>
      <c r="I264" s="168" t="str">
        <f t="shared" si="129"/>
        <v>#REF!</v>
      </c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</row>
    <row r="265" ht="12.0" customHeight="1">
      <c r="A265" s="219">
        <v>2203.0</v>
      </c>
      <c r="B265" s="220" t="s">
        <v>168</v>
      </c>
      <c r="C265" s="169">
        <v>2000000.0</v>
      </c>
      <c r="D265" s="230"/>
      <c r="E265" s="225"/>
      <c r="F265" s="167">
        <f t="shared" si="127"/>
        <v>2000000</v>
      </c>
      <c r="G265" s="208" t="str">
        <f t="shared" si="128"/>
        <v>#REF!</v>
      </c>
      <c r="H265" s="169" t="str">
        <f>+G265+'1ER BIMESTRE'!H265</f>
        <v>#REF!</v>
      </c>
      <c r="I265" s="168" t="str">
        <f t="shared" si="129"/>
        <v>#REF!</v>
      </c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</row>
    <row r="266" ht="12.0" customHeight="1">
      <c r="A266" s="219">
        <v>2204.0</v>
      </c>
      <c r="B266" s="220" t="s">
        <v>320</v>
      </c>
      <c r="C266" s="169">
        <v>1000000.0</v>
      </c>
      <c r="D266" s="230"/>
      <c r="E266" s="225"/>
      <c r="F266" s="167">
        <f t="shared" si="127"/>
        <v>1000000</v>
      </c>
      <c r="G266" s="208" t="str">
        <f t="shared" si="128"/>
        <v>#REF!</v>
      </c>
      <c r="H266" s="169" t="str">
        <f>+G266+'1ER BIMESTRE'!H266</f>
        <v>#REF!</v>
      </c>
      <c r="I266" s="168" t="str">
        <f t="shared" si="129"/>
        <v>#REF!</v>
      </c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</row>
    <row r="267" ht="12.0" customHeight="1">
      <c r="A267" s="219">
        <v>2205.0</v>
      </c>
      <c r="B267" s="220" t="s">
        <v>321</v>
      </c>
      <c r="C267" s="169">
        <v>2.0E7</v>
      </c>
      <c r="D267" s="230"/>
      <c r="E267" s="225"/>
      <c r="F267" s="167">
        <f t="shared" si="127"/>
        <v>20000000</v>
      </c>
      <c r="G267" s="224" t="str">
        <f t="shared" si="128"/>
        <v>#REF!</v>
      </c>
      <c r="H267" s="169" t="str">
        <f>+G267+'1ER BIMESTRE'!H267</f>
        <v>#REF!</v>
      </c>
      <c r="I267" s="168" t="str">
        <f t="shared" si="129"/>
        <v>#REF!</v>
      </c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</row>
    <row r="268" ht="12.0" customHeight="1">
      <c r="A268" s="219">
        <v>2206.0</v>
      </c>
      <c r="B268" s="220" t="s">
        <v>323</v>
      </c>
      <c r="C268" s="169">
        <v>1000000.0</v>
      </c>
      <c r="D268" s="230"/>
      <c r="E268" s="225"/>
      <c r="F268" s="167">
        <f t="shared" si="127"/>
        <v>1000000</v>
      </c>
      <c r="G268" s="224" t="str">
        <f t="shared" si="128"/>
        <v>#REF!</v>
      </c>
      <c r="H268" s="169" t="str">
        <f>+G268+'1ER BIMESTRE'!H268</f>
        <v>#REF!</v>
      </c>
      <c r="I268" s="168" t="str">
        <f t="shared" si="129"/>
        <v>#REF!</v>
      </c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</row>
    <row r="269" ht="12.75" customHeight="1">
      <c r="A269" s="219">
        <v>2207.0</v>
      </c>
      <c r="B269" s="220" t="s">
        <v>324</v>
      </c>
      <c r="C269" s="169">
        <v>1000000.0</v>
      </c>
      <c r="D269" s="230"/>
      <c r="E269" s="225"/>
      <c r="F269" s="167">
        <f t="shared" si="127"/>
        <v>1000000</v>
      </c>
      <c r="G269" s="224" t="str">
        <f t="shared" si="128"/>
        <v>#REF!</v>
      </c>
      <c r="H269" s="169" t="str">
        <f>+G269+'1ER BIMESTRE'!H269</f>
        <v>#REF!</v>
      </c>
      <c r="I269" s="168" t="str">
        <f t="shared" si="129"/>
        <v>#REF!</v>
      </c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</row>
    <row r="270" ht="12.75" hidden="1" customHeight="1">
      <c r="A270" s="219">
        <v>2208.0</v>
      </c>
      <c r="B270" s="220" t="s">
        <v>325</v>
      </c>
      <c r="C270" s="254"/>
      <c r="D270" s="230"/>
      <c r="E270" s="225"/>
      <c r="F270" s="167">
        <f t="shared" si="127"/>
        <v>0</v>
      </c>
      <c r="G270" s="230"/>
      <c r="H270" s="169" t="str">
        <f t="shared" ref="H270:H271" si="130">+G270+#REF!</f>
        <v>#REF!</v>
      </c>
      <c r="I270" s="168" t="str">
        <f t="shared" si="129"/>
        <v>#REF!</v>
      </c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</row>
    <row r="271" ht="12.75" hidden="1" customHeight="1">
      <c r="A271" s="219">
        <v>2209.0</v>
      </c>
      <c r="B271" s="286" t="s">
        <v>326</v>
      </c>
      <c r="C271" s="254"/>
      <c r="D271" s="230"/>
      <c r="E271" s="225"/>
      <c r="F271" s="167">
        <f t="shared" si="127"/>
        <v>0</v>
      </c>
      <c r="G271" s="230"/>
      <c r="H271" s="169" t="str">
        <f t="shared" si="130"/>
        <v>#REF!</v>
      </c>
      <c r="I271" s="261" t="str">
        <f t="shared" si="129"/>
        <v>#REF!</v>
      </c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</row>
    <row r="272" ht="12.75" hidden="1" customHeight="1">
      <c r="A272" s="153">
        <v>23.0</v>
      </c>
      <c r="B272" s="287" t="s">
        <v>327</v>
      </c>
      <c r="C272" s="239">
        <v>0.0</v>
      </c>
      <c r="D272" s="288"/>
      <c r="E272" s="289"/>
      <c r="F272" s="167">
        <f t="shared" si="127"/>
        <v>0</v>
      </c>
      <c r="G272" s="290"/>
      <c r="H272" s="169" t="str">
        <f t="shared" ref="H272:H274" si="131">+G272</f>
        <v/>
      </c>
      <c r="I272" s="208">
        <f t="shared" si="129"/>
        <v>0</v>
      </c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</row>
    <row r="273" ht="12.75" hidden="1" customHeight="1">
      <c r="A273" s="153">
        <v>24.0</v>
      </c>
      <c r="B273" s="154" t="s">
        <v>328</v>
      </c>
      <c r="C273" s="239">
        <v>0.0</v>
      </c>
      <c r="D273" s="288"/>
      <c r="E273" s="289"/>
      <c r="F273" s="167">
        <f t="shared" si="127"/>
        <v>0</v>
      </c>
      <c r="G273" s="290"/>
      <c r="H273" s="169" t="str">
        <f t="shared" si="131"/>
        <v/>
      </c>
      <c r="I273" s="168">
        <f t="shared" si="129"/>
        <v>0</v>
      </c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</row>
    <row r="274" ht="12.75" hidden="1" customHeight="1">
      <c r="A274" s="153">
        <v>25.0</v>
      </c>
      <c r="B274" s="154" t="s">
        <v>329</v>
      </c>
      <c r="C274" s="240">
        <v>0.0</v>
      </c>
      <c r="D274" s="241"/>
      <c r="E274" s="242"/>
      <c r="F274" s="169">
        <f t="shared" si="127"/>
        <v>0</v>
      </c>
      <c r="G274" s="241"/>
      <c r="H274" s="169" t="str">
        <f t="shared" si="131"/>
        <v/>
      </c>
      <c r="I274" s="168">
        <f t="shared" si="129"/>
        <v>0</v>
      </c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</row>
    <row r="275" ht="12.75" hidden="1" customHeight="1">
      <c r="A275" s="153">
        <v>26.0</v>
      </c>
      <c r="B275" s="154" t="s">
        <v>330</v>
      </c>
      <c r="C275" s="243">
        <f>SUM(C276:C280)</f>
        <v>0</v>
      </c>
      <c r="D275" s="244">
        <f t="shared" ref="D275:I275" si="132">SUM(D276:D279)</f>
        <v>0</v>
      </c>
      <c r="E275" s="245">
        <f t="shared" si="132"/>
        <v>0</v>
      </c>
      <c r="F275" s="246">
        <f t="shared" si="132"/>
        <v>0</v>
      </c>
      <c r="G275" s="206">
        <f t="shared" si="132"/>
        <v>0</v>
      </c>
      <c r="H275" s="207">
        <f t="shared" si="132"/>
        <v>0</v>
      </c>
      <c r="I275" s="206">
        <f t="shared" si="132"/>
        <v>0</v>
      </c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</row>
    <row r="276" ht="12.75" hidden="1" customHeight="1">
      <c r="A276" s="164">
        <v>2601.0</v>
      </c>
      <c r="B276" s="247" t="s">
        <v>331</v>
      </c>
      <c r="C276" s="248"/>
      <c r="D276" s="213"/>
      <c r="E276" s="249"/>
      <c r="F276" s="169">
        <f t="shared" ref="F276:F279" si="133">+C276+D276-E276</f>
        <v>0</v>
      </c>
      <c r="G276" s="168"/>
      <c r="H276" s="169" t="str">
        <f t="shared" ref="H276:H281" si="134">+G276</f>
        <v/>
      </c>
      <c r="I276" s="168">
        <f t="shared" ref="I276:I281" si="135">+F276-H276</f>
        <v>0</v>
      </c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</row>
    <row r="277" ht="12.75" hidden="1" customHeight="1">
      <c r="A277" s="250">
        <v>2602.0</v>
      </c>
      <c r="B277" s="247" t="s">
        <v>331</v>
      </c>
      <c r="C277" s="248"/>
      <c r="D277" s="213"/>
      <c r="E277" s="249"/>
      <c r="F277" s="169">
        <f t="shared" si="133"/>
        <v>0</v>
      </c>
      <c r="G277" s="168"/>
      <c r="H277" s="169" t="str">
        <f t="shared" si="134"/>
        <v/>
      </c>
      <c r="I277" s="168">
        <f t="shared" si="135"/>
        <v>0</v>
      </c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</row>
    <row r="278" ht="12.75" hidden="1" customHeight="1">
      <c r="A278" s="164">
        <v>2603.0</v>
      </c>
      <c r="B278" s="247" t="s">
        <v>333</v>
      </c>
      <c r="C278" s="248"/>
      <c r="D278" s="213"/>
      <c r="E278" s="249"/>
      <c r="F278" s="169">
        <f t="shared" si="133"/>
        <v>0</v>
      </c>
      <c r="G278" s="168"/>
      <c r="H278" s="169" t="str">
        <f t="shared" si="134"/>
        <v/>
      </c>
      <c r="I278" s="168">
        <f t="shared" si="135"/>
        <v>0</v>
      </c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</row>
    <row r="279" ht="12.75" hidden="1" customHeight="1">
      <c r="A279" s="250">
        <v>2604.0</v>
      </c>
      <c r="B279" s="247" t="s">
        <v>334</v>
      </c>
      <c r="C279" s="248"/>
      <c r="D279" s="213"/>
      <c r="E279" s="249"/>
      <c r="F279" s="169">
        <f t="shared" si="133"/>
        <v>0</v>
      </c>
      <c r="G279" s="168"/>
      <c r="H279" s="169" t="str">
        <f t="shared" si="134"/>
        <v/>
      </c>
      <c r="I279" s="168">
        <f t="shared" si="135"/>
        <v>0</v>
      </c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</row>
    <row r="280" ht="12.75" hidden="1" customHeight="1">
      <c r="A280" s="250">
        <v>2606.0</v>
      </c>
      <c r="B280" s="247" t="s">
        <v>335</v>
      </c>
      <c r="C280" s="251"/>
      <c r="D280" s="252"/>
      <c r="E280" s="253"/>
      <c r="F280" s="254"/>
      <c r="G280" s="291"/>
      <c r="H280" s="169" t="str">
        <f t="shared" si="134"/>
        <v/>
      </c>
      <c r="I280" s="168">
        <f t="shared" si="135"/>
        <v>0</v>
      </c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</row>
    <row r="281" ht="12.75" hidden="1" customHeight="1">
      <c r="A281" s="255">
        <v>27.0</v>
      </c>
      <c r="B281" s="256" t="s">
        <v>337</v>
      </c>
      <c r="C281" s="257">
        <v>0.0</v>
      </c>
      <c r="D281" s="258"/>
      <c r="E281" s="259"/>
      <c r="F281" s="260">
        <f>+C281+D281-E281</f>
        <v>0</v>
      </c>
      <c r="G281" s="258"/>
      <c r="H281" s="169" t="str">
        <f t="shared" si="134"/>
        <v/>
      </c>
      <c r="I281" s="261">
        <f t="shared" si="135"/>
        <v>0</v>
      </c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</row>
    <row r="282" ht="12.75" customHeight="1">
      <c r="A282" s="262"/>
      <c r="B282" s="149" t="s">
        <v>186</v>
      </c>
      <c r="C282" s="265">
        <f t="shared" ref="C282:I282" si="136">+C260+C17</f>
        <v>58190253195</v>
      </c>
      <c r="D282" s="265">
        <f t="shared" si="136"/>
        <v>0</v>
      </c>
      <c r="E282" s="265">
        <f t="shared" si="136"/>
        <v>0</v>
      </c>
      <c r="F282" s="265">
        <f t="shared" si="136"/>
        <v>58190253195</v>
      </c>
      <c r="G282" s="265" t="str">
        <f t="shared" si="136"/>
        <v>#REF!</v>
      </c>
      <c r="H282" s="265" t="str">
        <f t="shared" si="136"/>
        <v>#REF!</v>
      </c>
      <c r="I282" s="266" t="str">
        <f t="shared" si="136"/>
        <v>#REF!</v>
      </c>
      <c r="J282" s="128"/>
      <c r="K282" s="159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</row>
    <row r="283" ht="12.0" customHeight="1">
      <c r="A283" s="117"/>
      <c r="B283" s="118"/>
      <c r="C283" s="118"/>
      <c r="D283" s="117"/>
      <c r="E283" s="119"/>
      <c r="F283" s="117"/>
      <c r="G283" s="267"/>
      <c r="H283" s="118"/>
      <c r="I283" s="119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</row>
    <row r="284" ht="12.0" customHeight="1">
      <c r="A284" s="121"/>
      <c r="B284" s="120"/>
      <c r="C284" s="170"/>
      <c r="D284" s="121"/>
      <c r="E284" s="268"/>
      <c r="F284" s="121"/>
      <c r="G284" s="170"/>
      <c r="H284" s="170"/>
      <c r="I284" s="122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</row>
    <row r="285" ht="12.0" customHeight="1">
      <c r="A285" s="121"/>
      <c r="B285" s="120"/>
      <c r="C285" s="170"/>
      <c r="D285" s="121"/>
      <c r="E285" s="122"/>
      <c r="F285" s="269"/>
      <c r="G285" s="292"/>
      <c r="H285" s="120"/>
      <c r="I285" s="122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</row>
    <row r="286" ht="12.0" customHeight="1">
      <c r="A286" s="121"/>
      <c r="B286" s="120"/>
      <c r="C286" s="170"/>
      <c r="D286" s="121"/>
      <c r="E286" s="122"/>
      <c r="F286" s="121"/>
      <c r="G286" s="170"/>
      <c r="H286" s="170"/>
      <c r="I286" s="122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</row>
    <row r="287" ht="12.75" customHeight="1">
      <c r="A287" s="121"/>
      <c r="B287" s="120"/>
      <c r="C287" s="170"/>
      <c r="D287" s="121"/>
      <c r="E287" s="122"/>
      <c r="F287" s="270"/>
      <c r="G287" s="126"/>
      <c r="H287" s="126"/>
      <c r="I287" s="127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</row>
    <row r="288" ht="13.5" customHeight="1">
      <c r="A288" s="271" t="s">
        <v>187</v>
      </c>
      <c r="B288" s="272"/>
      <c r="C288" s="40"/>
      <c r="D288" s="270"/>
      <c r="E288" s="127"/>
      <c r="F288" s="273" t="s">
        <v>188</v>
      </c>
      <c r="G288" s="111"/>
      <c r="H288" s="111"/>
      <c r="I288" s="112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</row>
    <row r="289" ht="12.0" customHeight="1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</row>
    <row r="290" ht="12.0" customHeight="1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</row>
    <row r="291" ht="12.0" customHeight="1">
      <c r="A291" s="120"/>
      <c r="B291" s="120"/>
      <c r="C291" s="170"/>
      <c r="D291" s="120"/>
      <c r="E291" s="120"/>
      <c r="F291" s="120"/>
      <c r="G291" s="170"/>
      <c r="H291" s="17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</row>
    <row r="292" ht="12.0" customHeight="1">
      <c r="A292" s="120"/>
      <c r="B292" s="120"/>
      <c r="C292" s="120"/>
      <c r="D292" s="170"/>
      <c r="E292" s="120"/>
      <c r="F292" s="170"/>
      <c r="G292" s="120"/>
      <c r="H292" s="17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</row>
    <row r="293" ht="12.0" customHeight="1">
      <c r="A293" s="120"/>
      <c r="B293" s="120"/>
      <c r="C293" s="120"/>
      <c r="D293" s="120"/>
      <c r="E293" s="120"/>
      <c r="F293" s="17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</row>
    <row r="294" ht="12.0" customHeight="1">
      <c r="A294" s="120"/>
      <c r="B294" s="120"/>
      <c r="C294" s="120"/>
      <c r="D294" s="120"/>
      <c r="E294" s="120"/>
      <c r="F294" s="17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</row>
    <row r="295" ht="12.0" customHeight="1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</row>
    <row r="296" ht="12.0" customHeight="1">
      <c r="A296" s="120"/>
      <c r="B296" s="120"/>
      <c r="C296" s="120"/>
      <c r="D296" s="120"/>
      <c r="E296" s="120"/>
      <c r="F296" s="120"/>
      <c r="G296" s="17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</row>
    <row r="297" ht="12.0" customHeight="1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</row>
    <row r="298" ht="12.0" customHeight="1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</row>
    <row r="299" ht="12.0" customHeight="1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</row>
    <row r="300" ht="12.0" customHeight="1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</row>
    <row r="301" ht="12.0" customHeigh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</row>
    <row r="302" ht="12.0" customHeight="1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</row>
    <row r="303" ht="12.0" customHeight="1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</row>
    <row r="304" ht="12.0" customHeight="1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</row>
    <row r="305" ht="12.0" customHeight="1">
      <c r="A305" s="120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</row>
    <row r="306" ht="12.0" customHeight="1">
      <c r="A306" s="120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</row>
    <row r="307" ht="12.0" customHeight="1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</row>
    <row r="308" ht="12.0" customHeight="1">
      <c r="A308" s="120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</row>
    <row r="309" ht="12.0" customHeight="1">
      <c r="A309" s="120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</row>
    <row r="310" ht="12.0" customHeight="1">
      <c r="A310" s="120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</row>
    <row r="311" ht="12.0" customHeight="1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</row>
    <row r="312" ht="12.0" customHeight="1">
      <c r="A312" s="120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</row>
    <row r="313" ht="12.0" customHeight="1">
      <c r="A313" s="120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</row>
    <row r="314" ht="12.0" customHeight="1">
      <c r="A314" s="120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</row>
    <row r="315" ht="12.0" customHeight="1">
      <c r="A315" s="120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</row>
    <row r="316" ht="12.0" customHeight="1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</row>
    <row r="317" ht="12.0" customHeight="1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</row>
    <row r="318" ht="12.0" customHeight="1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</row>
    <row r="319" ht="12.0" customHeight="1">
      <c r="A319" s="120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</row>
    <row r="320" ht="12.0" customHeight="1">
      <c r="A320" s="120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</row>
    <row r="321" ht="12.0" customHeight="1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</row>
    <row r="322" ht="12.0" customHeight="1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</row>
    <row r="323" ht="12.0" customHeight="1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</row>
    <row r="324" ht="12.0" customHeight="1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</row>
    <row r="325" ht="12.0" customHeight="1">
      <c r="A325" s="120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</row>
    <row r="326" ht="12.0" customHeight="1">
      <c r="A326" s="120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</row>
    <row r="327" ht="12.0" customHeight="1">
      <c r="A327" s="120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</row>
    <row r="328" ht="12.0" customHeight="1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</row>
    <row r="329" ht="12.0" customHeight="1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</row>
    <row r="330" ht="12.0" customHeight="1">
      <c r="A330" s="120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</row>
    <row r="331" ht="12.0" customHeight="1">
      <c r="A331" s="120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</row>
    <row r="332" ht="12.0" customHeight="1">
      <c r="A332" s="120"/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</row>
    <row r="333" ht="12.0" customHeight="1">
      <c r="A333" s="120"/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</row>
    <row r="334" ht="12.0" customHeight="1">
      <c r="A334" s="120"/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</row>
    <row r="335" ht="12.0" customHeight="1">
      <c r="A335" s="120"/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</row>
    <row r="336" ht="12.0" customHeight="1">
      <c r="A336" s="120"/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</row>
    <row r="337" ht="12.0" customHeight="1">
      <c r="A337" s="120"/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</row>
    <row r="338" ht="12.0" customHeight="1">
      <c r="A338" s="120"/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</row>
    <row r="339" ht="12.0" customHeight="1">
      <c r="A339" s="120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</row>
    <row r="340" ht="12.0" customHeight="1">
      <c r="A340" s="120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</row>
    <row r="341" ht="12.0" customHeight="1">
      <c r="A341" s="120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</row>
    <row r="342" ht="12.0" customHeight="1">
      <c r="A342" s="120"/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</row>
    <row r="343" ht="12.0" customHeight="1">
      <c r="A343" s="120"/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</row>
    <row r="344" ht="12.0" customHeight="1">
      <c r="A344" s="120"/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</row>
    <row r="345" ht="12.0" customHeight="1">
      <c r="A345" s="120"/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</row>
    <row r="346" ht="12.0" customHeight="1">
      <c r="A346" s="120"/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</row>
    <row r="347" ht="12.0" customHeight="1">
      <c r="A347" s="120"/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</row>
    <row r="348" ht="12.0" customHeight="1">
      <c r="A348" s="120"/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</row>
    <row r="349" ht="12.0" customHeight="1">
      <c r="A349" s="120"/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</row>
    <row r="350" ht="12.0" customHeight="1">
      <c r="A350" s="120"/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</row>
    <row r="351" ht="12.0" customHeight="1">
      <c r="A351" s="120"/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</row>
    <row r="352" ht="12.0" customHeight="1">
      <c r="A352" s="120"/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</row>
    <row r="353" ht="12.0" customHeight="1">
      <c r="A353" s="120"/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</row>
    <row r="354" ht="12.0" customHeight="1">
      <c r="A354" s="120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</row>
    <row r="355" ht="12.0" customHeight="1">
      <c r="A355" s="120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</row>
    <row r="356" ht="12.0" customHeight="1">
      <c r="A356" s="120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</row>
    <row r="357" ht="12.0" customHeight="1">
      <c r="A357" s="120"/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</row>
    <row r="358" ht="12.0" customHeight="1">
      <c r="A358" s="120"/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</row>
    <row r="359" ht="12.0" customHeight="1">
      <c r="A359" s="120"/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</row>
    <row r="360" ht="12.0" customHeight="1">
      <c r="A360" s="120"/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</row>
    <row r="361" ht="12.0" customHeight="1">
      <c r="A361" s="120"/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</row>
    <row r="362" ht="12.0" customHeight="1">
      <c r="A362" s="120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</row>
    <row r="363" ht="12.0" customHeight="1">
      <c r="A363" s="120"/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</row>
    <row r="364" ht="12.0" customHeight="1">
      <c r="A364" s="120"/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</row>
    <row r="365" ht="12.0" customHeight="1">
      <c r="A365" s="120"/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</row>
    <row r="366" ht="12.0" customHeight="1">
      <c r="A366" s="120"/>
      <c r="B366" s="120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</row>
    <row r="367" ht="12.0" customHeight="1">
      <c r="A367" s="120"/>
      <c r="B367" s="120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</row>
    <row r="368" ht="12.0" customHeight="1">
      <c r="A368" s="120"/>
      <c r="B368" s="120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</row>
    <row r="369" ht="12.0" customHeight="1">
      <c r="A369" s="120"/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</row>
    <row r="370" ht="12.0" customHeight="1">
      <c r="A370" s="120"/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</row>
    <row r="371" ht="12.0" customHeight="1">
      <c r="A371" s="120"/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</row>
    <row r="372" ht="12.0" customHeight="1">
      <c r="A372" s="120"/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</row>
    <row r="373" ht="12.0" customHeight="1">
      <c r="A373" s="120"/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</row>
    <row r="374" ht="12.0" customHeight="1">
      <c r="A374" s="120"/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</row>
    <row r="375" ht="12.0" customHeight="1">
      <c r="A375" s="120"/>
      <c r="B375" s="120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</row>
    <row r="376" ht="12.0" customHeight="1">
      <c r="A376" s="120"/>
      <c r="B376" s="120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</row>
    <row r="377" ht="12.0" customHeight="1">
      <c r="A377" s="120"/>
      <c r="B377" s="120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</row>
    <row r="378" ht="12.0" customHeight="1">
      <c r="A378" s="120"/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</row>
    <row r="379" ht="12.0" customHeight="1">
      <c r="A379" s="120"/>
      <c r="B379" s="120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</row>
    <row r="380" ht="12.0" customHeight="1">
      <c r="A380" s="120"/>
      <c r="B380" s="120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</row>
    <row r="381" ht="12.0" customHeight="1">
      <c r="A381" s="120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</row>
    <row r="382" ht="12.0" customHeight="1">
      <c r="A382" s="120"/>
      <c r="B382" s="120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</row>
    <row r="383" ht="12.0" customHeight="1">
      <c r="A383" s="120"/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</row>
    <row r="384" ht="12.0" customHeight="1">
      <c r="A384" s="120"/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</row>
    <row r="385" ht="12.0" customHeight="1">
      <c r="A385" s="120"/>
      <c r="B385" s="120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</row>
    <row r="386" ht="12.0" customHeight="1">
      <c r="A386" s="120"/>
      <c r="B386" s="120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</row>
    <row r="387" ht="12.0" customHeight="1">
      <c r="A387" s="120"/>
      <c r="B387" s="120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</row>
    <row r="388" ht="12.0" customHeight="1">
      <c r="A388" s="120"/>
      <c r="B388" s="120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</row>
    <row r="389" ht="12.0" customHeight="1">
      <c r="A389" s="120"/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</row>
    <row r="390" ht="12.0" customHeight="1">
      <c r="A390" s="120"/>
      <c r="B390" s="120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</row>
    <row r="391" ht="12.0" customHeight="1">
      <c r="A391" s="120"/>
      <c r="B391" s="120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</row>
    <row r="392" ht="12.0" customHeight="1">
      <c r="A392" s="120"/>
      <c r="B392" s="120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</row>
    <row r="393" ht="12.0" customHeight="1">
      <c r="A393" s="120"/>
      <c r="B393" s="120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</row>
    <row r="394" ht="12.0" customHeight="1">
      <c r="A394" s="120"/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</row>
    <row r="395" ht="12.0" customHeight="1">
      <c r="A395" s="120"/>
      <c r="B395" s="120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</row>
    <row r="396" ht="12.0" customHeight="1">
      <c r="A396" s="120"/>
      <c r="B396" s="120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</row>
    <row r="397" ht="12.0" customHeight="1">
      <c r="A397" s="120"/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</row>
    <row r="398" ht="12.0" customHeight="1">
      <c r="A398" s="120"/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</row>
    <row r="399" ht="12.0" customHeight="1">
      <c r="A399" s="120"/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</row>
    <row r="400" ht="12.0" customHeight="1">
      <c r="A400" s="120"/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</row>
    <row r="401" ht="12.0" customHeight="1">
      <c r="A401" s="120"/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</row>
    <row r="402" ht="12.0" customHeight="1">
      <c r="A402" s="120"/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</row>
    <row r="403" ht="12.0" customHeight="1">
      <c r="A403" s="120"/>
      <c r="B403" s="120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</row>
    <row r="404" ht="12.0" customHeight="1">
      <c r="A404" s="120"/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</row>
    <row r="405" ht="12.0" customHeight="1">
      <c r="A405" s="120"/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</row>
    <row r="406" ht="12.0" customHeight="1">
      <c r="A406" s="120"/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</row>
    <row r="407" ht="12.0" customHeight="1">
      <c r="A407" s="120"/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</row>
    <row r="408" ht="12.0" customHeight="1">
      <c r="A408" s="120"/>
      <c r="B408" s="120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</row>
    <row r="409" ht="12.0" customHeight="1">
      <c r="A409" s="120"/>
      <c r="B409" s="120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</row>
    <row r="410" ht="12.0" customHeight="1">
      <c r="A410" s="120"/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</row>
    <row r="411" ht="12.0" customHeight="1">
      <c r="A411" s="120"/>
      <c r="B411" s="120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</row>
    <row r="412" ht="12.0" customHeight="1">
      <c r="A412" s="120"/>
      <c r="B412" s="120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</row>
    <row r="413" ht="12.0" customHeight="1">
      <c r="A413" s="120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</row>
    <row r="414" ht="12.0" customHeight="1">
      <c r="A414" s="120"/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</row>
    <row r="415" ht="12.0" customHeight="1">
      <c r="A415" s="120"/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</row>
    <row r="416" ht="12.0" customHeight="1">
      <c r="A416" s="120"/>
      <c r="B416" s="120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</row>
    <row r="417" ht="12.0" customHeight="1">
      <c r="A417" s="120"/>
      <c r="B417" s="120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</row>
    <row r="418" ht="12.0" customHeight="1">
      <c r="A418" s="120"/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</row>
    <row r="419" ht="12.0" customHeight="1">
      <c r="A419" s="120"/>
      <c r="B419" s="120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</row>
    <row r="420" ht="12.0" customHeight="1">
      <c r="A420" s="120"/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</row>
    <row r="421" ht="12.0" customHeight="1">
      <c r="A421" s="120"/>
      <c r="B421" s="120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</row>
    <row r="422" ht="12.0" customHeight="1">
      <c r="A422" s="120"/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</row>
    <row r="423" ht="12.0" customHeight="1">
      <c r="A423" s="120"/>
      <c r="B423" s="120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</row>
    <row r="424" ht="12.0" customHeight="1">
      <c r="A424" s="120"/>
      <c r="B424" s="120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</row>
    <row r="425" ht="12.0" customHeight="1">
      <c r="A425" s="120"/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</row>
    <row r="426" ht="12.0" customHeight="1">
      <c r="A426" s="120"/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</row>
    <row r="427" ht="12.0" customHeight="1">
      <c r="A427" s="120"/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</row>
    <row r="428" ht="12.0" customHeight="1">
      <c r="A428" s="120"/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</row>
    <row r="429" ht="12.0" customHeight="1">
      <c r="A429" s="120"/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</row>
    <row r="430" ht="12.0" customHeight="1">
      <c r="A430" s="120"/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</row>
    <row r="431" ht="12.0" customHeight="1">
      <c r="A431" s="120"/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</row>
    <row r="432" ht="12.0" customHeight="1">
      <c r="A432" s="120"/>
      <c r="B432" s="120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</row>
    <row r="433" ht="12.0" customHeight="1">
      <c r="A433" s="120"/>
      <c r="B433" s="120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</row>
    <row r="434" ht="12.0" customHeight="1">
      <c r="A434" s="120"/>
      <c r="B434" s="120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</row>
    <row r="435" ht="12.0" customHeight="1">
      <c r="A435" s="120"/>
      <c r="B435" s="120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</row>
    <row r="436" ht="12.0" customHeight="1">
      <c r="A436" s="120"/>
      <c r="B436" s="120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</row>
    <row r="437" ht="12.0" customHeight="1">
      <c r="A437" s="120"/>
      <c r="B437" s="120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</row>
    <row r="438" ht="12.0" customHeight="1">
      <c r="A438" s="120"/>
      <c r="B438" s="120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</row>
    <row r="439" ht="12.0" customHeight="1">
      <c r="A439" s="120"/>
      <c r="B439" s="120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</row>
    <row r="440" ht="12.0" customHeight="1">
      <c r="A440" s="120"/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</row>
    <row r="441" ht="12.0" customHeight="1">
      <c r="A441" s="120"/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</row>
    <row r="442" ht="12.0" customHeight="1">
      <c r="A442" s="120"/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</row>
    <row r="443" ht="12.0" customHeight="1">
      <c r="A443" s="120"/>
      <c r="B443" s="120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</row>
    <row r="444" ht="12.0" customHeight="1">
      <c r="A444" s="120"/>
      <c r="B444" s="120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</row>
    <row r="445" ht="12.0" customHeight="1">
      <c r="A445" s="120"/>
      <c r="B445" s="120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</row>
    <row r="446" ht="12.0" customHeight="1">
      <c r="A446" s="120"/>
      <c r="B446" s="120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</row>
    <row r="447" ht="12.0" customHeight="1">
      <c r="A447" s="120"/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</row>
    <row r="448" ht="12.0" customHeight="1">
      <c r="A448" s="120"/>
      <c r="B448" s="120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</row>
    <row r="449" ht="12.0" customHeight="1">
      <c r="A449" s="120"/>
      <c r="B449" s="120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</row>
    <row r="450" ht="12.0" customHeight="1">
      <c r="A450" s="120"/>
      <c r="B450" s="120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</row>
    <row r="451" ht="12.0" customHeight="1">
      <c r="A451" s="120"/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</row>
    <row r="452" ht="12.0" customHeight="1">
      <c r="A452" s="120"/>
      <c r="B452" s="120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</row>
    <row r="453" ht="12.0" customHeight="1">
      <c r="A453" s="120"/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</row>
    <row r="454" ht="12.0" customHeight="1">
      <c r="A454" s="120"/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</row>
    <row r="455" ht="12.0" customHeight="1">
      <c r="A455" s="120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</row>
    <row r="456" ht="12.0" customHeight="1">
      <c r="A456" s="120"/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</row>
    <row r="457" ht="12.0" customHeight="1">
      <c r="A457" s="120"/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</row>
    <row r="458" ht="12.0" customHeight="1">
      <c r="A458" s="120"/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</row>
    <row r="459" ht="12.0" customHeight="1">
      <c r="A459" s="120"/>
      <c r="B459" s="120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</row>
    <row r="460" ht="12.0" customHeight="1">
      <c r="A460" s="120"/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</row>
    <row r="461" ht="12.0" customHeight="1">
      <c r="A461" s="120"/>
      <c r="B461" s="120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</row>
    <row r="462" ht="12.0" customHeight="1">
      <c r="A462" s="120"/>
      <c r="B462" s="120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</row>
    <row r="463" ht="12.0" customHeight="1">
      <c r="A463" s="120"/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</row>
    <row r="464" ht="12.0" customHeight="1">
      <c r="A464" s="120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</row>
    <row r="465" ht="12.0" customHeight="1">
      <c r="A465" s="120"/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</row>
    <row r="466" ht="12.0" customHeight="1">
      <c r="A466" s="120"/>
      <c r="B466" s="120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</row>
    <row r="467" ht="12.0" customHeight="1">
      <c r="A467" s="120"/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</row>
    <row r="468" ht="12.0" customHeight="1">
      <c r="A468" s="120"/>
      <c r="B468" s="120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</row>
    <row r="469" ht="12.0" customHeight="1">
      <c r="A469" s="120"/>
      <c r="B469" s="120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</row>
    <row r="470" ht="12.0" customHeight="1">
      <c r="A470" s="120"/>
      <c r="B470" s="120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</row>
    <row r="471" ht="12.0" customHeight="1">
      <c r="A471" s="120"/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</row>
    <row r="472" ht="12.0" customHeight="1">
      <c r="A472" s="120"/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</row>
    <row r="473" ht="12.0" customHeight="1">
      <c r="A473" s="120"/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</row>
    <row r="474" ht="12.0" customHeight="1">
      <c r="A474" s="120"/>
      <c r="B474" s="120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</row>
    <row r="475" ht="12.0" customHeight="1">
      <c r="A475" s="120"/>
      <c r="B475" s="120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</row>
    <row r="476" ht="12.0" customHeight="1">
      <c r="A476" s="120"/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</row>
    <row r="477" ht="12.0" customHeight="1">
      <c r="A477" s="120"/>
      <c r="B477" s="120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</row>
    <row r="478" ht="12.0" customHeight="1">
      <c r="A478" s="120"/>
      <c r="B478" s="120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</row>
    <row r="479" ht="12.0" customHeight="1">
      <c r="A479" s="120"/>
      <c r="B479" s="120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</row>
    <row r="480" ht="12.0" customHeight="1">
      <c r="A480" s="120"/>
      <c r="B480" s="120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</row>
    <row r="481" ht="12.0" customHeight="1">
      <c r="A481" s="120"/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</row>
    <row r="482" ht="12.0" customHeight="1">
      <c r="A482" s="120"/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</row>
    <row r="483" ht="12.0" customHeight="1">
      <c r="A483" s="120"/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</row>
    <row r="484" ht="12.0" customHeight="1">
      <c r="A484" s="120"/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</row>
    <row r="485" ht="12.0" customHeight="1">
      <c r="A485" s="120"/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</row>
    <row r="486" ht="12.0" customHeight="1">
      <c r="A486" s="120"/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</row>
    <row r="487" ht="12.0" customHeight="1">
      <c r="A487" s="120"/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</row>
    <row r="488" ht="12.0" customHeight="1">
      <c r="A488" s="120"/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</row>
    <row r="489" ht="12.0" customHeight="1">
      <c r="A489" s="120"/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</row>
    <row r="490" ht="12.0" customHeight="1">
      <c r="A490" s="120"/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</row>
    <row r="491" ht="12.0" customHeight="1">
      <c r="A491" s="120"/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</row>
    <row r="492" ht="12.0" customHeight="1">
      <c r="A492" s="120"/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</row>
    <row r="493" ht="12.0" customHeight="1">
      <c r="A493" s="120"/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</row>
    <row r="494" ht="12.0" customHeight="1">
      <c r="A494" s="120"/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</row>
    <row r="495" ht="12.0" customHeight="1">
      <c r="A495" s="120"/>
      <c r="B495" s="120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</row>
    <row r="496" ht="12.0" customHeight="1">
      <c r="A496" s="120"/>
      <c r="B496" s="120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</row>
    <row r="497" ht="12.0" customHeight="1">
      <c r="A497" s="120"/>
      <c r="B497" s="120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</row>
    <row r="498" ht="12.0" customHeight="1">
      <c r="A498" s="120"/>
      <c r="B498" s="120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</row>
    <row r="499" ht="12.0" customHeight="1">
      <c r="A499" s="120"/>
      <c r="B499" s="120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</row>
    <row r="500" ht="12.0" customHeight="1">
      <c r="A500" s="120"/>
      <c r="B500" s="120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</row>
    <row r="501" ht="12.0" customHeight="1">
      <c r="A501" s="120"/>
      <c r="B501" s="120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</row>
    <row r="502" ht="12.0" customHeight="1">
      <c r="A502" s="120"/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</row>
    <row r="503" ht="12.0" customHeight="1">
      <c r="A503" s="120"/>
      <c r="B503" s="120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</row>
    <row r="504" ht="12.0" customHeight="1">
      <c r="A504" s="120"/>
      <c r="B504" s="120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</row>
    <row r="505" ht="12.0" customHeight="1">
      <c r="A505" s="120"/>
      <c r="B505" s="120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</row>
    <row r="506" ht="12.0" customHeight="1">
      <c r="A506" s="120"/>
      <c r="B506" s="120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</row>
    <row r="507" ht="12.0" customHeight="1">
      <c r="A507" s="120"/>
      <c r="B507" s="120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</row>
    <row r="508" ht="12.0" customHeight="1">
      <c r="A508" s="120"/>
      <c r="B508" s="120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</row>
    <row r="509" ht="12.0" customHeight="1">
      <c r="A509" s="120"/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</row>
    <row r="510" ht="12.0" customHeight="1">
      <c r="A510" s="120"/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</row>
    <row r="511" ht="12.0" customHeight="1">
      <c r="A511" s="120"/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</row>
    <row r="512" ht="12.0" customHeight="1">
      <c r="A512" s="120"/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</row>
    <row r="513" ht="12.0" customHeight="1">
      <c r="A513" s="120"/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</row>
    <row r="514" ht="12.0" customHeight="1">
      <c r="A514" s="120"/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</row>
    <row r="515" ht="12.0" customHeight="1">
      <c r="A515" s="120"/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</row>
    <row r="516" ht="12.0" customHeight="1">
      <c r="A516" s="120"/>
      <c r="B516" s="120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</row>
    <row r="517" ht="12.0" customHeight="1">
      <c r="A517" s="120"/>
      <c r="B517" s="120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</row>
    <row r="518" ht="12.0" customHeight="1">
      <c r="A518" s="120"/>
      <c r="B518" s="120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</row>
    <row r="519" ht="12.0" customHeight="1">
      <c r="A519" s="120"/>
      <c r="B519" s="120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</row>
    <row r="520" ht="12.0" customHeight="1">
      <c r="A520" s="120"/>
      <c r="B520" s="120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</row>
    <row r="521" ht="12.0" customHeight="1">
      <c r="A521" s="120"/>
      <c r="B521" s="120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</row>
    <row r="522" ht="12.0" customHeight="1">
      <c r="A522" s="120"/>
      <c r="B522" s="120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</row>
    <row r="523" ht="12.0" customHeight="1">
      <c r="A523" s="120"/>
      <c r="B523" s="120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</row>
    <row r="524" ht="12.0" customHeight="1">
      <c r="A524" s="120"/>
      <c r="B524" s="120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</row>
    <row r="525" ht="12.0" customHeight="1">
      <c r="A525" s="120"/>
      <c r="B525" s="120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</row>
    <row r="526" ht="12.0" customHeight="1">
      <c r="A526" s="120"/>
      <c r="B526" s="120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</row>
    <row r="527" ht="12.0" customHeight="1">
      <c r="A527" s="120"/>
      <c r="B527" s="120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</row>
    <row r="528" ht="12.0" customHeight="1">
      <c r="A528" s="120"/>
      <c r="B528" s="120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</row>
    <row r="529" ht="12.0" customHeight="1">
      <c r="A529" s="120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</row>
    <row r="530" ht="12.0" customHeight="1">
      <c r="A530" s="120"/>
      <c r="B530" s="120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</row>
    <row r="531" ht="12.0" customHeight="1">
      <c r="A531" s="120"/>
      <c r="B531" s="120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</row>
    <row r="532" ht="12.0" customHeight="1">
      <c r="A532" s="120"/>
      <c r="B532" s="120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</row>
    <row r="533" ht="12.0" customHeight="1">
      <c r="A533" s="120"/>
      <c r="B533" s="120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</row>
    <row r="534" ht="12.0" customHeight="1">
      <c r="A534" s="120"/>
      <c r="B534" s="120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</row>
    <row r="535" ht="12.0" customHeight="1">
      <c r="A535" s="120"/>
      <c r="B535" s="120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</row>
    <row r="536" ht="12.0" customHeight="1">
      <c r="A536" s="120"/>
      <c r="B536" s="120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</row>
    <row r="537" ht="12.0" customHeight="1">
      <c r="A537" s="120"/>
      <c r="B537" s="120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</row>
    <row r="538" ht="12.0" customHeight="1">
      <c r="A538" s="120"/>
      <c r="B538" s="120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</row>
    <row r="539" ht="12.0" customHeight="1">
      <c r="A539" s="120"/>
      <c r="B539" s="120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</row>
    <row r="540" ht="12.0" customHeight="1">
      <c r="A540" s="120"/>
      <c r="B540" s="120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</row>
    <row r="541" ht="12.0" customHeight="1">
      <c r="A541" s="120"/>
      <c r="B541" s="120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</row>
    <row r="542" ht="12.0" customHeight="1">
      <c r="A542" s="120"/>
      <c r="B542" s="120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</row>
    <row r="543" ht="12.0" customHeight="1">
      <c r="A543" s="120"/>
      <c r="B543" s="120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</row>
    <row r="544" ht="12.0" customHeight="1">
      <c r="A544" s="120"/>
      <c r="B544" s="120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</row>
    <row r="545" ht="12.0" customHeight="1">
      <c r="A545" s="120"/>
      <c r="B545" s="120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</row>
    <row r="546" ht="12.0" customHeight="1">
      <c r="A546" s="120"/>
      <c r="B546" s="120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</row>
    <row r="547" ht="12.0" customHeight="1">
      <c r="A547" s="120"/>
      <c r="B547" s="120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</row>
    <row r="548" ht="12.0" customHeight="1">
      <c r="A548" s="120"/>
      <c r="B548" s="120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</row>
    <row r="549" ht="12.0" customHeight="1">
      <c r="A549" s="120"/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</row>
    <row r="550" ht="12.0" customHeight="1">
      <c r="A550" s="120"/>
      <c r="B550" s="120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</row>
    <row r="551" ht="12.0" customHeight="1">
      <c r="A551" s="120"/>
      <c r="B551" s="120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</row>
    <row r="552" ht="12.0" customHeight="1">
      <c r="A552" s="120"/>
      <c r="B552" s="120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</row>
    <row r="553" ht="12.0" customHeight="1">
      <c r="A553" s="120"/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</row>
    <row r="554" ht="12.0" customHeight="1">
      <c r="A554" s="120"/>
      <c r="B554" s="120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</row>
    <row r="555" ht="12.0" customHeight="1">
      <c r="A555" s="120"/>
      <c r="B555" s="120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</row>
    <row r="556" ht="12.0" customHeight="1">
      <c r="A556" s="120"/>
      <c r="B556" s="120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</row>
    <row r="557" ht="12.0" customHeight="1">
      <c r="A557" s="120"/>
      <c r="B557" s="120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</row>
    <row r="558" ht="12.0" customHeight="1">
      <c r="A558" s="120"/>
      <c r="B558" s="120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</row>
    <row r="559" ht="12.0" customHeight="1">
      <c r="A559" s="120"/>
      <c r="B559" s="120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</row>
    <row r="560" ht="12.0" customHeight="1">
      <c r="A560" s="120"/>
      <c r="B560" s="120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</row>
    <row r="561" ht="12.0" customHeight="1">
      <c r="A561" s="120"/>
      <c r="B561" s="120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</row>
    <row r="562" ht="12.0" customHeight="1">
      <c r="A562" s="120"/>
      <c r="B562" s="120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</row>
    <row r="563" ht="12.0" customHeight="1">
      <c r="A563" s="120"/>
      <c r="B563" s="120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</row>
    <row r="564" ht="12.0" customHeight="1">
      <c r="A564" s="120"/>
      <c r="B564" s="120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</row>
    <row r="565" ht="12.0" customHeight="1">
      <c r="A565" s="120"/>
      <c r="B565" s="120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</row>
    <row r="566" ht="12.0" customHeight="1">
      <c r="A566" s="120"/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</row>
    <row r="567" ht="12.0" customHeight="1">
      <c r="A567" s="120"/>
      <c r="B567" s="120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</row>
    <row r="568" ht="12.0" customHeight="1">
      <c r="A568" s="120"/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</row>
    <row r="569" ht="12.0" customHeight="1">
      <c r="A569" s="120"/>
      <c r="B569" s="120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</row>
    <row r="570" ht="12.0" customHeight="1">
      <c r="A570" s="120"/>
      <c r="B570" s="120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</row>
    <row r="571" ht="12.0" customHeight="1">
      <c r="A571" s="120"/>
      <c r="B571" s="120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</row>
    <row r="572" ht="12.0" customHeight="1">
      <c r="A572" s="120"/>
      <c r="B572" s="120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</row>
    <row r="573" ht="12.0" customHeight="1">
      <c r="A573" s="120"/>
      <c r="B573" s="120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</row>
    <row r="574" ht="12.0" customHeight="1">
      <c r="A574" s="120"/>
      <c r="B574" s="120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</row>
    <row r="575" ht="12.0" customHeight="1">
      <c r="A575" s="120"/>
      <c r="B575" s="120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</row>
    <row r="576" ht="12.0" customHeight="1">
      <c r="A576" s="120"/>
      <c r="B576" s="120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</row>
    <row r="577" ht="12.0" customHeight="1">
      <c r="A577" s="120"/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</row>
    <row r="578" ht="12.0" customHeight="1">
      <c r="A578" s="120"/>
      <c r="B578" s="120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</row>
    <row r="579" ht="12.0" customHeight="1">
      <c r="A579" s="120"/>
      <c r="B579" s="120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</row>
    <row r="580" ht="12.0" customHeight="1">
      <c r="A580" s="120"/>
      <c r="B580" s="120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</row>
    <row r="581" ht="12.0" customHeight="1">
      <c r="A581" s="120"/>
      <c r="B581" s="120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</row>
    <row r="582" ht="12.0" customHeight="1">
      <c r="A582" s="120"/>
      <c r="B582" s="120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</row>
    <row r="583" ht="12.0" customHeight="1">
      <c r="A583" s="120"/>
      <c r="B583" s="120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</row>
    <row r="584" ht="12.0" customHeight="1">
      <c r="A584" s="120"/>
      <c r="B584" s="120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</row>
    <row r="585" ht="12.0" customHeight="1">
      <c r="A585" s="120"/>
      <c r="B585" s="120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</row>
    <row r="586" ht="12.0" customHeight="1">
      <c r="A586" s="120"/>
      <c r="B586" s="120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</row>
    <row r="587" ht="12.0" customHeight="1">
      <c r="A587" s="120"/>
      <c r="B587" s="120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</row>
    <row r="588" ht="12.0" customHeight="1">
      <c r="A588" s="120"/>
      <c r="B588" s="120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</row>
    <row r="589" ht="12.0" customHeight="1">
      <c r="A589" s="120"/>
      <c r="B589" s="120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</row>
    <row r="590" ht="12.0" customHeight="1">
      <c r="A590" s="120"/>
      <c r="B590" s="120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</row>
    <row r="591" ht="12.0" customHeight="1">
      <c r="A591" s="120"/>
      <c r="B591" s="120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</row>
    <row r="592" ht="12.0" customHeight="1">
      <c r="A592" s="120"/>
      <c r="B592" s="120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</row>
    <row r="593" ht="12.0" customHeight="1">
      <c r="A593" s="120"/>
      <c r="B593" s="120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</row>
    <row r="594" ht="12.0" customHeight="1">
      <c r="A594" s="120"/>
      <c r="B594" s="120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</row>
    <row r="595" ht="12.0" customHeight="1">
      <c r="A595" s="120"/>
      <c r="B595" s="120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</row>
    <row r="596" ht="12.0" customHeight="1">
      <c r="A596" s="120"/>
      <c r="B596" s="120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</row>
    <row r="597" ht="12.0" customHeight="1">
      <c r="A597" s="120"/>
      <c r="B597" s="120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</row>
    <row r="598" ht="12.0" customHeight="1">
      <c r="A598" s="120"/>
      <c r="B598" s="120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</row>
    <row r="599" ht="12.0" customHeight="1">
      <c r="A599" s="120"/>
      <c r="B599" s="120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</row>
    <row r="600" ht="12.0" customHeight="1">
      <c r="A600" s="120"/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</row>
    <row r="601" ht="12.0" customHeight="1">
      <c r="A601" s="120"/>
      <c r="B601" s="120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</row>
    <row r="602" ht="12.0" customHeight="1">
      <c r="A602" s="120"/>
      <c r="B602" s="120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</row>
    <row r="603" ht="12.0" customHeight="1">
      <c r="A603" s="120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</row>
    <row r="604" ht="12.0" customHeight="1">
      <c r="A604" s="120"/>
      <c r="B604" s="120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</row>
    <row r="605" ht="12.0" customHeight="1">
      <c r="A605" s="120"/>
      <c r="B605" s="120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</row>
    <row r="606" ht="12.0" customHeight="1">
      <c r="A606" s="120"/>
      <c r="B606" s="120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</row>
    <row r="607" ht="12.0" customHeight="1">
      <c r="A607" s="120"/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</row>
    <row r="608" ht="12.0" customHeight="1">
      <c r="A608" s="120"/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</row>
    <row r="609" ht="12.0" customHeight="1">
      <c r="A609" s="120"/>
      <c r="B609" s="120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</row>
    <row r="610" ht="12.0" customHeight="1">
      <c r="A610" s="120"/>
      <c r="B610" s="120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</row>
    <row r="611" ht="12.0" customHeight="1">
      <c r="A611" s="120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</row>
    <row r="612" ht="12.0" customHeight="1">
      <c r="A612" s="120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</row>
    <row r="613" ht="12.0" customHeight="1">
      <c r="A613" s="120"/>
      <c r="B613" s="120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</row>
    <row r="614" ht="12.0" customHeight="1">
      <c r="A614" s="120"/>
      <c r="B614" s="120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</row>
    <row r="615" ht="12.0" customHeight="1">
      <c r="A615" s="120"/>
      <c r="B615" s="120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</row>
    <row r="616" ht="12.0" customHeight="1">
      <c r="A616" s="120"/>
      <c r="B616" s="120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</row>
    <row r="617" ht="12.0" customHeight="1">
      <c r="A617" s="120"/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</row>
    <row r="618" ht="12.0" customHeight="1">
      <c r="A618" s="120"/>
      <c r="B618" s="120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</row>
    <row r="619" ht="12.0" customHeight="1">
      <c r="A619" s="120"/>
      <c r="B619" s="120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</row>
    <row r="620" ht="12.0" customHeight="1">
      <c r="A620" s="120"/>
      <c r="B620" s="120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</row>
    <row r="621" ht="12.0" customHeight="1">
      <c r="A621" s="120"/>
      <c r="B621" s="120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</row>
    <row r="622" ht="12.0" customHeight="1">
      <c r="A622" s="120"/>
      <c r="B622" s="120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</row>
    <row r="623" ht="12.0" customHeight="1">
      <c r="A623" s="120"/>
      <c r="B623" s="120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</row>
    <row r="624" ht="12.0" customHeight="1">
      <c r="A624" s="120"/>
      <c r="B624" s="120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</row>
    <row r="625" ht="12.0" customHeight="1">
      <c r="A625" s="120"/>
      <c r="B625" s="120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</row>
    <row r="626" ht="12.0" customHeight="1">
      <c r="A626" s="120"/>
      <c r="B626" s="120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</row>
    <row r="627" ht="12.0" customHeight="1">
      <c r="A627" s="120"/>
      <c r="B627" s="120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</row>
    <row r="628" ht="12.0" customHeight="1">
      <c r="A628" s="120"/>
      <c r="B628" s="120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</row>
    <row r="629" ht="12.0" customHeight="1">
      <c r="A629" s="120"/>
      <c r="B629" s="120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</row>
    <row r="630" ht="12.0" customHeight="1">
      <c r="A630" s="120"/>
      <c r="B630" s="120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</row>
    <row r="631" ht="12.0" customHeight="1">
      <c r="A631" s="120"/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</row>
    <row r="632" ht="12.0" customHeight="1">
      <c r="A632" s="120"/>
      <c r="B632" s="120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</row>
    <row r="633" ht="12.0" customHeight="1">
      <c r="A633" s="120"/>
      <c r="B633" s="120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</row>
    <row r="634" ht="12.0" customHeight="1">
      <c r="A634" s="120"/>
      <c r="B634" s="120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</row>
    <row r="635" ht="12.0" customHeight="1">
      <c r="A635" s="120"/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</row>
    <row r="636" ht="12.0" customHeight="1">
      <c r="A636" s="120"/>
      <c r="B636" s="120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</row>
    <row r="637" ht="12.0" customHeight="1">
      <c r="A637" s="120"/>
      <c r="B637" s="120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</row>
    <row r="638" ht="12.0" customHeight="1">
      <c r="A638" s="120"/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</row>
    <row r="639" ht="12.0" customHeight="1">
      <c r="A639" s="120"/>
      <c r="B639" s="120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</row>
    <row r="640" ht="12.0" customHeight="1">
      <c r="A640" s="120"/>
      <c r="B640" s="120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</row>
    <row r="641" ht="12.0" customHeight="1">
      <c r="A641" s="120"/>
      <c r="B641" s="120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</row>
    <row r="642" ht="12.0" customHeight="1">
      <c r="A642" s="120"/>
      <c r="B642" s="120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</row>
    <row r="643" ht="12.0" customHeight="1">
      <c r="A643" s="120"/>
      <c r="B643" s="120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</row>
    <row r="644" ht="12.0" customHeight="1">
      <c r="A644" s="120"/>
      <c r="B644" s="120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</row>
    <row r="645" ht="12.0" customHeight="1">
      <c r="A645" s="120"/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</row>
    <row r="646" ht="12.0" customHeight="1">
      <c r="A646" s="120"/>
      <c r="B646" s="120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</row>
    <row r="647" ht="12.0" customHeight="1">
      <c r="A647" s="120"/>
      <c r="B647" s="120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</row>
    <row r="648" ht="12.0" customHeight="1">
      <c r="A648" s="120"/>
      <c r="B648" s="120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</row>
    <row r="649" ht="12.0" customHeight="1">
      <c r="A649" s="120"/>
      <c r="B649" s="120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</row>
    <row r="650" ht="12.0" customHeight="1">
      <c r="A650" s="120"/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</row>
    <row r="651" ht="12.0" customHeight="1">
      <c r="A651" s="120"/>
      <c r="B651" s="120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</row>
    <row r="652" ht="12.0" customHeight="1">
      <c r="A652" s="120"/>
      <c r="B652" s="120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</row>
    <row r="653" ht="12.0" customHeight="1">
      <c r="A653" s="120"/>
      <c r="B653" s="120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</row>
    <row r="654" ht="12.0" customHeight="1">
      <c r="A654" s="120"/>
      <c r="B654" s="120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</row>
    <row r="655" ht="12.0" customHeight="1">
      <c r="A655" s="120"/>
      <c r="B655" s="120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</row>
    <row r="656" ht="12.0" customHeight="1">
      <c r="A656" s="120"/>
      <c r="B656" s="120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</row>
    <row r="657" ht="12.0" customHeight="1">
      <c r="A657" s="120"/>
      <c r="B657" s="120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</row>
    <row r="658" ht="12.0" customHeight="1">
      <c r="A658" s="120"/>
      <c r="B658" s="120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</row>
    <row r="659" ht="12.0" customHeight="1">
      <c r="A659" s="120"/>
      <c r="B659" s="120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</row>
    <row r="660" ht="12.0" customHeight="1">
      <c r="A660" s="120"/>
      <c r="B660" s="120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</row>
    <row r="661" ht="12.0" customHeight="1">
      <c r="A661" s="120"/>
      <c r="B661" s="120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</row>
    <row r="662" ht="12.0" customHeight="1">
      <c r="A662" s="120"/>
      <c r="B662" s="120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</row>
    <row r="663" ht="12.0" customHeight="1">
      <c r="A663" s="120"/>
      <c r="B663" s="120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</row>
    <row r="664" ht="12.0" customHeight="1">
      <c r="A664" s="120"/>
      <c r="B664" s="120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</row>
    <row r="665" ht="12.0" customHeight="1">
      <c r="A665" s="120"/>
      <c r="B665" s="120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</row>
    <row r="666" ht="12.0" customHeight="1">
      <c r="A666" s="120"/>
      <c r="B666" s="120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</row>
    <row r="667" ht="12.0" customHeight="1">
      <c r="A667" s="120"/>
      <c r="B667" s="120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</row>
    <row r="668" ht="12.0" customHeight="1">
      <c r="A668" s="120"/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</row>
    <row r="669" ht="12.0" customHeight="1">
      <c r="A669" s="120"/>
      <c r="B669" s="120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</row>
    <row r="670" ht="12.0" customHeight="1">
      <c r="A670" s="120"/>
      <c r="B670" s="120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</row>
    <row r="671" ht="12.0" customHeight="1">
      <c r="A671" s="120"/>
      <c r="B671" s="120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</row>
    <row r="672" ht="12.0" customHeight="1">
      <c r="A672" s="120"/>
      <c r="B672" s="120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</row>
    <row r="673" ht="12.0" customHeight="1">
      <c r="A673" s="120"/>
      <c r="B673" s="120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</row>
    <row r="674" ht="12.0" customHeight="1">
      <c r="A674" s="120"/>
      <c r="B674" s="120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</row>
    <row r="675" ht="12.0" customHeight="1">
      <c r="A675" s="120"/>
      <c r="B675" s="120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</row>
    <row r="676" ht="12.0" customHeight="1">
      <c r="A676" s="120"/>
      <c r="B676" s="120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</row>
    <row r="677" ht="12.0" customHeight="1">
      <c r="A677" s="120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</row>
    <row r="678" ht="12.0" customHeight="1">
      <c r="A678" s="120"/>
      <c r="B678" s="120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</row>
    <row r="679" ht="12.0" customHeight="1">
      <c r="A679" s="120"/>
      <c r="B679" s="120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</row>
    <row r="680" ht="12.0" customHeight="1">
      <c r="A680" s="120"/>
      <c r="B680" s="120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</row>
    <row r="681" ht="12.0" customHeight="1">
      <c r="A681" s="120"/>
      <c r="B681" s="120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</row>
    <row r="682" ht="12.0" customHeight="1">
      <c r="A682" s="120"/>
      <c r="B682" s="120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</row>
    <row r="683" ht="12.0" customHeight="1">
      <c r="A683" s="120"/>
      <c r="B683" s="120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</row>
    <row r="684" ht="12.0" customHeight="1">
      <c r="A684" s="120"/>
      <c r="B684" s="120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</row>
    <row r="685" ht="12.0" customHeight="1">
      <c r="A685" s="120"/>
      <c r="B685" s="120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ht="12.0" customHeight="1">
      <c r="A686" s="120"/>
      <c r="B686" s="120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ht="12.0" customHeight="1">
      <c r="A687" s="120"/>
      <c r="B687" s="120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</row>
    <row r="688" ht="12.0" customHeight="1">
      <c r="A688" s="120"/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</row>
    <row r="689" ht="12.0" customHeight="1">
      <c r="A689" s="120"/>
      <c r="B689" s="120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ht="12.0" customHeight="1">
      <c r="A690" s="120"/>
      <c r="B690" s="120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</row>
    <row r="691" ht="12.0" customHeight="1">
      <c r="A691" s="120"/>
      <c r="B691" s="120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</row>
    <row r="692" ht="12.0" customHeight="1">
      <c r="A692" s="120"/>
      <c r="B692" s="120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</row>
    <row r="693" ht="12.0" customHeight="1">
      <c r="A693" s="120"/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</row>
    <row r="694" ht="12.0" customHeight="1">
      <c r="A694" s="120"/>
      <c r="B694" s="120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</row>
    <row r="695" ht="12.0" customHeight="1">
      <c r="A695" s="120"/>
      <c r="B695" s="120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</row>
    <row r="696" ht="12.0" customHeight="1">
      <c r="A696" s="120"/>
      <c r="B696" s="120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</row>
    <row r="697" ht="12.0" customHeight="1">
      <c r="A697" s="120"/>
      <c r="B697" s="120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</row>
    <row r="698" ht="12.0" customHeight="1">
      <c r="A698" s="120"/>
      <c r="B698" s="120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</row>
    <row r="699" ht="12.0" customHeight="1">
      <c r="A699" s="120"/>
      <c r="B699" s="120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</row>
    <row r="700" ht="12.0" customHeight="1">
      <c r="A700" s="120"/>
      <c r="B700" s="120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</row>
    <row r="701" ht="12.0" customHeight="1">
      <c r="A701" s="120"/>
      <c r="B701" s="120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</row>
    <row r="702" ht="12.0" customHeight="1">
      <c r="A702" s="120"/>
      <c r="B702" s="120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ht="12.0" customHeight="1">
      <c r="A703" s="120"/>
      <c r="B703" s="120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</row>
    <row r="704" ht="12.0" customHeight="1">
      <c r="A704" s="120"/>
      <c r="B704" s="120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</row>
    <row r="705" ht="12.0" customHeight="1">
      <c r="A705" s="120"/>
      <c r="B705" s="120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</row>
    <row r="706" ht="12.0" customHeight="1">
      <c r="A706" s="120"/>
      <c r="B706" s="120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</row>
    <row r="707" ht="12.0" customHeight="1">
      <c r="A707" s="120"/>
      <c r="B707" s="120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</row>
    <row r="708" ht="12.0" customHeight="1">
      <c r="A708" s="120"/>
      <c r="B708" s="120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</row>
    <row r="709" ht="12.0" customHeight="1">
      <c r="A709" s="120"/>
      <c r="B709" s="120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</row>
    <row r="710" ht="12.0" customHeight="1">
      <c r="A710" s="120"/>
      <c r="B710" s="120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</row>
    <row r="711" ht="12.0" customHeight="1">
      <c r="A711" s="120"/>
      <c r="B711" s="120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</row>
    <row r="712" ht="12.0" customHeight="1">
      <c r="A712" s="120"/>
      <c r="B712" s="120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</row>
    <row r="713" ht="12.0" customHeight="1">
      <c r="A713" s="120"/>
      <c r="B713" s="120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</row>
    <row r="714" ht="12.0" customHeight="1">
      <c r="A714" s="120"/>
      <c r="B714" s="120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</row>
    <row r="715" ht="12.0" customHeight="1">
      <c r="A715" s="120"/>
      <c r="B715" s="120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</row>
    <row r="716" ht="12.0" customHeight="1">
      <c r="A716" s="120"/>
      <c r="B716" s="120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</row>
    <row r="717" ht="12.0" customHeight="1">
      <c r="A717" s="120"/>
      <c r="B717" s="120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</row>
    <row r="718" ht="12.0" customHeight="1">
      <c r="A718" s="120"/>
      <c r="B718" s="120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</row>
    <row r="719" ht="12.0" customHeight="1">
      <c r="A719" s="120"/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</row>
    <row r="720" ht="12.0" customHeight="1">
      <c r="A720" s="120"/>
      <c r="B720" s="120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</row>
    <row r="721" ht="12.0" customHeight="1">
      <c r="A721" s="120"/>
      <c r="B721" s="120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</row>
    <row r="722" ht="12.0" customHeight="1">
      <c r="A722" s="120"/>
      <c r="B722" s="120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</row>
    <row r="723" ht="12.0" customHeight="1">
      <c r="A723" s="120"/>
      <c r="B723" s="120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</row>
    <row r="724" ht="12.0" customHeight="1">
      <c r="A724" s="120"/>
      <c r="B724" s="120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</row>
    <row r="725" ht="12.0" customHeight="1">
      <c r="A725" s="120"/>
      <c r="B725" s="120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</row>
    <row r="726" ht="12.0" customHeight="1">
      <c r="A726" s="120"/>
      <c r="B726" s="120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</row>
    <row r="727" ht="12.0" customHeight="1">
      <c r="A727" s="120"/>
      <c r="B727" s="120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</row>
    <row r="728" ht="12.0" customHeight="1">
      <c r="A728" s="120"/>
      <c r="B728" s="120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</row>
    <row r="729" ht="12.0" customHeight="1">
      <c r="A729" s="120"/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</row>
    <row r="730" ht="12.0" customHeight="1">
      <c r="A730" s="120"/>
      <c r="B730" s="120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</row>
    <row r="731" ht="12.0" customHeight="1">
      <c r="A731" s="120"/>
      <c r="B731" s="120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</row>
    <row r="732" ht="12.0" customHeight="1">
      <c r="A732" s="120"/>
      <c r="B732" s="120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</row>
    <row r="733" ht="12.0" customHeight="1">
      <c r="A733" s="120"/>
      <c r="B733" s="120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</row>
    <row r="734" ht="12.0" customHeight="1">
      <c r="A734" s="120"/>
      <c r="B734" s="120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</row>
    <row r="735" ht="12.0" customHeight="1">
      <c r="A735" s="120"/>
      <c r="B735" s="120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</row>
    <row r="736" ht="12.0" customHeight="1">
      <c r="A736" s="120"/>
      <c r="B736" s="120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</row>
    <row r="737" ht="12.0" customHeight="1">
      <c r="A737" s="120"/>
      <c r="B737" s="120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</row>
    <row r="738" ht="12.0" customHeight="1">
      <c r="A738" s="120"/>
      <c r="B738" s="120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</row>
    <row r="739" ht="12.0" customHeight="1">
      <c r="A739" s="120"/>
      <c r="B739" s="120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</row>
    <row r="740" ht="12.0" customHeight="1">
      <c r="A740" s="120"/>
      <c r="B740" s="120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</row>
    <row r="741" ht="12.0" customHeight="1">
      <c r="A741" s="120"/>
      <c r="B741" s="120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</row>
    <row r="742" ht="12.0" customHeight="1">
      <c r="A742" s="120"/>
      <c r="B742" s="120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</row>
    <row r="743" ht="12.0" customHeight="1">
      <c r="A743" s="120"/>
      <c r="B743" s="120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</row>
    <row r="744" ht="12.0" customHeight="1">
      <c r="A744" s="120"/>
      <c r="B744" s="120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</row>
    <row r="745" ht="12.0" customHeight="1">
      <c r="A745" s="120"/>
      <c r="B745" s="120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</row>
    <row r="746" ht="12.0" customHeight="1">
      <c r="A746" s="120"/>
      <c r="B746" s="120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</row>
    <row r="747" ht="12.0" customHeight="1">
      <c r="A747" s="120"/>
      <c r="B747" s="120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</row>
    <row r="748" ht="12.0" customHeight="1">
      <c r="A748" s="120"/>
      <c r="B748" s="120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</row>
    <row r="749" ht="12.0" customHeight="1">
      <c r="A749" s="120"/>
      <c r="B749" s="120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</row>
    <row r="750" ht="12.0" customHeight="1">
      <c r="A750" s="120"/>
      <c r="B750" s="120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</row>
    <row r="751" ht="12.0" customHeight="1">
      <c r="A751" s="120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</row>
    <row r="752" ht="12.0" customHeight="1">
      <c r="A752" s="120"/>
      <c r="B752" s="120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</row>
    <row r="753" ht="12.0" customHeight="1">
      <c r="A753" s="120"/>
      <c r="B753" s="120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</row>
    <row r="754" ht="12.0" customHeight="1">
      <c r="A754" s="120"/>
      <c r="B754" s="120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</row>
    <row r="755" ht="12.0" customHeight="1">
      <c r="A755" s="120"/>
      <c r="B755" s="120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</row>
    <row r="756" ht="12.0" customHeight="1">
      <c r="A756" s="120"/>
      <c r="B756" s="120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</row>
    <row r="757" ht="12.0" customHeight="1">
      <c r="A757" s="120"/>
      <c r="B757" s="120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</row>
    <row r="758" ht="12.0" customHeight="1">
      <c r="A758" s="120"/>
      <c r="B758" s="120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</row>
    <row r="759" ht="12.0" customHeight="1">
      <c r="A759" s="120"/>
      <c r="B759" s="120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</row>
    <row r="760" ht="12.0" customHeight="1">
      <c r="A760" s="120"/>
      <c r="B760" s="120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</row>
    <row r="761" ht="12.0" customHeight="1">
      <c r="A761" s="120"/>
      <c r="B761" s="120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</row>
    <row r="762" ht="12.0" customHeight="1">
      <c r="A762" s="120"/>
      <c r="B762" s="120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</row>
    <row r="763" ht="12.0" customHeight="1">
      <c r="A763" s="120"/>
      <c r="B763" s="120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</row>
    <row r="764" ht="12.0" customHeight="1">
      <c r="A764" s="120"/>
      <c r="B764" s="120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</row>
    <row r="765" ht="12.0" customHeight="1">
      <c r="A765" s="120"/>
      <c r="B765" s="120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</row>
    <row r="766" ht="12.0" customHeight="1">
      <c r="A766" s="120"/>
      <c r="B766" s="120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</row>
    <row r="767" ht="12.0" customHeight="1">
      <c r="A767" s="120"/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</row>
    <row r="768" ht="12.0" customHeight="1">
      <c r="A768" s="120"/>
      <c r="B768" s="120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</row>
    <row r="769" ht="12.0" customHeight="1">
      <c r="A769" s="120"/>
      <c r="B769" s="120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</row>
    <row r="770" ht="12.0" customHeight="1">
      <c r="A770" s="120"/>
      <c r="B770" s="120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</row>
    <row r="771" ht="12.0" customHeight="1">
      <c r="A771" s="120"/>
      <c r="B771" s="120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</row>
    <row r="772" ht="12.0" customHeight="1">
      <c r="A772" s="120"/>
      <c r="B772" s="120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</row>
    <row r="773" ht="12.0" customHeight="1">
      <c r="A773" s="120"/>
      <c r="B773" s="120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</row>
    <row r="774" ht="12.0" customHeight="1">
      <c r="A774" s="120"/>
      <c r="B774" s="120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</row>
    <row r="775" ht="12.0" customHeight="1">
      <c r="A775" s="120"/>
      <c r="B775" s="120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</row>
    <row r="776" ht="12.0" customHeight="1">
      <c r="A776" s="120"/>
      <c r="B776" s="120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</row>
    <row r="777" ht="12.0" customHeight="1">
      <c r="A777" s="120"/>
      <c r="B777" s="120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</row>
    <row r="778" ht="12.0" customHeight="1">
      <c r="A778" s="120"/>
      <c r="B778" s="120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</row>
    <row r="779" ht="12.0" customHeight="1">
      <c r="A779" s="120"/>
      <c r="B779" s="120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</row>
    <row r="780" ht="12.0" customHeight="1">
      <c r="A780" s="120"/>
      <c r="B780" s="120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</row>
    <row r="781" ht="12.0" customHeight="1">
      <c r="A781" s="120"/>
      <c r="B781" s="120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</row>
    <row r="782" ht="12.0" customHeight="1">
      <c r="A782" s="120"/>
      <c r="B782" s="120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</row>
    <row r="783" ht="12.0" customHeight="1">
      <c r="A783" s="120"/>
      <c r="B783" s="120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</row>
    <row r="784" ht="12.0" customHeight="1">
      <c r="A784" s="120"/>
      <c r="B784" s="120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</row>
    <row r="785" ht="12.0" customHeight="1">
      <c r="A785" s="120"/>
      <c r="B785" s="120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</row>
    <row r="786" ht="12.0" customHeight="1">
      <c r="A786" s="120"/>
      <c r="B786" s="120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</row>
    <row r="787" ht="12.0" customHeight="1">
      <c r="A787" s="120"/>
      <c r="B787" s="120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</row>
    <row r="788" ht="12.0" customHeight="1">
      <c r="A788" s="120"/>
      <c r="B788" s="120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</row>
    <row r="789" ht="12.0" customHeight="1">
      <c r="A789" s="120"/>
      <c r="B789" s="120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</row>
    <row r="790" ht="12.0" customHeight="1">
      <c r="A790" s="120"/>
      <c r="B790" s="120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</row>
    <row r="791" ht="12.0" customHeight="1">
      <c r="A791" s="120"/>
      <c r="B791" s="120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</row>
    <row r="792" ht="12.0" customHeight="1">
      <c r="A792" s="120"/>
      <c r="B792" s="120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</row>
    <row r="793" ht="12.0" customHeight="1">
      <c r="A793" s="120"/>
      <c r="B793" s="120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</row>
    <row r="794" ht="12.0" customHeight="1">
      <c r="A794" s="120"/>
      <c r="B794" s="120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</row>
    <row r="795" ht="12.0" customHeight="1">
      <c r="A795" s="120"/>
      <c r="B795" s="120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</row>
    <row r="796" ht="12.0" customHeight="1">
      <c r="A796" s="120"/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</row>
    <row r="797" ht="12.0" customHeight="1">
      <c r="A797" s="120"/>
      <c r="B797" s="120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</row>
    <row r="798" ht="12.0" customHeight="1">
      <c r="A798" s="120"/>
      <c r="B798" s="120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</row>
    <row r="799" ht="12.0" customHeight="1">
      <c r="A799" s="120"/>
      <c r="B799" s="120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</row>
    <row r="800" ht="12.0" customHeight="1">
      <c r="A800" s="120"/>
      <c r="B800" s="120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</row>
    <row r="801" ht="12.0" customHeight="1">
      <c r="A801" s="120"/>
      <c r="B801" s="120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</row>
    <row r="802" ht="12.0" customHeight="1">
      <c r="A802" s="120"/>
      <c r="B802" s="120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</row>
    <row r="803" ht="12.0" customHeight="1">
      <c r="A803" s="120"/>
      <c r="B803" s="120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</row>
    <row r="804" ht="12.0" customHeight="1">
      <c r="A804" s="120"/>
      <c r="B804" s="120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</row>
    <row r="805" ht="12.0" customHeight="1">
      <c r="A805" s="120"/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</row>
    <row r="806" ht="12.0" customHeight="1">
      <c r="A806" s="120"/>
      <c r="B806" s="120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</row>
    <row r="807" ht="12.0" customHeight="1">
      <c r="A807" s="120"/>
      <c r="B807" s="120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</row>
    <row r="808" ht="12.0" customHeight="1">
      <c r="A808" s="120"/>
      <c r="B808" s="120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</row>
    <row r="809" ht="12.0" customHeight="1">
      <c r="A809" s="120"/>
      <c r="B809" s="120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</row>
    <row r="810" ht="12.0" customHeight="1">
      <c r="A810" s="120"/>
      <c r="B810" s="120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</row>
    <row r="811" ht="12.0" customHeight="1">
      <c r="A811" s="120"/>
      <c r="B811" s="120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</row>
    <row r="812" ht="12.0" customHeight="1">
      <c r="A812" s="120"/>
      <c r="B812" s="120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</row>
    <row r="813" ht="12.0" customHeight="1">
      <c r="A813" s="120"/>
      <c r="B813" s="120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</row>
    <row r="814" ht="12.0" customHeight="1">
      <c r="A814" s="120"/>
      <c r="B814" s="120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</row>
    <row r="815" ht="12.0" customHeight="1">
      <c r="A815" s="120"/>
      <c r="B815" s="120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</row>
    <row r="816" ht="12.0" customHeight="1">
      <c r="A816" s="120"/>
      <c r="B816" s="120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</row>
    <row r="817" ht="12.0" customHeight="1">
      <c r="A817" s="120"/>
      <c r="B817" s="120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</row>
    <row r="818" ht="12.0" customHeight="1">
      <c r="A818" s="120"/>
      <c r="B818" s="120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</row>
    <row r="819" ht="12.0" customHeight="1">
      <c r="A819" s="120"/>
      <c r="B819" s="120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</row>
    <row r="820" ht="12.0" customHeight="1">
      <c r="A820" s="120"/>
      <c r="B820" s="120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</row>
    <row r="821" ht="12.0" customHeight="1">
      <c r="A821" s="120"/>
      <c r="B821" s="120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</row>
    <row r="822" ht="12.0" customHeight="1">
      <c r="A822" s="120"/>
      <c r="B822" s="120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</row>
    <row r="823" ht="12.0" customHeight="1">
      <c r="A823" s="120"/>
      <c r="B823" s="120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</row>
    <row r="824" ht="12.0" customHeight="1">
      <c r="A824" s="120"/>
      <c r="B824" s="120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</row>
    <row r="825" ht="12.0" customHeight="1">
      <c r="A825" s="120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</row>
    <row r="826" ht="12.0" customHeight="1">
      <c r="A826" s="120"/>
      <c r="B826" s="120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</row>
    <row r="827" ht="12.0" customHeight="1">
      <c r="A827" s="120"/>
      <c r="B827" s="120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</row>
    <row r="828" ht="12.0" customHeight="1">
      <c r="A828" s="120"/>
      <c r="B828" s="120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</row>
    <row r="829" ht="12.0" customHeight="1">
      <c r="A829" s="120"/>
      <c r="B829" s="120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</row>
    <row r="830" ht="12.0" customHeight="1">
      <c r="A830" s="120"/>
      <c r="B830" s="120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</row>
    <row r="831" ht="12.0" customHeight="1">
      <c r="A831" s="120"/>
      <c r="B831" s="120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</row>
    <row r="832" ht="12.0" customHeight="1">
      <c r="A832" s="120"/>
      <c r="B832" s="120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</row>
    <row r="833" ht="12.0" customHeight="1">
      <c r="A833" s="120"/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</row>
    <row r="834" ht="12.0" customHeight="1">
      <c r="A834" s="120"/>
      <c r="B834" s="120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</row>
    <row r="835" ht="12.0" customHeight="1">
      <c r="A835" s="120"/>
      <c r="B835" s="120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</row>
    <row r="836" ht="12.0" customHeight="1">
      <c r="A836" s="120"/>
      <c r="B836" s="120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</row>
    <row r="837" ht="12.0" customHeight="1">
      <c r="A837" s="120"/>
      <c r="B837" s="120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</row>
    <row r="838" ht="12.0" customHeight="1">
      <c r="A838" s="120"/>
      <c r="B838" s="120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</row>
    <row r="839" ht="12.0" customHeight="1">
      <c r="A839" s="120"/>
      <c r="B839" s="120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</row>
    <row r="840" ht="12.0" customHeight="1">
      <c r="A840" s="120"/>
      <c r="B840" s="120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</row>
    <row r="841" ht="12.0" customHeight="1">
      <c r="A841" s="120"/>
      <c r="B841" s="120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</row>
    <row r="842" ht="12.0" customHeight="1">
      <c r="A842" s="120"/>
      <c r="B842" s="120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</row>
    <row r="843" ht="12.0" customHeight="1">
      <c r="A843" s="120"/>
      <c r="B843" s="120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</row>
    <row r="844" ht="12.0" customHeight="1">
      <c r="A844" s="120"/>
      <c r="B844" s="120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</row>
    <row r="845" ht="12.0" customHeight="1">
      <c r="A845" s="120"/>
      <c r="B845" s="120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</row>
    <row r="846" ht="12.0" customHeight="1">
      <c r="A846" s="120"/>
      <c r="B846" s="120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</row>
    <row r="847" ht="12.0" customHeight="1">
      <c r="A847" s="120"/>
      <c r="B847" s="120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</row>
    <row r="848" ht="12.0" customHeight="1">
      <c r="A848" s="120"/>
      <c r="B848" s="120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</row>
    <row r="849" ht="12.0" customHeight="1">
      <c r="A849" s="120"/>
      <c r="B849" s="120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</row>
    <row r="850" ht="12.0" customHeight="1">
      <c r="A850" s="120"/>
      <c r="B850" s="120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</row>
    <row r="851" ht="12.0" customHeight="1">
      <c r="A851" s="120"/>
      <c r="B851" s="120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</row>
    <row r="852" ht="12.0" customHeight="1">
      <c r="A852" s="120"/>
      <c r="B852" s="120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</row>
    <row r="853" ht="12.0" customHeight="1">
      <c r="A853" s="120"/>
      <c r="B853" s="120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</row>
    <row r="854" ht="12.0" customHeight="1">
      <c r="A854" s="120"/>
      <c r="B854" s="120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</row>
    <row r="855" ht="12.0" customHeight="1">
      <c r="A855" s="120"/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</row>
    <row r="856" ht="12.0" customHeight="1">
      <c r="A856" s="120"/>
      <c r="B856" s="120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</row>
    <row r="857" ht="12.0" customHeight="1">
      <c r="A857" s="120"/>
      <c r="B857" s="120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</row>
    <row r="858" ht="12.0" customHeight="1">
      <c r="A858" s="120"/>
      <c r="B858" s="120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</row>
    <row r="859" ht="12.0" customHeight="1">
      <c r="A859" s="120"/>
      <c r="B859" s="120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</row>
    <row r="860" ht="12.0" customHeight="1">
      <c r="A860" s="120"/>
      <c r="B860" s="120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</row>
    <row r="861" ht="12.0" customHeight="1">
      <c r="A861" s="120"/>
      <c r="B861" s="120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</row>
    <row r="862" ht="12.0" customHeight="1">
      <c r="A862" s="120"/>
      <c r="B862" s="120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</row>
    <row r="863" ht="12.0" customHeight="1">
      <c r="A863" s="120"/>
      <c r="B863" s="120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</row>
    <row r="864" ht="12.0" customHeight="1">
      <c r="A864" s="120"/>
      <c r="B864" s="120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</row>
    <row r="865" ht="12.0" customHeight="1">
      <c r="A865" s="120"/>
      <c r="B865" s="120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</row>
    <row r="866" ht="12.0" customHeight="1">
      <c r="A866" s="120"/>
      <c r="B866" s="120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</row>
    <row r="867" ht="12.0" customHeight="1">
      <c r="A867" s="120"/>
      <c r="B867" s="120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</row>
    <row r="868" ht="12.0" customHeight="1">
      <c r="A868" s="120"/>
      <c r="B868" s="120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</row>
    <row r="869" ht="12.0" customHeight="1">
      <c r="A869" s="120"/>
      <c r="B869" s="120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</row>
    <row r="870" ht="12.0" customHeight="1">
      <c r="A870" s="120"/>
      <c r="B870" s="120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</row>
    <row r="871" ht="12.0" customHeight="1">
      <c r="A871" s="120"/>
      <c r="B871" s="120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</row>
    <row r="872" ht="12.0" customHeight="1">
      <c r="A872" s="120"/>
      <c r="B872" s="120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</row>
    <row r="873" ht="12.0" customHeight="1">
      <c r="A873" s="120"/>
      <c r="B873" s="120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</row>
    <row r="874" ht="12.0" customHeight="1">
      <c r="A874" s="120"/>
      <c r="B874" s="120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</row>
    <row r="875" ht="12.0" customHeight="1">
      <c r="A875" s="120"/>
      <c r="B875" s="120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</row>
    <row r="876" ht="12.0" customHeight="1">
      <c r="A876" s="120"/>
      <c r="B876" s="120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</row>
    <row r="877" ht="12.0" customHeight="1">
      <c r="A877" s="120"/>
      <c r="B877" s="120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</row>
    <row r="878" ht="12.0" customHeight="1">
      <c r="A878" s="120"/>
      <c r="B878" s="120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</row>
    <row r="879" ht="12.0" customHeight="1">
      <c r="A879" s="120"/>
      <c r="B879" s="120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</row>
    <row r="880" ht="12.0" customHeight="1">
      <c r="A880" s="120"/>
      <c r="B880" s="120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</row>
    <row r="881" ht="12.0" customHeight="1">
      <c r="A881" s="120"/>
      <c r="B881" s="120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</row>
    <row r="882" ht="12.0" customHeight="1">
      <c r="A882" s="120"/>
      <c r="B882" s="120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</row>
    <row r="883" ht="12.0" customHeight="1">
      <c r="A883" s="120"/>
      <c r="B883" s="120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</row>
    <row r="884" ht="12.0" customHeight="1">
      <c r="A884" s="120"/>
      <c r="B884" s="120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</row>
    <row r="885" ht="12.0" customHeight="1">
      <c r="A885" s="120"/>
      <c r="B885" s="120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</row>
    <row r="886" ht="12.0" customHeight="1">
      <c r="A886" s="120"/>
      <c r="B886" s="120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</row>
    <row r="887" ht="12.0" customHeight="1">
      <c r="A887" s="120"/>
      <c r="B887" s="120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</row>
    <row r="888" ht="12.0" customHeight="1">
      <c r="A888" s="120"/>
      <c r="B888" s="120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</row>
    <row r="889" ht="12.0" customHeight="1">
      <c r="A889" s="120"/>
      <c r="B889" s="120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</row>
    <row r="890" ht="12.0" customHeight="1">
      <c r="A890" s="120"/>
      <c r="B890" s="120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</row>
    <row r="891" ht="12.0" customHeight="1">
      <c r="A891" s="120"/>
      <c r="B891" s="120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</row>
    <row r="892" ht="12.0" customHeight="1">
      <c r="A892" s="120"/>
      <c r="B892" s="120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</row>
    <row r="893" ht="12.0" customHeight="1">
      <c r="A893" s="120"/>
      <c r="B893" s="120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</row>
    <row r="894" ht="12.0" customHeight="1">
      <c r="A894" s="120"/>
      <c r="B894" s="120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</row>
    <row r="895" ht="12.0" customHeight="1">
      <c r="A895" s="120"/>
      <c r="B895" s="120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</row>
    <row r="896" ht="12.0" customHeight="1">
      <c r="A896" s="120"/>
      <c r="B896" s="120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</row>
    <row r="897" ht="12.0" customHeight="1">
      <c r="A897" s="120"/>
      <c r="B897" s="120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</row>
    <row r="898" ht="12.0" customHeight="1">
      <c r="A898" s="120"/>
      <c r="B898" s="120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</row>
    <row r="899" ht="12.0" customHeight="1">
      <c r="A899" s="120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</row>
    <row r="900" ht="12.0" customHeight="1">
      <c r="A900" s="120"/>
      <c r="B900" s="120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</row>
    <row r="901" ht="12.0" customHeight="1">
      <c r="A901" s="120"/>
      <c r="B901" s="120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</row>
    <row r="902" ht="12.0" customHeight="1">
      <c r="A902" s="120"/>
      <c r="B902" s="120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</row>
    <row r="903" ht="12.0" customHeight="1">
      <c r="A903" s="120"/>
      <c r="B903" s="120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</row>
    <row r="904" ht="12.0" customHeight="1">
      <c r="A904" s="120"/>
      <c r="B904" s="120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</row>
    <row r="905" ht="12.0" customHeight="1">
      <c r="A905" s="120"/>
      <c r="B905" s="120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</row>
    <row r="906" ht="12.0" customHeight="1">
      <c r="A906" s="120"/>
      <c r="B906" s="120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</row>
    <row r="907" ht="12.0" customHeight="1">
      <c r="A907" s="120"/>
      <c r="B907" s="120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</row>
    <row r="908" ht="12.0" customHeight="1">
      <c r="A908" s="120"/>
      <c r="B908" s="120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</row>
    <row r="909" ht="12.0" customHeight="1">
      <c r="A909" s="120"/>
      <c r="B909" s="120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</row>
    <row r="910" ht="12.0" customHeight="1">
      <c r="A910" s="120"/>
      <c r="B910" s="120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</row>
    <row r="911" ht="12.0" customHeight="1">
      <c r="A911" s="120"/>
      <c r="B911" s="120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</row>
    <row r="912" ht="12.0" customHeight="1">
      <c r="A912" s="120"/>
      <c r="B912" s="120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</row>
    <row r="913" ht="12.0" customHeight="1">
      <c r="A913" s="120"/>
      <c r="B913" s="120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</row>
    <row r="914" ht="12.0" customHeight="1">
      <c r="A914" s="120"/>
      <c r="B914" s="120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</row>
    <row r="915" ht="12.0" customHeight="1">
      <c r="A915" s="120"/>
      <c r="B915" s="120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</row>
    <row r="916" ht="12.0" customHeight="1">
      <c r="A916" s="120"/>
      <c r="B916" s="120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</row>
    <row r="917" ht="12.0" customHeight="1">
      <c r="A917" s="120"/>
      <c r="B917" s="120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</row>
    <row r="918" ht="12.0" customHeight="1">
      <c r="A918" s="120"/>
      <c r="B918" s="120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</row>
    <row r="919" ht="12.0" customHeight="1">
      <c r="A919" s="120"/>
      <c r="B919" s="120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</row>
    <row r="920" ht="12.0" customHeight="1">
      <c r="A920" s="120"/>
      <c r="B920" s="120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</row>
    <row r="921" ht="12.0" customHeight="1">
      <c r="A921" s="120"/>
      <c r="B921" s="120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</row>
    <row r="922" ht="12.0" customHeight="1">
      <c r="A922" s="120"/>
      <c r="B922" s="120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</row>
    <row r="923" ht="12.0" customHeight="1">
      <c r="A923" s="120"/>
      <c r="B923" s="120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</row>
    <row r="924" ht="12.0" customHeight="1">
      <c r="A924" s="120"/>
      <c r="B924" s="120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</row>
    <row r="925" ht="12.0" customHeight="1">
      <c r="A925" s="120"/>
      <c r="B925" s="120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</row>
    <row r="926" ht="12.0" customHeight="1">
      <c r="A926" s="120"/>
      <c r="B926" s="120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</row>
    <row r="927" ht="12.0" customHeight="1">
      <c r="A927" s="120"/>
      <c r="B927" s="120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</row>
    <row r="928" ht="12.0" customHeight="1">
      <c r="A928" s="120"/>
      <c r="B928" s="120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</row>
    <row r="929" ht="12.0" customHeight="1">
      <c r="A929" s="120"/>
      <c r="B929" s="120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</row>
    <row r="930" ht="12.0" customHeight="1">
      <c r="A930" s="120"/>
      <c r="B930" s="120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</row>
    <row r="931" ht="12.0" customHeight="1">
      <c r="A931" s="120"/>
      <c r="B931" s="120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</row>
    <row r="932" ht="12.0" customHeight="1">
      <c r="A932" s="120"/>
      <c r="B932" s="120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</row>
    <row r="933" ht="12.0" customHeight="1">
      <c r="A933" s="120"/>
      <c r="B933" s="120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</row>
    <row r="934" ht="12.0" customHeight="1">
      <c r="A934" s="120"/>
      <c r="B934" s="120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</row>
    <row r="935" ht="12.0" customHeight="1">
      <c r="A935" s="120"/>
      <c r="B935" s="120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</row>
    <row r="936" ht="12.0" customHeight="1">
      <c r="A936" s="120"/>
      <c r="B936" s="120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</row>
    <row r="937" ht="12.0" customHeight="1">
      <c r="A937" s="120"/>
      <c r="B937" s="120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</row>
    <row r="938" ht="12.0" customHeight="1">
      <c r="A938" s="120"/>
      <c r="B938" s="120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</row>
    <row r="939" ht="12.0" customHeight="1">
      <c r="A939" s="120"/>
      <c r="B939" s="120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</row>
    <row r="940" ht="12.0" customHeight="1">
      <c r="A940" s="120"/>
      <c r="B940" s="120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</row>
    <row r="941" ht="12.0" customHeight="1">
      <c r="A941" s="120"/>
      <c r="B941" s="120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</row>
    <row r="942" ht="12.0" customHeight="1">
      <c r="A942" s="120"/>
      <c r="B942" s="120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</row>
    <row r="943" ht="12.0" customHeight="1">
      <c r="A943" s="120"/>
      <c r="B943" s="120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</row>
    <row r="944" ht="12.0" customHeight="1">
      <c r="A944" s="120"/>
      <c r="B944" s="120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</row>
    <row r="945" ht="12.0" customHeight="1">
      <c r="A945" s="120"/>
      <c r="B945" s="120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</row>
    <row r="946" ht="12.0" customHeight="1">
      <c r="A946" s="120"/>
      <c r="B946" s="120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</row>
    <row r="947" ht="12.0" customHeight="1">
      <c r="A947" s="120"/>
      <c r="B947" s="120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</row>
    <row r="948" ht="12.0" customHeight="1">
      <c r="A948" s="120"/>
      <c r="B948" s="120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</row>
    <row r="949" ht="12.0" customHeight="1">
      <c r="A949" s="120"/>
      <c r="B949" s="120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</row>
    <row r="950" ht="12.0" customHeight="1">
      <c r="A950" s="120"/>
      <c r="B950" s="120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</row>
    <row r="951" ht="12.0" customHeight="1">
      <c r="A951" s="120"/>
      <c r="B951" s="120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</row>
    <row r="952" ht="12.0" customHeight="1">
      <c r="A952" s="120"/>
      <c r="B952" s="120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</row>
    <row r="953" ht="12.0" customHeight="1">
      <c r="A953" s="120"/>
      <c r="B953" s="120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</row>
    <row r="954" ht="12.0" customHeight="1">
      <c r="A954" s="120"/>
      <c r="B954" s="120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</row>
    <row r="955" ht="12.0" customHeight="1">
      <c r="A955" s="120"/>
      <c r="B955" s="120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</row>
    <row r="956" ht="12.0" customHeight="1">
      <c r="A956" s="120"/>
      <c r="B956" s="120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</row>
    <row r="957" ht="12.0" customHeight="1">
      <c r="A957" s="120"/>
      <c r="B957" s="120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</row>
    <row r="958" ht="12.0" customHeight="1">
      <c r="A958" s="120"/>
      <c r="B958" s="120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</row>
    <row r="959" ht="12.0" customHeight="1">
      <c r="A959" s="120"/>
      <c r="B959" s="120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</row>
    <row r="960" ht="12.0" customHeight="1">
      <c r="A960" s="120"/>
      <c r="B960" s="120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</row>
    <row r="961" ht="12.0" customHeight="1">
      <c r="A961" s="120"/>
      <c r="B961" s="120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</row>
    <row r="962" ht="12.0" customHeight="1">
      <c r="A962" s="120"/>
      <c r="B962" s="120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</row>
    <row r="963" ht="12.0" customHeight="1">
      <c r="A963" s="120"/>
      <c r="B963" s="120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</row>
    <row r="964" ht="12.0" customHeight="1">
      <c r="A964" s="120"/>
      <c r="B964" s="120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</row>
    <row r="965" ht="12.0" customHeight="1">
      <c r="A965" s="120"/>
      <c r="B965" s="120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</row>
    <row r="966" ht="12.0" customHeight="1">
      <c r="A966" s="120"/>
      <c r="B966" s="120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</row>
    <row r="967" ht="12.0" customHeight="1">
      <c r="A967" s="120"/>
      <c r="B967" s="120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</row>
    <row r="968" ht="12.0" customHeight="1">
      <c r="A968" s="120"/>
      <c r="B968" s="120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</row>
    <row r="969" ht="12.0" customHeight="1">
      <c r="A969" s="120"/>
      <c r="B969" s="120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</row>
    <row r="970" ht="12.0" customHeight="1">
      <c r="A970" s="120"/>
      <c r="B970" s="120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</row>
    <row r="971" ht="12.0" customHeight="1">
      <c r="A971" s="120"/>
      <c r="B971" s="120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</row>
    <row r="972" ht="12.0" customHeight="1">
      <c r="A972" s="120"/>
      <c r="B972" s="120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</row>
    <row r="973" ht="12.0" customHeight="1">
      <c r="A973" s="120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</row>
    <row r="974" ht="12.0" customHeight="1">
      <c r="A974" s="120"/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</row>
    <row r="975" ht="12.0" customHeight="1">
      <c r="A975" s="120"/>
      <c r="B975" s="120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</row>
    <row r="976" ht="12.0" customHeight="1">
      <c r="A976" s="120"/>
      <c r="B976" s="120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</row>
    <row r="977" ht="12.0" customHeight="1">
      <c r="A977" s="120"/>
      <c r="B977" s="120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</row>
    <row r="978" ht="12.0" customHeight="1">
      <c r="A978" s="120"/>
      <c r="B978" s="120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</row>
    <row r="979" ht="12.0" customHeight="1">
      <c r="A979" s="120"/>
      <c r="B979" s="120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</row>
    <row r="980" ht="12.0" customHeight="1">
      <c r="A980" s="120"/>
      <c r="B980" s="120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</row>
    <row r="981" ht="12.0" customHeight="1">
      <c r="A981" s="120"/>
      <c r="B981" s="120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</row>
    <row r="982" ht="12.0" customHeight="1">
      <c r="A982" s="120"/>
      <c r="B982" s="120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</row>
    <row r="983" ht="12.0" customHeight="1">
      <c r="A983" s="120"/>
      <c r="B983" s="120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</row>
    <row r="984" ht="12.0" customHeight="1">
      <c r="A984" s="120"/>
      <c r="B984" s="120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</row>
    <row r="985" ht="12.0" customHeight="1">
      <c r="A985" s="120"/>
      <c r="B985" s="120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</row>
    <row r="986" ht="12.0" customHeight="1">
      <c r="A986" s="120"/>
      <c r="B986" s="120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</row>
    <row r="987" ht="12.0" customHeight="1">
      <c r="A987" s="120"/>
      <c r="B987" s="120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</row>
    <row r="988" ht="12.0" customHeight="1">
      <c r="A988" s="120"/>
      <c r="B988" s="120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</row>
    <row r="989" ht="12.0" customHeight="1">
      <c r="A989" s="120"/>
      <c r="B989" s="120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</row>
    <row r="990" ht="12.0" customHeight="1">
      <c r="A990" s="120"/>
      <c r="B990" s="120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</row>
    <row r="991" ht="12.0" customHeight="1">
      <c r="A991" s="120"/>
      <c r="B991" s="120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</row>
    <row r="992" ht="12.0" customHeight="1">
      <c r="A992" s="120"/>
      <c r="B992" s="120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</row>
    <row r="993" ht="12.0" customHeight="1">
      <c r="A993" s="120"/>
      <c r="B993" s="120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</row>
    <row r="994" ht="12.0" customHeight="1">
      <c r="A994" s="120"/>
      <c r="B994" s="120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</row>
    <row r="995" ht="12.0" customHeight="1">
      <c r="A995" s="120"/>
      <c r="B995" s="120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</row>
    <row r="996" ht="12.0" customHeight="1">
      <c r="A996" s="120"/>
      <c r="B996" s="120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</row>
    <row r="997" ht="12.0" customHeight="1">
      <c r="A997" s="120"/>
      <c r="B997" s="120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</row>
    <row r="998" ht="12.0" customHeight="1">
      <c r="A998" s="120"/>
      <c r="B998" s="120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</row>
    <row r="999" ht="12.0" customHeight="1">
      <c r="A999" s="120"/>
      <c r="B999" s="120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</row>
    <row r="1000" ht="12.0" customHeight="1">
      <c r="A1000" s="120"/>
      <c r="B1000" s="120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</row>
  </sheetData>
  <mergeCells count="6">
    <mergeCell ref="A4:I4"/>
    <mergeCell ref="D14:E14"/>
    <mergeCell ref="G14:H14"/>
    <mergeCell ref="D15:E15"/>
    <mergeCell ref="A288:C288"/>
    <mergeCell ref="F288:I28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2008-03-10T22:08:31Z</dcterms:created>
  <dc:creator>UNIGUAJIRA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