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ktatók" sheetId="1" r:id="rId5"/>
    <sheet state="visible" name="NPI" sheetId="2" r:id="rId6"/>
    <sheet state="visible" name="web" sheetId="3" r:id="rId7"/>
    <sheet state="visible" name="web2" sheetId="4" r:id="rId8"/>
    <sheet state="visible" name="Oktatók teljes" sheetId="5" r:id="rId9"/>
    <sheet state="visible" name="Tantárgyfelosztáshoz gmail címe" sheetId="6" r:id="rId10"/>
    <sheet state="visible" name="Intézetek" sheetId="7" r:id="rId11"/>
    <sheet state="visible" name="szűrés" sheetId="8" r:id="rId12"/>
    <sheet state="hidden" name="Teszt" sheetId="9" r:id="rId13"/>
    <sheet state="hidden" name="Nappali - minden oktató" sheetId="10" r:id="rId14"/>
    <sheet state="hidden" name="Levelező - minden oktató" sheetId="11" r:id="rId15"/>
  </sheets>
  <definedNames/>
  <calcPr/>
</workbook>
</file>

<file path=xl/sharedStrings.xml><?xml version="1.0" encoding="utf-8"?>
<sst xmlns="http://schemas.openxmlformats.org/spreadsheetml/2006/main" count="1844" uniqueCount="811">
  <si>
    <t>~nem indul / nincs oktató~</t>
  </si>
  <si>
    <t>Oktató</t>
  </si>
  <si>
    <t>Acsainé Dávid Ágnes</t>
  </si>
  <si>
    <t>Művészeti és Sporttudományi Intézet</t>
  </si>
  <si>
    <t>Neveléstudományi és Pszichológiai Intézet</t>
  </si>
  <si>
    <t>Társadalom-, Szociális- és Kommunikációtudományok Intézet</t>
  </si>
  <si>
    <t>Intézet</t>
  </si>
  <si>
    <t>acsaineagnes@gmail.com</t>
  </si>
  <si>
    <t>MUSI óraadó</t>
  </si>
  <si>
    <t>Adriana Cristina Gazabon-Rosado</t>
  </si>
  <si>
    <t>adrianagazabonr@gmail.com</t>
  </si>
  <si>
    <t>TSZKI óraadó</t>
  </si>
  <si>
    <t>Alfiya Bakhi</t>
  </si>
  <si>
    <t>alfiybakhi@gmail.com</t>
  </si>
  <si>
    <t>Angyal Viktória</t>
  </si>
  <si>
    <t>Angyal.Viktoria@phd.uni-sopron.hu</t>
  </si>
  <si>
    <t>Átoktatás LKK</t>
  </si>
  <si>
    <t>Árvayné Dr. Nezvald Anett</t>
  </si>
  <si>
    <t>arvayne.nezvald.anett@uni-sopron.hu</t>
  </si>
  <si>
    <t>MUSI</t>
  </si>
  <si>
    <t>Babai Zsófia</t>
  </si>
  <si>
    <t>babai.zsofia@uni-sopron.hu</t>
  </si>
  <si>
    <t>TSZKI</t>
  </si>
  <si>
    <t>Babella-Lukács Katalin</t>
  </si>
  <si>
    <t>katilukacsblk@gmail.com</t>
  </si>
  <si>
    <t>Báder Mátyás</t>
  </si>
  <si>
    <t>bader.matyas@uni-sopron.hu</t>
  </si>
  <si>
    <t>Átoktatás FMK</t>
  </si>
  <si>
    <t>bakkinagyimre@gmail.com</t>
  </si>
  <si>
    <t>NPI óraadó</t>
  </si>
  <si>
    <t>Banai Éva Szidónia</t>
  </si>
  <si>
    <t>banaiesz@gmail.com</t>
  </si>
  <si>
    <t>Barta Róbert</t>
  </si>
  <si>
    <t>bartar06@gmail.com</t>
  </si>
  <si>
    <t>Bartáné Fischer Viktória</t>
  </si>
  <si>
    <t>bartane.f.viktoria@gmail.com</t>
  </si>
  <si>
    <t>Bauerné Révészi Mónika</t>
  </si>
  <si>
    <t>bauerne.monika@gmail.com</t>
  </si>
  <si>
    <t>Bazsóné Dr. Bertalan Laura</t>
  </si>
  <si>
    <t>bertalan.laura@uni-sopron.hu</t>
  </si>
  <si>
    <t>Becska Péterné</t>
  </si>
  <si>
    <t>mesemondozsoka@gmail.com</t>
  </si>
  <si>
    <t>Bencsik Olga</t>
  </si>
  <si>
    <t>bencsik.olga@eotvos.sopron.hu</t>
  </si>
  <si>
    <t>Bencsikné Kasztner Zsófia</t>
  </si>
  <si>
    <t>szazszorszep@ebisopron.hu</t>
  </si>
  <si>
    <t>Benedek Huszár Botond</t>
  </si>
  <si>
    <t>benedekbotond1981@gmail.com</t>
  </si>
  <si>
    <t>Bognár Ildikó</t>
  </si>
  <si>
    <t>ildiko.csapo.log@gmail.com</t>
  </si>
  <si>
    <t>Bognár István</t>
  </si>
  <si>
    <t>spiritualis@bjhf.hu</t>
  </si>
  <si>
    <t>Bolláné Hajdú Ildikó</t>
  </si>
  <si>
    <t>hajdu.ildiko@uni-sopron.hu</t>
  </si>
  <si>
    <t>NPI</t>
  </si>
  <si>
    <t>Bujdosó-Farkas Bernadett</t>
  </si>
  <si>
    <t>farkasbetti2x@gmail.com</t>
  </si>
  <si>
    <t>Csákiné Dobos Laura</t>
  </si>
  <si>
    <t>doboslaura81@gmail.com</t>
  </si>
  <si>
    <t>Csiha Tünde Noémi</t>
  </si>
  <si>
    <t>csiha.tunde@uni-sopron.hu</t>
  </si>
  <si>
    <t>Csikósné Czakó Franciska</t>
  </si>
  <si>
    <t>czako.franciska@uni-sopron.hu</t>
  </si>
  <si>
    <t>Dr. Antal Mária Réka</t>
  </si>
  <si>
    <t>antal.maria.reka@uni-sopron.hu</t>
  </si>
  <si>
    <t>Dr. Bak Miklós</t>
  </si>
  <si>
    <t>bak.miklos@uni-sopron.hu</t>
  </si>
  <si>
    <t>Dr. Balatoni Katalin</t>
  </si>
  <si>
    <t>katabalatoni@gmail.com</t>
  </si>
  <si>
    <t>Dr. Balázs Pál</t>
  </si>
  <si>
    <t>balazs.pal@uni-sopron.hu</t>
  </si>
  <si>
    <t>Alpárné dr. Szála Erzsébet</t>
  </si>
  <si>
    <t>erzsebet.szala@gmail.com</t>
  </si>
  <si>
    <t>Átoktatás EMK</t>
  </si>
  <si>
    <t>Árvayné Nezvald Anett</t>
  </si>
  <si>
    <t>Dr. Banadics (Horváth) Adrienn</t>
  </si>
  <si>
    <t>horvath.adrienn@uni-sopron.hu</t>
  </si>
  <si>
    <t>Dr. Barta Edit</t>
  </si>
  <si>
    <t>barta.edit@uni-sopron.hu</t>
  </si>
  <si>
    <t>Bakki-Nagy Imre Sándor</t>
  </si>
  <si>
    <t>Dr. Bartók István</t>
  </si>
  <si>
    <t>bartok.istvan@uni-sopron.hu</t>
  </si>
  <si>
    <t>Dr. Bednarik Éva</t>
  </si>
  <si>
    <t>bednarik.eva@uni-sopron.hu</t>
  </si>
  <si>
    <t>Dr. Békefi Dezső</t>
  </si>
  <si>
    <t>bekefide2@gmail.com</t>
  </si>
  <si>
    <t>Dr. Bencsik Balázs</t>
  </si>
  <si>
    <t>bencsik.balazs@uni-sopron.hu</t>
  </si>
  <si>
    <t>Dr. Bende Attila</t>
  </si>
  <si>
    <t>bende.attila@uni-sopron.hu</t>
  </si>
  <si>
    <t xml:space="preserve">Dr. Bodnár Mária </t>
  </si>
  <si>
    <t>bodmarcs@gmail.com</t>
  </si>
  <si>
    <t>Dr. Brummer Krisztián</t>
  </si>
  <si>
    <t>brummer.krisztian@gmail.com</t>
  </si>
  <si>
    <t>Dr. Cziráki Gábor</t>
  </si>
  <si>
    <t>cziraki.gabor@uni-sopron.hu</t>
  </si>
  <si>
    <t xml:space="preserve">Dr. Csanálosi Dóra </t>
  </si>
  <si>
    <t>dcsanalosi@gmail.com</t>
  </si>
  <si>
    <t>Dr. Csiha Csilla</t>
  </si>
  <si>
    <t>csiha.csilla@uni-sopron.hu</t>
  </si>
  <si>
    <t>Dr. Csiszár Szabolcs</t>
  </si>
  <si>
    <t>drcsiszarszabolcs@gmail.com</t>
  </si>
  <si>
    <t>Dr. Dereskei Dóra</t>
  </si>
  <si>
    <t>dora.liditta@gmail.com</t>
  </si>
  <si>
    <t>Dr. Egyed Krisztián</t>
  </si>
  <si>
    <t>egyed.krisztian@uni-sopron.hu</t>
  </si>
  <si>
    <t>Dr. Faragó Beatrix</t>
  </si>
  <si>
    <t>farago.beatrix@uni-sopron.hu</t>
  </si>
  <si>
    <t>Dr. Fehér Sándor</t>
  </si>
  <si>
    <t>feher.sandor@uni-sopron.hu</t>
  </si>
  <si>
    <t>Dr. Frang Gizella</t>
  </si>
  <si>
    <t>frang.gizella@uni-sopron.hu</t>
  </si>
  <si>
    <t>Dr. Gáspárdy Tibor</t>
  </si>
  <si>
    <t>gaspardy.tibor@uni-sopron.hu</t>
  </si>
  <si>
    <t>Dr. Géczi Gergely</t>
  </si>
  <si>
    <t>geczi.gergely@tf.hu</t>
  </si>
  <si>
    <t>Bucsy Gellértné Dr.</t>
  </si>
  <si>
    <t>bucsyemoke@t-online.hu</t>
  </si>
  <si>
    <t>Átoktatás TE</t>
  </si>
  <si>
    <t>Dr. Göncz Balázs</t>
  </si>
  <si>
    <t>goncz.balazs@rothszki.hu</t>
  </si>
  <si>
    <t>Dr. Gyimes Zsolt</t>
  </si>
  <si>
    <t>gyimes.zsolt@tf.hu</t>
  </si>
  <si>
    <t>Dr. Haász Sándor</t>
  </si>
  <si>
    <t>haasz.sanya@gmail.com</t>
  </si>
  <si>
    <t>Cser Valériusné dr. Adermann Gizella</t>
  </si>
  <si>
    <t>cserneadermann@gmail.com</t>
  </si>
  <si>
    <t>Dr. habil. Bacsa-Bán Anetta</t>
  </si>
  <si>
    <t>bacsa-ban.anetta@uniduna.hu</t>
  </si>
  <si>
    <t>Dr. habil. Baranyi Aranka</t>
  </si>
  <si>
    <t>baranyi.aranka@uni-sopron.hu</t>
  </si>
  <si>
    <t>Dr. habil. Bártfai Zoltán</t>
  </si>
  <si>
    <t>bartfai.zoltan@uni-sopron.hu</t>
  </si>
  <si>
    <t>Dr. habil. Bodnár Gabriella</t>
  </si>
  <si>
    <t>bodnar.gabriella@uni-sopron.hu</t>
  </si>
  <si>
    <t>Dr. habil. Czupy Imre</t>
  </si>
  <si>
    <t>czupy.imre@uni-sopron.hu</t>
  </si>
  <si>
    <t>Dr. habil. Cserti Csapó Tibor</t>
  </si>
  <si>
    <t>cserti.csapo.tibor@pte.hu</t>
  </si>
  <si>
    <t>Dr. habil. Dobay Beáta</t>
  </si>
  <si>
    <t>dobay.beata@uni-sopron.hu</t>
  </si>
  <si>
    <t>Dr. habil. Hanák Zsuzsa</t>
  </si>
  <si>
    <t>hanak.zsuzsanna@uni-eszterhazy.hu</t>
  </si>
  <si>
    <t>Dr. habil. Juhász Tímea</t>
  </si>
  <si>
    <t>juhasz.timea@uni-sopron.hu</t>
  </si>
  <si>
    <t>Dr. habil. Koloszár László</t>
  </si>
  <si>
    <t>koloszar.laszlo@uni-sopron.hu</t>
  </si>
  <si>
    <t>Dr. habil. Németh László</t>
  </si>
  <si>
    <t>nemeth.laszlo@uni-sopron.hu</t>
  </si>
  <si>
    <t>Dr. habil. Paár Dávid</t>
  </si>
  <si>
    <t>paar.david@uni-sopron.hu</t>
  </si>
  <si>
    <t>Dr. habil. Pogátsa Zoltán</t>
  </si>
  <si>
    <t>pogatsa.zoltan@uni-sopron.hu</t>
  </si>
  <si>
    <t>Dr. habil. Polgár András</t>
  </si>
  <si>
    <t>polgar.andras@uni-sopron.hu</t>
  </si>
  <si>
    <t>Dr. habil. Révész György</t>
  </si>
  <si>
    <t>revesz.gyorgy@pte.hu</t>
  </si>
  <si>
    <t>Dr. habil. Simon István Ágoston</t>
  </si>
  <si>
    <t>Dr. Banadics (Horváth) Adrien</t>
  </si>
  <si>
    <t>simon.istvan@uni-sopron.hu</t>
  </si>
  <si>
    <t>Dr. habil. Tóth Balázs István</t>
  </si>
  <si>
    <t>toth.balazs.istvan@uni-sopron.hu</t>
  </si>
  <si>
    <t>Dr. habil. Tóth Imre</t>
  </si>
  <si>
    <t>toth.imre@uni-sopron.hu</t>
  </si>
  <si>
    <t>Dr. habil. Varga Attila</t>
  </si>
  <si>
    <t>varga.attila@ppk.elte.hu</t>
  </si>
  <si>
    <t>Dr. habil. Varga László</t>
  </si>
  <si>
    <t>varga.laszlo@uni-sopron.hu</t>
  </si>
  <si>
    <t>Dr. habil. Vass Vilmos</t>
  </si>
  <si>
    <t>drvassvilmos@gmail.com</t>
  </si>
  <si>
    <t>Dr. Bejó László</t>
  </si>
  <si>
    <t>bejo.laszlo@uni-sopron.hu</t>
  </si>
  <si>
    <t>Dr. habil. Vida Gergő</t>
  </si>
  <si>
    <t>vida.gergo@uni-sopron.hu</t>
  </si>
  <si>
    <t>Dr. Hajas Ágnes</t>
  </si>
  <si>
    <t>hajas.agnes@uni-sopron.hu</t>
  </si>
  <si>
    <t>Dr. Hajba Renáta</t>
  </si>
  <si>
    <t>hajba.renata@sek.elte.hu</t>
  </si>
  <si>
    <t>Dr. Halász Kata</t>
  </si>
  <si>
    <t>Dr. Csanády Etele</t>
  </si>
  <si>
    <t>halasz.kata@uni-sopron.hu</t>
  </si>
  <si>
    <t>csanady.etele@uni-sopron.hu</t>
  </si>
  <si>
    <t>Dr. Hartl Éva</t>
  </si>
  <si>
    <t>hartl.eva@uni-sopron.hu</t>
  </si>
  <si>
    <t>Dr. Hegyháti Máté</t>
  </si>
  <si>
    <t>Dr. Didem Kepir-Sávoly</t>
  </si>
  <si>
    <t>hegyhati.mate@uni-sopron.hu</t>
  </si>
  <si>
    <t>didem.kepir@uni-sopron.hu</t>
  </si>
  <si>
    <t>Dr. Heimann Ilona</t>
  </si>
  <si>
    <t>heimann.ilona@ppk.elte.hu</t>
  </si>
  <si>
    <t>Dr. Henye Lívia</t>
  </si>
  <si>
    <t>henye.livia@uni-sopron.hu</t>
  </si>
  <si>
    <t>Dr. Horváth Ivánné</t>
  </si>
  <si>
    <t>banfalvi.ovoda@igsz.hu</t>
  </si>
  <si>
    <t>Dr. Horváth Norbert</t>
  </si>
  <si>
    <t>horvath.norbert@uni-sopron.hu</t>
  </si>
  <si>
    <t>Dr. Horváth Péter György</t>
  </si>
  <si>
    <t>horvath.peter.gyorgy@uni-sopron.hu</t>
  </si>
  <si>
    <t>Dr. Horváth Tamás</t>
  </si>
  <si>
    <t>horvath.tamas@uni-sopron.hu</t>
  </si>
  <si>
    <t>Dr. Ifj. Sarkady Sándor</t>
  </si>
  <si>
    <t>sarkady.sandor@uni-sopron.hu</t>
  </si>
  <si>
    <t>Átoktatás</t>
  </si>
  <si>
    <t>Dr. Irmai István</t>
  </si>
  <si>
    <t>irmai.istvan@tf.hu</t>
  </si>
  <si>
    <t>Dr. Józsa Éva</t>
  </si>
  <si>
    <t>jozsaeva@gmail.com</t>
  </si>
  <si>
    <t>Dr. Kalicz Péter</t>
  </si>
  <si>
    <t>kalicz.peter@uni-sopron.hu</t>
  </si>
  <si>
    <t>Dr. habil. Molnár László</t>
  </si>
  <si>
    <t>molnar.laszlo@uni-sopron.hu</t>
  </si>
  <si>
    <t>Dr. Kállai Gabriella</t>
  </si>
  <si>
    <t>kallai.gabriella@uni-sopron.hu</t>
  </si>
  <si>
    <t>Dr. Katona György</t>
  </si>
  <si>
    <t>katona.gyorgy@uni-sopron.hu</t>
  </si>
  <si>
    <t>Dr. Kemenszky Péter</t>
  </si>
  <si>
    <t>kemenszkypeter@gmail.com</t>
  </si>
  <si>
    <t>Dr. Keresztes Gábor</t>
  </si>
  <si>
    <t>keresztes.gabor@uni-sopron.hu</t>
  </si>
  <si>
    <t>Dr. Kertész Tamás</t>
  </si>
  <si>
    <t>kertesz.tamas@ga.sze.hu</t>
  </si>
  <si>
    <t>Dr. Kicska Zsuzsanna</t>
  </si>
  <si>
    <t>kicskazsuzsa13@gmail.com</t>
  </si>
  <si>
    <t>Dr. Kitzinger Arianna</t>
  </si>
  <si>
    <t>kitzinger.arianna@uni-sopron.hu</t>
  </si>
  <si>
    <t>Dr. Kóczán-Vörös Viola</t>
  </si>
  <si>
    <t>koczan-voros.viola@uni-sopron.hu</t>
  </si>
  <si>
    <t>Dr. Kocs Mihály</t>
  </si>
  <si>
    <t>kocs@saniprevent.hu</t>
  </si>
  <si>
    <t>livia.henye@gmail.com</t>
  </si>
  <si>
    <t>Dr. Kocsis Zoltán</t>
  </si>
  <si>
    <t>kocsis.zoltan@uni-sopron.hu</t>
  </si>
  <si>
    <t>Dr. Kollarics Tímea</t>
  </si>
  <si>
    <t>kollarics.timea@uni-sopron.hu</t>
  </si>
  <si>
    <t>Dr. Komán Szabolcs</t>
  </si>
  <si>
    <t>koman.szabolcs@uni-sopron.hu</t>
  </si>
  <si>
    <t>Dr. Koncz Adrienn</t>
  </si>
  <si>
    <t>koncz.adrienn@uni-sopron.hu</t>
  </si>
  <si>
    <t>Dr. Kópházi Andrea</t>
  </si>
  <si>
    <t>kophazi.andrea@uni-sopron.hu</t>
  </si>
  <si>
    <t>Dr. Kopper Bence</t>
  </si>
  <si>
    <t>kopper.bence@tf.hu</t>
  </si>
  <si>
    <t>Dr. Korda Márton</t>
  </si>
  <si>
    <t>korda.marton@uni-sopron.hu</t>
  </si>
  <si>
    <t>Dr. Kovács Gábor</t>
  </si>
  <si>
    <t>kovacsg@uni-sopron.hu</t>
  </si>
  <si>
    <t>Dr. Kovács Tamás</t>
  </si>
  <si>
    <t>kovacs.tamas@uni-sopron.hu</t>
  </si>
  <si>
    <t>Dr. Kovács-Gombos Gábor</t>
  </si>
  <si>
    <t>kovacs-gombos.gabor@uni-sopron.hu</t>
  </si>
  <si>
    <t>Dr. Kovácsné Vinkovics Éva</t>
  </si>
  <si>
    <t>vinkovics.eva@uni-sopron.hu</t>
  </si>
  <si>
    <t>Dr. Kui Bíborka</t>
  </si>
  <si>
    <t>kui.biborka@gmail.com</t>
  </si>
  <si>
    <t>Dr. Lányi András</t>
  </si>
  <si>
    <t>lanyi.andras@tatk.elte.hu</t>
  </si>
  <si>
    <t>Dr. László Richárd</t>
  </si>
  <si>
    <t>laszlo.richard@uni-sopron.hu</t>
  </si>
  <si>
    <t>Dr. Madariné Molnár Tünde</t>
  </si>
  <si>
    <t>madarinemolnar@gmail.com</t>
  </si>
  <si>
    <t>Dr. Major Gyöngyi</t>
  </si>
  <si>
    <t>major.gyongyi@gmail.com</t>
  </si>
  <si>
    <t>Dr. Major Tamás</t>
  </si>
  <si>
    <t>major.tamas@uni-sopron.hu</t>
  </si>
  <si>
    <t>Dr. Major Zsolt Balázs</t>
  </si>
  <si>
    <t>majorzsb@icloud.com</t>
  </si>
  <si>
    <t>Dr. Makay-Beró Henrietta</t>
  </si>
  <si>
    <t>henrietta.bero@gmail.com</t>
  </si>
  <si>
    <t>Dr. Markó Eleonóra</t>
  </si>
  <si>
    <t>marko.eleonora@upcmail.hu</t>
  </si>
  <si>
    <t>06 30 241 78 76</t>
  </si>
  <si>
    <t>Dr. Marton Eszter</t>
  </si>
  <si>
    <t>major.zsolt@uni-sopron.hu</t>
  </si>
  <si>
    <t>eszter.marton@gmail.com</t>
  </si>
  <si>
    <t>Dr. Mattiassich Enikő</t>
  </si>
  <si>
    <t>mattiassich.szokoli.eniko@gmail.com</t>
  </si>
  <si>
    <t>Dr. Mesterházy Helga</t>
  </si>
  <si>
    <t>mesterhazy.helga@phd.uni-sopron.hu</t>
  </si>
  <si>
    <t>Dr. Mészáros Katalin</t>
  </si>
  <si>
    <t>meszaros.katalin@uni-sopron.hu</t>
  </si>
  <si>
    <t>Dr. Molnár Csilla</t>
  </si>
  <si>
    <t>molnar.csilla@uni-sopron.hu</t>
  </si>
  <si>
    <t>Dr. Molnár Katalin</t>
  </si>
  <si>
    <t>molnar.katalin@uni-sopron.hu</t>
  </si>
  <si>
    <t>Dr. Nagy Róbert DLA</t>
  </si>
  <si>
    <t>nagy.robert@uni-sopron.hu</t>
  </si>
  <si>
    <t>Dr. Naszladi Georgina</t>
  </si>
  <si>
    <t>naszladi.georgina@uni-sopron.hu</t>
  </si>
  <si>
    <t>Dr. Németh Gábor</t>
  </si>
  <si>
    <t>nemeth.gabor@uni-sopron.hu</t>
  </si>
  <si>
    <t>Dr. Németh Nikoletta</t>
  </si>
  <si>
    <t>nemeth.nikoletta@uni-sopron.hu</t>
  </si>
  <si>
    <t>Dr. Németh Dóra Katalin</t>
  </si>
  <si>
    <t>nemeth.dora.katalin@uni-sopron.hu</t>
  </si>
  <si>
    <t>Dr. Németh Szabolcs</t>
  </si>
  <si>
    <t>nemeth.szabolcs@uni-sopron.hu</t>
  </si>
  <si>
    <t>Dr. Nmar-Kendöl Jutka</t>
  </si>
  <si>
    <t>nmar789@gmail.com</t>
  </si>
  <si>
    <t>Dr. Oszvald Ferenc</t>
  </si>
  <si>
    <t>oszvald.ferenc@uni-sopron.hu</t>
  </si>
  <si>
    <t>Dr. Palancsa Attila</t>
  </si>
  <si>
    <t>palancsa.attila@uni-sopron.hu</t>
  </si>
  <si>
    <t>Dr. Pásztor Enikő</t>
  </si>
  <si>
    <t>pasztor.eniko@uni-sopron.hu</t>
  </si>
  <si>
    <t>Dr. Patyi Gábor</t>
  </si>
  <si>
    <t>patyi.gabor@uni-sopron.hu</t>
  </si>
  <si>
    <t>nmar-kendol.jutka@uni-sopron.hu</t>
  </si>
  <si>
    <t>Dr. Pirger Tamás</t>
  </si>
  <si>
    <t>pirger.tamas@uni-sopron.hu</t>
  </si>
  <si>
    <t>Dr. Nyikos Bendegúz</t>
  </si>
  <si>
    <t>Dr. Podráczky Judit</t>
  </si>
  <si>
    <t>nyikos.bendeguz@uni-sopron.hu</t>
  </si>
  <si>
    <t>podraczkyjudit66@gmail.com</t>
  </si>
  <si>
    <t>Dr. Pogátsa Zoltán</t>
  </si>
  <si>
    <t>Dr. Pödör Zoltán</t>
  </si>
  <si>
    <t>podor.zoltan@uni-sopron.hu</t>
  </si>
  <si>
    <t>Dr. Resperger Richárd</t>
  </si>
  <si>
    <t>Dr. Ökrös Csaba</t>
  </si>
  <si>
    <t>resperger.richard@uni-sopron.hu</t>
  </si>
  <si>
    <t>okros.csaba@tf.hu</t>
  </si>
  <si>
    <t>Dr. Schuchmann Júlia</t>
  </si>
  <si>
    <t>s.juliet82@gmail.com</t>
  </si>
  <si>
    <t>Dr. Simonné Kajtár Gabriella</t>
  </si>
  <si>
    <t>kajtar.gabriella@uni-sopron.hu</t>
  </si>
  <si>
    <t>Dr. Soós Sándor</t>
  </si>
  <si>
    <t>soossandor@inf.elte.hu</t>
  </si>
  <si>
    <t>Dr. Szabó Péter</t>
  </si>
  <si>
    <t>szabo.peter@uni-sopron.hu</t>
  </si>
  <si>
    <t>Dr. Takáts Alexandra</t>
  </si>
  <si>
    <t>takats.alexandra@uni-sopron.hu</t>
  </si>
  <si>
    <t>Dr. Tauber Anna</t>
  </si>
  <si>
    <t>tauber.anna@uni-sopron.hu</t>
  </si>
  <si>
    <t>Dr. Tóth-Merza Katalin</t>
  </si>
  <si>
    <t>merza.katalin@uni-sopron.hu</t>
  </si>
  <si>
    <t>Dr. Vágvölgyi Andrea</t>
  </si>
  <si>
    <t>vagvolgyi.andrea@uni-sopron.hu</t>
  </si>
  <si>
    <t>Dr. Varga Norbert</t>
  </si>
  <si>
    <t>varga.norbert@uni-sopron.hu</t>
  </si>
  <si>
    <t>Dr. Pőcze István</t>
  </si>
  <si>
    <t>Dr. Varga Szabolcs</t>
  </si>
  <si>
    <t>poecze@gmail.com</t>
  </si>
  <si>
    <t>varga.szabolcs@ga.sze.hu</t>
  </si>
  <si>
    <t>Dr. Varga Zoltán</t>
  </si>
  <si>
    <t>minizoltan@zalaszam.hu</t>
  </si>
  <si>
    <t>Dr. Velics Gabriella</t>
  </si>
  <si>
    <t>velics.gabriella@ppk.elte.hu</t>
  </si>
  <si>
    <t>Dr. Resperger Viktória</t>
  </si>
  <si>
    <t>resperger.viktoria@tf.hu</t>
  </si>
  <si>
    <t>Dr. Vida Gergő</t>
  </si>
  <si>
    <t>Dr. Rétfalvi Tamás</t>
  </si>
  <si>
    <t>Dr. Vörös Ferenc</t>
  </si>
  <si>
    <t>retfalvi.tamas@uni-sopron.hu</t>
  </si>
  <si>
    <t>voros.ferenc@sek.elte.hu</t>
  </si>
  <si>
    <t>Dr. Samu István</t>
  </si>
  <si>
    <t>Dr. Závoti Józsefné</t>
  </si>
  <si>
    <t>guttai.samu.istvan@gmail.com</t>
  </si>
  <si>
    <t>zavoti.jozsefne@uni-sopron.hu</t>
  </si>
  <si>
    <t>Dr. Zsubrits Attila</t>
  </si>
  <si>
    <t>zsubrits.attila@uni-sopron.hu</t>
  </si>
  <si>
    <t>Egész Tamás</t>
  </si>
  <si>
    <t>egeszt@gmail.com</t>
  </si>
  <si>
    <t>Elekné Dr. Fodor Veronika</t>
  </si>
  <si>
    <t>elekne.fodor.veronika@uni-sopron.hu</t>
  </si>
  <si>
    <t>Farkas Tünde</t>
  </si>
  <si>
    <t>tebolcsi@gmail.com</t>
  </si>
  <si>
    <t>Farnady-Landerl Viktória</t>
  </si>
  <si>
    <t>farnadylanderl@hotmail.com</t>
  </si>
  <si>
    <t>Fazekas Éva</t>
  </si>
  <si>
    <t>fazekas.eva@gmail.com</t>
  </si>
  <si>
    <t>Fazekas Ildikó</t>
  </si>
  <si>
    <t>fazekas.ildiko21@gmail.com</t>
  </si>
  <si>
    <t>Fekete Éva</t>
  </si>
  <si>
    <t>feketeeva0320@gmail.com</t>
  </si>
  <si>
    <t>Gaálné Szabó Edith</t>
  </si>
  <si>
    <t>szabo.edith@uni-sopron.hu</t>
  </si>
  <si>
    <t>Gátas-Aubelj Katalin</t>
  </si>
  <si>
    <t>aubelj.katalin@uni-sopron.hu</t>
  </si>
  <si>
    <t>Gátas-Palotai Ágnes</t>
  </si>
  <si>
    <t>agnes.palotai@gmail.com</t>
  </si>
  <si>
    <t>Gavajda Kitti</t>
  </si>
  <si>
    <t>gavajdakitti@gmail.com</t>
  </si>
  <si>
    <t>Giczi Barnabásné Fehér Ágnes</t>
  </si>
  <si>
    <t>feher.agnes@uni-sopron.hu</t>
  </si>
  <si>
    <t>Gödéné dr. Török Ildikó</t>
  </si>
  <si>
    <t>godene.torok.ildiko@gmail.com</t>
  </si>
  <si>
    <t>Grüllné Pálya Katalin</t>
  </si>
  <si>
    <t>ovoda@fertoszeplak.hu</t>
  </si>
  <si>
    <t>Hackl János</t>
  </si>
  <si>
    <t>hackl.janos@phd.uni-sopron.hu</t>
  </si>
  <si>
    <t>Hainer István</t>
  </si>
  <si>
    <t>hainer.istvan@gmail.com</t>
  </si>
  <si>
    <t>Hajdu Melinda</t>
  </si>
  <si>
    <t>hajdumelindamovar@gmail.com</t>
  </si>
  <si>
    <t>Hanzséros Mária</t>
  </si>
  <si>
    <t>maria.hanzseros@gmail.com</t>
  </si>
  <si>
    <t>Harka Zoltán</t>
  </si>
  <si>
    <t>zoltan.harka@me.com</t>
  </si>
  <si>
    <t>Hirschler Erzsébet</t>
  </si>
  <si>
    <t>hirschler.erzsebet@uni-sopron.hu</t>
  </si>
  <si>
    <t>Hirschler Katalin</t>
  </si>
  <si>
    <t>hirschler.katalin@uni-sopron.hu</t>
  </si>
  <si>
    <t>Hollósi Lilla</t>
  </si>
  <si>
    <t>lillahollosi@citromail.hu</t>
  </si>
  <si>
    <t>Horváth Anna Viktória</t>
  </si>
  <si>
    <t>molnar.katalin.phd@gmail.com</t>
  </si>
  <si>
    <t>horvathannaviktoria1998@gmail.com</t>
  </si>
  <si>
    <t>Udvarhelyi Júlia</t>
  </si>
  <si>
    <t>julia.caroleena@gmail.com</t>
  </si>
  <si>
    <t>Horváth József</t>
  </si>
  <si>
    <t>smafc.horvathj@uni-sopron.hu</t>
  </si>
  <si>
    <t>Császi Tímea</t>
  </si>
  <si>
    <t>Horváth Lászlóné</t>
  </si>
  <si>
    <t>sandortimea3@gmail.com</t>
  </si>
  <si>
    <t>horv.tundi1@gmail.com</t>
  </si>
  <si>
    <t>Juhászné Kiss Katalin</t>
  </si>
  <si>
    <t>jkkatalin@gmail.com</t>
  </si>
  <si>
    <t>Horváth Márta</t>
  </si>
  <si>
    <t>pirosovi@t-online.hu</t>
  </si>
  <si>
    <t>tibor.gaspardy@gmail.com</t>
  </si>
  <si>
    <t>eva.dr.hartl@gmail.com</t>
  </si>
  <si>
    <t>Horváth Tibor Gyula</t>
  </si>
  <si>
    <t>Szőnyi Hajnalka</t>
  </si>
  <si>
    <t>horvath.tibor.gyula@uni-sopron.hu</t>
  </si>
  <si>
    <t>hhajni0905@gmail.com</t>
  </si>
  <si>
    <t>Horváthné Dr. Hoszpodár Katalin</t>
  </si>
  <si>
    <t>hoszpodar.katalin@uni-sopron.hu</t>
  </si>
  <si>
    <t>vidagergo@gmail.com</t>
  </si>
  <si>
    <t>Horváthné Kiss Rita</t>
  </si>
  <si>
    <t>Iván Krisztina</t>
  </si>
  <si>
    <t>bobitafejlesztohaz@gmail.com</t>
  </si>
  <si>
    <t>ivankriszta@gmail.com</t>
  </si>
  <si>
    <t>Tóth Zsuzsanna</t>
  </si>
  <si>
    <t>Hrubyné Pál Tímea</t>
  </si>
  <si>
    <t>tth.zsuzsanna72@gmail.com</t>
  </si>
  <si>
    <t>Prof. Dr. Kéri Katalin</t>
  </si>
  <si>
    <t>kerikatalin66@gmail.com</t>
  </si>
  <si>
    <t>hptimika74@gmail.com</t>
  </si>
  <si>
    <t>Huber-Gerst Diána</t>
  </si>
  <si>
    <t>gerstdia@gmail.com</t>
  </si>
  <si>
    <t>Huszár Judit</t>
  </si>
  <si>
    <t>huszar.judit@yahoo.com</t>
  </si>
  <si>
    <t>Járosi Sztella</t>
  </si>
  <si>
    <t>sztellike96@gmail.com</t>
  </si>
  <si>
    <t>Jávorszky Edit</t>
  </si>
  <si>
    <t>javorszky.edit@gmail.com</t>
  </si>
  <si>
    <t>Juhász Tamás</t>
  </si>
  <si>
    <t>tamas.juhasz@protonmail.com</t>
  </si>
  <si>
    <t>Kasnya-Kiss Dalma</t>
  </si>
  <si>
    <t>damcsister@gmail.com</t>
  </si>
  <si>
    <t>30/4808187</t>
  </si>
  <si>
    <t>Katyiné Grábner Katalin</t>
  </si>
  <si>
    <t>grabnerkati@gmail.com</t>
  </si>
  <si>
    <t>Kántor Nedda</t>
  </si>
  <si>
    <t>nedda.kantor@gmail.com</t>
  </si>
  <si>
    <t>Kiss Andrea Tünde</t>
  </si>
  <si>
    <t>kiss.andrea.tunde@uni-sopron.hu</t>
  </si>
  <si>
    <t>Kissné Dr. Zsámboki Réka</t>
  </si>
  <si>
    <t>kissne.zsamboki.reka@uni-sopron.hu</t>
  </si>
  <si>
    <t>Kloiber Alexandra</t>
  </si>
  <si>
    <t>kloiber.alexandra@uni-sopron.hu</t>
  </si>
  <si>
    <t>Kocsis Zsuzsanna</t>
  </si>
  <si>
    <t>igazgato@ebisopron.hu</t>
  </si>
  <si>
    <t>Koloszár Ibolya</t>
  </si>
  <si>
    <t>koloszar.ibolya@uni-sopron.hu</t>
  </si>
  <si>
    <t>Koncz Adrienn</t>
  </si>
  <si>
    <t>Kónyi-Kiss Gáborné dr.</t>
  </si>
  <si>
    <t>konyikiss.zsuzsa@gmail.com</t>
  </si>
  <si>
    <t>Kormos Dénes</t>
  </si>
  <si>
    <t>kormosnet@gmail.com</t>
  </si>
  <si>
    <t>Kozák Tamásné</t>
  </si>
  <si>
    <t>gyakovoda@uni-sopron.hu</t>
  </si>
  <si>
    <t>Kozma Szabolcs</t>
  </si>
  <si>
    <t>szabi969@gmail.com</t>
  </si>
  <si>
    <t>Köves Andrea</t>
  </si>
  <si>
    <t>kovess.andi@gmail.com</t>
  </si>
  <si>
    <t>Kui Bíborka</t>
  </si>
  <si>
    <t>Kulcsár Ernő</t>
  </si>
  <si>
    <t>kulcsar.erno@uni-sopron.hu</t>
  </si>
  <si>
    <t>Laczkó Éva Mária</t>
  </si>
  <si>
    <t>laczkoem21@student.uni-sopron.hu</t>
  </si>
  <si>
    <t>Lang Ágota</t>
  </si>
  <si>
    <t>lang.agota@uni-sopron.hu</t>
  </si>
  <si>
    <t>László Zoltán</t>
  </si>
  <si>
    <t>zolaszlo@gmail.com</t>
  </si>
  <si>
    <t>Madaras Barbara</t>
  </si>
  <si>
    <t>madaras.barbara@uni-sopron.hu</t>
  </si>
  <si>
    <t>Major Eleonóra</t>
  </si>
  <si>
    <t>norimajor@gmail.com</t>
  </si>
  <si>
    <t>Marek János</t>
  </si>
  <si>
    <t>janos.marek@kk.gov.hu</t>
  </si>
  <si>
    <t>Mártonné Andrássy Szilvia</t>
  </si>
  <si>
    <t>balfiovi@gmail.com</t>
  </si>
  <si>
    <t>Martos Virág</t>
  </si>
  <si>
    <r>
      <rPr>
        <rFont val="Calibri"/>
        <color rgb="FF000000"/>
        <sz val="11.0"/>
      </rPr>
      <t>martos.virag@</t>
    </r>
    <r>
      <rPr>
        <rFont val="Calibri"/>
        <color rgb="FF1155CC"/>
        <sz val="11.0"/>
        <u/>
      </rPr>
      <t>gmail.com</t>
    </r>
  </si>
  <si>
    <t>Mendéné Lajtai Krisztina</t>
  </si>
  <si>
    <t>lajtai.krisztina@gmail.com</t>
  </si>
  <si>
    <t>Mentesné Horváth Zsuzsanna</t>
  </si>
  <si>
    <t>menteszsuzsa@gmail.com</t>
  </si>
  <si>
    <t>Mentler Marianna</t>
  </si>
  <si>
    <t>mentlerm@t-online.hu</t>
  </si>
  <si>
    <t>Mundy Péter</t>
  </si>
  <si>
    <t>mundy.peter@uni-sopron.hu</t>
  </si>
  <si>
    <t>Nádasné Erdei Andrea</t>
  </si>
  <si>
    <t>aliz.ovoda@igsz.hu</t>
  </si>
  <si>
    <t>Nemesházi Bernadett</t>
  </si>
  <si>
    <t>bernadett.nemeshazi@gmail.com</t>
  </si>
  <si>
    <t>Németh Dóra Katalin</t>
  </si>
  <si>
    <t>Németh Ferenc</t>
  </si>
  <si>
    <t>nemeth.ferenc@uni-sopron.hu</t>
  </si>
  <si>
    <t>Németh Mónika</t>
  </si>
  <si>
    <t>csodaorszag@ebisopron.hu</t>
  </si>
  <si>
    <t>Németh-Teke Eszter</t>
  </si>
  <si>
    <t>eszterteke@gmail.com</t>
  </si>
  <si>
    <t>Pappné Dr. Vancsó Judit</t>
  </si>
  <si>
    <t>vancso.judit@uni-sopron.hu</t>
  </si>
  <si>
    <t>Petőné Dr. Csima Melinda</t>
  </si>
  <si>
    <t>Petone.Csima.Melinda@uni-mate.hu</t>
  </si>
  <si>
    <t>06-30-8547840</t>
  </si>
  <si>
    <t>Prof. Dr. Alpár Tibor</t>
  </si>
  <si>
    <t>alpar.tibor@uni-sopron.hu</t>
  </si>
  <si>
    <t>Prof. Dr. Bidló András</t>
  </si>
  <si>
    <t>bidlo.andras@uni-sopron.hu</t>
  </si>
  <si>
    <t>Prof. Dr. Dúll Andrea</t>
  </si>
  <si>
    <t>dull.andrea@ppk.elte.hu</t>
  </si>
  <si>
    <t>Prof. Dr. Fábián Attila</t>
  </si>
  <si>
    <t>fabian.attila@uni-sopron.hu</t>
  </si>
  <si>
    <t>Prof. Dr. Héjj Andreas</t>
  </si>
  <si>
    <t>andreas.hejj@pte.hu</t>
  </si>
  <si>
    <t>Prof. Dr. Józsa Krisztián</t>
  </si>
  <si>
    <t>Krisztian.Jozsa@colostate.edu</t>
  </si>
  <si>
    <t>keri.katalin@uni-sopron.hu</t>
  </si>
  <si>
    <t>Prof. Dr. Konkoly-Gyuró Éva</t>
  </si>
  <si>
    <t>konkoly-gyuro.eva@uni-sopron.hu</t>
  </si>
  <si>
    <t>Prof. Dr. Kulcsár László</t>
  </si>
  <si>
    <t>la.kulcsar@gmail.com</t>
  </si>
  <si>
    <t>Prof. Dr. Lükő István CSc</t>
  </si>
  <si>
    <t>solyombanya@gmail.com</t>
  </si>
  <si>
    <t>Dr. Sipos Judit</t>
  </si>
  <si>
    <t>sipos.judit@uni-sopron.hu</t>
  </si>
  <si>
    <t>Prof. Dr. Magoss Endre</t>
  </si>
  <si>
    <t>magoss.endre@uni-sopron.hu</t>
  </si>
  <si>
    <t>Prof. Dr. Németh Róbert</t>
  </si>
  <si>
    <t>Dr. Sipos-Onyestyák Nikoletta</t>
  </si>
  <si>
    <t>nemeth.robert@uni-sopron.hu</t>
  </si>
  <si>
    <t>onyestyak.nikoletta@tf.hu</t>
  </si>
  <si>
    <t>Prof. Dr. Obádovics Csilla</t>
  </si>
  <si>
    <t>obadovics.csilla@uni-sopron.hu</t>
  </si>
  <si>
    <t>Prof. Dr. Ódor Péter</t>
  </si>
  <si>
    <t>odor.peter@ecolres.hu</t>
  </si>
  <si>
    <t>Dr. Szóka Károly</t>
  </si>
  <si>
    <t>szoka.karoly@uni-sopron.hu</t>
  </si>
  <si>
    <t>Dr. Sztancs György</t>
  </si>
  <si>
    <t>sztancsgyvrgy@gmail.com</t>
  </si>
  <si>
    <t>Dr. Takács Viktor</t>
  </si>
  <si>
    <t>takacs.viktor@taegrt.hu</t>
  </si>
  <si>
    <t>Prof. Dr. Széles Zsuzsanna</t>
  </si>
  <si>
    <t>szeles.zsuzsanna@uni-sopron.hu</t>
  </si>
  <si>
    <t>Prof. Dr. Szirmay Viktória</t>
  </si>
  <si>
    <t>Viktoria.Szirmai@tk.hu</t>
  </si>
  <si>
    <t>Prof. Dr. Trencsényi László</t>
  </si>
  <si>
    <t>trenyo@index.hu</t>
  </si>
  <si>
    <t>Reiner Dóra</t>
  </si>
  <si>
    <t>reiner.dora@uni-sopron.hu</t>
  </si>
  <si>
    <t>Révész József</t>
  </si>
  <si>
    <t>revesz.jozsef@uni-sopron.hu</t>
  </si>
  <si>
    <t>Révészné Pálfi Krisztina</t>
  </si>
  <si>
    <t>palfi.krisztina@uni-sopron.hu</t>
  </si>
  <si>
    <t>Rosenmayer Szilvia</t>
  </si>
  <si>
    <t>domszilvi9@gmail.com</t>
  </si>
  <si>
    <t>Ruff Tamás</t>
  </si>
  <si>
    <t>Ruff.Tamas@phd.uni-sopron.hu</t>
  </si>
  <si>
    <t>Sámson Tímea</t>
  </si>
  <si>
    <t>samsontimea75@gmail.com</t>
  </si>
  <si>
    <t>Samu István</t>
  </si>
  <si>
    <t>Schöll Viktória</t>
  </si>
  <si>
    <t>scholl.viktoria@uni-sopron.hu</t>
  </si>
  <si>
    <t>Sebestyén Péter</t>
  </si>
  <si>
    <t>sebestyen.peter@uni-sopron.hu</t>
  </si>
  <si>
    <t>Sipos Anita</t>
  </si>
  <si>
    <t>sipos.anita@uni-sopron.hu</t>
  </si>
  <si>
    <t>Sipos Bence</t>
  </si>
  <si>
    <t>bsipos93@gmail.com</t>
  </si>
  <si>
    <t>Sipos Éva</t>
  </si>
  <si>
    <t>sipos.eva@uni-sopron.hu</t>
  </si>
  <si>
    <t>Somogyi Anett</t>
  </si>
  <si>
    <t>somogyi.anett@uni-sopron.hu</t>
  </si>
  <si>
    <t>Stummerné Nagy Ágnes</t>
  </si>
  <si>
    <t>nagy.agnes@uni-sopron.hu</t>
  </si>
  <si>
    <t>Szabó Ildikó</t>
  </si>
  <si>
    <t>il.szabo74@gmail.com</t>
  </si>
  <si>
    <t>Szabó József</t>
  </si>
  <si>
    <t>szabojozseftanar@freemail.hu</t>
  </si>
  <si>
    <t>Szabó Tamás</t>
  </si>
  <si>
    <t>Dr. Verebélyi Gabriella</t>
  </si>
  <si>
    <t>szabo.tamas@uni-sopron.hu</t>
  </si>
  <si>
    <t>verebelyigabriella23@gmail.com</t>
  </si>
  <si>
    <t>Szála Renáta</t>
  </si>
  <si>
    <t>szalarenata@gmail.com</t>
  </si>
  <si>
    <t>Dr. Vereckei Judit</t>
  </si>
  <si>
    <t>Szalai László</t>
  </si>
  <si>
    <t>vereckei.judit@uni-sopron.hu</t>
  </si>
  <si>
    <t>szalai.laszlo@uni-sopron.hu</t>
  </si>
  <si>
    <t>Szalay Péter</t>
  </si>
  <si>
    <t>Peter66.szalay@gmail.com</t>
  </si>
  <si>
    <t>Szántó Dóra</t>
  </si>
  <si>
    <t>szantodora@phd.uni-sopron.hu</t>
  </si>
  <si>
    <t>Szegedi Erika</t>
  </si>
  <si>
    <t>szerikatata@gmail.com</t>
  </si>
  <si>
    <t>Szélesné dr. Ferencz Edit</t>
  </si>
  <si>
    <t>sz.ferencz.edit@gmail.com</t>
  </si>
  <si>
    <t>zavotine@gmail.com</t>
  </si>
  <si>
    <t>Szilva Zsuzsanna</t>
  </si>
  <si>
    <t>szilva.zsuzsanna@uni-sopron.hu</t>
  </si>
  <si>
    <t>Szűcs Nikolett</t>
  </si>
  <si>
    <t>therapy.vizsla@gmail.com</t>
  </si>
  <si>
    <t>Tengerdi Ági</t>
  </si>
  <si>
    <t>tengaagi@gmail.com</t>
  </si>
  <si>
    <t>20/4367772</t>
  </si>
  <si>
    <t>Tengerdi Antal</t>
  </si>
  <si>
    <t>atengerdi@gmail.com</t>
  </si>
  <si>
    <t>Tóth György</t>
  </si>
  <si>
    <t>toth.gyorgy@uni-sopron.hu</t>
  </si>
  <si>
    <t>Tóth Mariann</t>
  </si>
  <si>
    <t>tmerienn@gmail.com</t>
  </si>
  <si>
    <t>Tóth Tímea Zsófia</t>
  </si>
  <si>
    <t>tothtzsofia@gmail.com</t>
  </si>
  <si>
    <t>Tóthné Szakály Lilian</t>
  </si>
  <si>
    <t>tothneszakaly.lilian@gmail.com</t>
  </si>
  <si>
    <t>Törökné Farádi Mária</t>
  </si>
  <si>
    <t>tmarcsi62@freemail.hu</t>
  </si>
  <si>
    <t>Tscheki Katalin</t>
  </si>
  <si>
    <t>tscheki.kati@gmail.com</t>
  </si>
  <si>
    <t>udvarhelyi.julia@uni-sopron.hu</t>
  </si>
  <si>
    <t>Varga Lívia</t>
  </si>
  <si>
    <t>varga.livi@gmail.com</t>
  </si>
  <si>
    <t>Vereckei Judit</t>
  </si>
  <si>
    <t>Fehérvári Dániel</t>
  </si>
  <si>
    <t>fehervari.daniel@tf.hu</t>
  </si>
  <si>
    <t>Fischer Dániel</t>
  </si>
  <si>
    <t>halaszdaniel@gmail.com</t>
  </si>
  <si>
    <t>Vigh-Dajcs Bernadett</t>
  </si>
  <si>
    <t>szabo.bernadett@uni-sopron.hu</t>
  </si>
  <si>
    <t>Földi Zoltán</t>
  </si>
  <si>
    <t>foldi.zoltan@uni-sopron.hu</t>
  </si>
  <si>
    <t>Világosné Rozsonits Erika</t>
  </si>
  <si>
    <t>erika.vilagosne@gmail.com</t>
  </si>
  <si>
    <t>Vódli Zsolt</t>
  </si>
  <si>
    <t>vodli.zsolt@gmail.com</t>
  </si>
  <si>
    <t>Főző Csaba</t>
  </si>
  <si>
    <t>csaba.fozo1@hotmail.com</t>
  </si>
  <si>
    <t>06 20 918 8951</t>
  </si>
  <si>
    <t>Vörösmarthy-Fodróczy Mónika</t>
  </si>
  <si>
    <t>zararozsa@gmail.com</t>
  </si>
  <si>
    <t>Fung Adrienn</t>
  </si>
  <si>
    <t>fungadri@gmail.com</t>
  </si>
  <si>
    <t>Zamostny Mónika</t>
  </si>
  <si>
    <t>kek.ovoda@igsz.hu</t>
  </si>
  <si>
    <t>Zsoldos Kitti</t>
  </si>
  <si>
    <t>zsoldosk@gmail.com</t>
  </si>
  <si>
    <t>Gaálné Dr. Szabó Edith</t>
  </si>
  <si>
    <t>zzz nem meghatározott oktató EMK zzz</t>
  </si>
  <si>
    <t>Gerard McNamara</t>
  </si>
  <si>
    <t>g.k.mcnamara@gmail.com</t>
  </si>
  <si>
    <t>zzz nem meghatározott oktató FMK zzz</t>
  </si>
  <si>
    <t>zzz nem meghatározott oktató LKK zzz</t>
  </si>
  <si>
    <t>zzz nem meghatározott oktató zzz</t>
  </si>
  <si>
    <t>Györffy Márton</t>
  </si>
  <si>
    <t>gyorffy.marton@uni-sopron.hu</t>
  </si>
  <si>
    <t>Halvax Julianna</t>
  </si>
  <si>
    <t>halvax.julianna@uni-sopron.hu</t>
  </si>
  <si>
    <t>Herpainé Dr. Lakó Judit</t>
  </si>
  <si>
    <t>Lako.judit@uni-eszterhazy.hu</t>
  </si>
  <si>
    <t>Hoczek László József</t>
  </si>
  <si>
    <t>foigazgato@kisalfoldiaszc.hu</t>
  </si>
  <si>
    <t>Horváth Mónika</t>
  </si>
  <si>
    <t>monikahorvath1231@gmail.com</t>
  </si>
  <si>
    <t>Horváthné Bertha Ágnes</t>
  </si>
  <si>
    <t>horvathbertha@gmail.com</t>
  </si>
  <si>
    <t>Hosinnerné Makalicza Ágnes</t>
  </si>
  <si>
    <t>hosinnernemagnes@svk.hu</t>
  </si>
  <si>
    <t>Idil Tanriöver</t>
  </si>
  <si>
    <t>tanrioveridil@gmail.com</t>
  </si>
  <si>
    <t>Imréné Horváth Márta</t>
  </si>
  <si>
    <t>imre.marti@freemail.hu</t>
  </si>
  <si>
    <t>Joóbné Dr. Preklet Edina</t>
  </si>
  <si>
    <t>joobne.preklet.edina@uni-sopron.hu</t>
  </si>
  <si>
    <t>kantor.nedda@uni-sopron.hu</t>
  </si>
  <si>
    <t>Kerekesné Vincze Judit</t>
  </si>
  <si>
    <t>juditkorai@gmail.com</t>
  </si>
  <si>
    <t>Kiss András</t>
  </si>
  <si>
    <t>kiss.andras@gdprsecurity.hu</t>
  </si>
  <si>
    <t>Kiss Dávid</t>
  </si>
  <si>
    <t>kiss.david@oh.gov.hu</t>
  </si>
  <si>
    <t>Kiss Zoltán István</t>
  </si>
  <si>
    <t>kiss.zoltan.istvan@vasvill.hu</t>
  </si>
  <si>
    <t>Kóczán Zsófia</t>
  </si>
  <si>
    <t>koczan.zsofia@uni-sopron.hu</t>
  </si>
  <si>
    <t>Kocsis Attila</t>
  </si>
  <si>
    <t>kocsis.attila.sp@gmail.com</t>
  </si>
  <si>
    <t>Kocsisné Boros Otília</t>
  </si>
  <si>
    <t>botmv@handler.hu</t>
  </si>
  <si>
    <t>Kovács Zoltán</t>
  </si>
  <si>
    <t>Kovacs.Zoltan@phd.uni-sopron.hu</t>
  </si>
  <si>
    <t>Kovács-Gombos Dávid</t>
  </si>
  <si>
    <t>kovacsgombosdavid@gmail.com</t>
  </si>
  <si>
    <t>Kovácsné Laczkó Éva Mária</t>
  </si>
  <si>
    <t>Krutzlerné Szarka Tünde</t>
  </si>
  <si>
    <t>iskola.doborjani@gmail.com</t>
  </si>
  <si>
    <t>Kulbert Gábor</t>
  </si>
  <si>
    <t>kulbert.gabor@uni-sopron.hu</t>
  </si>
  <si>
    <t>Kuntár Csaba</t>
  </si>
  <si>
    <t>kuntarcs@soproniszc.hu</t>
  </si>
  <si>
    <t>Locsmándi Regina</t>
  </si>
  <si>
    <t>reginalocsmandi@gmail.com</t>
  </si>
  <si>
    <t>Locsmándi Zsófia</t>
  </si>
  <si>
    <t>locsmandi.zsofia@gmail.com</t>
  </si>
  <si>
    <t>Mahler Balázs</t>
  </si>
  <si>
    <t>Mahler.Balazs@phd.uni-sopron.hu</t>
  </si>
  <si>
    <r>
      <rPr>
        <rFont val="Calibri"/>
        <color rgb="FF000000"/>
        <sz val="11.0"/>
      </rPr>
      <t>martos.virag@</t>
    </r>
    <r>
      <rPr>
        <rFont val="Calibri"/>
        <color rgb="FF1155CC"/>
        <sz val="11.0"/>
        <u/>
      </rPr>
      <t>gmail.com</t>
    </r>
  </si>
  <si>
    <t>Maximovics Veronika</t>
  </si>
  <si>
    <t>kokosy.veronika@gmail.com</t>
  </si>
  <si>
    <t>lajtai.krisztina@uni-sopron.hu</t>
  </si>
  <si>
    <t>zsuzsamentes@gmail.com</t>
  </si>
  <si>
    <t>Menyhárt Szilvia</t>
  </si>
  <si>
    <t>sz.menyhart@gmail.com</t>
  </si>
  <si>
    <t>Móricz Gréta</t>
  </si>
  <si>
    <t>moricz.greta@uni-sopron.hu</t>
  </si>
  <si>
    <t>Mórocz Tibor</t>
  </si>
  <si>
    <t>morocz.tibor12@gmail.com</t>
  </si>
  <si>
    <t>mundypeter@gmail.com</t>
  </si>
  <si>
    <t>Nagy Zsolt</t>
  </si>
  <si>
    <t>nagyzs@soproniszc.hu</t>
  </si>
  <si>
    <t>Nemes Gábor</t>
  </si>
  <si>
    <t>nemes.gabor@tf.hu</t>
  </si>
  <si>
    <t>Németh Dóra</t>
  </si>
  <si>
    <t>nemeth.dora@uni-sopron.hu</t>
  </si>
  <si>
    <t>Németh Krisztina</t>
  </si>
  <si>
    <t>nemeth-krisztina@uni-sopron.hu</t>
  </si>
  <si>
    <t>Németh Nikolett</t>
  </si>
  <si>
    <t>nemeth.nikoletto12@gmail.com</t>
  </si>
  <si>
    <t>Németh Olga</t>
  </si>
  <si>
    <t>nem.olg@gmail.com</t>
  </si>
  <si>
    <t>Novák János</t>
  </si>
  <si>
    <t>novak.janos@tf.hu</t>
  </si>
  <si>
    <t>Peleskei Boglárka Laura</t>
  </si>
  <si>
    <t>szimcsera.boglárka@gmail.com</t>
  </si>
  <si>
    <t>Pónácz Petra</t>
  </si>
  <si>
    <t>ponaczpetra@gmail.com</t>
  </si>
  <si>
    <t>Prof. Dr. Bejó László</t>
  </si>
  <si>
    <t>Prof. Dr. Csanády Etele</t>
  </si>
  <si>
    <t>Prof. Dr. Géczi Gábor</t>
  </si>
  <si>
    <t>geczi.gabor@tf.hu</t>
  </si>
  <si>
    <t>Prof. Dr. Király Gergely</t>
  </si>
  <si>
    <t>kiraly.gergely@uni-sopron.hu</t>
  </si>
  <si>
    <t>Prof. Dr. Kósa Balázs</t>
  </si>
  <si>
    <t>kosa.balazs@uni-sopron.hu</t>
  </si>
  <si>
    <t>Prof. Dr. Molnár László</t>
  </si>
  <si>
    <t>Prof. Dr. Pásztory Zoltán</t>
  </si>
  <si>
    <t>pasztory.zoltan@uni-sopron.hu</t>
  </si>
  <si>
    <t>Prof. Dr. Sterbenz Tamás</t>
  </si>
  <si>
    <t>rektor@tf.hu</t>
  </si>
  <si>
    <t>Prukner László</t>
  </si>
  <si>
    <t>prukner.laszlo@tf.hu</t>
  </si>
  <si>
    <t>Reményi Andrea</t>
  </si>
  <si>
    <t xml:space="preserve">remenyi.andrea@uni-sopron.hu </t>
  </si>
  <si>
    <t>Rosemond Zsuzsa</t>
  </si>
  <si>
    <t>zsuzsa.rosemond@gmail.com</t>
  </si>
  <si>
    <t>Simkó Georgina</t>
  </si>
  <si>
    <t>simko.georgina@tf.hu</t>
  </si>
  <si>
    <t>Simon-Kertész Éva</t>
  </si>
  <si>
    <t>Sipka Bence</t>
  </si>
  <si>
    <t xml:space="preserve">sipka.bence@lifetechbalance.hu </t>
  </si>
  <si>
    <t>sipos.bence@uni-sopron.hu</t>
  </si>
  <si>
    <t>Soós Sándor</t>
  </si>
  <si>
    <t>soossandor67@gmail.com</t>
  </si>
  <si>
    <t xml:space="preserve">Stréhliné Peternák Magdolna </t>
  </si>
  <si>
    <t>spmagdi@gmail.com</t>
  </si>
  <si>
    <t>Strorigel-Nagy Diána</t>
  </si>
  <si>
    <t>strorigelnagy.diana@gmail.com</t>
  </si>
  <si>
    <t>Szabadhegyi Zita</t>
  </si>
  <si>
    <t>szabadhegyi.zita@uni-sopron.hu</t>
  </si>
  <si>
    <t>Szabóné Keresztény Dóra</t>
  </si>
  <si>
    <t>kerdorka@gmail.com</t>
  </si>
  <si>
    <t>Szarvasné Jónás Hajnalka</t>
  </si>
  <si>
    <t>j.hajni62@gmail.com</t>
  </si>
  <si>
    <t>Szászi Csongor</t>
  </si>
  <si>
    <t>szaszicsongor@gmail.com</t>
  </si>
  <si>
    <t>Szentpáli Ágnes</t>
  </si>
  <si>
    <t>agnes.szentpali@gmail.com</t>
  </si>
  <si>
    <t>Sztojkáné Bodor Ildikó</t>
  </si>
  <si>
    <t>bodor.ildiko@rothszki.hu</t>
  </si>
  <si>
    <t>tengerdi.agnes@uni-sopron.hu</t>
  </si>
  <si>
    <t>Tevely Titanilla Virág</t>
  </si>
  <si>
    <t>tevely.titanilla@uni-sopron.hu</t>
  </si>
  <si>
    <t>Tóth-Mangold Ágnes Szabina</t>
  </si>
  <si>
    <t>toth-mangold.agnes@uni-sopron.hu</t>
  </si>
  <si>
    <t>Török Attila</t>
  </si>
  <si>
    <t>toroka74@gmail.com</t>
  </si>
  <si>
    <t>Úr Csaba</t>
  </si>
  <si>
    <t>ur.csaba1@gmail.com</t>
  </si>
  <si>
    <t>Vargyas Daniella</t>
  </si>
  <si>
    <t>VargyasDaniella@phd.uni-sopron.hu</t>
  </si>
  <si>
    <t>Várhegyi Attila</t>
  </si>
  <si>
    <t>varhegyi.attila@tf.hu</t>
  </si>
  <si>
    <t>Vassné Ács Judit</t>
  </si>
  <si>
    <t>v.a.jutka@gmail.com</t>
  </si>
  <si>
    <t>Viczina Andrea</t>
  </si>
  <si>
    <t>viczina.andrea@uni-sopron.hu</t>
  </si>
  <si>
    <t>Visiné Dr. habil. Rajczi Eszter</t>
  </si>
  <si>
    <t>visine.rajczi.eszter@uni-sopron.hu</t>
  </si>
  <si>
    <t>zzz nem meghatározott oktató TE zzz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</si>
</sst>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1.0"/>
      <color theme="1"/>
      <name val="Calibri"/>
    </font>
    <font>
      <sz val="11.0"/>
      <color rgb="FF000000"/>
      <name val="Calibri"/>
    </font>
    <font>
      <u/>
      <sz val="11.0"/>
      <color theme="1"/>
      <name val="Calibri"/>
    </font>
    <font>
      <u/>
      <sz val="11.0"/>
      <color rgb="FF0000FF"/>
      <name val="Calibri"/>
    </font>
    <font>
      <color rgb="FF000000"/>
      <name val="Arial"/>
      <scheme val="minor"/>
    </font>
    <font>
      <color theme="1"/>
      <name val="Arial"/>
    </font>
    <font>
      <sz val="12.0"/>
      <color rgb="FF000000"/>
      <name val="Calibri"/>
    </font>
    <font>
      <u/>
      <color rgb="FF0000FF"/>
    </font>
    <font>
      <u/>
      <sz val="11.0"/>
      <color rgb="FF000000"/>
      <name val="Calibri"/>
    </font>
    <font>
      <u/>
      <color rgb="FF0000FF"/>
    </font>
    <font>
      <color rgb="FF1F1F1F"/>
      <name val="Arial"/>
      <scheme val="minor"/>
    </font>
    <font>
      <b/>
      <sz val="14.0"/>
      <color theme="1"/>
      <name val="Arial"/>
      <scheme val="minor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readingOrder="0" vertical="top"/>
    </xf>
    <xf borderId="0" fillId="0" fontId="1" numFmtId="0" xfId="0" applyAlignment="1" applyFont="1">
      <alignment horizontal="left"/>
    </xf>
    <xf borderId="0" fillId="0" fontId="3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1" fillId="0" fontId="4" numFmtId="0" xfId="0" applyAlignment="1" applyBorder="1" applyFont="1">
      <alignment readingOrder="0" vertical="center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 vertical="bottom"/>
    </xf>
    <xf borderId="0" fillId="0" fontId="8" numFmtId="0" xfId="0" applyAlignment="1" applyFont="1">
      <alignment vertical="bottom"/>
    </xf>
    <xf borderId="0" fillId="0" fontId="9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 vertical="bottom"/>
    </xf>
    <xf borderId="0" fillId="0" fontId="1" numFmtId="49" xfId="0" applyFont="1" applyNumberFormat="1"/>
    <xf borderId="0" fillId="0" fontId="12" numFmtId="0" xfId="0" applyFont="1"/>
    <xf borderId="0" fillId="0" fontId="13" numFmtId="0" xfId="0" applyAlignment="1" applyFont="1">
      <alignment readingOrder="0"/>
    </xf>
    <xf borderId="0" fillId="0" fontId="14" numFmtId="10" xfId="0" applyAlignment="1" applyFont="1" applyNumberFormat="1">
      <alignment horizontal="center"/>
    </xf>
    <xf borderId="0" fillId="0" fontId="8" numFmtId="0" xfId="0" applyAlignment="1" applyFont="1">
      <alignment vertical="bottom"/>
    </xf>
    <xf borderId="0" fillId="2" fontId="0" numFmtId="0" xfId="0" applyFill="1" applyFont="1"/>
    <xf borderId="0" fillId="0" fontId="15" numFmtId="0" xfId="0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balazs.pal@uni-sopron.hu" TargetMode="External"/><Relationship Id="rId2" Type="http://schemas.openxmlformats.org/officeDocument/2006/relationships/hyperlink" Target="mailto:horvath.adrienn@uni-sopron.hu" TargetMode="External"/><Relationship Id="rId3" Type="http://schemas.openxmlformats.org/officeDocument/2006/relationships/hyperlink" Target="mailto:lanyi.andras@tatk.elte.hu" TargetMode="External"/><Relationship Id="rId4" Type="http://schemas.openxmlformats.org/officeDocument/2006/relationships/hyperlink" Target="mailto:s.juliet82@gmail.com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mailto:tamas.juhasz@protonmail.com" TargetMode="External"/><Relationship Id="rId6" Type="http://schemas.openxmlformats.org/officeDocument/2006/relationships/hyperlink" Target="http://gmail.com/" TargetMode="External"/><Relationship Id="rId7" Type="http://schemas.openxmlformats.org/officeDocument/2006/relationships/hyperlink" Target="mailto:vancso.judit@uni-sopron.hu" TargetMode="External"/><Relationship Id="rId8" Type="http://schemas.openxmlformats.org/officeDocument/2006/relationships/hyperlink" Target="mailto:odor.peter@ecolres.hu" TargetMode="Externa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mailto:balazs.pal@uni-sopron.hu" TargetMode="External"/><Relationship Id="rId2" Type="http://schemas.openxmlformats.org/officeDocument/2006/relationships/hyperlink" Target="mailto:horvath.adrienn@uni-sopron.hu" TargetMode="External"/><Relationship Id="rId3" Type="http://schemas.openxmlformats.org/officeDocument/2006/relationships/hyperlink" Target="mailto:lanyi.andras@tatk.elte.hu" TargetMode="External"/><Relationship Id="rId4" Type="http://schemas.openxmlformats.org/officeDocument/2006/relationships/hyperlink" Target="mailto:s.juliet82@gmail.com" TargetMode="External"/><Relationship Id="rId9" Type="http://schemas.openxmlformats.org/officeDocument/2006/relationships/drawing" Target="../drawings/drawing5.xml"/><Relationship Id="rId5" Type="http://schemas.openxmlformats.org/officeDocument/2006/relationships/hyperlink" Target="mailto:tamas.juhasz@protonmail.com" TargetMode="External"/><Relationship Id="rId6" Type="http://schemas.openxmlformats.org/officeDocument/2006/relationships/hyperlink" Target="http://gmail.com/" TargetMode="External"/><Relationship Id="rId7" Type="http://schemas.openxmlformats.org/officeDocument/2006/relationships/hyperlink" Target="mailto:vancso.judit@uni-sopron.hu" TargetMode="External"/><Relationship Id="rId8" Type="http://schemas.openxmlformats.org/officeDocument/2006/relationships/hyperlink" Target="mailto:odor.peter@ecolres.hu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mailto:lanyi.andras@tatk.elte.hu" TargetMode="External"/><Relationship Id="rId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3.88"/>
    <col customWidth="1" min="2" max="2" width="35.25"/>
    <col customWidth="1" min="3" max="3" width="14.88"/>
    <col customWidth="1" min="4" max="4" width="19.5"/>
    <col customWidth="1" min="5" max="5" width="26.63"/>
    <col customWidth="1" min="6" max="6" width="28.75"/>
    <col customWidth="1" min="8" max="8" width="26.38"/>
  </cols>
  <sheetData>
    <row r="1">
      <c r="A1" s="1" t="s">
        <v>0</v>
      </c>
      <c r="C1" s="2"/>
    </row>
    <row r="2">
      <c r="A2" s="5" t="s">
        <v>2</v>
      </c>
      <c r="B2" s="6" t="s">
        <v>7</v>
      </c>
      <c r="C2" s="1" t="s">
        <v>8</v>
      </c>
      <c r="D2" s="1" t="b">
        <v>1</v>
      </c>
    </row>
    <row r="3">
      <c r="A3" s="5" t="s">
        <v>9</v>
      </c>
      <c r="B3" s="7" t="s">
        <v>10</v>
      </c>
      <c r="C3" s="1" t="s">
        <v>11</v>
      </c>
    </row>
    <row r="4">
      <c r="A4" s="5" t="s">
        <v>12</v>
      </c>
      <c r="B4" s="7" t="s">
        <v>13</v>
      </c>
      <c r="C4" s="1" t="s">
        <v>11</v>
      </c>
    </row>
    <row r="5">
      <c r="A5" s="5" t="s">
        <v>14</v>
      </c>
      <c r="B5" s="7" t="s">
        <v>15</v>
      </c>
      <c r="C5" s="1" t="s">
        <v>16</v>
      </c>
    </row>
    <row r="6">
      <c r="A6" s="5" t="s">
        <v>17</v>
      </c>
      <c r="B6" s="7" t="s">
        <v>18</v>
      </c>
      <c r="C6" s="1" t="s">
        <v>19</v>
      </c>
      <c r="D6" s="1" t="b">
        <v>1</v>
      </c>
    </row>
    <row r="7">
      <c r="A7" s="6" t="s">
        <v>20</v>
      </c>
      <c r="B7" s="7" t="s">
        <v>21</v>
      </c>
      <c r="C7" s="1" t="s">
        <v>22</v>
      </c>
      <c r="D7" s="1" t="b">
        <v>1</v>
      </c>
    </row>
    <row r="8">
      <c r="A8" s="1" t="s">
        <v>23</v>
      </c>
      <c r="B8" s="1" t="s">
        <v>24</v>
      </c>
      <c r="C8" s="1" t="s">
        <v>11</v>
      </c>
      <c r="D8" s="1" t="b">
        <v>1</v>
      </c>
    </row>
    <row r="9">
      <c r="A9" s="6" t="s">
        <v>25</v>
      </c>
      <c r="B9" s="6" t="s">
        <v>26</v>
      </c>
      <c r="C9" s="1" t="s">
        <v>27</v>
      </c>
    </row>
    <row r="10">
      <c r="A10" s="6" t="s">
        <v>25</v>
      </c>
      <c r="B10" s="1" t="s">
        <v>28</v>
      </c>
      <c r="C10" s="1" t="s">
        <v>29</v>
      </c>
    </row>
    <row r="11">
      <c r="A11" s="1" t="s">
        <v>30</v>
      </c>
      <c r="B11" s="1" t="s">
        <v>31</v>
      </c>
      <c r="C11" s="1" t="s">
        <v>29</v>
      </c>
    </row>
    <row r="12">
      <c r="A12" s="1" t="s">
        <v>32</v>
      </c>
      <c r="B12" s="1" t="s">
        <v>33</v>
      </c>
      <c r="C12" s="1" t="s">
        <v>29</v>
      </c>
    </row>
    <row r="13">
      <c r="A13" s="1" t="s">
        <v>34</v>
      </c>
      <c r="B13" s="1" t="s">
        <v>35</v>
      </c>
      <c r="C13" s="1" t="s">
        <v>8</v>
      </c>
    </row>
    <row r="14">
      <c r="A14" s="6" t="s">
        <v>36</v>
      </c>
      <c r="B14" s="6" t="s">
        <v>37</v>
      </c>
      <c r="C14" s="1" t="s">
        <v>29</v>
      </c>
    </row>
    <row r="15">
      <c r="A15" s="6" t="s">
        <v>38</v>
      </c>
      <c r="B15" s="6" t="s">
        <v>39</v>
      </c>
      <c r="C15" s="1" t="s">
        <v>16</v>
      </c>
    </row>
    <row r="16">
      <c r="A16" s="6" t="s">
        <v>40</v>
      </c>
      <c r="B16" s="6" t="s">
        <v>41</v>
      </c>
      <c r="C16" s="1" t="s">
        <v>8</v>
      </c>
      <c r="D16" s="1" t="b">
        <v>1</v>
      </c>
    </row>
    <row r="17">
      <c r="A17" s="6" t="s">
        <v>42</v>
      </c>
      <c r="B17" s="6" t="s">
        <v>43</v>
      </c>
      <c r="C17" s="1" t="s">
        <v>29</v>
      </c>
      <c r="D17" s="1" t="b">
        <v>1</v>
      </c>
    </row>
    <row r="18">
      <c r="A18" s="1" t="s">
        <v>44</v>
      </c>
      <c r="B18" s="1" t="s">
        <v>45</v>
      </c>
      <c r="C18" s="1" t="s">
        <v>8</v>
      </c>
      <c r="D18" s="1" t="b">
        <v>1</v>
      </c>
    </row>
    <row r="19">
      <c r="A19" s="1" t="s">
        <v>46</v>
      </c>
      <c r="B19" s="1" t="s">
        <v>47</v>
      </c>
      <c r="C19" s="1" t="s">
        <v>29</v>
      </c>
    </row>
    <row r="20">
      <c r="A20" s="1" t="s">
        <v>48</v>
      </c>
      <c r="B20" s="1" t="s">
        <v>49</v>
      </c>
      <c r="C20" s="1" t="s">
        <v>29</v>
      </c>
      <c r="D20" s="1" t="b">
        <v>1</v>
      </c>
    </row>
    <row r="21">
      <c r="A21" s="1" t="s">
        <v>50</v>
      </c>
      <c r="B21" s="1" t="s">
        <v>51</v>
      </c>
      <c r="C21" s="2"/>
    </row>
    <row r="22">
      <c r="A22" s="5" t="s">
        <v>52</v>
      </c>
      <c r="B22" s="6" t="s">
        <v>53</v>
      </c>
      <c r="C22" s="1" t="s">
        <v>54</v>
      </c>
      <c r="D22" s="1" t="b">
        <v>1</v>
      </c>
    </row>
    <row r="23">
      <c r="A23" s="5" t="s">
        <v>55</v>
      </c>
      <c r="B23" s="6" t="s">
        <v>56</v>
      </c>
      <c r="C23" s="2"/>
    </row>
    <row r="24">
      <c r="A24" s="1" t="s">
        <v>57</v>
      </c>
      <c r="B24" s="1" t="s">
        <v>58</v>
      </c>
      <c r="C24" s="1" t="s">
        <v>29</v>
      </c>
      <c r="D24" s="1" t="b">
        <v>1</v>
      </c>
    </row>
    <row r="25">
      <c r="A25" s="1" t="s">
        <v>59</v>
      </c>
      <c r="B25" s="1" t="s">
        <v>60</v>
      </c>
      <c r="C25" s="1" t="s">
        <v>54</v>
      </c>
      <c r="D25" s="1" t="b">
        <v>1</v>
      </c>
    </row>
    <row r="26">
      <c r="A26" s="1" t="s">
        <v>61</v>
      </c>
      <c r="B26" s="1" t="s">
        <v>62</v>
      </c>
      <c r="C26" s="1" t="s">
        <v>29</v>
      </c>
    </row>
    <row r="27">
      <c r="A27" s="1" t="s">
        <v>63</v>
      </c>
      <c r="B27" s="1" t="s">
        <v>64</v>
      </c>
      <c r="C27" s="1" t="s">
        <v>27</v>
      </c>
    </row>
    <row r="28">
      <c r="A28" s="9" t="s">
        <v>65</v>
      </c>
      <c r="B28" s="10" t="s">
        <v>66</v>
      </c>
      <c r="C28" s="1" t="s">
        <v>27</v>
      </c>
    </row>
    <row r="29">
      <c r="A29" s="1" t="s">
        <v>67</v>
      </c>
      <c r="B29" s="1" t="s">
        <v>68</v>
      </c>
      <c r="C29" s="1" t="s">
        <v>29</v>
      </c>
    </row>
    <row r="30">
      <c r="A30" s="9" t="s">
        <v>69</v>
      </c>
      <c r="B30" s="11" t="s">
        <v>70</v>
      </c>
      <c r="C30" s="1" t="s">
        <v>73</v>
      </c>
    </row>
    <row r="31">
      <c r="A31" s="9" t="s">
        <v>75</v>
      </c>
      <c r="B31" s="11" t="s">
        <v>76</v>
      </c>
      <c r="C31" s="1" t="s">
        <v>73</v>
      </c>
    </row>
    <row r="32">
      <c r="A32" s="1" t="s">
        <v>77</v>
      </c>
      <c r="B32" s="1" t="s">
        <v>78</v>
      </c>
      <c r="C32" s="1" t="s">
        <v>27</v>
      </c>
    </row>
    <row r="33">
      <c r="A33" s="1" t="s">
        <v>80</v>
      </c>
      <c r="B33" s="1" t="s">
        <v>81</v>
      </c>
      <c r="C33" s="1" t="s">
        <v>16</v>
      </c>
    </row>
    <row r="34">
      <c r="A34" s="1" t="s">
        <v>82</v>
      </c>
      <c r="B34" s="1" t="s">
        <v>83</v>
      </c>
      <c r="C34" s="1" t="s">
        <v>16</v>
      </c>
    </row>
    <row r="35">
      <c r="A35" s="6" t="s">
        <v>84</v>
      </c>
      <c r="B35" s="7" t="s">
        <v>85</v>
      </c>
      <c r="C35" s="2"/>
    </row>
    <row r="36">
      <c r="A36" s="1" t="s">
        <v>86</v>
      </c>
      <c r="B36" s="1" t="s">
        <v>87</v>
      </c>
      <c r="C36" s="1" t="s">
        <v>27</v>
      </c>
    </row>
    <row r="37">
      <c r="A37" s="6" t="s">
        <v>88</v>
      </c>
      <c r="B37" s="7" t="s">
        <v>89</v>
      </c>
      <c r="C37" s="1" t="s">
        <v>73</v>
      </c>
    </row>
    <row r="38">
      <c r="A38" s="1" t="s">
        <v>90</v>
      </c>
      <c r="B38" s="1" t="s">
        <v>91</v>
      </c>
      <c r="C38" s="1" t="s">
        <v>29</v>
      </c>
      <c r="D38" s="1" t="b">
        <v>1</v>
      </c>
    </row>
    <row r="39">
      <c r="A39" s="1" t="s">
        <v>92</v>
      </c>
      <c r="B39" s="1" t="s">
        <v>93</v>
      </c>
      <c r="C39" s="1" t="s">
        <v>8</v>
      </c>
      <c r="D39" s="1" t="b">
        <v>1</v>
      </c>
    </row>
    <row r="40">
      <c r="A40" s="1" t="s">
        <v>94</v>
      </c>
      <c r="B40" s="1" t="s">
        <v>95</v>
      </c>
      <c r="C40" s="1" t="s">
        <v>16</v>
      </c>
    </row>
    <row r="41">
      <c r="A41" s="1" t="s">
        <v>96</v>
      </c>
      <c r="B41" s="1" t="s">
        <v>97</v>
      </c>
      <c r="C41" s="1" t="s">
        <v>29</v>
      </c>
      <c r="D41" s="1" t="b">
        <v>1</v>
      </c>
    </row>
    <row r="42">
      <c r="A42" s="1" t="s">
        <v>98</v>
      </c>
      <c r="B42" s="1" t="s">
        <v>99</v>
      </c>
      <c r="C42" s="1" t="s">
        <v>27</v>
      </c>
    </row>
    <row r="43">
      <c r="A43" s="1" t="s">
        <v>100</v>
      </c>
      <c r="B43" s="7" t="s">
        <v>101</v>
      </c>
      <c r="C43" s="1" t="s">
        <v>19</v>
      </c>
      <c r="D43" s="1" t="b">
        <v>1</v>
      </c>
    </row>
    <row r="44">
      <c r="A44" s="6" t="s">
        <v>102</v>
      </c>
      <c r="B44" s="7" t="s">
        <v>103</v>
      </c>
      <c r="C44" s="2"/>
    </row>
    <row r="45">
      <c r="A45" s="1" t="s">
        <v>104</v>
      </c>
      <c r="B45" s="1" t="s">
        <v>105</v>
      </c>
      <c r="C45" s="1" t="s">
        <v>16</v>
      </c>
    </row>
    <row r="46">
      <c r="A46" s="1" t="s">
        <v>106</v>
      </c>
      <c r="B46" s="1" t="s">
        <v>107</v>
      </c>
      <c r="C46" s="1" t="s">
        <v>19</v>
      </c>
      <c r="D46" s="1" t="b">
        <v>1</v>
      </c>
    </row>
    <row r="47">
      <c r="A47" s="6" t="s">
        <v>108</v>
      </c>
      <c r="B47" s="7" t="s">
        <v>109</v>
      </c>
      <c r="C47" s="1" t="s">
        <v>27</v>
      </c>
    </row>
    <row r="48">
      <c r="A48" s="6" t="s">
        <v>110</v>
      </c>
      <c r="B48" s="7" t="s">
        <v>111</v>
      </c>
      <c r="C48" s="1" t="s">
        <v>22</v>
      </c>
      <c r="D48" s="1" t="b">
        <v>1</v>
      </c>
    </row>
    <row r="49">
      <c r="A49" s="6" t="s">
        <v>112</v>
      </c>
      <c r="B49" s="7" t="s">
        <v>113</v>
      </c>
      <c r="C49" s="1" t="s">
        <v>19</v>
      </c>
      <c r="D49" s="1" t="b">
        <v>1</v>
      </c>
    </row>
    <row r="50">
      <c r="A50" s="6" t="s">
        <v>114</v>
      </c>
      <c r="B50" s="7" t="s">
        <v>115</v>
      </c>
      <c r="C50" s="1" t="s">
        <v>118</v>
      </c>
    </row>
    <row r="51">
      <c r="A51" s="6" t="s">
        <v>119</v>
      </c>
      <c r="B51" s="7" t="s">
        <v>120</v>
      </c>
      <c r="C51" s="1" t="s">
        <v>29</v>
      </c>
      <c r="D51" s="1" t="b">
        <v>1</v>
      </c>
    </row>
    <row r="52">
      <c r="A52" s="6" t="s">
        <v>121</v>
      </c>
      <c r="B52" s="7" t="s">
        <v>122</v>
      </c>
      <c r="C52" s="1" t="s">
        <v>8</v>
      </c>
      <c r="D52" s="1" t="b">
        <v>1</v>
      </c>
    </row>
    <row r="53">
      <c r="A53" s="6" t="s">
        <v>123</v>
      </c>
      <c r="B53" s="7" t="s">
        <v>124</v>
      </c>
      <c r="C53" s="1" t="s">
        <v>22</v>
      </c>
      <c r="D53" s="1" t="b">
        <v>1</v>
      </c>
    </row>
    <row r="54">
      <c r="A54" s="1" t="s">
        <v>127</v>
      </c>
      <c r="B54" s="13" t="s">
        <v>128</v>
      </c>
      <c r="C54" s="1" t="s">
        <v>29</v>
      </c>
      <c r="D54" s="1" t="b">
        <v>1</v>
      </c>
    </row>
    <row r="55">
      <c r="A55" s="1" t="s">
        <v>129</v>
      </c>
      <c r="B55" s="13" t="s">
        <v>130</v>
      </c>
      <c r="C55" s="1" t="s">
        <v>16</v>
      </c>
    </row>
    <row r="56">
      <c r="A56" s="1" t="s">
        <v>131</v>
      </c>
      <c r="B56" s="13" t="s">
        <v>132</v>
      </c>
      <c r="C56" s="1" t="s">
        <v>19</v>
      </c>
      <c r="D56" s="1" t="b">
        <v>1</v>
      </c>
    </row>
    <row r="57">
      <c r="A57" s="6" t="s">
        <v>133</v>
      </c>
      <c r="B57" s="7" t="s">
        <v>134</v>
      </c>
      <c r="C57" s="1" t="s">
        <v>11</v>
      </c>
      <c r="D57" s="1" t="b">
        <v>1</v>
      </c>
    </row>
    <row r="58">
      <c r="A58" s="1" t="s">
        <v>135</v>
      </c>
      <c r="B58" s="1" t="s">
        <v>136</v>
      </c>
      <c r="C58" s="1" t="s">
        <v>73</v>
      </c>
    </row>
    <row r="59">
      <c r="A59" s="1" t="s">
        <v>137</v>
      </c>
      <c r="B59" s="1" t="s">
        <v>138</v>
      </c>
      <c r="C59" s="1" t="s">
        <v>29</v>
      </c>
      <c r="D59" s="1" t="b">
        <v>1</v>
      </c>
    </row>
    <row r="60">
      <c r="A60" s="1" t="s">
        <v>139</v>
      </c>
      <c r="B60" s="1" t="s">
        <v>140</v>
      </c>
      <c r="C60" s="1" t="s">
        <v>19</v>
      </c>
    </row>
    <row r="61">
      <c r="A61" s="5" t="s">
        <v>141</v>
      </c>
      <c r="B61" s="5" t="s">
        <v>142</v>
      </c>
      <c r="C61" s="2"/>
    </row>
    <row r="62">
      <c r="A62" s="1" t="s">
        <v>143</v>
      </c>
      <c r="B62" s="1" t="s">
        <v>144</v>
      </c>
      <c r="C62" s="1" t="s">
        <v>16</v>
      </c>
    </row>
    <row r="63">
      <c r="A63" s="1" t="s">
        <v>145</v>
      </c>
      <c r="B63" s="1" t="s">
        <v>146</v>
      </c>
      <c r="C63" s="1" t="s">
        <v>16</v>
      </c>
    </row>
    <row r="64">
      <c r="A64" s="1" t="s">
        <v>147</v>
      </c>
      <c r="B64" s="1" t="s">
        <v>148</v>
      </c>
      <c r="C64" s="1" t="s">
        <v>27</v>
      </c>
    </row>
    <row r="65">
      <c r="A65" s="1" t="s">
        <v>149</v>
      </c>
      <c r="B65" s="1" t="s">
        <v>150</v>
      </c>
      <c r="C65" s="1" t="s">
        <v>16</v>
      </c>
    </row>
    <row r="66">
      <c r="A66" s="6" t="s">
        <v>151</v>
      </c>
      <c r="B66" s="6" t="s">
        <v>152</v>
      </c>
      <c r="C66" s="1" t="s">
        <v>16</v>
      </c>
    </row>
    <row r="67">
      <c r="A67" s="5" t="s">
        <v>153</v>
      </c>
      <c r="B67" s="6" t="s">
        <v>154</v>
      </c>
      <c r="C67" s="1" t="s">
        <v>73</v>
      </c>
    </row>
    <row r="68">
      <c r="A68" s="5" t="s">
        <v>155</v>
      </c>
      <c r="B68" s="6" t="s">
        <v>156</v>
      </c>
      <c r="C68" s="2"/>
    </row>
    <row r="69">
      <c r="A69" s="6" t="s">
        <v>157</v>
      </c>
      <c r="B69" s="7" t="s">
        <v>159</v>
      </c>
      <c r="C69" s="1" t="s">
        <v>19</v>
      </c>
      <c r="D69" s="1" t="b">
        <v>1</v>
      </c>
    </row>
    <row r="70">
      <c r="A70" s="6" t="s">
        <v>160</v>
      </c>
      <c r="B70" s="5" t="s">
        <v>161</v>
      </c>
      <c r="C70" s="1" t="s">
        <v>16</v>
      </c>
    </row>
    <row r="71">
      <c r="A71" s="6" t="s">
        <v>162</v>
      </c>
      <c r="B71" s="7" t="s">
        <v>163</v>
      </c>
      <c r="C71" s="1" t="s">
        <v>16</v>
      </c>
    </row>
    <row r="72">
      <c r="A72" s="6" t="s">
        <v>164</v>
      </c>
      <c r="B72" s="7" t="s">
        <v>165</v>
      </c>
      <c r="C72" s="1" t="s">
        <v>11</v>
      </c>
      <c r="D72" s="1" t="b">
        <v>1</v>
      </c>
    </row>
    <row r="73">
      <c r="A73" s="6" t="s">
        <v>166</v>
      </c>
      <c r="B73" s="7" t="s">
        <v>167</v>
      </c>
      <c r="C73" s="1" t="s">
        <v>54</v>
      </c>
      <c r="D73" s="1" t="b">
        <v>1</v>
      </c>
    </row>
    <row r="74">
      <c r="A74" s="1" t="s">
        <v>168</v>
      </c>
      <c r="B74" s="1" t="s">
        <v>169</v>
      </c>
      <c r="C74" s="1" t="s">
        <v>29</v>
      </c>
      <c r="D74" s="1" t="b">
        <v>1</v>
      </c>
    </row>
    <row r="75">
      <c r="A75" s="1" t="s">
        <v>172</v>
      </c>
      <c r="B75" s="1" t="s">
        <v>173</v>
      </c>
      <c r="C75" s="1" t="s">
        <v>54</v>
      </c>
    </row>
    <row r="76">
      <c r="A76" s="1" t="s">
        <v>174</v>
      </c>
      <c r="B76" s="1" t="s">
        <v>175</v>
      </c>
      <c r="C76" s="1" t="s">
        <v>19</v>
      </c>
      <c r="D76" s="1" t="b">
        <v>1</v>
      </c>
    </row>
    <row r="77">
      <c r="A77" s="1" t="s">
        <v>176</v>
      </c>
      <c r="B77" s="1" t="s">
        <v>177</v>
      </c>
      <c r="C77" s="2"/>
    </row>
    <row r="78">
      <c r="A78" s="6" t="s">
        <v>178</v>
      </c>
      <c r="B78" s="7" t="s">
        <v>180</v>
      </c>
      <c r="C78" s="1" t="s">
        <v>27</v>
      </c>
    </row>
    <row r="79">
      <c r="A79" s="6" t="s">
        <v>182</v>
      </c>
      <c r="B79" s="7" t="s">
        <v>183</v>
      </c>
      <c r="C79" s="1" t="s">
        <v>54</v>
      </c>
      <c r="D79" s="1" t="b">
        <v>1</v>
      </c>
    </row>
    <row r="80">
      <c r="A80" s="1" t="s">
        <v>184</v>
      </c>
      <c r="B80" s="1" t="s">
        <v>186</v>
      </c>
      <c r="C80" s="1" t="s">
        <v>27</v>
      </c>
    </row>
    <row r="81">
      <c r="A81" s="5" t="s">
        <v>188</v>
      </c>
      <c r="B81" s="6" t="s">
        <v>189</v>
      </c>
      <c r="C81" s="2"/>
    </row>
    <row r="82">
      <c r="A82" s="5" t="s">
        <v>190</v>
      </c>
      <c r="B82" s="5" t="s">
        <v>191</v>
      </c>
      <c r="C82" s="1" t="s">
        <v>22</v>
      </c>
      <c r="D82" s="1" t="b">
        <v>1</v>
      </c>
    </row>
    <row r="83">
      <c r="A83" s="5" t="s">
        <v>192</v>
      </c>
      <c r="B83" s="6" t="s">
        <v>193</v>
      </c>
      <c r="C83" s="1" t="s">
        <v>29</v>
      </c>
    </row>
    <row r="84">
      <c r="A84" s="1" t="s">
        <v>194</v>
      </c>
      <c r="B84" s="1" t="s">
        <v>195</v>
      </c>
      <c r="C84" s="1" t="s">
        <v>27</v>
      </c>
    </row>
    <row r="85">
      <c r="A85" s="5" t="s">
        <v>196</v>
      </c>
      <c r="B85" s="6" t="s">
        <v>197</v>
      </c>
      <c r="C85" s="1" t="s">
        <v>27</v>
      </c>
    </row>
    <row r="86">
      <c r="A86" s="5" t="s">
        <v>198</v>
      </c>
      <c r="B86" s="6" t="s">
        <v>199</v>
      </c>
      <c r="C86" s="1" t="s">
        <v>73</v>
      </c>
    </row>
    <row r="87">
      <c r="A87" s="1" t="s">
        <v>200</v>
      </c>
      <c r="B87" s="1" t="s">
        <v>201</v>
      </c>
      <c r="C87" s="1" t="s">
        <v>202</v>
      </c>
    </row>
    <row r="88">
      <c r="A88" s="6" t="s">
        <v>203</v>
      </c>
      <c r="B88" s="6" t="s">
        <v>204</v>
      </c>
      <c r="C88" s="1" t="s">
        <v>118</v>
      </c>
    </row>
    <row r="89">
      <c r="A89" s="6" t="s">
        <v>205</v>
      </c>
      <c r="B89" s="6" t="s">
        <v>206</v>
      </c>
      <c r="C89" s="1" t="s">
        <v>29</v>
      </c>
    </row>
    <row r="90">
      <c r="A90" s="6" t="s">
        <v>207</v>
      </c>
      <c r="B90" s="7" t="s">
        <v>208</v>
      </c>
      <c r="C90" s="1" t="s">
        <v>73</v>
      </c>
    </row>
    <row r="91">
      <c r="A91" s="14" t="s">
        <v>211</v>
      </c>
      <c r="B91" s="14" t="s">
        <v>212</v>
      </c>
      <c r="C91" s="15" t="s">
        <v>54</v>
      </c>
      <c r="D91" s="1" t="b">
        <v>1</v>
      </c>
    </row>
    <row r="92">
      <c r="A92" s="6" t="s">
        <v>213</v>
      </c>
      <c r="B92" s="7" t="s">
        <v>214</v>
      </c>
      <c r="C92" s="1" t="s">
        <v>54</v>
      </c>
      <c r="D92" s="1" t="b">
        <v>1</v>
      </c>
    </row>
    <row r="93">
      <c r="A93" s="1" t="s">
        <v>215</v>
      </c>
      <c r="B93" s="1" t="s">
        <v>216</v>
      </c>
      <c r="C93" s="1" t="s">
        <v>29</v>
      </c>
      <c r="D93" s="1" t="b">
        <v>1</v>
      </c>
    </row>
    <row r="94">
      <c r="A94" s="1" t="s">
        <v>217</v>
      </c>
      <c r="B94" s="1" t="s">
        <v>218</v>
      </c>
      <c r="C94" s="1" t="s">
        <v>16</v>
      </c>
    </row>
    <row r="95">
      <c r="A95" s="5" t="s">
        <v>219</v>
      </c>
      <c r="B95" s="6" t="s">
        <v>220</v>
      </c>
      <c r="C95" s="1" t="s">
        <v>8</v>
      </c>
      <c r="D95" s="1" t="b">
        <v>1</v>
      </c>
    </row>
    <row r="96">
      <c r="A96" s="5" t="s">
        <v>221</v>
      </c>
      <c r="B96" s="6" t="s">
        <v>222</v>
      </c>
      <c r="C96" s="2"/>
    </row>
    <row r="97">
      <c r="A97" s="6" t="s">
        <v>223</v>
      </c>
      <c r="B97" s="7" t="s">
        <v>224</v>
      </c>
      <c r="C97" s="1" t="s">
        <v>22</v>
      </c>
      <c r="D97" s="1" t="b">
        <v>1</v>
      </c>
    </row>
    <row r="98">
      <c r="A98" s="6" t="s">
        <v>225</v>
      </c>
      <c r="B98" s="7" t="s">
        <v>226</v>
      </c>
      <c r="C98" s="1" t="s">
        <v>202</v>
      </c>
    </row>
    <row r="99">
      <c r="A99" s="1" t="s">
        <v>227</v>
      </c>
      <c r="B99" s="1" t="s">
        <v>228</v>
      </c>
      <c r="C99" s="1" t="s">
        <v>29</v>
      </c>
    </row>
    <row r="100">
      <c r="A100" s="1" t="s">
        <v>230</v>
      </c>
      <c r="B100" s="1" t="s">
        <v>231</v>
      </c>
      <c r="C100" s="1" t="s">
        <v>27</v>
      </c>
    </row>
    <row r="101">
      <c r="A101" s="6" t="s">
        <v>232</v>
      </c>
      <c r="B101" s="7" t="s">
        <v>233</v>
      </c>
      <c r="C101" s="1" t="s">
        <v>54</v>
      </c>
      <c r="D101" s="1" t="b">
        <v>1</v>
      </c>
    </row>
    <row r="102">
      <c r="A102" s="1" t="s">
        <v>234</v>
      </c>
      <c r="B102" s="1" t="s">
        <v>235</v>
      </c>
      <c r="C102" s="1" t="s">
        <v>27</v>
      </c>
    </row>
    <row r="103">
      <c r="A103" s="1" t="s">
        <v>236</v>
      </c>
      <c r="B103" s="1" t="s">
        <v>237</v>
      </c>
      <c r="C103" s="1" t="s">
        <v>27</v>
      </c>
    </row>
    <row r="104">
      <c r="A104" s="5" t="s">
        <v>238</v>
      </c>
      <c r="B104" s="6" t="s">
        <v>239</v>
      </c>
      <c r="C104" s="1" t="s">
        <v>16</v>
      </c>
    </row>
    <row r="105">
      <c r="A105" s="1" t="s">
        <v>240</v>
      </c>
      <c r="B105" s="1" t="s">
        <v>241</v>
      </c>
      <c r="C105" s="1" t="s">
        <v>118</v>
      </c>
    </row>
    <row r="106">
      <c r="A106" s="1" t="s">
        <v>242</v>
      </c>
      <c r="B106" s="1" t="s">
        <v>243</v>
      </c>
      <c r="C106" s="1" t="s">
        <v>73</v>
      </c>
    </row>
    <row r="107">
      <c r="A107" s="5" t="s">
        <v>244</v>
      </c>
      <c r="B107" s="6" t="s">
        <v>245</v>
      </c>
      <c r="C107" s="1" t="s">
        <v>73</v>
      </c>
    </row>
    <row r="108">
      <c r="A108" s="1" t="s">
        <v>246</v>
      </c>
      <c r="B108" s="1" t="s">
        <v>247</v>
      </c>
      <c r="C108" s="1" t="s">
        <v>16</v>
      </c>
    </row>
    <row r="109">
      <c r="A109" s="5" t="s">
        <v>248</v>
      </c>
      <c r="B109" s="7" t="s">
        <v>249</v>
      </c>
      <c r="C109" s="1" t="s">
        <v>19</v>
      </c>
    </row>
    <row r="110">
      <c r="A110" s="6" t="s">
        <v>250</v>
      </c>
      <c r="B110" s="7" t="s">
        <v>251</v>
      </c>
      <c r="C110" s="1" t="s">
        <v>22</v>
      </c>
      <c r="D110" s="1" t="b">
        <v>1</v>
      </c>
    </row>
    <row r="111">
      <c r="A111" s="1" t="s">
        <v>252</v>
      </c>
      <c r="B111" s="1" t="s">
        <v>253</v>
      </c>
      <c r="C111" s="1" t="s">
        <v>22</v>
      </c>
      <c r="D111" s="1" t="b">
        <v>1</v>
      </c>
    </row>
    <row r="112">
      <c r="A112" s="9" t="s">
        <v>254</v>
      </c>
      <c r="B112" s="11" t="s">
        <v>255</v>
      </c>
      <c r="C112" s="1" t="s">
        <v>29</v>
      </c>
    </row>
    <row r="113">
      <c r="A113" s="1" t="s">
        <v>256</v>
      </c>
      <c r="B113" s="1" t="s">
        <v>257</v>
      </c>
      <c r="C113" s="1" t="s">
        <v>73</v>
      </c>
    </row>
    <row r="114">
      <c r="A114" s="1" t="s">
        <v>258</v>
      </c>
      <c r="B114" s="1" t="s">
        <v>259</v>
      </c>
      <c r="C114" s="1" t="s">
        <v>29</v>
      </c>
      <c r="D114" s="1" t="b">
        <v>1</v>
      </c>
    </row>
    <row r="115">
      <c r="A115" s="1" t="s">
        <v>260</v>
      </c>
      <c r="B115" s="1" t="s">
        <v>261</v>
      </c>
      <c r="C115" s="1" t="s">
        <v>11</v>
      </c>
      <c r="D115" s="1" t="b">
        <v>1</v>
      </c>
    </row>
    <row r="116">
      <c r="A116" s="1" t="s">
        <v>262</v>
      </c>
      <c r="B116" s="1" t="s">
        <v>263</v>
      </c>
      <c r="C116" s="1" t="s">
        <v>73</v>
      </c>
    </row>
    <row r="117">
      <c r="A117" s="1" t="s">
        <v>264</v>
      </c>
      <c r="B117" s="1" t="s">
        <v>265</v>
      </c>
      <c r="C117" s="1" t="s">
        <v>11</v>
      </c>
    </row>
    <row r="118">
      <c r="A118" s="5" t="s">
        <v>266</v>
      </c>
      <c r="B118" s="6" t="s">
        <v>267</v>
      </c>
      <c r="C118" s="1" t="s">
        <v>11</v>
      </c>
      <c r="D118" s="1" t="b">
        <v>1</v>
      </c>
    </row>
    <row r="119">
      <c r="A119" s="5" t="s">
        <v>268</v>
      </c>
      <c r="B119" s="6" t="s">
        <v>269</v>
      </c>
      <c r="C119" s="2"/>
    </row>
    <row r="120">
      <c r="A120" s="5" t="s">
        <v>271</v>
      </c>
      <c r="B120" s="6" t="s">
        <v>273</v>
      </c>
      <c r="C120" s="1" t="s">
        <v>29</v>
      </c>
      <c r="D120" s="1" t="b">
        <v>1</v>
      </c>
    </row>
    <row r="121">
      <c r="A121" s="5" t="s">
        <v>274</v>
      </c>
      <c r="B121" s="6" t="s">
        <v>275</v>
      </c>
      <c r="C121" s="1" t="s">
        <v>8</v>
      </c>
      <c r="D121" s="1" t="b">
        <v>1</v>
      </c>
    </row>
    <row r="122">
      <c r="A122" s="5" t="s">
        <v>276</v>
      </c>
      <c r="B122" s="6" t="s">
        <v>277</v>
      </c>
      <c r="C122" s="1" t="s">
        <v>11</v>
      </c>
    </row>
    <row r="123">
      <c r="A123" s="5" t="s">
        <v>278</v>
      </c>
      <c r="B123" s="6" t="s">
        <v>279</v>
      </c>
      <c r="C123" s="1" t="s">
        <v>16</v>
      </c>
    </row>
    <row r="124">
      <c r="A124" s="6" t="s">
        <v>280</v>
      </c>
      <c r="B124" s="7" t="s">
        <v>281</v>
      </c>
      <c r="C124" s="1" t="s">
        <v>27</v>
      </c>
    </row>
    <row r="125">
      <c r="A125" s="6" t="s">
        <v>282</v>
      </c>
      <c r="B125" s="7" t="s">
        <v>283</v>
      </c>
      <c r="C125" s="1" t="s">
        <v>22</v>
      </c>
      <c r="D125" s="1" t="b">
        <v>1</v>
      </c>
    </row>
    <row r="126">
      <c r="A126" s="1" t="s">
        <v>284</v>
      </c>
      <c r="B126" s="1" t="s">
        <v>285</v>
      </c>
      <c r="C126" s="1" t="s">
        <v>27</v>
      </c>
    </row>
    <row r="127">
      <c r="A127" s="6" t="s">
        <v>286</v>
      </c>
      <c r="B127" s="7" t="s">
        <v>287</v>
      </c>
      <c r="C127" s="1" t="s">
        <v>22</v>
      </c>
      <c r="D127" s="1" t="b">
        <v>1</v>
      </c>
    </row>
    <row r="128">
      <c r="A128" s="5" t="s">
        <v>292</v>
      </c>
      <c r="B128" s="5" t="s">
        <v>293</v>
      </c>
      <c r="C128" s="1" t="s">
        <v>54</v>
      </c>
      <c r="D128" s="1" t="b">
        <v>1</v>
      </c>
    </row>
    <row r="129">
      <c r="A129" s="1" t="s">
        <v>288</v>
      </c>
      <c r="B129" s="1" t="s">
        <v>289</v>
      </c>
      <c r="C129" s="1" t="s">
        <v>27</v>
      </c>
    </row>
    <row r="130">
      <c r="A130" s="1" t="s">
        <v>290</v>
      </c>
      <c r="B130" s="1" t="s">
        <v>291</v>
      </c>
      <c r="C130" s="1" t="s">
        <v>16</v>
      </c>
    </row>
    <row r="131">
      <c r="A131" s="1" t="s">
        <v>294</v>
      </c>
      <c r="B131" s="1" t="s">
        <v>295</v>
      </c>
      <c r="C131" s="1" t="s">
        <v>27</v>
      </c>
    </row>
    <row r="132">
      <c r="A132" s="5" t="s">
        <v>296</v>
      </c>
      <c r="B132" s="6" t="s">
        <v>306</v>
      </c>
      <c r="C132" s="1" t="s">
        <v>22</v>
      </c>
      <c r="D132" s="1" t="b">
        <v>1</v>
      </c>
    </row>
    <row r="133">
      <c r="A133" s="6" t="s">
        <v>309</v>
      </c>
      <c r="B133" s="7" t="s">
        <v>311</v>
      </c>
      <c r="C133" s="1" t="s">
        <v>11</v>
      </c>
      <c r="D133" s="1" t="b">
        <v>1</v>
      </c>
    </row>
    <row r="134">
      <c r="A134" s="6" t="s">
        <v>298</v>
      </c>
      <c r="B134" s="7" t="s">
        <v>299</v>
      </c>
      <c r="C134" s="1" t="s">
        <v>27</v>
      </c>
    </row>
    <row r="135">
      <c r="A135" s="6" t="s">
        <v>317</v>
      </c>
      <c r="B135" s="7" t="s">
        <v>319</v>
      </c>
      <c r="C135" s="1" t="s">
        <v>118</v>
      </c>
    </row>
    <row r="136">
      <c r="A136" s="6" t="s">
        <v>300</v>
      </c>
      <c r="B136" s="7" t="s">
        <v>301</v>
      </c>
      <c r="C136" s="1" t="s">
        <v>16</v>
      </c>
    </row>
    <row r="137">
      <c r="A137" s="6" t="s">
        <v>302</v>
      </c>
      <c r="B137" s="7" t="s">
        <v>303</v>
      </c>
      <c r="C137" s="1" t="s">
        <v>54</v>
      </c>
    </row>
    <row r="138">
      <c r="A138" s="6" t="s">
        <v>304</v>
      </c>
      <c r="B138" s="7" t="s">
        <v>305</v>
      </c>
      <c r="C138" s="1" t="s">
        <v>54</v>
      </c>
      <c r="D138" s="1" t="b">
        <v>1</v>
      </c>
    </row>
    <row r="139">
      <c r="A139" s="1" t="s">
        <v>307</v>
      </c>
      <c r="B139" s="1" t="s">
        <v>308</v>
      </c>
      <c r="C139" s="1" t="s">
        <v>16</v>
      </c>
    </row>
    <row r="140">
      <c r="A140" s="1" t="s">
        <v>314</v>
      </c>
      <c r="B140" s="1" t="s">
        <v>315</v>
      </c>
      <c r="C140" s="1" t="s">
        <v>27</v>
      </c>
    </row>
    <row r="141">
      <c r="A141" s="1" t="s">
        <v>338</v>
      </c>
      <c r="B141" s="6" t="s">
        <v>340</v>
      </c>
      <c r="C141" s="1" t="s">
        <v>11</v>
      </c>
      <c r="D141" s="1" t="b">
        <v>1</v>
      </c>
    </row>
    <row r="142">
      <c r="A142" s="5" t="s">
        <v>316</v>
      </c>
      <c r="B142" s="6" t="s">
        <v>318</v>
      </c>
      <c r="C142" s="1" t="s">
        <v>16</v>
      </c>
    </row>
    <row r="143">
      <c r="A143" s="9" t="s">
        <v>346</v>
      </c>
      <c r="B143" s="10" t="s">
        <v>347</v>
      </c>
      <c r="C143" s="1" t="s">
        <v>118</v>
      </c>
    </row>
    <row r="144">
      <c r="A144" s="9" t="s">
        <v>349</v>
      </c>
      <c r="B144" s="10" t="s">
        <v>351</v>
      </c>
      <c r="C144" s="1" t="s">
        <v>73</v>
      </c>
    </row>
    <row r="145">
      <c r="A145" s="1" t="s">
        <v>353</v>
      </c>
      <c r="B145" s="1" t="s">
        <v>355</v>
      </c>
      <c r="C145" s="1" t="s">
        <v>11</v>
      </c>
      <c r="D145" s="1" t="b">
        <v>1</v>
      </c>
    </row>
    <row r="146">
      <c r="A146" s="9" t="s">
        <v>320</v>
      </c>
      <c r="B146" s="11" t="s">
        <v>321</v>
      </c>
      <c r="C146" s="1" t="s">
        <v>11</v>
      </c>
    </row>
    <row r="147">
      <c r="A147" s="6" t="s">
        <v>322</v>
      </c>
      <c r="B147" s="6" t="s">
        <v>323</v>
      </c>
      <c r="C147" s="1" t="s">
        <v>19</v>
      </c>
      <c r="D147" s="1" t="b">
        <v>1</v>
      </c>
    </row>
    <row r="148">
      <c r="A148" s="1" t="s">
        <v>537</v>
      </c>
      <c r="B148" s="1" t="s">
        <v>538</v>
      </c>
      <c r="C148" s="1" t="s">
        <v>54</v>
      </c>
      <c r="D148" s="1" t="b">
        <v>1</v>
      </c>
    </row>
    <row r="149">
      <c r="A149" s="6" t="s">
        <v>542</v>
      </c>
      <c r="B149" s="7" t="s">
        <v>544</v>
      </c>
      <c r="C149" s="1" t="s">
        <v>118</v>
      </c>
    </row>
    <row r="150">
      <c r="A150" s="6" t="s">
        <v>326</v>
      </c>
      <c r="B150" s="7" t="s">
        <v>327</v>
      </c>
      <c r="C150" s="1" t="s">
        <v>27</v>
      </c>
    </row>
    <row r="151">
      <c r="A151" s="6" t="s">
        <v>549</v>
      </c>
      <c r="B151" s="7" t="s">
        <v>550</v>
      </c>
      <c r="C151" s="1" t="s">
        <v>16</v>
      </c>
    </row>
    <row r="152">
      <c r="A152" s="6" t="s">
        <v>551</v>
      </c>
      <c r="B152" s="7" t="s">
        <v>552</v>
      </c>
      <c r="C152" s="1" t="s">
        <v>8</v>
      </c>
    </row>
    <row r="153">
      <c r="A153" s="6" t="s">
        <v>553</v>
      </c>
      <c r="B153" s="7" t="s">
        <v>554</v>
      </c>
      <c r="C153" s="1" t="s">
        <v>29</v>
      </c>
      <c r="D153" s="1" t="b">
        <v>1</v>
      </c>
    </row>
    <row r="154">
      <c r="A154" s="6" t="s">
        <v>328</v>
      </c>
      <c r="B154" s="7" t="s">
        <v>329</v>
      </c>
      <c r="C154" s="1" t="s">
        <v>16</v>
      </c>
    </row>
    <row r="155">
      <c r="A155" s="6" t="s">
        <v>330</v>
      </c>
      <c r="B155" s="7" t="s">
        <v>331</v>
      </c>
      <c r="C155" s="1" t="s">
        <v>8</v>
      </c>
    </row>
    <row r="156">
      <c r="A156" s="1" t="s">
        <v>334</v>
      </c>
      <c r="B156" s="1" t="s">
        <v>335</v>
      </c>
      <c r="C156" s="1" t="s">
        <v>73</v>
      </c>
    </row>
    <row r="157">
      <c r="A157" s="6" t="s">
        <v>336</v>
      </c>
      <c r="B157" s="7" t="s">
        <v>337</v>
      </c>
      <c r="C157" s="1" t="s">
        <v>22</v>
      </c>
      <c r="D157" s="1" t="b">
        <v>1</v>
      </c>
    </row>
    <row r="158">
      <c r="A158" s="6" t="s">
        <v>339</v>
      </c>
      <c r="B158" s="6" t="s">
        <v>341</v>
      </c>
      <c r="C158" s="1" t="s">
        <v>11</v>
      </c>
    </row>
    <row r="159">
      <c r="A159" s="5" t="s">
        <v>342</v>
      </c>
      <c r="B159" s="6" t="s">
        <v>343</v>
      </c>
      <c r="C159" s="2"/>
    </row>
    <row r="160">
      <c r="A160" s="1" t="s">
        <v>344</v>
      </c>
      <c r="B160" s="1" t="s">
        <v>345</v>
      </c>
      <c r="C160" s="1" t="s">
        <v>11</v>
      </c>
      <c r="D160" s="1" t="b">
        <v>1</v>
      </c>
    </row>
    <row r="161">
      <c r="A161" s="1" t="s">
        <v>593</v>
      </c>
      <c r="B161" s="1" t="s">
        <v>595</v>
      </c>
      <c r="C161" s="1" t="s">
        <v>54</v>
      </c>
      <c r="D161" s="1" t="b">
        <v>1</v>
      </c>
    </row>
    <row r="162">
      <c r="A162" s="1" t="s">
        <v>598</v>
      </c>
      <c r="B162" s="1" t="s">
        <v>600</v>
      </c>
      <c r="C162" s="1" t="s">
        <v>54</v>
      </c>
      <c r="D162" s="1" t="b">
        <v>1</v>
      </c>
    </row>
    <row r="163">
      <c r="A163" s="1" t="s">
        <v>350</v>
      </c>
      <c r="B163" s="1" t="s">
        <v>352</v>
      </c>
      <c r="C163" s="1" t="s">
        <v>11</v>
      </c>
    </row>
    <row r="164">
      <c r="A164" s="6" t="s">
        <v>354</v>
      </c>
      <c r="B164" s="7" t="s">
        <v>610</v>
      </c>
      <c r="C164" s="1" t="s">
        <v>29</v>
      </c>
      <c r="D164" s="1" t="b">
        <v>1</v>
      </c>
    </row>
    <row r="165">
      <c r="A165" s="6" t="s">
        <v>357</v>
      </c>
      <c r="B165" s="7" t="s">
        <v>358</v>
      </c>
      <c r="C165" s="1" t="s">
        <v>54</v>
      </c>
      <c r="D165" s="1" t="b">
        <v>1</v>
      </c>
    </row>
    <row r="166">
      <c r="A166" s="5" t="s">
        <v>359</v>
      </c>
      <c r="B166" s="1" t="s">
        <v>360</v>
      </c>
      <c r="C166" s="1" t="s">
        <v>29</v>
      </c>
      <c r="D166" s="1" t="b">
        <v>1</v>
      </c>
    </row>
    <row r="167">
      <c r="A167" s="5" t="s">
        <v>361</v>
      </c>
      <c r="B167" s="1" t="s">
        <v>362</v>
      </c>
      <c r="C167" s="1" t="s">
        <v>73</v>
      </c>
    </row>
    <row r="168">
      <c r="A168" s="5" t="s">
        <v>363</v>
      </c>
      <c r="B168" s="6" t="s">
        <v>364</v>
      </c>
      <c r="C168" s="1" t="s">
        <v>8</v>
      </c>
      <c r="D168" s="1" t="b">
        <v>1</v>
      </c>
    </row>
    <row r="169">
      <c r="A169" s="5" t="s">
        <v>365</v>
      </c>
      <c r="B169" s="6" t="s">
        <v>366</v>
      </c>
      <c r="C169" s="2"/>
    </row>
    <row r="170">
      <c r="A170" s="1" t="s">
        <v>367</v>
      </c>
      <c r="B170" s="1" t="s">
        <v>368</v>
      </c>
      <c r="C170" s="1" t="s">
        <v>29</v>
      </c>
      <c r="D170" s="1" t="b">
        <v>1</v>
      </c>
    </row>
    <row r="171">
      <c r="A171" s="5" t="s">
        <v>369</v>
      </c>
      <c r="B171" s="6" t="s">
        <v>370</v>
      </c>
      <c r="C171" s="1" t="s">
        <v>29</v>
      </c>
      <c r="D171" s="1" t="b">
        <v>1</v>
      </c>
    </row>
    <row r="172">
      <c r="A172" s="5" t="s">
        <v>636</v>
      </c>
      <c r="B172" s="6" t="s">
        <v>637</v>
      </c>
      <c r="C172" s="1" t="s">
        <v>118</v>
      </c>
    </row>
    <row r="173">
      <c r="A173" s="5" t="s">
        <v>371</v>
      </c>
      <c r="B173" s="6" t="s">
        <v>372</v>
      </c>
      <c r="C173" s="1" t="s">
        <v>8</v>
      </c>
      <c r="D173" s="1" t="b">
        <v>1</v>
      </c>
    </row>
    <row r="174">
      <c r="A174" s="16" t="s">
        <v>638</v>
      </c>
      <c r="B174" s="1" t="s">
        <v>639</v>
      </c>
      <c r="C174" s="1" t="s">
        <v>11</v>
      </c>
      <c r="D174" s="1" t="b">
        <v>1</v>
      </c>
    </row>
    <row r="175">
      <c r="A175" s="1" t="s">
        <v>642</v>
      </c>
      <c r="B175" s="1" t="s">
        <v>643</v>
      </c>
      <c r="C175" s="1" t="s">
        <v>27</v>
      </c>
    </row>
    <row r="176">
      <c r="A176" s="1" t="s">
        <v>648</v>
      </c>
      <c r="B176" s="1" t="s">
        <v>649</v>
      </c>
      <c r="C176" s="1" t="s">
        <v>8</v>
      </c>
      <c r="D176" s="1" t="b">
        <v>1</v>
      </c>
    </row>
    <row r="177">
      <c r="A177" s="1" t="s">
        <v>653</v>
      </c>
      <c r="B177" s="1" t="s">
        <v>654</v>
      </c>
      <c r="C177" s="1" t="s">
        <v>8</v>
      </c>
      <c r="D177" s="1" t="b">
        <v>1</v>
      </c>
    </row>
    <row r="178">
      <c r="A178" s="1" t="s">
        <v>659</v>
      </c>
      <c r="B178" s="1" t="s">
        <v>374</v>
      </c>
      <c r="C178" s="1" t="s">
        <v>22</v>
      </c>
      <c r="D178" s="1" t="b">
        <v>1</v>
      </c>
    </row>
    <row r="179">
      <c r="A179" s="6" t="s">
        <v>661</v>
      </c>
      <c r="B179" s="6" t="s">
        <v>662</v>
      </c>
      <c r="C179" s="1" t="s">
        <v>29</v>
      </c>
      <c r="D179" s="1" t="b">
        <v>1</v>
      </c>
    </row>
    <row r="180">
      <c r="A180" s="6" t="s">
        <v>383</v>
      </c>
      <c r="B180" s="6" t="s">
        <v>384</v>
      </c>
      <c r="C180" s="1" t="s">
        <v>11</v>
      </c>
      <c r="D180" s="1" t="b">
        <v>1</v>
      </c>
    </row>
    <row r="181">
      <c r="A181" s="5" t="s">
        <v>385</v>
      </c>
      <c r="B181" s="6" t="s">
        <v>386</v>
      </c>
      <c r="C181" s="2"/>
    </row>
    <row r="182">
      <c r="A182" s="1" t="s">
        <v>666</v>
      </c>
      <c r="B182" s="1" t="s">
        <v>667</v>
      </c>
      <c r="C182" s="1" t="s">
        <v>54</v>
      </c>
      <c r="D182" s="1" t="b">
        <v>1</v>
      </c>
    </row>
    <row r="183">
      <c r="A183" s="1" t="s">
        <v>387</v>
      </c>
      <c r="B183" s="1" t="s">
        <v>388</v>
      </c>
      <c r="C183" s="1" t="s">
        <v>16</v>
      </c>
    </row>
    <row r="184">
      <c r="A184" s="1" t="s">
        <v>389</v>
      </c>
      <c r="B184" s="1" t="s">
        <v>390</v>
      </c>
      <c r="C184" s="1" t="s">
        <v>11</v>
      </c>
      <c r="D184" s="1" t="b">
        <v>1</v>
      </c>
    </row>
    <row r="185">
      <c r="A185" s="16" t="s">
        <v>391</v>
      </c>
      <c r="B185" s="1" t="s">
        <v>392</v>
      </c>
      <c r="C185" s="1" t="s">
        <v>29</v>
      </c>
      <c r="D185" s="1" t="b">
        <v>1</v>
      </c>
    </row>
    <row r="186">
      <c r="A186" s="16" t="s">
        <v>668</v>
      </c>
      <c r="B186" s="1" t="s">
        <v>669</v>
      </c>
      <c r="C186" s="1" t="s">
        <v>54</v>
      </c>
      <c r="D186" s="1" t="b">
        <v>1</v>
      </c>
    </row>
    <row r="187">
      <c r="A187" s="16" t="s">
        <v>393</v>
      </c>
      <c r="B187" s="1" t="s">
        <v>394</v>
      </c>
      <c r="C187" s="1" t="s">
        <v>29</v>
      </c>
      <c r="D187" s="1" t="b">
        <v>1</v>
      </c>
    </row>
    <row r="188">
      <c r="A188" s="1" t="s">
        <v>395</v>
      </c>
      <c r="B188" s="1" t="s">
        <v>396</v>
      </c>
      <c r="C188" s="1" t="s">
        <v>11</v>
      </c>
    </row>
    <row r="189">
      <c r="A189" s="6" t="s">
        <v>670</v>
      </c>
      <c r="B189" s="7" t="s">
        <v>671</v>
      </c>
      <c r="C189" s="1" t="s">
        <v>8</v>
      </c>
      <c r="D189" s="1" t="b">
        <v>1</v>
      </c>
    </row>
    <row r="190">
      <c r="A190" s="6" t="s">
        <v>397</v>
      </c>
      <c r="B190" s="7" t="s">
        <v>398</v>
      </c>
      <c r="C190" s="1" t="s">
        <v>22</v>
      </c>
    </row>
    <row r="191">
      <c r="A191" s="17" t="s">
        <v>672</v>
      </c>
      <c r="B191" s="1" t="s">
        <v>673</v>
      </c>
      <c r="C191" s="1" t="s">
        <v>29</v>
      </c>
    </row>
    <row r="192">
      <c r="A192" s="1" t="s">
        <v>401</v>
      </c>
      <c r="B192" s="1" t="s">
        <v>402</v>
      </c>
      <c r="C192" s="1" t="s">
        <v>29</v>
      </c>
    </row>
    <row r="193">
      <c r="A193" s="5" t="s">
        <v>403</v>
      </c>
      <c r="B193" s="6" t="s">
        <v>405</v>
      </c>
      <c r="C193" s="1" t="s">
        <v>29</v>
      </c>
    </row>
    <row r="194">
      <c r="A194" s="5" t="s">
        <v>408</v>
      </c>
      <c r="B194" s="6" t="s">
        <v>409</v>
      </c>
      <c r="C194" s="1" t="s">
        <v>8</v>
      </c>
      <c r="D194" s="1" t="b">
        <v>1</v>
      </c>
    </row>
    <row r="195">
      <c r="A195" s="5" t="s">
        <v>411</v>
      </c>
      <c r="B195" s="6" t="s">
        <v>413</v>
      </c>
      <c r="C195" s="1" t="s">
        <v>29</v>
      </c>
    </row>
    <row r="196">
      <c r="A196" s="5" t="s">
        <v>416</v>
      </c>
      <c r="B196" s="6" t="s">
        <v>417</v>
      </c>
      <c r="C196" s="1" t="s">
        <v>29</v>
      </c>
    </row>
    <row r="197">
      <c r="A197" s="1" t="s">
        <v>674</v>
      </c>
      <c r="B197" s="1" t="s">
        <v>675</v>
      </c>
      <c r="C197" s="1" t="s">
        <v>29</v>
      </c>
    </row>
    <row r="198">
      <c r="A198" s="1" t="s">
        <v>420</v>
      </c>
      <c r="B198" s="1" t="s">
        <v>422</v>
      </c>
      <c r="C198" s="1" t="s">
        <v>27</v>
      </c>
    </row>
    <row r="199">
      <c r="A199" s="1" t="s">
        <v>676</v>
      </c>
      <c r="B199" s="1" t="s">
        <v>677</v>
      </c>
      <c r="C199" s="1" t="s">
        <v>11</v>
      </c>
    </row>
    <row r="200">
      <c r="A200" s="1" t="s">
        <v>424</v>
      </c>
      <c r="B200" s="1" t="s">
        <v>425</v>
      </c>
      <c r="C200" s="1" t="s">
        <v>202</v>
      </c>
    </row>
    <row r="201">
      <c r="A201" s="5" t="s">
        <v>427</v>
      </c>
      <c r="B201" s="6" t="s">
        <v>429</v>
      </c>
      <c r="C201" s="1" t="s">
        <v>29</v>
      </c>
    </row>
    <row r="202">
      <c r="A202" s="17" t="s">
        <v>678</v>
      </c>
      <c r="B202" s="1" t="s">
        <v>679</v>
      </c>
      <c r="C202" s="1" t="s">
        <v>29</v>
      </c>
      <c r="D202" s="1" t="b">
        <v>1</v>
      </c>
    </row>
    <row r="203">
      <c r="A203" s="17" t="s">
        <v>432</v>
      </c>
      <c r="B203" s="1" t="s">
        <v>436</v>
      </c>
      <c r="C203" s="1" t="s">
        <v>29</v>
      </c>
      <c r="D203" s="1" t="b">
        <v>1</v>
      </c>
    </row>
    <row r="204">
      <c r="A204" s="1" t="s">
        <v>439</v>
      </c>
      <c r="B204" s="1" t="s">
        <v>440</v>
      </c>
      <c r="C204" s="1" t="s">
        <v>11</v>
      </c>
      <c r="D204" s="1" t="b">
        <v>1</v>
      </c>
    </row>
    <row r="205">
      <c r="A205" s="1" t="s">
        <v>680</v>
      </c>
      <c r="B205" s="1" t="s">
        <v>681</v>
      </c>
      <c r="C205" s="1" t="s">
        <v>11</v>
      </c>
    </row>
    <row r="206">
      <c r="A206" s="1" t="s">
        <v>682</v>
      </c>
      <c r="B206" s="1" t="s">
        <v>683</v>
      </c>
      <c r="C206" s="1" t="s">
        <v>29</v>
      </c>
    </row>
    <row r="207">
      <c r="A207" s="1" t="s">
        <v>441</v>
      </c>
      <c r="B207" s="18" t="s">
        <v>442</v>
      </c>
      <c r="C207" s="1" t="s">
        <v>29</v>
      </c>
    </row>
    <row r="208">
      <c r="A208" s="1" t="s">
        <v>443</v>
      </c>
      <c r="B208" s="18" t="s">
        <v>444</v>
      </c>
      <c r="C208" s="1" t="s">
        <v>29</v>
      </c>
    </row>
    <row r="209">
      <c r="A209" s="1" t="s">
        <v>684</v>
      </c>
      <c r="B209" s="18" t="s">
        <v>685</v>
      </c>
      <c r="C209" s="1" t="s">
        <v>27</v>
      </c>
    </row>
    <row r="210">
      <c r="A210" s="1" t="s">
        <v>445</v>
      </c>
      <c r="B210" s="19" t="s">
        <v>446</v>
      </c>
      <c r="C210" s="1" t="s">
        <v>8</v>
      </c>
      <c r="D210" s="1" t="b">
        <v>1</v>
      </c>
    </row>
    <row r="211">
      <c r="A211" s="5" t="s">
        <v>452</v>
      </c>
      <c r="B211" s="6" t="s">
        <v>686</v>
      </c>
      <c r="C211" s="1" t="s">
        <v>54</v>
      </c>
      <c r="D211" s="1" t="b">
        <v>1</v>
      </c>
    </row>
    <row r="212">
      <c r="A212" s="1" t="s">
        <v>447</v>
      </c>
      <c r="B212" s="1" t="s">
        <v>448</v>
      </c>
      <c r="C212" s="1" t="s">
        <v>29</v>
      </c>
    </row>
    <row r="213">
      <c r="A213" s="5" t="s">
        <v>450</v>
      </c>
      <c r="B213" s="6" t="s">
        <v>451</v>
      </c>
      <c r="C213" s="2"/>
    </row>
    <row r="214">
      <c r="A214" s="6" t="s">
        <v>687</v>
      </c>
      <c r="B214" s="7" t="s">
        <v>688</v>
      </c>
      <c r="C214" s="1" t="s">
        <v>29</v>
      </c>
    </row>
    <row r="215">
      <c r="A215" s="6" t="s">
        <v>689</v>
      </c>
      <c r="B215" s="7" t="s">
        <v>690</v>
      </c>
      <c r="C215" s="1" t="s">
        <v>29</v>
      </c>
      <c r="D215" s="1" t="b">
        <v>1</v>
      </c>
    </row>
    <row r="216">
      <c r="A216" s="6" t="s">
        <v>691</v>
      </c>
      <c r="B216" s="7" t="s">
        <v>692</v>
      </c>
      <c r="C216" s="1" t="s">
        <v>29</v>
      </c>
      <c r="D216" s="1" t="b">
        <v>1</v>
      </c>
    </row>
    <row r="217">
      <c r="A217" s="6" t="s">
        <v>456</v>
      </c>
      <c r="B217" s="7" t="s">
        <v>457</v>
      </c>
      <c r="C217" s="1" t="s">
        <v>54</v>
      </c>
      <c r="D217" s="1" t="b">
        <v>1</v>
      </c>
    </row>
    <row r="218">
      <c r="A218" s="5" t="s">
        <v>693</v>
      </c>
      <c r="B218" s="7" t="s">
        <v>694</v>
      </c>
      <c r="C218" s="1" t="s">
        <v>8</v>
      </c>
      <c r="D218" s="1" t="b">
        <v>1</v>
      </c>
    </row>
    <row r="219">
      <c r="A219" s="5" t="s">
        <v>458</v>
      </c>
      <c r="B219" s="7" t="s">
        <v>459</v>
      </c>
      <c r="C219" s="1" t="s">
        <v>22</v>
      </c>
      <c r="D219" s="1" t="b">
        <v>1</v>
      </c>
    </row>
    <row r="220">
      <c r="A220" s="5" t="s">
        <v>695</v>
      </c>
      <c r="B220" s="6" t="s">
        <v>696</v>
      </c>
      <c r="C220" s="1" t="s">
        <v>27</v>
      </c>
    </row>
    <row r="221">
      <c r="A221" s="6" t="s">
        <v>697</v>
      </c>
      <c r="B221" s="6" t="s">
        <v>698</v>
      </c>
      <c r="C221" s="1" t="s">
        <v>8</v>
      </c>
      <c r="D221" s="1" t="b">
        <v>1</v>
      </c>
    </row>
    <row r="222">
      <c r="A222" s="6" t="s">
        <v>460</v>
      </c>
      <c r="B222" s="23" t="s">
        <v>461</v>
      </c>
      <c r="C222" s="1" t="s">
        <v>8</v>
      </c>
      <c r="D222" s="1" t="b">
        <v>1</v>
      </c>
    </row>
    <row r="223">
      <c r="A223" s="5" t="s">
        <v>699</v>
      </c>
      <c r="B223" s="6" t="s">
        <v>700</v>
      </c>
      <c r="C223" s="1" t="s">
        <v>29</v>
      </c>
      <c r="D223" s="1" t="b">
        <v>1</v>
      </c>
    </row>
    <row r="224">
      <c r="A224" s="5" t="s">
        <v>465</v>
      </c>
      <c r="B224" s="6" t="s">
        <v>466</v>
      </c>
      <c r="C224" s="1" t="s">
        <v>11</v>
      </c>
      <c r="D224" s="1" t="b">
        <v>1</v>
      </c>
    </row>
    <row r="225">
      <c r="A225" s="5" t="s">
        <v>467</v>
      </c>
      <c r="B225" s="6" t="s">
        <v>468</v>
      </c>
      <c r="C225" s="2"/>
    </row>
    <row r="226">
      <c r="A226" s="5" t="s">
        <v>701</v>
      </c>
      <c r="B226" s="6" t="s">
        <v>702</v>
      </c>
      <c r="C226" s="1" t="s">
        <v>29</v>
      </c>
      <c r="D226" s="1" t="b">
        <v>1</v>
      </c>
    </row>
    <row r="227">
      <c r="A227" s="5" t="s">
        <v>703</v>
      </c>
      <c r="B227" s="6" t="s">
        <v>704</v>
      </c>
      <c r="C227" s="1" t="s">
        <v>8</v>
      </c>
      <c r="D227" s="1" t="b">
        <v>1</v>
      </c>
    </row>
    <row r="228">
      <c r="A228" s="1" t="s">
        <v>705</v>
      </c>
      <c r="B228" s="1" t="s">
        <v>479</v>
      </c>
      <c r="C228" s="1" t="s">
        <v>16</v>
      </c>
    </row>
    <row r="229">
      <c r="A229" s="1" t="s">
        <v>705</v>
      </c>
      <c r="B229" s="1" t="s">
        <v>479</v>
      </c>
      <c r="C229" s="1" t="s">
        <v>16</v>
      </c>
    </row>
    <row r="230">
      <c r="A230" s="5" t="s">
        <v>471</v>
      </c>
      <c r="B230" s="7" t="s">
        <v>472</v>
      </c>
      <c r="C230" s="1" t="s">
        <v>29</v>
      </c>
      <c r="D230" s="1" t="b">
        <v>1</v>
      </c>
    </row>
    <row r="231">
      <c r="A231" s="5" t="s">
        <v>473</v>
      </c>
      <c r="B231" s="6" t="s">
        <v>474</v>
      </c>
      <c r="C231" s="1" t="s">
        <v>11</v>
      </c>
      <c r="D231" s="1" t="b">
        <v>1</v>
      </c>
    </row>
    <row r="232">
      <c r="A232" s="1" t="s">
        <v>706</v>
      </c>
      <c r="B232" s="1" t="s">
        <v>707</v>
      </c>
      <c r="C232" s="1" t="s">
        <v>29</v>
      </c>
      <c r="D232" s="1" t="b">
        <v>1</v>
      </c>
    </row>
    <row r="233">
      <c r="A233" s="1" t="s">
        <v>708</v>
      </c>
      <c r="B233" s="1" t="s">
        <v>709</v>
      </c>
      <c r="C233" s="1" t="s">
        <v>16</v>
      </c>
    </row>
    <row r="234">
      <c r="A234" s="1" t="s">
        <v>710</v>
      </c>
      <c r="B234" s="1" t="s">
        <v>711</v>
      </c>
      <c r="C234" s="1" t="s">
        <v>29</v>
      </c>
      <c r="D234" s="1" t="b">
        <v>1</v>
      </c>
    </row>
    <row r="235">
      <c r="A235" s="1" t="s">
        <v>476</v>
      </c>
      <c r="B235" s="1" t="s">
        <v>477</v>
      </c>
      <c r="C235" s="1" t="s">
        <v>27</v>
      </c>
    </row>
    <row r="236">
      <c r="A236" s="1" t="s">
        <v>480</v>
      </c>
      <c r="B236" s="1" t="s">
        <v>481</v>
      </c>
      <c r="C236" s="1" t="s">
        <v>27</v>
      </c>
    </row>
    <row r="237">
      <c r="A237" s="1" t="s">
        <v>482</v>
      </c>
      <c r="B237" s="1" t="s">
        <v>483</v>
      </c>
      <c r="C237" s="1" t="s">
        <v>11</v>
      </c>
      <c r="D237" s="1" t="b">
        <v>1</v>
      </c>
    </row>
    <row r="238">
      <c r="A238" s="5" t="s">
        <v>712</v>
      </c>
      <c r="B238" s="6" t="s">
        <v>713</v>
      </c>
      <c r="C238" s="1" t="s">
        <v>29</v>
      </c>
      <c r="D238" s="1" t="b">
        <v>1</v>
      </c>
    </row>
    <row r="239">
      <c r="A239" s="5" t="s">
        <v>714</v>
      </c>
      <c r="B239" s="6" t="s">
        <v>715</v>
      </c>
      <c r="C239" s="1" t="s">
        <v>29</v>
      </c>
      <c r="D239" s="1" t="b">
        <v>1</v>
      </c>
    </row>
    <row r="240">
      <c r="A240" s="5" t="s">
        <v>484</v>
      </c>
      <c r="B240" s="6" t="s">
        <v>485</v>
      </c>
      <c r="C240" s="1" t="s">
        <v>202</v>
      </c>
    </row>
    <row r="241">
      <c r="A241" s="5" t="s">
        <v>716</v>
      </c>
      <c r="B241" s="6" t="s">
        <v>717</v>
      </c>
      <c r="C241" s="1" t="s">
        <v>16</v>
      </c>
    </row>
    <row r="242">
      <c r="A242" s="5" t="s">
        <v>488</v>
      </c>
      <c r="B242" s="6" t="s">
        <v>489</v>
      </c>
      <c r="C242" s="1" t="s">
        <v>29</v>
      </c>
      <c r="D242" s="1" t="b">
        <v>1</v>
      </c>
    </row>
    <row r="243">
      <c r="A243" s="5" t="s">
        <v>490</v>
      </c>
      <c r="B243" s="6" t="s">
        <v>491</v>
      </c>
      <c r="C243" s="2"/>
    </row>
    <row r="244">
      <c r="A244" s="5" t="s">
        <v>492</v>
      </c>
      <c r="B244" s="20" t="s">
        <v>718</v>
      </c>
      <c r="C244" s="1" t="s">
        <v>8</v>
      </c>
      <c r="D244" s="1" t="b">
        <v>1</v>
      </c>
    </row>
    <row r="245">
      <c r="A245" s="5" t="s">
        <v>719</v>
      </c>
      <c r="B245" s="6" t="s">
        <v>720</v>
      </c>
      <c r="C245" s="1" t="s">
        <v>54</v>
      </c>
      <c r="D245" s="1" t="b">
        <v>1</v>
      </c>
    </row>
    <row r="246">
      <c r="A246" s="5" t="s">
        <v>494</v>
      </c>
      <c r="B246" s="6" t="s">
        <v>721</v>
      </c>
      <c r="C246" s="1" t="s">
        <v>54</v>
      </c>
      <c r="D246" s="1" t="b">
        <v>1</v>
      </c>
    </row>
    <row r="247">
      <c r="A247" s="5" t="s">
        <v>496</v>
      </c>
      <c r="B247" s="6" t="s">
        <v>722</v>
      </c>
      <c r="C247" s="1" t="s">
        <v>29</v>
      </c>
      <c r="D247" s="1" t="b">
        <v>1</v>
      </c>
    </row>
    <row r="248">
      <c r="A248" s="5" t="s">
        <v>498</v>
      </c>
      <c r="B248" s="6" t="s">
        <v>499</v>
      </c>
      <c r="C248" s="2"/>
    </row>
    <row r="249">
      <c r="A249" s="1" t="s">
        <v>723</v>
      </c>
      <c r="B249" s="7" t="s">
        <v>724</v>
      </c>
      <c r="C249" s="1" t="s">
        <v>29</v>
      </c>
      <c r="D249" s="1" t="b">
        <v>1</v>
      </c>
    </row>
    <row r="250">
      <c r="A250" s="1" t="s">
        <v>725</v>
      </c>
      <c r="B250" s="7" t="s">
        <v>726</v>
      </c>
      <c r="C250" s="1" t="s">
        <v>202</v>
      </c>
    </row>
    <row r="251">
      <c r="A251" s="6" t="s">
        <v>727</v>
      </c>
      <c r="B251" s="7" t="s">
        <v>728</v>
      </c>
      <c r="C251" s="1" t="s">
        <v>29</v>
      </c>
      <c r="D251" s="1" t="b">
        <v>1</v>
      </c>
    </row>
    <row r="252">
      <c r="A252" s="6" t="s">
        <v>500</v>
      </c>
      <c r="B252" s="7" t="s">
        <v>729</v>
      </c>
      <c r="C252" s="1" t="s">
        <v>29</v>
      </c>
      <c r="D252" s="1" t="b">
        <v>1</v>
      </c>
    </row>
    <row r="253">
      <c r="A253" s="5" t="s">
        <v>502</v>
      </c>
      <c r="B253" s="6" t="s">
        <v>503</v>
      </c>
      <c r="C253" s="1" t="s">
        <v>29</v>
      </c>
      <c r="D253" s="1" t="b">
        <v>1</v>
      </c>
    </row>
    <row r="254">
      <c r="A254" s="5" t="s">
        <v>730</v>
      </c>
      <c r="B254" s="6" t="s">
        <v>731</v>
      </c>
      <c r="C254" s="1" t="s">
        <v>29</v>
      </c>
      <c r="D254" s="1" t="b">
        <v>1</v>
      </c>
    </row>
    <row r="255">
      <c r="A255" s="5" t="s">
        <v>732</v>
      </c>
      <c r="B255" s="5" t="s">
        <v>733</v>
      </c>
      <c r="C255" s="1" t="s">
        <v>8</v>
      </c>
      <c r="D255" s="1" t="b">
        <v>1</v>
      </c>
    </row>
    <row r="256">
      <c r="A256" s="5" t="s">
        <v>504</v>
      </c>
      <c r="B256" s="5" t="s">
        <v>505</v>
      </c>
      <c r="C256" s="1" t="s">
        <v>29</v>
      </c>
      <c r="D256" s="1" t="b">
        <v>1</v>
      </c>
    </row>
    <row r="257">
      <c r="A257" s="5" t="s">
        <v>734</v>
      </c>
      <c r="B257" s="6" t="s">
        <v>735</v>
      </c>
      <c r="C257" s="1" t="s">
        <v>202</v>
      </c>
    </row>
    <row r="258">
      <c r="A258" s="5" t="s">
        <v>507</v>
      </c>
      <c r="B258" s="6" t="s">
        <v>508</v>
      </c>
      <c r="C258" s="1" t="s">
        <v>27</v>
      </c>
    </row>
    <row r="259">
      <c r="A259" s="5" t="s">
        <v>736</v>
      </c>
      <c r="B259" s="6" t="s">
        <v>737</v>
      </c>
      <c r="C259" s="1" t="s">
        <v>54</v>
      </c>
      <c r="D259" s="1" t="b">
        <v>1</v>
      </c>
    </row>
    <row r="260">
      <c r="A260" s="5" t="s">
        <v>509</v>
      </c>
      <c r="B260" s="6" t="s">
        <v>510</v>
      </c>
      <c r="C260" s="2"/>
    </row>
    <row r="261">
      <c r="A261" s="1" t="s">
        <v>738</v>
      </c>
      <c r="B261" s="1" t="s">
        <v>739</v>
      </c>
      <c r="C261" s="1" t="s">
        <v>8</v>
      </c>
      <c r="D261" s="1" t="b">
        <v>1</v>
      </c>
    </row>
    <row r="262">
      <c r="A262" s="1" t="s">
        <v>740</v>
      </c>
      <c r="B262" s="1" t="s">
        <v>741</v>
      </c>
      <c r="C262" s="1" t="s">
        <v>8</v>
      </c>
      <c r="D262" s="1" t="b">
        <v>1</v>
      </c>
    </row>
    <row r="263">
      <c r="A263" s="1" t="s">
        <v>511</v>
      </c>
      <c r="B263" s="1" t="s">
        <v>512</v>
      </c>
      <c r="C263" s="1" t="s">
        <v>11</v>
      </c>
      <c r="D263" s="1" t="b">
        <v>1</v>
      </c>
    </row>
    <row r="264">
      <c r="A264" s="9" t="s">
        <v>742</v>
      </c>
      <c r="B264" s="10" t="s">
        <v>743</v>
      </c>
      <c r="C264" s="1" t="s">
        <v>118</v>
      </c>
    </row>
    <row r="265">
      <c r="A265" s="9" t="s">
        <v>513</v>
      </c>
      <c r="B265" s="11" t="s">
        <v>514</v>
      </c>
      <c r="C265" s="1" t="s">
        <v>16</v>
      </c>
    </row>
    <row r="266">
      <c r="A266" s="1" t="s">
        <v>744</v>
      </c>
      <c r="B266" s="1" t="s">
        <v>745</v>
      </c>
      <c r="C266" s="1" t="s">
        <v>8</v>
      </c>
    </row>
    <row r="267">
      <c r="A267" s="1" t="s">
        <v>515</v>
      </c>
      <c r="B267" s="1" t="s">
        <v>516</v>
      </c>
      <c r="C267" s="1" t="s">
        <v>29</v>
      </c>
      <c r="D267" s="1" t="b">
        <v>1</v>
      </c>
    </row>
    <row r="268">
      <c r="A268" s="1" t="s">
        <v>746</v>
      </c>
      <c r="B268" s="1" t="s">
        <v>747</v>
      </c>
      <c r="C268" s="1" t="s">
        <v>29</v>
      </c>
      <c r="D268" s="1" t="b">
        <v>1</v>
      </c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>
      <c r="A269" s="1" t="s">
        <v>518</v>
      </c>
      <c r="B269" s="1" t="s">
        <v>519</v>
      </c>
      <c r="C269" s="1" t="s">
        <v>27</v>
      </c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>
      <c r="A270" s="14" t="s">
        <v>748</v>
      </c>
      <c r="B270" s="15" t="s">
        <v>171</v>
      </c>
      <c r="C270" s="15" t="s">
        <v>27</v>
      </c>
    </row>
    <row r="271">
      <c r="A271" s="9" t="s">
        <v>520</v>
      </c>
      <c r="B271" s="10" t="s">
        <v>521</v>
      </c>
      <c r="C271" s="1" t="s">
        <v>73</v>
      </c>
    </row>
    <row r="272">
      <c r="A272" s="6" t="s">
        <v>749</v>
      </c>
      <c r="B272" s="7" t="s">
        <v>181</v>
      </c>
      <c r="C272" s="1" t="s">
        <v>27</v>
      </c>
    </row>
    <row r="273">
      <c r="A273" s="6" t="s">
        <v>522</v>
      </c>
      <c r="B273" s="7" t="s">
        <v>523</v>
      </c>
      <c r="C273" s="1" t="s">
        <v>11</v>
      </c>
    </row>
    <row r="274">
      <c r="A274" s="6" t="s">
        <v>524</v>
      </c>
      <c r="B274" s="7" t="s">
        <v>525</v>
      </c>
      <c r="C274" s="1" t="s">
        <v>16</v>
      </c>
    </row>
    <row r="275">
      <c r="A275" s="6" t="s">
        <v>750</v>
      </c>
      <c r="B275" s="7" t="s">
        <v>751</v>
      </c>
      <c r="C275" s="1" t="s">
        <v>118</v>
      </c>
    </row>
    <row r="276">
      <c r="A276" s="6" t="s">
        <v>526</v>
      </c>
      <c r="B276" s="7" t="s">
        <v>527</v>
      </c>
      <c r="C276" s="1" t="s">
        <v>29</v>
      </c>
    </row>
    <row r="277">
      <c r="A277" s="6" t="s">
        <v>434</v>
      </c>
      <c r="B277" s="7" t="s">
        <v>530</v>
      </c>
      <c r="C277" s="1" t="s">
        <v>54</v>
      </c>
      <c r="D277" s="1" t="b">
        <v>1</v>
      </c>
    </row>
    <row r="278">
      <c r="A278" s="6" t="s">
        <v>752</v>
      </c>
      <c r="B278" s="1" t="s">
        <v>753</v>
      </c>
      <c r="C278" s="1" t="s">
        <v>73</v>
      </c>
    </row>
    <row r="279">
      <c r="A279" s="1" t="s">
        <v>531</v>
      </c>
      <c r="B279" s="1" t="s">
        <v>532</v>
      </c>
      <c r="C279" s="1" t="s">
        <v>22</v>
      </c>
      <c r="D279" s="1" t="b">
        <v>1</v>
      </c>
    </row>
    <row r="280">
      <c r="A280" s="9" t="s">
        <v>754</v>
      </c>
      <c r="B280" s="10" t="s">
        <v>755</v>
      </c>
      <c r="C280" s="1" t="s">
        <v>27</v>
      </c>
    </row>
    <row r="281">
      <c r="A281" s="1" t="s">
        <v>533</v>
      </c>
      <c r="B281" s="1" t="s">
        <v>534</v>
      </c>
      <c r="C281" s="1" t="s">
        <v>11</v>
      </c>
      <c r="D281" s="1" t="b">
        <v>1</v>
      </c>
    </row>
    <row r="282">
      <c r="A282" s="5" t="s">
        <v>535</v>
      </c>
      <c r="B282" s="6" t="s">
        <v>536</v>
      </c>
      <c r="C282" s="1" t="s">
        <v>29</v>
      </c>
      <c r="D282" s="1" t="b">
        <v>1</v>
      </c>
    </row>
    <row r="283">
      <c r="A283" s="6" t="s">
        <v>539</v>
      </c>
      <c r="B283" s="7" t="s">
        <v>540</v>
      </c>
      <c r="C283" s="1" t="s">
        <v>27</v>
      </c>
    </row>
    <row r="284">
      <c r="A284" s="5" t="s">
        <v>756</v>
      </c>
      <c r="B284" s="6" t="s">
        <v>210</v>
      </c>
      <c r="C284" s="1" t="s">
        <v>27</v>
      </c>
    </row>
    <row r="285">
      <c r="A285" s="6" t="s">
        <v>541</v>
      </c>
      <c r="B285" s="7" t="s">
        <v>543</v>
      </c>
      <c r="C285" s="1" t="s">
        <v>27</v>
      </c>
    </row>
    <row r="286">
      <c r="A286" s="6" t="s">
        <v>545</v>
      </c>
      <c r="B286" s="7" t="s">
        <v>546</v>
      </c>
      <c r="C286" s="1" t="s">
        <v>16</v>
      </c>
    </row>
    <row r="287">
      <c r="A287" s="9" t="s">
        <v>547</v>
      </c>
      <c r="B287" s="11" t="s">
        <v>548</v>
      </c>
      <c r="C287" s="1" t="s">
        <v>202</v>
      </c>
    </row>
    <row r="288">
      <c r="A288" s="9" t="s">
        <v>757</v>
      </c>
      <c r="B288" s="9" t="s">
        <v>758</v>
      </c>
      <c r="C288" s="1" t="s">
        <v>27</v>
      </c>
    </row>
    <row r="289">
      <c r="A289" s="9" t="s">
        <v>759</v>
      </c>
      <c r="B289" s="9" t="s">
        <v>760</v>
      </c>
      <c r="C289" s="1" t="s">
        <v>118</v>
      </c>
    </row>
    <row r="290">
      <c r="A290" s="9" t="s">
        <v>555</v>
      </c>
      <c r="B290" s="9" t="s">
        <v>556</v>
      </c>
      <c r="C290" s="1" t="s">
        <v>16</v>
      </c>
    </row>
    <row r="291">
      <c r="A291" s="9" t="s">
        <v>557</v>
      </c>
      <c r="B291" s="9" t="s">
        <v>558</v>
      </c>
      <c r="C291" s="1" t="s">
        <v>11</v>
      </c>
      <c r="D291" s="1" t="b">
        <v>1</v>
      </c>
    </row>
    <row r="292">
      <c r="A292" s="5" t="s">
        <v>559</v>
      </c>
      <c r="B292" s="6" t="s">
        <v>560</v>
      </c>
      <c r="C292" s="1" t="s">
        <v>29</v>
      </c>
      <c r="D292" s="1" t="b">
        <v>1</v>
      </c>
    </row>
    <row r="293">
      <c r="A293" s="1" t="s">
        <v>761</v>
      </c>
      <c r="B293" s="1" t="s">
        <v>762</v>
      </c>
      <c r="C293" s="1" t="s">
        <v>118</v>
      </c>
    </row>
    <row r="294">
      <c r="A294" s="1" t="s">
        <v>561</v>
      </c>
      <c r="B294" s="1" t="s">
        <v>562</v>
      </c>
      <c r="C294" s="1" t="s">
        <v>19</v>
      </c>
      <c r="D294" s="1" t="b">
        <v>1</v>
      </c>
    </row>
    <row r="295">
      <c r="A295" s="6" t="s">
        <v>763</v>
      </c>
      <c r="B295" s="7" t="s">
        <v>764</v>
      </c>
      <c r="C295" s="1" t="s">
        <v>27</v>
      </c>
    </row>
    <row r="296">
      <c r="A296" s="6" t="s">
        <v>563</v>
      </c>
      <c r="B296" s="7" t="s">
        <v>564</v>
      </c>
      <c r="C296" s="1" t="s">
        <v>19</v>
      </c>
      <c r="D296" s="1" t="b">
        <v>1</v>
      </c>
    </row>
    <row r="297">
      <c r="A297" s="1" t="s">
        <v>565</v>
      </c>
      <c r="B297" s="1" t="s">
        <v>566</v>
      </c>
      <c r="C297" s="1" t="s">
        <v>19</v>
      </c>
      <c r="D297" s="1" t="b">
        <v>1</v>
      </c>
    </row>
    <row r="298">
      <c r="A298" s="6" t="s">
        <v>765</v>
      </c>
      <c r="B298" s="7" t="s">
        <v>766</v>
      </c>
      <c r="C298" s="1" t="s">
        <v>29</v>
      </c>
      <c r="D298" s="1" t="b">
        <v>1</v>
      </c>
    </row>
    <row r="299">
      <c r="A299" s="6" t="s">
        <v>567</v>
      </c>
      <c r="B299" s="7" t="s">
        <v>568</v>
      </c>
      <c r="C299" s="1" t="s">
        <v>8</v>
      </c>
      <c r="D299" s="1" t="b">
        <v>1</v>
      </c>
    </row>
    <row r="300">
      <c r="A300" s="1" t="s">
        <v>569</v>
      </c>
      <c r="B300" s="1" t="s">
        <v>570</v>
      </c>
      <c r="C300" s="1" t="s">
        <v>16</v>
      </c>
    </row>
    <row r="301">
      <c r="A301" s="1" t="s">
        <v>571</v>
      </c>
      <c r="B301" s="1" t="s">
        <v>572</v>
      </c>
      <c r="C301" s="1" t="s">
        <v>11</v>
      </c>
      <c r="D301" s="1" t="b">
        <v>1</v>
      </c>
    </row>
    <row r="302">
      <c r="A302" s="1" t="s">
        <v>574</v>
      </c>
      <c r="B302" s="1" t="s">
        <v>575</v>
      </c>
      <c r="C302" s="1" t="s">
        <v>202</v>
      </c>
    </row>
    <row r="303">
      <c r="A303" s="1" t="s">
        <v>576</v>
      </c>
      <c r="B303" s="1" t="s">
        <v>577</v>
      </c>
      <c r="C303" s="1" t="s">
        <v>29</v>
      </c>
      <c r="D303" s="1" t="b">
        <v>1</v>
      </c>
    </row>
    <row r="304">
      <c r="A304" s="1" t="s">
        <v>767</v>
      </c>
      <c r="B304" s="1" t="s">
        <v>768</v>
      </c>
      <c r="C304" s="1" t="s">
        <v>118</v>
      </c>
    </row>
    <row r="305">
      <c r="A305" s="1" t="s">
        <v>769</v>
      </c>
      <c r="B305" s="1" t="s">
        <v>45</v>
      </c>
      <c r="C305" s="1" t="s">
        <v>8</v>
      </c>
      <c r="D305" s="1" t="b">
        <v>1</v>
      </c>
    </row>
    <row r="306">
      <c r="A306" s="1" t="s">
        <v>770</v>
      </c>
      <c r="B306" s="1" t="s">
        <v>771</v>
      </c>
      <c r="C306" s="1" t="s">
        <v>29</v>
      </c>
      <c r="D306" s="1" t="b">
        <v>1</v>
      </c>
    </row>
    <row r="307">
      <c r="A307" s="1" t="s">
        <v>578</v>
      </c>
      <c r="B307" s="1" t="s">
        <v>579</v>
      </c>
      <c r="C307" s="1" t="s">
        <v>202</v>
      </c>
    </row>
    <row r="308">
      <c r="A308" s="1" t="s">
        <v>580</v>
      </c>
      <c r="B308" s="1" t="s">
        <v>772</v>
      </c>
      <c r="C308" s="1" t="s">
        <v>27</v>
      </c>
    </row>
    <row r="309">
      <c r="A309" s="1" t="s">
        <v>584</v>
      </c>
      <c r="B309" s="1" t="s">
        <v>585</v>
      </c>
      <c r="C309" s="1" t="s">
        <v>19</v>
      </c>
      <c r="D309" s="1" t="b">
        <v>1</v>
      </c>
    </row>
    <row r="310">
      <c r="A310" s="6" t="s">
        <v>773</v>
      </c>
      <c r="B310" s="7" t="s">
        <v>774</v>
      </c>
      <c r="C310" s="1" t="s">
        <v>8</v>
      </c>
      <c r="D310" s="1" t="b">
        <v>1</v>
      </c>
    </row>
    <row r="311">
      <c r="A311" s="5" t="s">
        <v>775</v>
      </c>
      <c r="B311" s="6" t="s">
        <v>776</v>
      </c>
      <c r="C311" s="1" t="s">
        <v>29</v>
      </c>
      <c r="D311" s="1" t="b">
        <v>1</v>
      </c>
    </row>
    <row r="312">
      <c r="A312" s="5" t="s">
        <v>777</v>
      </c>
      <c r="B312" s="6" t="s">
        <v>778</v>
      </c>
      <c r="C312" s="1" t="s">
        <v>11</v>
      </c>
      <c r="D312" s="1" t="b">
        <v>1</v>
      </c>
    </row>
    <row r="313">
      <c r="A313" s="5" t="s">
        <v>586</v>
      </c>
      <c r="B313" s="6" t="s">
        <v>587</v>
      </c>
      <c r="C313" s="1" t="s">
        <v>202</v>
      </c>
    </row>
    <row r="314">
      <c r="A314" s="5" t="s">
        <v>779</v>
      </c>
      <c r="B314" s="6" t="s">
        <v>780</v>
      </c>
      <c r="C314" s="1" t="s">
        <v>19</v>
      </c>
      <c r="D314" s="1" t="b">
        <v>1</v>
      </c>
    </row>
    <row r="315">
      <c r="A315" s="5" t="s">
        <v>588</v>
      </c>
      <c r="B315" s="6" t="s">
        <v>589</v>
      </c>
      <c r="C315" s="1" t="s">
        <v>29</v>
      </c>
      <c r="D315" s="1" t="b">
        <v>1</v>
      </c>
    </row>
    <row r="316">
      <c r="A316" s="5" t="s">
        <v>590</v>
      </c>
      <c r="B316" s="6" t="s">
        <v>591</v>
      </c>
      <c r="C316" s="2"/>
    </row>
    <row r="317">
      <c r="A317" s="1" t="s">
        <v>592</v>
      </c>
      <c r="B317" s="1" t="s">
        <v>594</v>
      </c>
      <c r="C317" s="1" t="s">
        <v>27</v>
      </c>
    </row>
    <row r="318">
      <c r="A318" s="1" t="s">
        <v>781</v>
      </c>
      <c r="B318" s="1" t="s">
        <v>782</v>
      </c>
      <c r="C318" s="1" t="s">
        <v>11</v>
      </c>
      <c r="D318" s="1" t="b">
        <v>1</v>
      </c>
    </row>
    <row r="319">
      <c r="A319" s="1" t="s">
        <v>596</v>
      </c>
      <c r="B319" s="1" t="s">
        <v>597</v>
      </c>
      <c r="C319" s="2"/>
    </row>
    <row r="320">
      <c r="A320" s="1" t="s">
        <v>599</v>
      </c>
      <c r="B320" s="1" t="s">
        <v>601</v>
      </c>
      <c r="C320" s="1" t="s">
        <v>202</v>
      </c>
    </row>
    <row r="321">
      <c r="A321" s="5" t="s">
        <v>602</v>
      </c>
      <c r="B321" s="6" t="s">
        <v>603</v>
      </c>
      <c r="C321" s="1" t="s">
        <v>11</v>
      </c>
      <c r="D321" s="1" t="b">
        <v>1</v>
      </c>
    </row>
    <row r="322">
      <c r="A322" s="5" t="s">
        <v>783</v>
      </c>
      <c r="B322" s="6" t="s">
        <v>784</v>
      </c>
      <c r="C322" s="1" t="s">
        <v>11</v>
      </c>
      <c r="D322" s="1" t="b">
        <v>1</v>
      </c>
    </row>
    <row r="323">
      <c r="A323" s="5" t="s">
        <v>604</v>
      </c>
      <c r="B323" s="6" t="s">
        <v>605</v>
      </c>
      <c r="C323" s="1" t="s">
        <v>16</v>
      </c>
    </row>
    <row r="324">
      <c r="A324" s="5" t="s">
        <v>785</v>
      </c>
      <c r="B324" s="6" t="s">
        <v>786</v>
      </c>
      <c r="C324" s="1" t="s">
        <v>29</v>
      </c>
      <c r="D324" s="1" t="b">
        <v>1</v>
      </c>
    </row>
    <row r="325">
      <c r="A325" s="5" t="s">
        <v>606</v>
      </c>
      <c r="B325" s="6" t="s">
        <v>607</v>
      </c>
      <c r="C325" s="1" t="s">
        <v>8</v>
      </c>
    </row>
    <row r="326">
      <c r="A326" s="6" t="s">
        <v>608</v>
      </c>
      <c r="B326" s="6" t="s">
        <v>609</v>
      </c>
      <c r="C326" s="1" t="s">
        <v>29</v>
      </c>
    </row>
    <row r="327">
      <c r="A327" s="6" t="s">
        <v>787</v>
      </c>
      <c r="B327" s="6" t="s">
        <v>788</v>
      </c>
      <c r="C327" s="1" t="s">
        <v>11</v>
      </c>
      <c r="D327" s="1" t="b">
        <v>1</v>
      </c>
    </row>
    <row r="328">
      <c r="A328" s="6" t="s">
        <v>611</v>
      </c>
      <c r="B328" s="6" t="s">
        <v>612</v>
      </c>
      <c r="C328" s="1" t="s">
        <v>19</v>
      </c>
      <c r="D328" s="1" t="b">
        <v>1</v>
      </c>
    </row>
    <row r="329">
      <c r="A329" s="1" t="s">
        <v>789</v>
      </c>
      <c r="B329" s="1" t="s">
        <v>790</v>
      </c>
      <c r="C329" s="1" t="s">
        <v>29</v>
      </c>
      <c r="D329" s="1" t="b">
        <v>1</v>
      </c>
    </row>
    <row r="330">
      <c r="A330" s="1" t="s">
        <v>613</v>
      </c>
      <c r="B330" s="1" t="s">
        <v>614</v>
      </c>
      <c r="C330" s="2"/>
    </row>
    <row r="331">
      <c r="A331" s="1" t="s">
        <v>615</v>
      </c>
      <c r="B331" s="1" t="s">
        <v>791</v>
      </c>
      <c r="C331" s="1" t="s">
        <v>54</v>
      </c>
      <c r="D331" s="1" t="b">
        <v>1</v>
      </c>
    </row>
    <row r="332">
      <c r="A332" s="5" t="s">
        <v>618</v>
      </c>
      <c r="B332" s="6" t="s">
        <v>619</v>
      </c>
      <c r="C332" s="1" t="s">
        <v>11</v>
      </c>
      <c r="D332" s="1" t="b">
        <v>1</v>
      </c>
    </row>
    <row r="333">
      <c r="A333" s="1" t="s">
        <v>792</v>
      </c>
      <c r="B333" s="1" t="s">
        <v>793</v>
      </c>
      <c r="C333" s="1" t="s">
        <v>16</v>
      </c>
    </row>
    <row r="334">
      <c r="A334" s="1" t="s">
        <v>794</v>
      </c>
      <c r="B334" s="1" t="s">
        <v>795</v>
      </c>
      <c r="C334" s="1" t="s">
        <v>54</v>
      </c>
      <c r="D334" s="1" t="b">
        <v>1</v>
      </c>
    </row>
    <row r="335">
      <c r="A335" s="1" t="s">
        <v>620</v>
      </c>
      <c r="B335" s="1" t="s">
        <v>621</v>
      </c>
      <c r="C335" s="1" t="s">
        <v>27</v>
      </c>
    </row>
    <row r="336">
      <c r="A336" s="1" t="s">
        <v>624</v>
      </c>
      <c r="B336" s="1" t="s">
        <v>625</v>
      </c>
      <c r="C336" s="1" t="s">
        <v>16</v>
      </c>
    </row>
    <row r="337">
      <c r="A337" s="5" t="s">
        <v>626</v>
      </c>
      <c r="B337" s="6" t="s">
        <v>627</v>
      </c>
      <c r="C337" s="1" t="s">
        <v>29</v>
      </c>
      <c r="D337" s="1" t="b">
        <v>1</v>
      </c>
    </row>
    <row r="338">
      <c r="A338" s="5" t="s">
        <v>796</v>
      </c>
      <c r="B338" s="6" t="s">
        <v>797</v>
      </c>
      <c r="C338" s="1" t="s">
        <v>11</v>
      </c>
      <c r="D338" s="1" t="b">
        <v>1</v>
      </c>
    </row>
    <row r="339">
      <c r="A339" s="5" t="s">
        <v>628</v>
      </c>
      <c r="B339" s="6" t="s">
        <v>629</v>
      </c>
      <c r="C339" s="1" t="s">
        <v>29</v>
      </c>
      <c r="D339" s="1" t="b">
        <v>1</v>
      </c>
    </row>
    <row r="340">
      <c r="A340" s="1" t="s">
        <v>630</v>
      </c>
      <c r="B340" s="1" t="s">
        <v>631</v>
      </c>
      <c r="C340" s="1" t="s">
        <v>29</v>
      </c>
      <c r="D340" s="1" t="b">
        <v>1</v>
      </c>
    </row>
    <row r="341">
      <c r="A341" s="5" t="s">
        <v>406</v>
      </c>
      <c r="B341" s="6" t="s">
        <v>632</v>
      </c>
      <c r="C341" s="1" t="s">
        <v>22</v>
      </c>
      <c r="D341" s="1" t="b">
        <v>1</v>
      </c>
    </row>
    <row r="342">
      <c r="A342" s="5" t="s">
        <v>798</v>
      </c>
      <c r="B342" s="6" t="s">
        <v>799</v>
      </c>
      <c r="C342" s="1" t="s">
        <v>8</v>
      </c>
      <c r="D342" s="1" t="b">
        <v>1</v>
      </c>
    </row>
    <row r="343">
      <c r="A343" s="5" t="s">
        <v>633</v>
      </c>
      <c r="B343" s="6" t="s">
        <v>634</v>
      </c>
      <c r="C343" s="1" t="s">
        <v>8</v>
      </c>
      <c r="D343" s="1" t="b">
        <v>1</v>
      </c>
    </row>
    <row r="344">
      <c r="A344" s="1" t="s">
        <v>800</v>
      </c>
      <c r="B344" s="1" t="s">
        <v>801</v>
      </c>
      <c r="C344" s="1" t="s">
        <v>29</v>
      </c>
      <c r="D344" s="1" t="b">
        <v>1</v>
      </c>
    </row>
    <row r="345">
      <c r="A345" s="1" t="s">
        <v>802</v>
      </c>
      <c r="B345" s="1" t="s">
        <v>803</v>
      </c>
      <c r="C345" s="1" t="s">
        <v>118</v>
      </c>
      <c r="D345" s="21"/>
    </row>
    <row r="346">
      <c r="A346" s="1" t="s">
        <v>804</v>
      </c>
      <c r="B346" s="1" t="s">
        <v>805</v>
      </c>
      <c r="C346" s="1" t="s">
        <v>8</v>
      </c>
      <c r="D346" s="1" t="b">
        <v>1</v>
      </c>
    </row>
    <row r="347">
      <c r="A347" s="1" t="s">
        <v>806</v>
      </c>
      <c r="B347" s="1" t="s">
        <v>807</v>
      </c>
      <c r="C347" s="1" t="s">
        <v>22</v>
      </c>
      <c r="D347" s="1" t="b">
        <v>1</v>
      </c>
    </row>
    <row r="348">
      <c r="A348" s="1" t="s">
        <v>640</v>
      </c>
      <c r="B348" s="1" t="s">
        <v>641</v>
      </c>
      <c r="C348" s="1" t="s">
        <v>54</v>
      </c>
      <c r="D348" s="1" t="b">
        <v>1</v>
      </c>
    </row>
    <row r="349">
      <c r="A349" s="1" t="s">
        <v>644</v>
      </c>
      <c r="B349" s="1" t="s">
        <v>645</v>
      </c>
      <c r="C349" s="1" t="s">
        <v>29</v>
      </c>
      <c r="D349" s="1" t="b">
        <v>1</v>
      </c>
    </row>
    <row r="350">
      <c r="A350" s="1" t="s">
        <v>808</v>
      </c>
      <c r="B350" s="1" t="s">
        <v>809</v>
      </c>
      <c r="C350" s="1" t="s">
        <v>73</v>
      </c>
    </row>
    <row r="351">
      <c r="A351" s="1" t="s">
        <v>646</v>
      </c>
      <c r="B351" s="1" t="s">
        <v>647</v>
      </c>
      <c r="C351" s="1" t="s">
        <v>11</v>
      </c>
      <c r="D351" s="1" t="b">
        <v>1</v>
      </c>
    </row>
    <row r="352">
      <c r="A352" s="5" t="s">
        <v>651</v>
      </c>
      <c r="B352" s="6" t="s">
        <v>652</v>
      </c>
      <c r="C352" s="1" t="s">
        <v>29</v>
      </c>
      <c r="D352" s="1" t="b">
        <v>1</v>
      </c>
    </row>
    <row r="353">
      <c r="A353" s="5" t="s">
        <v>655</v>
      </c>
      <c r="B353" s="6" t="s">
        <v>656</v>
      </c>
      <c r="C353" s="2"/>
    </row>
    <row r="354">
      <c r="A354" s="1" t="s">
        <v>660</v>
      </c>
      <c r="C354" s="1" t="s">
        <v>73</v>
      </c>
    </row>
    <row r="355">
      <c r="A355" s="1" t="s">
        <v>663</v>
      </c>
      <c r="C355" s="1" t="s">
        <v>27</v>
      </c>
    </row>
    <row r="356">
      <c r="A356" s="1" t="s">
        <v>664</v>
      </c>
      <c r="C356" s="1" t="s">
        <v>16</v>
      </c>
    </row>
    <row r="357">
      <c r="A357" s="1" t="s">
        <v>810</v>
      </c>
      <c r="C357" s="1" t="s">
        <v>118</v>
      </c>
    </row>
    <row r="358">
      <c r="A358" s="1" t="s">
        <v>665</v>
      </c>
      <c r="C358" s="1" t="s">
        <v>202</v>
      </c>
    </row>
    <row r="359">
      <c r="A359" s="1" t="s">
        <v>657</v>
      </c>
      <c r="B359" s="1" t="s">
        <v>658</v>
      </c>
      <c r="C359" s="1" t="s">
        <v>8</v>
      </c>
      <c r="D359" s="1" t="b">
        <v>1</v>
      </c>
    </row>
  </sheetData>
  <dataValidations>
    <dataValidation type="list" allowBlank="1" sqref="C1:C359">
      <formula1>'Intézetek'!$A$1:$A$20</formula1>
    </dataValidation>
  </dataValidations>
  <hyperlinks>
    <hyperlink r:id="rId1" ref="B30"/>
    <hyperlink r:id="rId2" ref="B31"/>
    <hyperlink r:id="rId3" ref="B112"/>
    <hyperlink r:id="rId4" ref="B146"/>
    <hyperlink r:id="rId5" ref="B210"/>
    <hyperlink r:id="rId6" ref="B244"/>
    <hyperlink r:id="rId7" ref="B265"/>
    <hyperlink r:id="rId8" ref="B287"/>
  </hyperlinks>
  <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25"/>
    <col customWidth="1" min="2" max="2" width="23.38"/>
  </cols>
  <sheetData>
    <row r="1">
      <c r="A1" s="2" t="str">
        <f>IFERROR(__xludf.DUMMYFUNCTION("IMPORTRANGE(""https://docs.google.com/spreadsheets/d/1lZCdd6HAxCvKfc8JkZa_eF-a_xdBqCCphAND7JLlzYc"",""OKTATÓK!W2:W200"")"),"Babai Zsófia")</f>
        <v>Babai Zsófia</v>
      </c>
      <c r="B1" s="2" t="str">
        <f>IFERROR(__xludf.DUMMYFUNCTION("IMPORTRANGE(""https://docs.google.com/spreadsheets/d/117gAErCMgfUeHJKuvfdJDWtnga33pHiepZZ0y6XMxWM/"",""A(z) 1. lapon lévő válaszok!B2:B200"")"),"Koloszár Ibolya")</f>
        <v>Koloszár Ibolya</v>
      </c>
      <c r="C1" s="24">
        <f>counta(B:B)/counta(A:A)</f>
        <v>3.176470588</v>
      </c>
    </row>
    <row r="2">
      <c r="A2" s="2" t="str">
        <f>IFERROR(__xludf.DUMMYFUNCTION("""COMPUTED_VALUE"""),"Bencsik Olga")</f>
        <v>Bencsik Olga</v>
      </c>
      <c r="B2" s="2" t="str">
        <f>IFERROR(__xludf.DUMMYFUNCTION("""COMPUTED_VALUE"""),"Dr. Zsubrits Attila")</f>
        <v>Dr. Zsubrits Attila</v>
      </c>
    </row>
    <row r="3">
      <c r="A3" s="2" t="str">
        <f>IFERROR(__xludf.DUMMYFUNCTION("""COMPUTED_VALUE"""),"Bolláné Hajdú Ildikó")</f>
        <v>Bolláné Hajdú Ildikó</v>
      </c>
      <c r="B3" s="2" t="str">
        <f>IFERROR(__xludf.DUMMYFUNCTION("""COMPUTED_VALUE"""),"Dr. habil. Varga László")</f>
        <v>Dr. habil. Varga László</v>
      </c>
    </row>
    <row r="4">
      <c r="A4" s="2" t="str">
        <f>IFERROR(__xludf.DUMMYFUNCTION("""COMPUTED_VALUE"""),"Dr. Frang Gizella")</f>
        <v>Dr. Frang Gizella</v>
      </c>
      <c r="B4" s="2" t="str">
        <f>IFERROR(__xludf.DUMMYFUNCTION("""COMPUTED_VALUE"""),"Dr. Józsa Éva")</f>
        <v>Dr. Józsa Éva</v>
      </c>
    </row>
    <row r="5">
      <c r="A5" s="2" t="str">
        <f>IFERROR(__xludf.DUMMYFUNCTION("""COMPUTED_VALUE"""),"Dr. Gáspárdy Tibor")</f>
        <v>Dr. Gáspárdy Tibor</v>
      </c>
      <c r="B5" s="2" t="str">
        <f>IFERROR(__xludf.DUMMYFUNCTION("""COMPUTED_VALUE"""),"Prof. Dr. Obádovics Csilla")</f>
        <v>Prof. Dr. Obádovics Csilla</v>
      </c>
    </row>
    <row r="6">
      <c r="A6" s="2" t="str">
        <f>IFERROR(__xludf.DUMMYFUNCTION("""COMPUTED_VALUE"""),"Dr. Haász Sándor")</f>
        <v>Dr. Haász Sándor</v>
      </c>
      <c r="B6" s="2" t="str">
        <f>IFERROR(__xludf.DUMMYFUNCTION("""COMPUTED_VALUE"""),"Kissné Dr. Zsámboki Réka")</f>
        <v>Kissné Dr. Zsámboki Réka</v>
      </c>
    </row>
    <row r="7">
      <c r="A7" s="2" t="str">
        <f>IFERROR(__xludf.DUMMYFUNCTION("""COMPUTED_VALUE"""),"Dr. habil. Bodnár Gabriella")</f>
        <v>Dr. habil. Bodnár Gabriella</v>
      </c>
      <c r="B7" s="2" t="str">
        <f>IFERROR(__xludf.DUMMYFUNCTION("""COMPUTED_VALUE"""),"Gátas-Aubelj Katalin")</f>
        <v>Gátas-Aubelj Katalin</v>
      </c>
    </row>
    <row r="8">
      <c r="A8" s="2" t="str">
        <f>IFERROR(__xludf.DUMMYFUNCTION("""COMPUTED_VALUE"""),"Dr. habil. Varga László")</f>
        <v>Dr. habil. Varga László</v>
      </c>
      <c r="B8" s="2" t="str">
        <f>IFERROR(__xludf.DUMMYFUNCTION("""COMPUTED_VALUE"""),"Dr. Pásztor Enikő")</f>
        <v>Dr. Pásztor Enikő</v>
      </c>
    </row>
    <row r="9">
      <c r="A9" s="2" t="str">
        <f>IFERROR(__xludf.DUMMYFUNCTION("""COMPUTED_VALUE"""),"Dr. Hartl Éva")</f>
        <v>Dr. Hartl Éva</v>
      </c>
      <c r="B9" s="2" t="str">
        <f>IFERROR(__xludf.DUMMYFUNCTION("""COMPUTED_VALUE"""),"Révész József")</f>
        <v>Révész József</v>
      </c>
    </row>
    <row r="10">
      <c r="A10" s="2" t="str">
        <f>IFERROR(__xludf.DUMMYFUNCTION("""COMPUTED_VALUE"""),"Dr. Horváth Ivánné")</f>
        <v>Dr. Horváth Ivánné</v>
      </c>
      <c r="B10" s="2" t="str">
        <f>IFERROR(__xludf.DUMMYFUNCTION("""COMPUTED_VALUE"""),"Dr. Frang Gizella")</f>
        <v>Dr. Frang Gizella</v>
      </c>
    </row>
    <row r="11">
      <c r="A11" s="2" t="str">
        <f>IFERROR(__xludf.DUMMYFUNCTION("""COMPUTED_VALUE"""),"Dr. Józsa Éva")</f>
        <v>Dr. Józsa Éva</v>
      </c>
      <c r="B11" s="2" t="str">
        <f>IFERROR(__xludf.DUMMYFUNCTION("""COMPUTED_VALUE"""),"Dr. habil. Bodnár Gabriella")</f>
        <v>Dr. habil. Bodnár Gabriella</v>
      </c>
    </row>
    <row r="12">
      <c r="A12" s="2" t="str">
        <f>IFERROR(__xludf.DUMMYFUNCTION("""COMPUTED_VALUE"""),"Dr. Katona György")</f>
        <v>Dr. Katona György</v>
      </c>
      <c r="B12" s="2" t="str">
        <f>IFERROR(__xludf.DUMMYFUNCTION("""COMPUTED_VALUE"""),"Dr. Tauber Anna")</f>
        <v>Dr. Tauber Anna</v>
      </c>
    </row>
    <row r="13">
      <c r="A13" s="2" t="str">
        <f>IFERROR(__xludf.DUMMYFUNCTION("""COMPUTED_VALUE"""),"Dr. Kitzinger Arianna")</f>
        <v>Dr. Kitzinger Arianna</v>
      </c>
      <c r="B13" s="2" t="str">
        <f>IFERROR(__xludf.DUMMYFUNCTION("""COMPUTED_VALUE"""),"Dr. Závoti Józsefné")</f>
        <v>Dr. Závoti Józsefné</v>
      </c>
    </row>
    <row r="14">
      <c r="A14" s="2" t="str">
        <f>IFERROR(__xludf.DUMMYFUNCTION("""COMPUTED_VALUE"""),"Dr. Kollarics Tímea")</f>
        <v>Dr. Kollarics Tímea</v>
      </c>
      <c r="B14" s="2" t="str">
        <f>IFERROR(__xludf.DUMMYFUNCTION("""COMPUTED_VALUE"""),"Horváth Lászlóné")</f>
        <v>Horváth Lászlóné</v>
      </c>
    </row>
    <row r="15">
      <c r="A15" s="2" t="str">
        <f>IFERROR(__xludf.DUMMYFUNCTION("""COMPUTED_VALUE"""),"Dr. Kovács Gábor")</f>
        <v>Dr. Kovács Gábor</v>
      </c>
      <c r="B15" s="2" t="str">
        <f>IFERROR(__xludf.DUMMYFUNCTION("""COMPUTED_VALUE"""),"Babai Zsófia")</f>
        <v>Babai Zsófia</v>
      </c>
    </row>
    <row r="16">
      <c r="A16" s="2" t="str">
        <f>IFERROR(__xludf.DUMMYFUNCTION("""COMPUTED_VALUE"""),"Dr. Kovács-Gombos Gábor")</f>
        <v>Dr. Kovács-Gombos Gábor</v>
      </c>
      <c r="B16" s="2" t="str">
        <f>IFERROR(__xludf.DUMMYFUNCTION("""COMPUTED_VALUE"""),"Kozma Szabolcs")</f>
        <v>Kozma Szabolcs</v>
      </c>
    </row>
    <row r="17">
      <c r="A17" s="2" t="str">
        <f>IFERROR(__xludf.DUMMYFUNCTION("""COMPUTED_VALUE"""),"Dr. Kovácsné Vinkovics Éva")</f>
        <v>Dr. Kovácsné Vinkovics Éva</v>
      </c>
      <c r="B17" s="2" t="str">
        <f>IFERROR(__xludf.DUMMYFUNCTION("""COMPUTED_VALUE"""),"Baloghné Dr. Bakk Adrienn")</f>
        <v>Baloghné Dr. Bakk Adrienn</v>
      </c>
    </row>
    <row r="18">
      <c r="A18" s="2"/>
      <c r="B18" s="2" t="str">
        <f>IFERROR(__xludf.DUMMYFUNCTION("""COMPUTED_VALUE"""),"Dr. Kovácsné Vinkovics Éva")</f>
        <v>Dr. Kovácsné Vinkovics Éva</v>
      </c>
    </row>
    <row r="19">
      <c r="A19" s="2"/>
      <c r="B19" s="2" t="str">
        <f>IFERROR(__xludf.DUMMYFUNCTION("""COMPUTED_VALUE"""),"Dr. Hartl Éva")</f>
        <v>Dr. Hartl Éva</v>
      </c>
    </row>
    <row r="20">
      <c r="A20" s="2"/>
      <c r="B20" s="2" t="str">
        <f>IFERROR(__xludf.DUMMYFUNCTION("""COMPUTED_VALUE"""),"Mundy Péter")</f>
        <v>Mundy Péter</v>
      </c>
    </row>
    <row r="21">
      <c r="A21" s="2"/>
      <c r="B21" s="2" t="str">
        <f>IFERROR(__xludf.DUMMYFUNCTION("""COMPUTED_VALUE"""),"Dr. Zsubrits Attila")</f>
        <v>Dr. Zsubrits Attila</v>
      </c>
    </row>
    <row r="22">
      <c r="A22" s="2"/>
      <c r="B22" s="2" t="str">
        <f>IFERROR(__xludf.DUMMYFUNCTION("""COMPUTED_VALUE"""),"Dr. Molnár Csilla")</f>
        <v>Dr. Molnár Csilla</v>
      </c>
    </row>
    <row r="23">
      <c r="A23" s="2"/>
      <c r="B23" s="2" t="str">
        <f>IFERROR(__xludf.DUMMYFUNCTION("""COMPUTED_VALUE"""),"Németh Dóra Katalin")</f>
        <v>Németh Dóra Katalin</v>
      </c>
    </row>
    <row r="24">
      <c r="A24" s="2"/>
      <c r="B24" s="2" t="str">
        <f>IFERROR(__xludf.DUMMYFUNCTION("""COMPUTED_VALUE"""),"Hirschler Erzsébet")</f>
        <v>Hirschler Erzsébet</v>
      </c>
    </row>
    <row r="25">
      <c r="A25" s="2"/>
      <c r="B25" s="2" t="str">
        <f>IFERROR(__xludf.DUMMYFUNCTION("""COMPUTED_VALUE"""),"Dr. habil. Molnár László")</f>
        <v>Dr. habil. Molnár László</v>
      </c>
    </row>
    <row r="26">
      <c r="A26" s="2"/>
      <c r="B26" s="2" t="str">
        <f>IFERROR(__xludf.DUMMYFUNCTION("""COMPUTED_VALUE"""),"Dr. Haász Sándor")</f>
        <v>Dr. Haász Sándor</v>
      </c>
    </row>
    <row r="27">
      <c r="A27" s="2"/>
      <c r="B27" s="2" t="str">
        <f>IFERROR(__xludf.DUMMYFUNCTION("""COMPUTED_VALUE"""),"Dr. Molnár Katalin")</f>
        <v>Dr. Molnár Katalin</v>
      </c>
    </row>
    <row r="28">
      <c r="A28" s="2"/>
      <c r="B28" s="2" t="str">
        <f>IFERROR(__xludf.DUMMYFUNCTION("""COMPUTED_VALUE"""),"Dr. Simon István Ágoston")</f>
        <v>Dr. Simon István Ágoston</v>
      </c>
    </row>
    <row r="29">
      <c r="A29" s="2"/>
      <c r="B29" s="2" t="str">
        <f>IFERROR(__xludf.DUMMYFUNCTION("""COMPUTED_VALUE"""),"Dr. Simonné Kajtár Gabriella")</f>
        <v>Dr. Simonné Kajtár Gabriella</v>
      </c>
    </row>
    <row r="30">
      <c r="A30" s="2"/>
      <c r="B30" s="2" t="str">
        <f>IFERROR(__xludf.DUMMYFUNCTION("""COMPUTED_VALUE"""),"Bencsik Olga")</f>
        <v>Bencsik Olga</v>
      </c>
    </row>
    <row r="31">
      <c r="A31" s="2"/>
      <c r="B31" s="2" t="str">
        <f>IFERROR(__xludf.DUMMYFUNCTION("""COMPUTED_VALUE"""),"Dr. Kollarics Tímea")</f>
        <v>Dr. Kollarics Tímea</v>
      </c>
    </row>
    <row r="32">
      <c r="A32" s="2"/>
      <c r="B32" s="2" t="str">
        <f>IFERROR(__xludf.DUMMYFUNCTION("""COMPUTED_VALUE"""),"Árvayné Nezvald Anett")</f>
        <v>Árvayné Nezvald Anett</v>
      </c>
    </row>
    <row r="33">
      <c r="A33" s="2"/>
      <c r="B33" s="2" t="str">
        <f>IFERROR(__xludf.DUMMYFUNCTION("""COMPUTED_VALUE"""),"Dömötör Péterné")</f>
        <v>Dömötör Péterné</v>
      </c>
    </row>
    <row r="34">
      <c r="A34" s="2"/>
      <c r="B34" s="2" t="str">
        <f>IFERROR(__xludf.DUMMYFUNCTION("""COMPUTED_VALUE"""),"Dr. Naszladi Georgina")</f>
        <v>Dr. Naszladi Georgina</v>
      </c>
    </row>
    <row r="35">
      <c r="A35" s="2"/>
      <c r="B35" s="2" t="str">
        <f>IFERROR(__xludf.DUMMYFUNCTION("""COMPUTED_VALUE"""),"Mártonné Andrássy Szilvia")</f>
        <v>Mártonné Andrássy Szilvia</v>
      </c>
    </row>
    <row r="36">
      <c r="A36" s="2"/>
      <c r="B36" s="2" t="str">
        <f>IFERROR(__xludf.DUMMYFUNCTION("""COMPUTED_VALUE"""),"Major Eleonóra")</f>
        <v>Major Eleonóra</v>
      </c>
    </row>
    <row r="37">
      <c r="A37" s="2"/>
      <c r="B37" s="2" t="str">
        <f>IFERROR(__xludf.DUMMYFUNCTION("""COMPUTED_VALUE"""),"Kozák Tamásné")</f>
        <v>Kozák Tamásné</v>
      </c>
    </row>
    <row r="38">
      <c r="A38" s="2"/>
      <c r="B38" s="2" t="str">
        <f>IFERROR(__xludf.DUMMYFUNCTION("""COMPUTED_VALUE"""),"Nádasné Erdei Andrea")</f>
        <v>Nádasné Erdei Andrea</v>
      </c>
    </row>
    <row r="39">
      <c r="A39" s="2"/>
      <c r="B39" s="2" t="str">
        <f>IFERROR(__xludf.DUMMYFUNCTION("""COMPUTED_VALUE"""),"Dr. Horváth Ivánné")</f>
        <v>Dr. Horváth Ivánné</v>
      </c>
    </row>
    <row r="40">
      <c r="A40" s="2"/>
      <c r="B40" s="2" t="str">
        <f>IFERROR(__xludf.DUMMYFUNCTION("""COMPUTED_VALUE"""),"Horváth Márta")</f>
        <v>Horváth Márta</v>
      </c>
    </row>
    <row r="41">
      <c r="A41" s="2"/>
      <c r="B41" s="2" t="str">
        <f>IFERROR(__xludf.DUMMYFUNCTION("""COMPUTED_VALUE"""),"Varga Lívia")</f>
        <v>Varga Lívia</v>
      </c>
    </row>
    <row r="42">
      <c r="A42" s="2"/>
      <c r="B42" s="2" t="str">
        <f>IFERROR(__xludf.DUMMYFUNCTION("""COMPUTED_VALUE"""),"Ősz Róbert")</f>
        <v>Ősz Róbert</v>
      </c>
    </row>
    <row r="43">
      <c r="A43" s="2"/>
      <c r="B43" s="2" t="str">
        <f>IFERROR(__xludf.DUMMYFUNCTION("""COMPUTED_VALUE"""),"Fazekas Ildikó")</f>
        <v>Fazekas Ildikó</v>
      </c>
    </row>
    <row r="44">
      <c r="A44" s="2"/>
      <c r="B44" s="2" t="str">
        <f>IFERROR(__xludf.DUMMYFUNCTION("""COMPUTED_VALUE"""),"Dr. Gáspárdy Tibor")</f>
        <v>Dr. Gáspárdy Tibor</v>
      </c>
    </row>
    <row r="45">
      <c r="A45" s="2"/>
      <c r="B45" s="2" t="str">
        <f>IFERROR(__xludf.DUMMYFUNCTION("""COMPUTED_VALUE"""),"Dr. Patyi Gábor")</f>
        <v>Dr. Patyi Gábor</v>
      </c>
    </row>
    <row r="46">
      <c r="A46" s="2"/>
      <c r="B46" s="2" t="str">
        <f>IFERROR(__xludf.DUMMYFUNCTION("""COMPUTED_VALUE"""),"Katyiné Grábner Katalin")</f>
        <v>Katyiné Grábner Katalin</v>
      </c>
    </row>
    <row r="47">
      <c r="A47" s="2"/>
      <c r="B47" s="2" t="str">
        <f>IFERROR(__xludf.DUMMYFUNCTION("""COMPUTED_VALUE"""),"Dr. Katona György")</f>
        <v>Dr. Katona György</v>
      </c>
    </row>
    <row r="48">
      <c r="A48" s="2"/>
      <c r="B48" s="2" t="str">
        <f>IFERROR(__xludf.DUMMYFUNCTION("""COMPUTED_VALUE"""),"Kloiber Alexandra")</f>
        <v>Kloiber Alexandra</v>
      </c>
    </row>
    <row r="49">
      <c r="A49" s="2"/>
      <c r="B49" s="2" t="str">
        <f>IFERROR(__xludf.DUMMYFUNCTION("""COMPUTED_VALUE"""),"Dr. Kitzinger Arianna")</f>
        <v>Dr. Kitzinger Arianna</v>
      </c>
    </row>
    <row r="50">
      <c r="A50" s="2"/>
      <c r="B50" s="2" t="str">
        <f>IFERROR(__xludf.DUMMYFUNCTION("""COMPUTED_VALUE"""),"Dr. Tóth-Merza Katalin")</f>
        <v>Dr. Tóth-Merza Katalin</v>
      </c>
    </row>
    <row r="51">
      <c r="A51" s="2"/>
      <c r="B51" s="2" t="str">
        <f>IFERROR(__xludf.DUMMYFUNCTION("""COMPUTED_VALUE"""),"Dr. Kovács-Gombos Gábor")</f>
        <v>Dr. Kovács-Gombos Gábor</v>
      </c>
    </row>
    <row r="52">
      <c r="A52" s="2"/>
      <c r="B52" s="2" t="str">
        <f>IFERROR(__xludf.DUMMYFUNCTION("""COMPUTED_VALUE"""),"Horváthné Kiss Rita")</f>
        <v>Horváthné Kiss Rita</v>
      </c>
    </row>
    <row r="53">
      <c r="A53" s="2"/>
      <c r="B53" s="2" t="str">
        <f>IFERROR(__xludf.DUMMYFUNCTION("""COMPUTED_VALUE"""),"Dr. Kovács Gábor")</f>
        <v>Dr. Kovács Gábor</v>
      </c>
    </row>
    <row r="54">
      <c r="A54" s="2"/>
      <c r="B54" s="2" t="str">
        <f>IFERROR(__xludf.DUMMYFUNCTION("""COMPUTED_VALUE"""),"Szilva Zsuzsanna")</f>
        <v>Szilva Zsuzsanna</v>
      </c>
    </row>
    <row r="55">
      <c r="A55" s="2"/>
      <c r="B55" s="2"/>
    </row>
    <row r="56">
      <c r="A56" s="2"/>
      <c r="B56" s="2"/>
    </row>
    <row r="57">
      <c r="A57" s="2"/>
      <c r="B57" s="2"/>
    </row>
    <row r="58">
      <c r="A58" s="2"/>
      <c r="B58" s="2"/>
    </row>
    <row r="59">
      <c r="A59" s="2"/>
      <c r="B59" s="2"/>
    </row>
    <row r="60">
      <c r="A60" s="2"/>
      <c r="B60" s="2"/>
    </row>
    <row r="61">
      <c r="A61" s="2"/>
      <c r="B61" s="2"/>
    </row>
    <row r="62">
      <c r="A62" s="2"/>
      <c r="B62" s="2"/>
    </row>
    <row r="63">
      <c r="A63" s="2"/>
      <c r="B63" s="2"/>
    </row>
    <row r="64">
      <c r="A64" s="2"/>
      <c r="B64" s="2"/>
    </row>
    <row r="65">
      <c r="A65" s="2"/>
      <c r="B65" s="2"/>
    </row>
    <row r="66">
      <c r="A66" s="2"/>
      <c r="B66" s="2"/>
    </row>
    <row r="67">
      <c r="A67" s="2"/>
      <c r="B67" s="2"/>
    </row>
    <row r="68">
      <c r="A68" s="2"/>
      <c r="B68" s="2"/>
    </row>
    <row r="69">
      <c r="A69" s="2"/>
      <c r="B69" s="2"/>
    </row>
    <row r="70">
      <c r="A70" s="2"/>
      <c r="B70" s="2"/>
    </row>
    <row r="71">
      <c r="A71" s="2"/>
      <c r="B71" s="2"/>
    </row>
    <row r="72">
      <c r="A72" s="2"/>
      <c r="B72" s="2"/>
    </row>
    <row r="73">
      <c r="A73" s="2"/>
      <c r="B73" s="2"/>
    </row>
    <row r="74">
      <c r="A74" s="2"/>
      <c r="B74" s="2"/>
    </row>
    <row r="75">
      <c r="A75" s="2"/>
      <c r="B75" s="2"/>
    </row>
    <row r="76">
      <c r="A76" s="2"/>
      <c r="B76" s="2"/>
    </row>
    <row r="77">
      <c r="A77" s="2"/>
      <c r="B77" s="2"/>
    </row>
    <row r="78">
      <c r="A78" s="2"/>
      <c r="B78" s="2"/>
    </row>
    <row r="79">
      <c r="A79" s="2"/>
      <c r="B79" s="2"/>
    </row>
    <row r="80">
      <c r="A80" s="2"/>
      <c r="B80" s="2"/>
    </row>
    <row r="81">
      <c r="A81" s="2"/>
      <c r="B81" s="2"/>
    </row>
    <row r="82">
      <c r="A82" s="2"/>
      <c r="B82" s="2"/>
    </row>
    <row r="83">
      <c r="A83" s="2"/>
      <c r="B83" s="2"/>
    </row>
    <row r="84">
      <c r="A84" s="2"/>
      <c r="B84" s="2"/>
    </row>
    <row r="85">
      <c r="A85" s="2"/>
      <c r="B85" s="2"/>
    </row>
    <row r="86">
      <c r="A86" s="2"/>
      <c r="B86" s="2"/>
    </row>
    <row r="87">
      <c r="A87" s="2"/>
      <c r="B87" s="2"/>
    </row>
    <row r="88">
      <c r="A88" s="2"/>
      <c r="B88" s="2"/>
    </row>
    <row r="89">
      <c r="A89" s="2"/>
      <c r="B89" s="2"/>
    </row>
    <row r="90">
      <c r="A90" s="2"/>
      <c r="B90" s="2"/>
    </row>
    <row r="91">
      <c r="A91" s="2"/>
      <c r="B91" s="2"/>
    </row>
    <row r="92">
      <c r="A92" s="2"/>
      <c r="B92" s="2"/>
    </row>
    <row r="93">
      <c r="A93" s="2"/>
      <c r="B93" s="2"/>
    </row>
    <row r="94">
      <c r="A94" s="2"/>
      <c r="B94" s="2"/>
    </row>
    <row r="95">
      <c r="A95" s="2"/>
      <c r="B95" s="2"/>
    </row>
    <row r="96">
      <c r="A96" s="2"/>
      <c r="B96" s="2"/>
    </row>
    <row r="97">
      <c r="A97" s="2"/>
      <c r="B97" s="2"/>
    </row>
    <row r="98">
      <c r="A98" s="2"/>
      <c r="B98" s="2"/>
    </row>
    <row r="99">
      <c r="A99" s="2"/>
      <c r="B99" s="2"/>
    </row>
    <row r="100">
      <c r="A100" s="2"/>
      <c r="B100" s="2"/>
    </row>
    <row r="101">
      <c r="A101" s="2"/>
      <c r="B101" s="2"/>
    </row>
    <row r="102">
      <c r="A102" s="2"/>
      <c r="B102" s="2"/>
    </row>
    <row r="103">
      <c r="A103" s="2"/>
      <c r="B103" s="2"/>
    </row>
    <row r="104">
      <c r="A104" s="2"/>
      <c r="B104" s="2"/>
    </row>
    <row r="105">
      <c r="A105" s="2"/>
      <c r="B105" s="2"/>
    </row>
    <row r="106">
      <c r="A106" s="2"/>
      <c r="B106" s="2"/>
    </row>
    <row r="107">
      <c r="A107" s="2"/>
      <c r="B107" s="2"/>
    </row>
    <row r="108">
      <c r="A108" s="2"/>
      <c r="B108" s="2"/>
    </row>
    <row r="109">
      <c r="A109" s="2"/>
      <c r="B109" s="2"/>
    </row>
    <row r="110">
      <c r="A110" s="2"/>
      <c r="B110" s="2"/>
    </row>
    <row r="111">
      <c r="A111" s="2"/>
      <c r="B111" s="2"/>
    </row>
    <row r="112">
      <c r="A112" s="2"/>
      <c r="B112" s="2"/>
    </row>
    <row r="113">
      <c r="A113" s="2"/>
      <c r="B113" s="2"/>
    </row>
    <row r="114">
      <c r="A114" s="2"/>
      <c r="B114" s="2"/>
    </row>
    <row r="115">
      <c r="A115" s="2"/>
      <c r="B115" s="2"/>
    </row>
    <row r="116">
      <c r="A116" s="2"/>
      <c r="B116" s="2"/>
    </row>
    <row r="117">
      <c r="A117" s="2"/>
      <c r="B117" s="2"/>
    </row>
    <row r="118">
      <c r="A118" s="2"/>
      <c r="B118" s="2"/>
    </row>
    <row r="119">
      <c r="A119" s="2"/>
      <c r="B119" s="2"/>
    </row>
    <row r="120">
      <c r="A120" s="2"/>
      <c r="B120" s="2"/>
    </row>
    <row r="121">
      <c r="A121" s="2"/>
      <c r="B121" s="2"/>
    </row>
    <row r="122">
      <c r="A122" s="2"/>
      <c r="B122" s="2"/>
    </row>
    <row r="123">
      <c r="A123" s="2"/>
      <c r="B123" s="2"/>
    </row>
    <row r="124">
      <c r="A124" s="2"/>
      <c r="B124" s="2"/>
    </row>
    <row r="125">
      <c r="A125" s="2"/>
      <c r="B125" s="2"/>
    </row>
    <row r="126">
      <c r="A126" s="2"/>
      <c r="B126" s="2"/>
    </row>
    <row r="127">
      <c r="A127" s="2"/>
      <c r="B127" s="2"/>
    </row>
    <row r="128">
      <c r="A128" s="2"/>
      <c r="B128" s="2"/>
    </row>
    <row r="129">
      <c r="A129" s="2"/>
      <c r="B129" s="2"/>
    </row>
    <row r="130">
      <c r="A130" s="2"/>
      <c r="B130" s="2"/>
    </row>
    <row r="131">
      <c r="A131" s="2"/>
      <c r="B131" s="2"/>
    </row>
    <row r="132">
      <c r="A132" s="2"/>
      <c r="B132" s="2"/>
    </row>
    <row r="133">
      <c r="A133" s="2"/>
      <c r="B133" s="2"/>
    </row>
    <row r="134">
      <c r="A134" s="2"/>
      <c r="B134" s="2"/>
    </row>
    <row r="135">
      <c r="A135" s="2"/>
      <c r="B135" s="2"/>
    </row>
    <row r="136">
      <c r="A136" s="2"/>
      <c r="B136" s="2"/>
    </row>
    <row r="137">
      <c r="A137" s="2"/>
      <c r="B137" s="2"/>
    </row>
    <row r="138">
      <c r="A138" s="2"/>
      <c r="B138" s="2"/>
    </row>
    <row r="139">
      <c r="A139" s="2"/>
      <c r="B139" s="2"/>
    </row>
    <row r="140">
      <c r="A140" s="2"/>
      <c r="B140" s="2"/>
    </row>
    <row r="141">
      <c r="A141" s="2"/>
      <c r="B141" s="2"/>
    </row>
    <row r="142">
      <c r="A142" s="2"/>
      <c r="B142" s="2"/>
    </row>
    <row r="143">
      <c r="A143" s="2"/>
      <c r="B143" s="2"/>
    </row>
    <row r="144">
      <c r="A144" s="2"/>
      <c r="B144" s="2"/>
    </row>
    <row r="145">
      <c r="A145" s="2"/>
      <c r="B145" s="2"/>
    </row>
    <row r="146">
      <c r="A146" s="2"/>
      <c r="B146" s="2"/>
    </row>
    <row r="147">
      <c r="A147" s="2"/>
      <c r="B147" s="2"/>
    </row>
    <row r="148">
      <c r="A148" s="2"/>
      <c r="B148" s="2"/>
    </row>
    <row r="149">
      <c r="A149" s="2"/>
      <c r="B149" s="2"/>
    </row>
    <row r="150">
      <c r="A150" s="2"/>
      <c r="B150" s="2"/>
    </row>
    <row r="151">
      <c r="A151" s="2"/>
      <c r="B151" s="2"/>
    </row>
    <row r="152">
      <c r="A152" s="2"/>
      <c r="B152" s="2"/>
    </row>
    <row r="153">
      <c r="A153" s="2"/>
      <c r="B153" s="2"/>
    </row>
    <row r="154">
      <c r="A154" s="2"/>
      <c r="B154" s="2"/>
    </row>
    <row r="155">
      <c r="A155" s="2"/>
    </row>
    <row r="156">
      <c r="A156" s="2"/>
    </row>
    <row r="157">
      <c r="A157" s="2"/>
    </row>
    <row r="158">
      <c r="A158" s="2"/>
    </row>
    <row r="159">
      <c r="A159" s="2"/>
    </row>
    <row r="160">
      <c r="A160" s="2"/>
    </row>
    <row r="161">
      <c r="A161" s="2"/>
    </row>
    <row r="162">
      <c r="A162" s="2"/>
    </row>
    <row r="163">
      <c r="A163" s="2"/>
    </row>
    <row r="164">
      <c r="A164" s="2"/>
    </row>
    <row r="165">
      <c r="A165" s="2"/>
    </row>
    <row r="166">
      <c r="A166" s="2"/>
    </row>
    <row r="167">
      <c r="A167" s="2"/>
    </row>
    <row r="168">
      <c r="A168" s="2"/>
    </row>
    <row r="169">
      <c r="A169" s="2"/>
    </row>
    <row r="170">
      <c r="A170" s="2"/>
    </row>
    <row r="171">
      <c r="A171" s="2"/>
    </row>
    <row r="172">
      <c r="A172" s="2"/>
    </row>
    <row r="173">
      <c r="A173" s="2"/>
    </row>
    <row r="174">
      <c r="A174" s="2"/>
    </row>
    <row r="175">
      <c r="A175" s="2"/>
    </row>
    <row r="176">
      <c r="A176" s="2"/>
    </row>
    <row r="177">
      <c r="A177" s="2"/>
    </row>
    <row r="178">
      <c r="A178" s="2"/>
    </row>
    <row r="179">
      <c r="A179" s="2"/>
    </row>
    <row r="180">
      <c r="A180" s="2"/>
    </row>
    <row r="181">
      <c r="A181" s="2"/>
    </row>
    <row r="182">
      <c r="A182" s="2"/>
    </row>
    <row r="183">
      <c r="A183" s="2"/>
    </row>
    <row r="184">
      <c r="A184" s="2"/>
    </row>
    <row r="185">
      <c r="A185" s="2"/>
    </row>
    <row r="186">
      <c r="A186" s="2"/>
    </row>
    <row r="187">
      <c r="A187" s="2"/>
    </row>
    <row r="188">
      <c r="A188" s="2"/>
    </row>
    <row r="189">
      <c r="A189" s="2"/>
    </row>
    <row r="190">
      <c r="A190" s="2"/>
    </row>
    <row r="191">
      <c r="A191" s="2"/>
    </row>
    <row r="192">
      <c r="A192" s="2"/>
    </row>
    <row r="193">
      <c r="A193" s="2"/>
    </row>
    <row r="194">
      <c r="A194" s="2"/>
    </row>
    <row r="195">
      <c r="A195" s="2"/>
    </row>
    <row r="196">
      <c r="A196" s="2"/>
    </row>
    <row r="197">
      <c r="A197" s="2"/>
    </row>
    <row r="198">
      <c r="A198" s="2"/>
    </row>
    <row r="199">
      <c r="A199" s="2"/>
    </row>
  </sheetData>
  <conditionalFormatting sqref="A1:A1000">
    <cfRule type="expression" dxfId="0" priority="1">
      <formula>match(A1,B:B,0)</formula>
    </cfRule>
  </conditionalFormatting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13"/>
    <col customWidth="1" min="2" max="2" width="29.38"/>
  </cols>
  <sheetData>
    <row r="1">
      <c r="A1" s="26" t="str">
        <f>IFERROR(__xludf.DUMMYFUNCTION("IMPORTRANGE(""https://docs.google.com/spreadsheets/d/1D-Z-ClCqNoeejZK8aPx3BnjmY_gxmjjKxEoC7AaEoJI"",""OKTATÓK!W2:W200"")"),"Acsainé Dávid Ágnes")</f>
        <v>Acsainé Dávid Ágnes</v>
      </c>
      <c r="B1" s="2" t="str">
        <f>IFERROR(__xludf.DUMMYFUNCTION("IMPORTRANGE(""https://docs.google.com/spreadsheets/d/1-5n1oRIi5DNwq6trCRx4Prm9aSc9s0mLUIhVIyjLCpo"",""A(z) 1. lapon lévő válaszok!B2:B200"")"),"Dr. Zsubrits Attila")</f>
        <v>Dr. Zsubrits Attila</v>
      </c>
      <c r="C1" s="24">
        <f>counta(B:B)/counta(A:A)</f>
        <v>2.65</v>
      </c>
    </row>
    <row r="2">
      <c r="A2" s="27" t="str">
        <f>IFERROR(__xludf.DUMMYFUNCTION("""COMPUTED_VALUE"""),"Babai Zsófia")</f>
        <v>Babai Zsófia</v>
      </c>
      <c r="B2" s="2" t="str">
        <f>IFERROR(__xludf.DUMMYFUNCTION("""COMPUTED_VALUE"""),"Prof. Dr. habil Trencsényi László")</f>
        <v>Prof. Dr. habil Trencsényi László</v>
      </c>
    </row>
    <row r="3">
      <c r="A3" s="27" t="str">
        <f>IFERROR(__xludf.DUMMYFUNCTION("""COMPUTED_VALUE"""),"Bartáné Fischer Viktória")</f>
        <v>Bartáné Fischer Viktória</v>
      </c>
      <c r="B3" s="2" t="str">
        <f>IFERROR(__xludf.DUMMYFUNCTION("""COMPUTED_VALUE"""),"Acsainé Dávid Ágnes")</f>
        <v>Acsainé Dávid Ágnes</v>
      </c>
    </row>
    <row r="4">
      <c r="A4" s="27" t="str">
        <f>IFERROR(__xludf.DUMMYFUNCTION("""COMPUTED_VALUE"""),"Bencsik Olga")</f>
        <v>Bencsik Olga</v>
      </c>
      <c r="B4" s="2" t="str">
        <f>IFERROR(__xludf.DUMMYFUNCTION("""COMPUTED_VALUE"""),"Cser Valériusné dr. Adermann Gizella")</f>
        <v>Cser Valériusné dr. Adermann Gizella</v>
      </c>
    </row>
    <row r="5">
      <c r="A5" s="27" t="str">
        <f>IFERROR(__xludf.DUMMYFUNCTION("""COMPUTED_VALUE"""),"Bolláné Hajdú Ildikó")</f>
        <v>Bolláné Hajdú Ildikó</v>
      </c>
      <c r="B5" s="2" t="str">
        <f>IFERROR(__xludf.DUMMYFUNCTION("""COMPUTED_VALUE"""),"Dr. Józsa Éva")</f>
        <v>Dr. Józsa Éva</v>
      </c>
    </row>
    <row r="6">
      <c r="A6" s="27" t="str">
        <f>IFERROR(__xludf.DUMMYFUNCTION("""COMPUTED_VALUE"""),"Dr. Frang Gizella")</f>
        <v>Dr. Frang Gizella</v>
      </c>
      <c r="B6" s="2" t="str">
        <f>IFERROR(__xludf.DUMMYFUNCTION("""COMPUTED_VALUE"""),"Kissné Dr. Zsámboki Réka")</f>
        <v>Kissné Dr. Zsámboki Réka</v>
      </c>
    </row>
    <row r="7">
      <c r="A7" s="27" t="str">
        <f>IFERROR(__xludf.DUMMYFUNCTION("""COMPUTED_VALUE"""),"Dr. Gáspárdy Tibor")</f>
        <v>Dr. Gáspárdy Tibor</v>
      </c>
      <c r="B7" s="2" t="str">
        <f>IFERROR(__xludf.DUMMYFUNCTION("""COMPUTED_VALUE"""),"Gátas-Aubelj Katalin")</f>
        <v>Gátas-Aubelj Katalin</v>
      </c>
    </row>
    <row r="8">
      <c r="A8" s="27" t="str">
        <f>IFERROR(__xludf.DUMMYFUNCTION("""COMPUTED_VALUE"""),"Dr. Haász Sándor")</f>
        <v>Dr. Haász Sándor</v>
      </c>
      <c r="B8" s="2" t="str">
        <f>IFERROR(__xludf.DUMMYFUNCTION("""COMPUTED_VALUE"""),"Révész József")</f>
        <v>Révész József</v>
      </c>
    </row>
    <row r="9">
      <c r="A9" s="27" t="str">
        <f>IFERROR(__xludf.DUMMYFUNCTION("""COMPUTED_VALUE"""),"Dr. habil. Bodnár Gabriella")</f>
        <v>Dr. habil. Bodnár Gabriella</v>
      </c>
      <c r="B9" s="2" t="str">
        <f>IFERROR(__xludf.DUMMYFUNCTION("""COMPUTED_VALUE"""),"Dr. Frang Gizella")</f>
        <v>Dr. Frang Gizella</v>
      </c>
    </row>
    <row r="10">
      <c r="A10" s="27" t="str">
        <f>IFERROR(__xludf.DUMMYFUNCTION("""COMPUTED_VALUE"""),"Dr. habil. Varga László")</f>
        <v>Dr. habil. Varga László</v>
      </c>
      <c r="B10" s="2" t="str">
        <f>IFERROR(__xludf.DUMMYFUNCTION("""COMPUTED_VALUE"""),"Dr. Tauber Anna")</f>
        <v>Dr. Tauber Anna</v>
      </c>
    </row>
    <row r="11">
      <c r="A11" s="27" t="str">
        <f>IFERROR(__xludf.DUMMYFUNCTION("""COMPUTED_VALUE"""),"Dr. Hartl Éva")</f>
        <v>Dr. Hartl Éva</v>
      </c>
      <c r="B11" s="2" t="str">
        <f>IFERROR(__xludf.DUMMYFUNCTION("""COMPUTED_VALUE"""),"Dr. Závoti Józsefné")</f>
        <v>Dr. Závoti Józsefné</v>
      </c>
    </row>
    <row r="12">
      <c r="A12" s="27" t="str">
        <f>IFERROR(__xludf.DUMMYFUNCTION("""COMPUTED_VALUE"""),"Dr. Henye Lívia")</f>
        <v>Dr. Henye Lívia</v>
      </c>
      <c r="B12" s="2" t="str">
        <f>IFERROR(__xludf.DUMMYFUNCTION("""COMPUTED_VALUE"""),"Dr. habil. Lükő István CSc")</f>
        <v>Dr. habil. Lükő István CSc</v>
      </c>
    </row>
    <row r="13">
      <c r="A13" s="27" t="str">
        <f>IFERROR(__xludf.DUMMYFUNCTION("""COMPUTED_VALUE"""),"Dr. Ifj. Sarkady Sándor")</f>
        <v>Dr. Ifj. Sarkady Sándor</v>
      </c>
      <c r="B13" s="2"/>
    </row>
    <row r="14">
      <c r="A14" s="27" t="str">
        <f>IFERROR(__xludf.DUMMYFUNCTION("""COMPUTED_VALUE"""),"Dr. Józsa Éva")</f>
        <v>Dr. Józsa Éva</v>
      </c>
      <c r="B14" s="2" t="str">
        <f>IFERROR(__xludf.DUMMYFUNCTION("""COMPUTED_VALUE"""),"Babai Zsófia")</f>
        <v>Babai Zsófia</v>
      </c>
    </row>
    <row r="15">
      <c r="A15" s="27" t="str">
        <f>IFERROR(__xludf.DUMMYFUNCTION("""COMPUTED_VALUE"""),"Dr. Katona György")</f>
        <v>Dr. Katona György</v>
      </c>
      <c r="B15" s="2" t="str">
        <f>IFERROR(__xludf.DUMMYFUNCTION("""COMPUTED_VALUE"""),"Kozma Szabolcs")</f>
        <v>Kozma Szabolcs</v>
      </c>
    </row>
    <row r="16">
      <c r="A16" s="27" t="str">
        <f>IFERROR(__xludf.DUMMYFUNCTION("""COMPUTED_VALUE"""),"Dr. Kollarics Tímea")</f>
        <v>Dr. Kollarics Tímea</v>
      </c>
      <c r="B16" s="2" t="str">
        <f>IFERROR(__xludf.DUMMYFUNCTION("""COMPUTED_VALUE"""),"Baloghné Dr. Bakk Adrienn")</f>
        <v>Baloghné Dr. Bakk Adrienn</v>
      </c>
    </row>
    <row r="17">
      <c r="A17" s="27" t="str">
        <f>IFERROR(__xludf.DUMMYFUNCTION("""COMPUTED_VALUE"""),"Dr. Kópházi Andrea")</f>
        <v>Dr. Kópházi Andrea</v>
      </c>
      <c r="B17" s="2" t="str">
        <f>IFERROR(__xludf.DUMMYFUNCTION("""COMPUTED_VALUE"""),"Dr. Hartl Éva")</f>
        <v>Dr. Hartl Éva</v>
      </c>
    </row>
    <row r="18">
      <c r="A18" s="27" t="str">
        <f>IFERROR(__xludf.DUMMYFUNCTION("""COMPUTED_VALUE"""),"Dr. Kovács Gábor")</f>
        <v>Dr. Kovács Gábor</v>
      </c>
      <c r="B18" s="2" t="str">
        <f>IFERROR(__xludf.DUMMYFUNCTION("""COMPUTED_VALUE"""),"Mundy Péter")</f>
        <v>Mundy Péter</v>
      </c>
    </row>
    <row r="19">
      <c r="A19" s="27" t="str">
        <f>IFERROR(__xludf.DUMMYFUNCTION("""COMPUTED_VALUE"""),"Dr. Kovács-Gombos Gábor")</f>
        <v>Dr. Kovács-Gombos Gábor</v>
      </c>
      <c r="B19" s="2" t="str">
        <f>IFERROR(__xludf.DUMMYFUNCTION("""COMPUTED_VALUE"""),"Dr. Zsubrits Attila")</f>
        <v>Dr. Zsubrits Attila</v>
      </c>
    </row>
    <row r="20">
      <c r="A20" s="27" t="str">
        <f>IFERROR(__xludf.DUMMYFUNCTION("""COMPUTED_VALUE"""),"Dr. Kovácsné Vinkovics Éva")</f>
        <v>Dr. Kovácsné Vinkovics Éva</v>
      </c>
      <c r="B20" s="2" t="str">
        <f>IFERROR(__xludf.DUMMYFUNCTION("""COMPUTED_VALUE"""),"Dr. Molnár Csilla")</f>
        <v>Dr. Molnár Csilla</v>
      </c>
    </row>
    <row r="21">
      <c r="A21" s="27"/>
      <c r="B21" s="2" t="str">
        <f>IFERROR(__xludf.DUMMYFUNCTION("""COMPUTED_VALUE"""),"Németh Dóra Katalin")</f>
        <v>Németh Dóra Katalin</v>
      </c>
    </row>
    <row r="22">
      <c r="A22" s="27"/>
      <c r="B22" s="2" t="str">
        <f>IFERROR(__xludf.DUMMYFUNCTION("""COMPUTED_VALUE"""),"Hirschler Erzsébet")</f>
        <v>Hirschler Erzsébet</v>
      </c>
    </row>
    <row r="23">
      <c r="A23" s="27"/>
      <c r="B23" s="2" t="str">
        <f>IFERROR(__xludf.DUMMYFUNCTION("""COMPUTED_VALUE"""),"Dr. Haász Sándor")</f>
        <v>Dr. Haász Sándor</v>
      </c>
    </row>
    <row r="24">
      <c r="A24" s="27"/>
      <c r="B24" s="2" t="str">
        <f>IFERROR(__xludf.DUMMYFUNCTION("""COMPUTED_VALUE"""),"Dr. Molnár Katalin")</f>
        <v>Dr. Molnár Katalin</v>
      </c>
    </row>
    <row r="25">
      <c r="A25" s="27"/>
      <c r="B25" s="2" t="str">
        <f>IFERROR(__xludf.DUMMYFUNCTION("""COMPUTED_VALUE"""),"Horváth Lászlóné")</f>
        <v>Horváth Lászlóné</v>
      </c>
    </row>
    <row r="26">
      <c r="A26" s="27"/>
      <c r="B26" s="2" t="str">
        <f>IFERROR(__xludf.DUMMYFUNCTION("""COMPUTED_VALUE"""),"Dr. Simon István Ágoston")</f>
        <v>Dr. Simon István Ágoston</v>
      </c>
    </row>
    <row r="27">
      <c r="A27" s="27"/>
      <c r="B27" s="2" t="str">
        <f>IFERROR(__xludf.DUMMYFUNCTION("""COMPUTED_VALUE"""),"Dr. Simonné Kajtár Gabriella")</f>
        <v>Dr. Simonné Kajtár Gabriella</v>
      </c>
    </row>
    <row r="28">
      <c r="A28" s="27"/>
      <c r="B28" s="2" t="str">
        <f>IFERROR(__xludf.DUMMYFUNCTION("""COMPUTED_VALUE"""),"Dr. Kollarics Tímea")</f>
        <v>Dr. Kollarics Tímea</v>
      </c>
    </row>
    <row r="29">
      <c r="A29" s="27"/>
      <c r="B29" s="2" t="str">
        <f>IFERROR(__xludf.DUMMYFUNCTION("""COMPUTED_VALUE"""),"Árvayné Nezvald Anett")</f>
        <v>Árvayné Nezvald Anett</v>
      </c>
    </row>
    <row r="30">
      <c r="A30" s="27"/>
      <c r="B30" s="2" t="str">
        <f>IFERROR(__xludf.DUMMYFUNCTION("""COMPUTED_VALUE"""),"Fazekas Ildikó")</f>
        <v>Fazekas Ildikó</v>
      </c>
    </row>
    <row r="31">
      <c r="A31" s="27"/>
      <c r="B31" s="2" t="str">
        <f>IFERROR(__xludf.DUMMYFUNCTION("""COMPUTED_VALUE"""),"Dömötör Péterné")</f>
        <v>Dömötör Péterné</v>
      </c>
    </row>
    <row r="32">
      <c r="A32" s="27"/>
      <c r="B32" s="2" t="str">
        <f>IFERROR(__xludf.DUMMYFUNCTION("""COMPUTED_VALUE"""),"Dr. Naszladi Georgina")</f>
        <v>Dr. Naszladi Georgina</v>
      </c>
    </row>
    <row r="33">
      <c r="A33" s="27"/>
      <c r="B33" s="2" t="str">
        <f>IFERROR(__xludf.DUMMYFUNCTION("""COMPUTED_VALUE"""),"Dr. Patyi Gábor")</f>
        <v>Dr. Patyi Gábor</v>
      </c>
    </row>
    <row r="34">
      <c r="A34" s="27"/>
      <c r="B34" s="2" t="str">
        <f>IFERROR(__xludf.DUMMYFUNCTION("""COMPUTED_VALUE"""),"Bencsik Olga")</f>
        <v>Bencsik Olga</v>
      </c>
    </row>
    <row r="35">
      <c r="A35" s="27"/>
      <c r="B35" s="2" t="str">
        <f>IFERROR(__xludf.DUMMYFUNCTION("""COMPUTED_VALUE"""),"Kloiber Alexandra")</f>
        <v>Kloiber Alexandra</v>
      </c>
    </row>
    <row r="36">
      <c r="A36" s="27"/>
      <c r="B36" s="2" t="str">
        <f>IFERROR(__xludf.DUMMYFUNCTION("""COMPUTED_VALUE"""),"Dr. habil. Varga László")</f>
        <v>Dr. habil. Varga László</v>
      </c>
    </row>
    <row r="37">
      <c r="A37" s="27"/>
      <c r="B37" s="2" t="str">
        <f>IFERROR(__xludf.DUMMYFUNCTION("""COMPUTED_VALUE"""),"Dr. Katona György")</f>
        <v>Dr. Katona György</v>
      </c>
    </row>
    <row r="38">
      <c r="A38" s="27"/>
      <c r="B38" s="2" t="str">
        <f>IFERROR(__xludf.DUMMYFUNCTION("""COMPUTED_VALUE"""),"Dr. Kovácsné Vinkovics Éva")</f>
        <v>Dr. Kovácsné Vinkovics Éva</v>
      </c>
    </row>
    <row r="39">
      <c r="A39" s="27"/>
      <c r="B39" s="2" t="str">
        <f>IFERROR(__xludf.DUMMYFUNCTION("""COMPUTED_VALUE"""),"Katyiné Grábner Katalin")</f>
        <v>Katyiné Grábner Katalin</v>
      </c>
    </row>
    <row r="40">
      <c r="A40" s="27"/>
      <c r="B40" s="2" t="str">
        <f>IFERROR(__xludf.DUMMYFUNCTION("""COMPUTED_VALUE"""),"Katyiné Grábner Katalin")</f>
        <v>Katyiné Grábner Katalin</v>
      </c>
    </row>
    <row r="41">
      <c r="A41" s="27"/>
      <c r="B41" s="2" t="str">
        <f>IFERROR(__xludf.DUMMYFUNCTION("""COMPUTED_VALUE"""),"Dr. Tóth-Merza Katalin")</f>
        <v>Dr. Tóth-Merza Katalin</v>
      </c>
    </row>
    <row r="42">
      <c r="A42" s="27"/>
      <c r="B42" s="2" t="str">
        <f>IFERROR(__xludf.DUMMYFUNCTION("""COMPUTED_VALUE"""),"Dr. Kovács-Gombos Gábor")</f>
        <v>Dr. Kovács-Gombos Gábor</v>
      </c>
    </row>
    <row r="43">
      <c r="A43" s="27"/>
      <c r="B43" s="2" t="str">
        <f>IFERROR(__xludf.DUMMYFUNCTION("""COMPUTED_VALUE"""),"Horváthné Kiss Rita")</f>
        <v>Horváthné Kiss Rita</v>
      </c>
    </row>
    <row r="44">
      <c r="A44" s="27"/>
      <c r="B44" s="2" t="str">
        <f>IFERROR(__xludf.DUMMYFUNCTION("""COMPUTED_VALUE"""),"Prof. Dr. Héjj Andreas")</f>
        <v>Prof. Dr. Héjj Andreas</v>
      </c>
    </row>
    <row r="45">
      <c r="A45" s="27"/>
      <c r="B45" s="2" t="str">
        <f>IFERROR(__xludf.DUMMYFUNCTION("""COMPUTED_VALUE"""),"Dr. habil. Bodnár Gabriella")</f>
        <v>Dr. habil. Bodnár Gabriella</v>
      </c>
    </row>
    <row r="46">
      <c r="A46" s="27"/>
      <c r="B46" s="2" t="str">
        <f>IFERROR(__xludf.DUMMYFUNCTION("""COMPUTED_VALUE"""),"Dr. Kovács Gábor")</f>
        <v>Dr. Kovács Gábor</v>
      </c>
    </row>
    <row r="47">
      <c r="A47" s="27"/>
      <c r="B47" s="2" t="str">
        <f>IFERROR(__xludf.DUMMYFUNCTION("""COMPUTED_VALUE"""),"Szilva Zsuzsanna")</f>
        <v>Szilva Zsuzsanna</v>
      </c>
    </row>
    <row r="48">
      <c r="A48" s="27"/>
      <c r="B48" s="2" t="str">
        <f>IFERROR(__xludf.DUMMYFUNCTION("""COMPUTED_VALUE"""),"Dr. Henye Lívia")</f>
        <v>Dr. Henye Lívia</v>
      </c>
    </row>
    <row r="49">
      <c r="A49" s="27"/>
      <c r="B49" s="2" t="str">
        <f>IFERROR(__xludf.DUMMYFUNCTION("""COMPUTED_VALUE"""),"Dr. Pásztor Enikő")</f>
        <v>Dr. Pásztor Enikő</v>
      </c>
    </row>
    <row r="50">
      <c r="A50" s="27"/>
      <c r="B50" s="2" t="str">
        <f>IFERROR(__xludf.DUMMYFUNCTION("""COMPUTED_VALUE"""),"Mendéné Lajtai Krisztina")</f>
        <v>Mendéné Lajtai Krisztina</v>
      </c>
    </row>
    <row r="51">
      <c r="A51" s="27"/>
      <c r="B51" s="2" t="str">
        <f>IFERROR(__xludf.DUMMYFUNCTION("""COMPUTED_VALUE"""),"Tengerdi Antal")</f>
        <v>Tengerdi Antal</v>
      </c>
    </row>
    <row r="52">
      <c r="A52" s="27"/>
      <c r="B52" s="2" t="str">
        <f>IFERROR(__xludf.DUMMYFUNCTION("""COMPUTED_VALUE"""),"Dr. Kópházi Andrea")</f>
        <v>Dr. Kópházi Andrea</v>
      </c>
    </row>
    <row r="53">
      <c r="A53" s="27"/>
      <c r="B53" s="2" t="str">
        <f>IFERROR(__xludf.DUMMYFUNCTION("""COMPUTED_VALUE"""),"Sipos Éva")</f>
        <v>Sipos Éva</v>
      </c>
    </row>
    <row r="54">
      <c r="A54" s="27"/>
      <c r="B54" s="2" t="str">
        <f>IFERROR(__xludf.DUMMYFUNCTION("""COMPUTED_VALUE"""),"Bolláné Hajdú Ildikó")</f>
        <v>Bolláné Hajdú Ildikó</v>
      </c>
    </row>
    <row r="55">
      <c r="A55" s="27"/>
      <c r="B55" s="2"/>
    </row>
    <row r="56">
      <c r="A56" s="27"/>
      <c r="B56" s="2"/>
    </row>
    <row r="57">
      <c r="A57" s="27"/>
      <c r="B57" s="2"/>
    </row>
    <row r="58">
      <c r="A58" s="27"/>
      <c r="B58" s="2"/>
    </row>
    <row r="59">
      <c r="A59" s="27"/>
      <c r="B59" s="2"/>
    </row>
    <row r="60">
      <c r="A60" s="27"/>
      <c r="B60" s="2"/>
    </row>
    <row r="61">
      <c r="A61" s="27"/>
      <c r="B61" s="2"/>
    </row>
    <row r="62">
      <c r="A62" s="27"/>
      <c r="B62" s="2"/>
    </row>
    <row r="63">
      <c r="A63" s="27"/>
      <c r="B63" s="2"/>
    </row>
    <row r="64">
      <c r="A64" s="27"/>
      <c r="B64" s="2"/>
    </row>
    <row r="65">
      <c r="A65" s="27"/>
      <c r="B65" s="2"/>
    </row>
    <row r="66">
      <c r="A66" s="27"/>
      <c r="B66" s="2"/>
    </row>
    <row r="67">
      <c r="A67" s="27"/>
      <c r="B67" s="2"/>
    </row>
    <row r="68">
      <c r="A68" s="27"/>
      <c r="B68" s="2"/>
    </row>
    <row r="69">
      <c r="A69" s="27"/>
      <c r="B69" s="2"/>
    </row>
    <row r="70">
      <c r="A70" s="27"/>
      <c r="B70" s="2"/>
    </row>
    <row r="71">
      <c r="A71" s="27"/>
      <c r="B71" s="2"/>
    </row>
    <row r="72">
      <c r="A72" s="27"/>
      <c r="B72" s="2"/>
    </row>
    <row r="73">
      <c r="A73" s="27"/>
      <c r="B73" s="2"/>
    </row>
    <row r="74">
      <c r="A74" s="27"/>
      <c r="B74" s="2"/>
    </row>
    <row r="75">
      <c r="A75" s="27"/>
      <c r="B75" s="2"/>
    </row>
    <row r="76">
      <c r="A76" s="27"/>
      <c r="B76" s="2"/>
    </row>
    <row r="77">
      <c r="A77" s="27"/>
      <c r="B77" s="2"/>
    </row>
    <row r="78">
      <c r="A78" s="27"/>
      <c r="B78" s="2"/>
    </row>
    <row r="79">
      <c r="A79" s="27"/>
      <c r="B79" s="2"/>
    </row>
    <row r="80">
      <c r="A80" s="27"/>
      <c r="B80" s="2"/>
    </row>
    <row r="81">
      <c r="A81" s="27"/>
      <c r="B81" s="2"/>
    </row>
    <row r="82">
      <c r="A82" s="27"/>
      <c r="B82" s="2"/>
    </row>
    <row r="83">
      <c r="A83" s="27"/>
      <c r="B83" s="2"/>
    </row>
    <row r="84">
      <c r="A84" s="27"/>
      <c r="B84" s="2"/>
    </row>
    <row r="85">
      <c r="A85" s="27"/>
      <c r="B85" s="2"/>
    </row>
    <row r="86">
      <c r="A86" s="27"/>
      <c r="B86" s="2"/>
    </row>
    <row r="87">
      <c r="A87" s="27"/>
      <c r="B87" s="2"/>
    </row>
    <row r="88">
      <c r="A88" s="27"/>
      <c r="B88" s="2"/>
    </row>
    <row r="89">
      <c r="A89" s="27"/>
      <c r="B89" s="2"/>
    </row>
    <row r="90">
      <c r="A90" s="27"/>
      <c r="B90" s="2"/>
    </row>
    <row r="91">
      <c r="A91" s="27"/>
      <c r="B91" s="2"/>
    </row>
    <row r="92">
      <c r="A92" s="27"/>
      <c r="B92" s="2"/>
    </row>
    <row r="93">
      <c r="A93" s="27"/>
      <c r="B93" s="2"/>
    </row>
    <row r="94">
      <c r="A94" s="27"/>
      <c r="B94" s="2"/>
    </row>
    <row r="95">
      <c r="A95" s="27"/>
      <c r="B95" s="2"/>
    </row>
    <row r="96">
      <c r="A96" s="27"/>
      <c r="B96" s="2"/>
    </row>
    <row r="97">
      <c r="A97" s="27"/>
      <c r="B97" s="2"/>
    </row>
    <row r="98">
      <c r="A98" s="27"/>
      <c r="B98" s="2"/>
    </row>
    <row r="99">
      <c r="A99" s="27"/>
      <c r="B99" s="2"/>
    </row>
    <row r="100">
      <c r="A100" s="27"/>
      <c r="B100" s="2"/>
    </row>
    <row r="101">
      <c r="A101" s="27"/>
      <c r="B101" s="2"/>
    </row>
    <row r="102">
      <c r="A102" s="27"/>
      <c r="B102" s="2"/>
    </row>
    <row r="103">
      <c r="A103" s="27"/>
      <c r="B103" s="2"/>
    </row>
    <row r="104">
      <c r="A104" s="27"/>
      <c r="B104" s="2"/>
    </row>
    <row r="105">
      <c r="A105" s="27"/>
      <c r="B105" s="2"/>
    </row>
    <row r="106">
      <c r="A106" s="27"/>
      <c r="B106" s="2"/>
    </row>
    <row r="107">
      <c r="A107" s="27"/>
      <c r="B107" s="2"/>
    </row>
    <row r="108">
      <c r="A108" s="27"/>
      <c r="B108" s="2"/>
    </row>
    <row r="109">
      <c r="A109" s="27"/>
      <c r="B109" s="2"/>
    </row>
    <row r="110">
      <c r="A110" s="27"/>
      <c r="B110" s="2"/>
    </row>
    <row r="111">
      <c r="A111" s="27"/>
      <c r="B111" s="2"/>
    </row>
    <row r="112">
      <c r="A112" s="27"/>
      <c r="B112" s="2"/>
    </row>
    <row r="113">
      <c r="A113" s="27"/>
      <c r="B113" s="2"/>
    </row>
    <row r="114">
      <c r="A114" s="27"/>
      <c r="B114" s="2"/>
    </row>
    <row r="115">
      <c r="A115" s="27"/>
      <c r="B115" s="2"/>
    </row>
    <row r="116">
      <c r="A116" s="27"/>
      <c r="B116" s="2"/>
    </row>
    <row r="117">
      <c r="A117" s="27"/>
      <c r="B117" s="2"/>
    </row>
    <row r="118">
      <c r="A118" s="27"/>
      <c r="B118" s="2"/>
    </row>
    <row r="119">
      <c r="A119" s="27"/>
      <c r="B119" s="2"/>
    </row>
    <row r="120">
      <c r="A120" s="27"/>
      <c r="B120" s="2"/>
    </row>
    <row r="121">
      <c r="A121" s="27"/>
      <c r="B121" s="2"/>
    </row>
    <row r="122">
      <c r="A122" s="27"/>
      <c r="B122" s="2"/>
    </row>
    <row r="123">
      <c r="A123" s="27"/>
      <c r="B123" s="2"/>
    </row>
    <row r="124">
      <c r="A124" s="27"/>
      <c r="B124" s="2"/>
    </row>
    <row r="125">
      <c r="A125" s="27"/>
      <c r="B125" s="2"/>
    </row>
    <row r="126">
      <c r="A126" s="27"/>
      <c r="B126" s="2"/>
    </row>
    <row r="127">
      <c r="A127" s="27"/>
      <c r="B127" s="2"/>
    </row>
    <row r="128">
      <c r="A128" s="27"/>
      <c r="B128" s="2"/>
    </row>
    <row r="129">
      <c r="A129" s="27"/>
      <c r="B129" s="2"/>
    </row>
    <row r="130">
      <c r="A130" s="27"/>
      <c r="B130" s="2"/>
    </row>
    <row r="131">
      <c r="A131" s="27"/>
      <c r="B131" s="2"/>
    </row>
    <row r="132">
      <c r="A132" s="27"/>
      <c r="B132" s="2"/>
    </row>
    <row r="133">
      <c r="A133" s="27"/>
      <c r="B133" s="2"/>
    </row>
    <row r="134">
      <c r="A134" s="27"/>
      <c r="B134" s="2"/>
    </row>
    <row r="135">
      <c r="A135" s="27"/>
      <c r="B135" s="2"/>
    </row>
    <row r="136">
      <c r="A136" s="27"/>
      <c r="B136" s="2"/>
    </row>
    <row r="137">
      <c r="A137" s="27"/>
      <c r="B137" s="2"/>
    </row>
    <row r="138">
      <c r="A138" s="27"/>
      <c r="B138" s="2"/>
    </row>
    <row r="139">
      <c r="A139" s="27"/>
      <c r="B139" s="2"/>
    </row>
    <row r="140">
      <c r="A140" s="27"/>
      <c r="B140" s="2"/>
    </row>
    <row r="141">
      <c r="A141" s="27"/>
      <c r="B141" s="2"/>
    </row>
    <row r="142">
      <c r="A142" s="27"/>
      <c r="B142" s="2"/>
    </row>
    <row r="143">
      <c r="A143" s="27"/>
      <c r="B143" s="2"/>
    </row>
    <row r="144">
      <c r="A144" s="27"/>
      <c r="B144" s="2"/>
    </row>
    <row r="145">
      <c r="A145" s="27"/>
      <c r="B145" s="2"/>
    </row>
    <row r="146">
      <c r="A146" s="27"/>
      <c r="B146" s="2"/>
    </row>
    <row r="147">
      <c r="A147" s="27"/>
      <c r="B147" s="2"/>
    </row>
    <row r="148">
      <c r="A148" s="27"/>
      <c r="B148" s="2"/>
    </row>
    <row r="149">
      <c r="A149" s="27"/>
      <c r="B149" s="2"/>
    </row>
    <row r="150">
      <c r="A150" s="27"/>
      <c r="B150" s="2"/>
    </row>
    <row r="151">
      <c r="A151" s="27"/>
      <c r="B151" s="2"/>
    </row>
    <row r="152">
      <c r="A152" s="27"/>
      <c r="B152" s="2"/>
    </row>
    <row r="153">
      <c r="A153" s="27"/>
      <c r="B153" s="2"/>
    </row>
    <row r="154">
      <c r="A154" s="27"/>
      <c r="B154" s="2"/>
    </row>
    <row r="155">
      <c r="A155" s="27"/>
    </row>
    <row r="156">
      <c r="A156" s="27"/>
    </row>
    <row r="157">
      <c r="A157" s="27"/>
    </row>
    <row r="158">
      <c r="A158" s="27"/>
    </row>
    <row r="159">
      <c r="A159" s="27"/>
    </row>
    <row r="160">
      <c r="A160" s="27"/>
    </row>
    <row r="161">
      <c r="A161" s="27"/>
    </row>
    <row r="162">
      <c r="A162" s="27"/>
    </row>
    <row r="163">
      <c r="A163" s="27"/>
    </row>
    <row r="164">
      <c r="A164" s="27"/>
    </row>
    <row r="165">
      <c r="A165" s="27"/>
    </row>
    <row r="166">
      <c r="A166" s="27"/>
    </row>
    <row r="167">
      <c r="A167" s="27"/>
    </row>
    <row r="168">
      <c r="A168" s="27"/>
    </row>
    <row r="169">
      <c r="A169" s="27"/>
    </row>
    <row r="170">
      <c r="A170" s="27"/>
    </row>
    <row r="171">
      <c r="A171" s="27"/>
    </row>
    <row r="172">
      <c r="A172" s="27"/>
    </row>
    <row r="173">
      <c r="A173" s="27"/>
    </row>
    <row r="174">
      <c r="A174" s="27"/>
    </row>
    <row r="175">
      <c r="A175" s="27"/>
    </row>
    <row r="176">
      <c r="A176" s="27"/>
    </row>
    <row r="177">
      <c r="A177" s="27"/>
    </row>
    <row r="178">
      <c r="A178" s="27"/>
    </row>
    <row r="179">
      <c r="A179" s="27"/>
    </row>
    <row r="180">
      <c r="A180" s="27"/>
    </row>
    <row r="181">
      <c r="A181" s="27"/>
    </row>
    <row r="182">
      <c r="A182" s="27"/>
    </row>
    <row r="183">
      <c r="A183" s="27"/>
    </row>
    <row r="184">
      <c r="A184" s="27"/>
    </row>
    <row r="185">
      <c r="A185" s="27"/>
    </row>
    <row r="186">
      <c r="A186" s="27"/>
    </row>
    <row r="187">
      <c r="A187" s="27"/>
    </row>
    <row r="188">
      <c r="A188" s="27"/>
    </row>
    <row r="189">
      <c r="A189" s="27"/>
    </row>
    <row r="190">
      <c r="A190" s="27"/>
    </row>
    <row r="191">
      <c r="A191" s="27"/>
    </row>
    <row r="192">
      <c r="A192" s="27"/>
    </row>
    <row r="193">
      <c r="A193" s="27"/>
    </row>
    <row r="194">
      <c r="A194" s="27"/>
    </row>
    <row r="195">
      <c r="A195" s="27"/>
    </row>
    <row r="196">
      <c r="A196" s="27"/>
    </row>
    <row r="197">
      <c r="A197" s="27"/>
    </row>
    <row r="198">
      <c r="A198" s="27"/>
    </row>
    <row r="199">
      <c r="A199" s="27"/>
    </row>
    <row r="200">
      <c r="A200" s="27"/>
    </row>
    <row r="201">
      <c r="A201" s="27"/>
    </row>
    <row r="202">
      <c r="A202" s="27"/>
    </row>
    <row r="203">
      <c r="A203" s="27"/>
    </row>
    <row r="204">
      <c r="A204" s="27"/>
    </row>
    <row r="205">
      <c r="A205" s="27"/>
    </row>
    <row r="206">
      <c r="A206" s="27"/>
    </row>
    <row r="207">
      <c r="A207" s="27"/>
    </row>
    <row r="208">
      <c r="A208" s="27"/>
    </row>
    <row r="209">
      <c r="A209" s="27"/>
    </row>
    <row r="210">
      <c r="A210" s="27"/>
    </row>
    <row r="211">
      <c r="A211" s="27"/>
    </row>
    <row r="212">
      <c r="A212" s="27"/>
    </row>
    <row r="213">
      <c r="A213" s="27"/>
    </row>
    <row r="214">
      <c r="A214" s="27"/>
    </row>
    <row r="215">
      <c r="A215" s="27"/>
    </row>
    <row r="216">
      <c r="A216" s="27"/>
    </row>
    <row r="217">
      <c r="A217" s="27"/>
    </row>
    <row r="218">
      <c r="A218" s="27"/>
    </row>
    <row r="219">
      <c r="A219" s="27"/>
    </row>
    <row r="220">
      <c r="A220" s="27"/>
    </row>
    <row r="221">
      <c r="A221" s="27"/>
    </row>
    <row r="222">
      <c r="A222" s="27"/>
    </row>
    <row r="223">
      <c r="A223" s="27"/>
    </row>
    <row r="224">
      <c r="A224" s="27"/>
    </row>
    <row r="225">
      <c r="A225" s="27"/>
    </row>
    <row r="226">
      <c r="A226" s="27"/>
    </row>
    <row r="227">
      <c r="A227" s="27"/>
    </row>
    <row r="228">
      <c r="A228" s="27"/>
    </row>
    <row r="229">
      <c r="A229" s="27"/>
    </row>
    <row r="230">
      <c r="A230" s="27"/>
    </row>
    <row r="231">
      <c r="A231" s="27"/>
    </row>
    <row r="232">
      <c r="A232" s="27"/>
    </row>
    <row r="233">
      <c r="A233" s="27"/>
    </row>
    <row r="234">
      <c r="A234" s="27"/>
    </row>
    <row r="235">
      <c r="A235" s="27"/>
    </row>
    <row r="236">
      <c r="A236" s="27"/>
    </row>
    <row r="237">
      <c r="A237" s="27"/>
    </row>
    <row r="238">
      <c r="A238" s="27"/>
    </row>
    <row r="239">
      <c r="A239" s="27"/>
    </row>
    <row r="240">
      <c r="A240" s="27"/>
    </row>
    <row r="241">
      <c r="A241" s="27"/>
    </row>
    <row r="242">
      <c r="A242" s="27"/>
    </row>
    <row r="243">
      <c r="A243" s="27"/>
    </row>
    <row r="244">
      <c r="A244" s="27"/>
    </row>
    <row r="245">
      <c r="A245" s="27"/>
    </row>
    <row r="246">
      <c r="A246" s="27"/>
    </row>
    <row r="247">
      <c r="A247" s="27"/>
    </row>
    <row r="248">
      <c r="A248" s="27"/>
    </row>
    <row r="249">
      <c r="A249" s="27"/>
    </row>
    <row r="250">
      <c r="A250" s="27"/>
    </row>
    <row r="251">
      <c r="A251" s="27"/>
    </row>
    <row r="252">
      <c r="A252" s="27"/>
    </row>
    <row r="253">
      <c r="A253" s="27"/>
    </row>
    <row r="254">
      <c r="A254" s="27"/>
    </row>
    <row r="255">
      <c r="A255" s="27"/>
    </row>
    <row r="256">
      <c r="A256" s="27"/>
    </row>
    <row r="257">
      <c r="A257" s="27"/>
    </row>
    <row r="258">
      <c r="A258" s="27"/>
    </row>
    <row r="259">
      <c r="A259" s="27"/>
    </row>
    <row r="260">
      <c r="A260" s="27"/>
    </row>
    <row r="261">
      <c r="A261" s="27"/>
    </row>
    <row r="262">
      <c r="A262" s="27"/>
    </row>
    <row r="263">
      <c r="A263" s="27"/>
    </row>
    <row r="264">
      <c r="A264" s="27"/>
    </row>
    <row r="265">
      <c r="A265" s="27"/>
    </row>
    <row r="266">
      <c r="A266" s="27"/>
    </row>
    <row r="267">
      <c r="A267" s="27"/>
    </row>
    <row r="268">
      <c r="A268" s="27"/>
    </row>
    <row r="269">
      <c r="A269" s="27"/>
    </row>
    <row r="270">
      <c r="A270" s="27"/>
    </row>
    <row r="271">
      <c r="A271" s="27"/>
    </row>
    <row r="272">
      <c r="A272" s="27"/>
    </row>
    <row r="273">
      <c r="A273" s="27"/>
    </row>
    <row r="274">
      <c r="A274" s="27"/>
    </row>
    <row r="275">
      <c r="A275" s="27"/>
    </row>
    <row r="276">
      <c r="A276" s="27"/>
    </row>
    <row r="277">
      <c r="A277" s="27"/>
    </row>
    <row r="278">
      <c r="A278" s="27"/>
    </row>
    <row r="279">
      <c r="A279" s="27"/>
    </row>
    <row r="280">
      <c r="A280" s="27"/>
    </row>
    <row r="281">
      <c r="A281" s="27"/>
    </row>
    <row r="282">
      <c r="A282" s="27"/>
    </row>
    <row r="283">
      <c r="A283" s="27"/>
    </row>
    <row r="284">
      <c r="A284" s="27"/>
    </row>
    <row r="285">
      <c r="A285" s="27"/>
    </row>
    <row r="286">
      <c r="A286" s="27"/>
    </row>
    <row r="287">
      <c r="A287" s="27"/>
    </row>
    <row r="288">
      <c r="A288" s="27"/>
    </row>
    <row r="289">
      <c r="A289" s="27"/>
    </row>
    <row r="290">
      <c r="A290" s="27"/>
    </row>
    <row r="291">
      <c r="A291" s="27"/>
    </row>
    <row r="292">
      <c r="A292" s="27"/>
    </row>
    <row r="293">
      <c r="A293" s="27"/>
    </row>
    <row r="294">
      <c r="A294" s="27"/>
    </row>
    <row r="295">
      <c r="A295" s="27"/>
    </row>
    <row r="296">
      <c r="A296" s="27"/>
    </row>
    <row r="297">
      <c r="A297" s="27"/>
    </row>
    <row r="298">
      <c r="A298" s="27"/>
    </row>
    <row r="299">
      <c r="A299" s="27"/>
    </row>
    <row r="300">
      <c r="A300" s="27"/>
    </row>
    <row r="301">
      <c r="A301" s="27"/>
    </row>
    <row r="302">
      <c r="A302" s="27"/>
    </row>
    <row r="303">
      <c r="A303" s="27"/>
    </row>
    <row r="304">
      <c r="A304" s="27"/>
    </row>
    <row r="305">
      <c r="A305" s="27"/>
    </row>
    <row r="306">
      <c r="A306" s="27"/>
    </row>
    <row r="307">
      <c r="A307" s="27"/>
    </row>
    <row r="308">
      <c r="A308" s="27"/>
    </row>
    <row r="309">
      <c r="A309" s="27"/>
    </row>
    <row r="310">
      <c r="A310" s="27"/>
    </row>
    <row r="311">
      <c r="A311" s="27"/>
    </row>
    <row r="312">
      <c r="A312" s="27"/>
    </row>
    <row r="313">
      <c r="A313" s="27"/>
    </row>
    <row r="314">
      <c r="A314" s="27"/>
    </row>
    <row r="315">
      <c r="A315" s="27"/>
    </row>
    <row r="316">
      <c r="A316" s="27"/>
    </row>
    <row r="317">
      <c r="A317" s="27"/>
    </row>
    <row r="318">
      <c r="A318" s="27"/>
    </row>
    <row r="319">
      <c r="A319" s="27"/>
    </row>
    <row r="320">
      <c r="A320" s="27"/>
    </row>
    <row r="321">
      <c r="A321" s="27"/>
    </row>
    <row r="322">
      <c r="A322" s="27"/>
    </row>
    <row r="323">
      <c r="A323" s="27"/>
    </row>
    <row r="324">
      <c r="A324" s="27"/>
    </row>
    <row r="325">
      <c r="A325" s="27"/>
    </row>
    <row r="326">
      <c r="A326" s="27"/>
    </row>
    <row r="327">
      <c r="A327" s="27"/>
    </row>
    <row r="328">
      <c r="A328" s="27"/>
    </row>
    <row r="329">
      <c r="A329" s="27"/>
    </row>
    <row r="330">
      <c r="A330" s="27"/>
    </row>
    <row r="331">
      <c r="A331" s="27"/>
    </row>
    <row r="332">
      <c r="A332" s="27"/>
    </row>
    <row r="333">
      <c r="A333" s="27"/>
    </row>
    <row r="334">
      <c r="A334" s="27"/>
    </row>
    <row r="335">
      <c r="A335" s="27"/>
    </row>
    <row r="336">
      <c r="A336" s="27"/>
    </row>
    <row r="337">
      <c r="A337" s="27"/>
    </row>
    <row r="338">
      <c r="A338" s="27"/>
    </row>
    <row r="339">
      <c r="A339" s="27"/>
    </row>
    <row r="340">
      <c r="A340" s="27"/>
    </row>
    <row r="341">
      <c r="A341" s="27"/>
    </row>
    <row r="342">
      <c r="A342" s="27"/>
    </row>
    <row r="343">
      <c r="A343" s="27"/>
    </row>
    <row r="344">
      <c r="A344" s="27"/>
    </row>
    <row r="345">
      <c r="A345" s="27"/>
    </row>
    <row r="346">
      <c r="A346" s="27"/>
    </row>
    <row r="347">
      <c r="A347" s="27"/>
    </row>
    <row r="348">
      <c r="A348" s="27"/>
    </row>
    <row r="349">
      <c r="A349" s="27"/>
    </row>
    <row r="350">
      <c r="A350" s="27"/>
    </row>
    <row r="351">
      <c r="A351" s="27"/>
    </row>
    <row r="352">
      <c r="A352" s="27"/>
    </row>
    <row r="353">
      <c r="A353" s="27"/>
    </row>
    <row r="354">
      <c r="A354" s="27"/>
    </row>
    <row r="355">
      <c r="A355" s="27"/>
    </row>
    <row r="356">
      <c r="A356" s="27"/>
    </row>
    <row r="357">
      <c r="A357" s="27"/>
    </row>
    <row r="358">
      <c r="A358" s="27"/>
    </row>
    <row r="359">
      <c r="A359" s="27"/>
    </row>
    <row r="360">
      <c r="A360" s="27"/>
    </row>
    <row r="361">
      <c r="A361" s="27"/>
    </row>
    <row r="362">
      <c r="A362" s="27"/>
    </row>
    <row r="363">
      <c r="A363" s="27"/>
    </row>
    <row r="364">
      <c r="A364" s="27"/>
    </row>
    <row r="365">
      <c r="A365" s="27"/>
    </row>
    <row r="366">
      <c r="A366" s="27"/>
    </row>
    <row r="367">
      <c r="A367" s="27"/>
    </row>
    <row r="368">
      <c r="A368" s="27"/>
    </row>
    <row r="369">
      <c r="A369" s="27"/>
    </row>
    <row r="370">
      <c r="A370" s="27"/>
    </row>
    <row r="371">
      <c r="A371" s="27"/>
    </row>
    <row r="372">
      <c r="A372" s="27"/>
    </row>
    <row r="373">
      <c r="A373" s="27"/>
    </row>
    <row r="374">
      <c r="A374" s="27"/>
    </row>
    <row r="375">
      <c r="A375" s="27"/>
    </row>
    <row r="376">
      <c r="A376" s="27"/>
    </row>
    <row r="377">
      <c r="A377" s="27"/>
    </row>
    <row r="378">
      <c r="A378" s="27"/>
    </row>
    <row r="379">
      <c r="A379" s="27"/>
    </row>
    <row r="380">
      <c r="A380" s="27"/>
    </row>
    <row r="381">
      <c r="A381" s="27"/>
    </row>
    <row r="382">
      <c r="A382" s="27"/>
    </row>
    <row r="383">
      <c r="A383" s="27"/>
    </row>
    <row r="384">
      <c r="A384" s="27"/>
    </row>
    <row r="385">
      <c r="A385" s="27"/>
    </row>
    <row r="386">
      <c r="A386" s="27"/>
    </row>
    <row r="387">
      <c r="A387" s="27"/>
    </row>
    <row r="388">
      <c r="A388" s="27"/>
    </row>
    <row r="389">
      <c r="A389" s="27"/>
    </row>
    <row r="390">
      <c r="A390" s="27"/>
    </row>
    <row r="391">
      <c r="A391" s="27"/>
    </row>
    <row r="392">
      <c r="A392" s="27"/>
    </row>
    <row r="393">
      <c r="A393" s="27"/>
    </row>
    <row r="394">
      <c r="A394" s="27"/>
    </row>
    <row r="395">
      <c r="A395" s="27"/>
    </row>
    <row r="396">
      <c r="A396" s="27"/>
    </row>
    <row r="397">
      <c r="A397" s="27"/>
    </row>
    <row r="398">
      <c r="A398" s="27"/>
    </row>
    <row r="399">
      <c r="A399" s="27"/>
    </row>
    <row r="400">
      <c r="A400" s="27"/>
    </row>
    <row r="401">
      <c r="A401" s="27"/>
    </row>
    <row r="402">
      <c r="A402" s="27"/>
    </row>
    <row r="403">
      <c r="A403" s="27"/>
    </row>
    <row r="404">
      <c r="A404" s="27"/>
    </row>
    <row r="405">
      <c r="A405" s="27"/>
    </row>
    <row r="406">
      <c r="A406" s="27"/>
    </row>
    <row r="407">
      <c r="A407" s="27"/>
    </row>
    <row r="408">
      <c r="A408" s="27"/>
    </row>
    <row r="409">
      <c r="A409" s="27"/>
    </row>
    <row r="410">
      <c r="A410" s="27"/>
    </row>
    <row r="411">
      <c r="A411" s="27"/>
    </row>
    <row r="412">
      <c r="A412" s="27"/>
    </row>
    <row r="413">
      <c r="A413" s="27"/>
    </row>
    <row r="414">
      <c r="A414" s="27"/>
    </row>
    <row r="415">
      <c r="A415" s="27"/>
    </row>
    <row r="416">
      <c r="A416" s="27"/>
    </row>
    <row r="417">
      <c r="A417" s="27"/>
    </row>
    <row r="418">
      <c r="A418" s="27"/>
    </row>
    <row r="419">
      <c r="A419" s="27"/>
    </row>
    <row r="420">
      <c r="A420" s="27"/>
    </row>
    <row r="421">
      <c r="A421" s="27"/>
    </row>
    <row r="422">
      <c r="A422" s="27"/>
    </row>
    <row r="423">
      <c r="A423" s="27"/>
    </row>
    <row r="424">
      <c r="A424" s="27"/>
    </row>
    <row r="425">
      <c r="A425" s="27"/>
    </row>
    <row r="426">
      <c r="A426" s="27"/>
    </row>
    <row r="427">
      <c r="A427" s="27"/>
    </row>
    <row r="428">
      <c r="A428" s="27"/>
    </row>
    <row r="429">
      <c r="A429" s="27"/>
    </row>
    <row r="430">
      <c r="A430" s="27"/>
    </row>
    <row r="431">
      <c r="A431" s="27"/>
    </row>
    <row r="432">
      <c r="A432" s="27"/>
    </row>
    <row r="433">
      <c r="A433" s="27"/>
    </row>
    <row r="434">
      <c r="A434" s="27"/>
    </row>
    <row r="435">
      <c r="A435" s="27"/>
    </row>
    <row r="436">
      <c r="A436" s="27"/>
    </row>
    <row r="437">
      <c r="A437" s="27"/>
    </row>
    <row r="438">
      <c r="A438" s="27"/>
    </row>
    <row r="439">
      <c r="A439" s="27"/>
    </row>
    <row r="440">
      <c r="A440" s="27"/>
    </row>
    <row r="441">
      <c r="A441" s="27"/>
    </row>
    <row r="442">
      <c r="A442" s="27"/>
    </row>
    <row r="443">
      <c r="A443" s="27"/>
    </row>
    <row r="444">
      <c r="A444" s="27"/>
    </row>
    <row r="445">
      <c r="A445" s="27"/>
    </row>
    <row r="446">
      <c r="A446" s="27"/>
    </row>
    <row r="447">
      <c r="A447" s="27"/>
    </row>
    <row r="448">
      <c r="A448" s="27"/>
    </row>
    <row r="449">
      <c r="A449" s="27"/>
    </row>
    <row r="450">
      <c r="A450" s="27"/>
    </row>
    <row r="451">
      <c r="A451" s="27"/>
    </row>
    <row r="452">
      <c r="A452" s="27"/>
    </row>
    <row r="453">
      <c r="A453" s="27"/>
    </row>
    <row r="454">
      <c r="A454" s="27"/>
    </row>
    <row r="455">
      <c r="A455" s="27"/>
    </row>
    <row r="456">
      <c r="A456" s="27"/>
    </row>
    <row r="457">
      <c r="A457" s="27"/>
    </row>
    <row r="458">
      <c r="A458" s="27"/>
    </row>
    <row r="459">
      <c r="A459" s="27"/>
    </row>
    <row r="460">
      <c r="A460" s="27"/>
    </row>
    <row r="461">
      <c r="A461" s="27"/>
    </row>
    <row r="462">
      <c r="A462" s="27"/>
    </row>
    <row r="463">
      <c r="A463" s="27"/>
    </row>
    <row r="464">
      <c r="A464" s="27"/>
    </row>
    <row r="465">
      <c r="A465" s="27"/>
    </row>
    <row r="466">
      <c r="A466" s="27"/>
    </row>
    <row r="467">
      <c r="A467" s="27"/>
    </row>
    <row r="468">
      <c r="A468" s="27"/>
    </row>
    <row r="469">
      <c r="A469" s="27"/>
    </row>
    <row r="470">
      <c r="A470" s="27"/>
    </row>
    <row r="471">
      <c r="A471" s="27"/>
    </row>
    <row r="472">
      <c r="A472" s="27"/>
    </row>
    <row r="473">
      <c r="A473" s="27"/>
    </row>
    <row r="474">
      <c r="A474" s="27"/>
    </row>
    <row r="475">
      <c r="A475" s="27"/>
    </row>
    <row r="476">
      <c r="A476" s="27"/>
    </row>
    <row r="477">
      <c r="A477" s="27"/>
    </row>
    <row r="478">
      <c r="A478" s="27"/>
    </row>
    <row r="479">
      <c r="A479" s="27"/>
    </row>
    <row r="480">
      <c r="A480" s="27"/>
    </row>
    <row r="481">
      <c r="A481" s="27"/>
    </row>
    <row r="482">
      <c r="A482" s="27"/>
    </row>
    <row r="483">
      <c r="A483" s="27"/>
    </row>
    <row r="484">
      <c r="A484" s="27"/>
    </row>
    <row r="485">
      <c r="A485" s="27"/>
    </row>
    <row r="486">
      <c r="A486" s="27"/>
    </row>
    <row r="487">
      <c r="A487" s="27"/>
    </row>
    <row r="488">
      <c r="A488" s="27"/>
    </row>
    <row r="489">
      <c r="A489" s="27"/>
    </row>
    <row r="490">
      <c r="A490" s="27"/>
    </row>
    <row r="491">
      <c r="A491" s="27"/>
    </row>
    <row r="492">
      <c r="A492" s="27"/>
    </row>
    <row r="493">
      <c r="A493" s="27"/>
    </row>
    <row r="494">
      <c r="A494" s="27"/>
    </row>
    <row r="495">
      <c r="A495" s="27"/>
    </row>
    <row r="496">
      <c r="A496" s="27"/>
    </row>
    <row r="497">
      <c r="A497" s="27"/>
    </row>
    <row r="498">
      <c r="A498" s="27"/>
    </row>
    <row r="499">
      <c r="A499" s="27"/>
    </row>
    <row r="500">
      <c r="A500" s="27"/>
    </row>
    <row r="501">
      <c r="A501" s="27"/>
    </row>
    <row r="502">
      <c r="A502" s="27"/>
    </row>
    <row r="503">
      <c r="A503" s="27"/>
    </row>
    <row r="504">
      <c r="A504" s="27"/>
    </row>
    <row r="505">
      <c r="A505" s="27"/>
    </row>
    <row r="506">
      <c r="A506" s="27"/>
    </row>
    <row r="507">
      <c r="A507" s="27"/>
    </row>
    <row r="508">
      <c r="A508" s="27"/>
    </row>
    <row r="509">
      <c r="A509" s="27"/>
    </row>
    <row r="510">
      <c r="A510" s="27"/>
    </row>
    <row r="511">
      <c r="A511" s="27"/>
    </row>
    <row r="512">
      <c r="A512" s="27"/>
    </row>
    <row r="513">
      <c r="A513" s="27"/>
    </row>
    <row r="514">
      <c r="A514" s="27"/>
    </row>
    <row r="515">
      <c r="A515" s="27"/>
    </row>
    <row r="516">
      <c r="A516" s="27"/>
    </row>
    <row r="517">
      <c r="A517" s="27"/>
    </row>
    <row r="518">
      <c r="A518" s="27"/>
    </row>
    <row r="519">
      <c r="A519" s="27"/>
    </row>
    <row r="520">
      <c r="A520" s="27"/>
    </row>
    <row r="521">
      <c r="A521" s="27"/>
    </row>
    <row r="522">
      <c r="A522" s="27"/>
    </row>
    <row r="523">
      <c r="A523" s="27"/>
    </row>
    <row r="524">
      <c r="A524" s="27"/>
    </row>
    <row r="525">
      <c r="A525" s="27"/>
    </row>
    <row r="526">
      <c r="A526" s="27"/>
    </row>
    <row r="527">
      <c r="A527" s="27"/>
    </row>
    <row r="528">
      <c r="A528" s="27"/>
    </row>
    <row r="529">
      <c r="A529" s="27"/>
    </row>
    <row r="530">
      <c r="A530" s="27"/>
    </row>
    <row r="531">
      <c r="A531" s="27"/>
    </row>
    <row r="532">
      <c r="A532" s="27"/>
    </row>
    <row r="533">
      <c r="A533" s="27"/>
    </row>
    <row r="534">
      <c r="A534" s="27"/>
    </row>
    <row r="535">
      <c r="A535" s="27"/>
    </row>
    <row r="536">
      <c r="A536" s="27"/>
    </row>
    <row r="537">
      <c r="A537" s="27"/>
    </row>
    <row r="538">
      <c r="A538" s="27"/>
    </row>
    <row r="539">
      <c r="A539" s="27"/>
    </row>
    <row r="540">
      <c r="A540" s="27"/>
    </row>
    <row r="541">
      <c r="A541" s="27"/>
    </row>
    <row r="542">
      <c r="A542" s="27"/>
    </row>
    <row r="543">
      <c r="A543" s="27"/>
    </row>
    <row r="544">
      <c r="A544" s="27"/>
    </row>
    <row r="545">
      <c r="A545" s="27"/>
    </row>
    <row r="546">
      <c r="A546" s="27"/>
    </row>
    <row r="547">
      <c r="A547" s="27"/>
    </row>
    <row r="548">
      <c r="A548" s="27"/>
    </row>
    <row r="549">
      <c r="A549" s="27"/>
    </row>
    <row r="550">
      <c r="A550" s="27"/>
    </row>
    <row r="551">
      <c r="A551" s="27"/>
    </row>
    <row r="552">
      <c r="A552" s="27"/>
    </row>
    <row r="553">
      <c r="A553" s="27"/>
    </row>
    <row r="554">
      <c r="A554" s="27"/>
    </row>
    <row r="555">
      <c r="A555" s="27"/>
    </row>
    <row r="556">
      <c r="A556" s="27"/>
    </row>
    <row r="557">
      <c r="A557" s="27"/>
    </row>
    <row r="558">
      <c r="A558" s="27"/>
    </row>
    <row r="559">
      <c r="A559" s="27"/>
    </row>
    <row r="560">
      <c r="A560" s="27"/>
    </row>
    <row r="561">
      <c r="A561" s="27"/>
    </row>
    <row r="562">
      <c r="A562" s="27"/>
    </row>
    <row r="563">
      <c r="A563" s="27"/>
    </row>
    <row r="564">
      <c r="A564" s="27"/>
    </row>
    <row r="565">
      <c r="A565" s="27"/>
    </row>
    <row r="566">
      <c r="A566" s="27"/>
    </row>
    <row r="567">
      <c r="A567" s="27"/>
    </row>
    <row r="568">
      <c r="A568" s="27"/>
    </row>
    <row r="569">
      <c r="A569" s="27"/>
    </row>
    <row r="570">
      <c r="A570" s="27"/>
    </row>
    <row r="571">
      <c r="A571" s="27"/>
    </row>
    <row r="572">
      <c r="A572" s="27"/>
    </row>
    <row r="573">
      <c r="A573" s="27"/>
    </row>
    <row r="574">
      <c r="A574" s="27"/>
    </row>
    <row r="575">
      <c r="A575" s="27"/>
    </row>
    <row r="576">
      <c r="A576" s="27"/>
    </row>
    <row r="577">
      <c r="A577" s="27"/>
    </row>
    <row r="578">
      <c r="A578" s="27"/>
    </row>
    <row r="579">
      <c r="A579" s="27"/>
    </row>
    <row r="580">
      <c r="A580" s="27"/>
    </row>
    <row r="581">
      <c r="A581" s="27"/>
    </row>
    <row r="582">
      <c r="A582" s="27"/>
    </row>
    <row r="583">
      <c r="A583" s="27"/>
    </row>
    <row r="584">
      <c r="A584" s="27"/>
    </row>
    <row r="585">
      <c r="A585" s="27"/>
    </row>
    <row r="586">
      <c r="A586" s="27"/>
    </row>
    <row r="587">
      <c r="A587" s="27"/>
    </row>
    <row r="588">
      <c r="A588" s="27"/>
    </row>
    <row r="589">
      <c r="A589" s="27"/>
    </row>
    <row r="590">
      <c r="A590" s="27"/>
    </row>
    <row r="591">
      <c r="A591" s="27"/>
    </row>
    <row r="592">
      <c r="A592" s="27"/>
    </row>
    <row r="593">
      <c r="A593" s="27"/>
    </row>
    <row r="594">
      <c r="A594" s="27"/>
    </row>
    <row r="595">
      <c r="A595" s="27"/>
    </row>
    <row r="596">
      <c r="A596" s="27"/>
    </row>
    <row r="597">
      <c r="A597" s="27"/>
    </row>
    <row r="598">
      <c r="A598" s="27"/>
    </row>
    <row r="599">
      <c r="A599" s="27"/>
    </row>
    <row r="600">
      <c r="A600" s="27"/>
    </row>
    <row r="601">
      <c r="A601" s="27"/>
    </row>
    <row r="602">
      <c r="A602" s="27"/>
    </row>
    <row r="603">
      <c r="A603" s="27"/>
    </row>
    <row r="604">
      <c r="A604" s="27"/>
    </row>
    <row r="605">
      <c r="A605" s="27"/>
    </row>
    <row r="606">
      <c r="A606" s="27"/>
    </row>
    <row r="607">
      <c r="A607" s="27"/>
    </row>
    <row r="608">
      <c r="A608" s="27"/>
    </row>
    <row r="609">
      <c r="A609" s="27"/>
    </row>
    <row r="610">
      <c r="A610" s="27"/>
    </row>
    <row r="611">
      <c r="A611" s="27"/>
    </row>
    <row r="612">
      <c r="A612" s="27"/>
    </row>
    <row r="613">
      <c r="A613" s="27"/>
    </row>
    <row r="614">
      <c r="A614" s="27"/>
    </row>
    <row r="615">
      <c r="A615" s="27"/>
    </row>
    <row r="616">
      <c r="A616" s="27"/>
    </row>
    <row r="617">
      <c r="A617" s="27"/>
    </row>
    <row r="618">
      <c r="A618" s="27"/>
    </row>
    <row r="619">
      <c r="A619" s="27"/>
    </row>
    <row r="620">
      <c r="A620" s="27"/>
    </row>
    <row r="621">
      <c r="A621" s="27"/>
    </row>
    <row r="622">
      <c r="A622" s="27"/>
    </row>
    <row r="623">
      <c r="A623" s="27"/>
    </row>
    <row r="624">
      <c r="A624" s="27"/>
    </row>
    <row r="625">
      <c r="A625" s="27"/>
    </row>
    <row r="626">
      <c r="A626" s="27"/>
    </row>
    <row r="627">
      <c r="A627" s="27"/>
    </row>
    <row r="628">
      <c r="A628" s="27"/>
    </row>
    <row r="629">
      <c r="A629" s="27"/>
    </row>
    <row r="630">
      <c r="A630" s="27"/>
    </row>
    <row r="631">
      <c r="A631" s="27"/>
    </row>
    <row r="632">
      <c r="A632" s="27"/>
    </row>
    <row r="633">
      <c r="A633" s="27"/>
    </row>
    <row r="634">
      <c r="A634" s="27"/>
    </row>
    <row r="635">
      <c r="A635" s="27"/>
    </row>
    <row r="636">
      <c r="A636" s="27"/>
    </row>
    <row r="637">
      <c r="A637" s="27"/>
    </row>
    <row r="638">
      <c r="A638" s="27"/>
    </row>
    <row r="639">
      <c r="A639" s="27"/>
    </row>
    <row r="640">
      <c r="A640" s="27"/>
    </row>
    <row r="641">
      <c r="A641" s="27"/>
    </row>
    <row r="642">
      <c r="A642" s="27"/>
    </row>
    <row r="643">
      <c r="A643" s="27"/>
    </row>
    <row r="644">
      <c r="A644" s="27"/>
    </row>
    <row r="645">
      <c r="A645" s="27"/>
    </row>
    <row r="646">
      <c r="A646" s="27"/>
    </row>
    <row r="647">
      <c r="A647" s="27"/>
    </row>
    <row r="648">
      <c r="A648" s="27"/>
    </row>
    <row r="649">
      <c r="A649" s="27"/>
    </row>
    <row r="650">
      <c r="A650" s="27"/>
    </row>
    <row r="651">
      <c r="A651" s="27"/>
    </row>
    <row r="652">
      <c r="A652" s="27"/>
    </row>
    <row r="653">
      <c r="A653" s="27"/>
    </row>
    <row r="654">
      <c r="A654" s="27"/>
    </row>
    <row r="655">
      <c r="A655" s="27"/>
    </row>
    <row r="656">
      <c r="A656" s="27"/>
    </row>
    <row r="657">
      <c r="A657" s="27"/>
    </row>
    <row r="658">
      <c r="A658" s="27"/>
    </row>
    <row r="659">
      <c r="A659" s="27"/>
    </row>
    <row r="660">
      <c r="A660" s="27"/>
    </row>
    <row r="661">
      <c r="A661" s="27"/>
    </row>
    <row r="662">
      <c r="A662" s="27"/>
    </row>
    <row r="663">
      <c r="A663" s="27"/>
    </row>
    <row r="664">
      <c r="A664" s="27"/>
    </row>
    <row r="665">
      <c r="A665" s="27"/>
    </row>
    <row r="666">
      <c r="A666" s="27"/>
    </row>
    <row r="667">
      <c r="A667" s="27"/>
    </row>
    <row r="668">
      <c r="A668" s="27"/>
    </row>
    <row r="669">
      <c r="A669" s="27"/>
    </row>
    <row r="670">
      <c r="A670" s="27"/>
    </row>
    <row r="671">
      <c r="A671" s="27"/>
    </row>
    <row r="672">
      <c r="A672" s="27"/>
    </row>
    <row r="673">
      <c r="A673" s="27"/>
    </row>
    <row r="674">
      <c r="A674" s="27"/>
    </row>
    <row r="675">
      <c r="A675" s="27"/>
    </row>
    <row r="676">
      <c r="A676" s="27"/>
    </row>
    <row r="677">
      <c r="A677" s="27"/>
    </row>
    <row r="678">
      <c r="A678" s="27"/>
    </row>
    <row r="679">
      <c r="A679" s="27"/>
    </row>
    <row r="680">
      <c r="A680" s="27"/>
    </row>
    <row r="681">
      <c r="A681" s="27"/>
    </row>
    <row r="682">
      <c r="A682" s="27"/>
    </row>
    <row r="683">
      <c r="A683" s="27"/>
    </row>
    <row r="684">
      <c r="A684" s="27"/>
    </row>
    <row r="685">
      <c r="A685" s="27"/>
    </row>
    <row r="686">
      <c r="A686" s="27"/>
    </row>
    <row r="687">
      <c r="A687" s="27"/>
    </row>
    <row r="688">
      <c r="A688" s="27"/>
    </row>
    <row r="689">
      <c r="A689" s="27"/>
    </row>
    <row r="690">
      <c r="A690" s="27"/>
    </row>
    <row r="691">
      <c r="A691" s="27"/>
    </row>
    <row r="692">
      <c r="A692" s="27"/>
    </row>
    <row r="693">
      <c r="A693" s="27"/>
    </row>
    <row r="694">
      <c r="A694" s="27"/>
    </row>
    <row r="695">
      <c r="A695" s="27"/>
    </row>
    <row r="696">
      <c r="A696" s="27"/>
    </row>
    <row r="697">
      <c r="A697" s="27"/>
    </row>
    <row r="698">
      <c r="A698" s="27"/>
    </row>
    <row r="699">
      <c r="A699" s="27"/>
    </row>
    <row r="700">
      <c r="A700" s="27"/>
    </row>
    <row r="701">
      <c r="A701" s="27"/>
    </row>
    <row r="702">
      <c r="A702" s="27"/>
    </row>
    <row r="703">
      <c r="A703" s="27"/>
    </row>
    <row r="704">
      <c r="A704" s="27"/>
    </row>
    <row r="705">
      <c r="A705" s="27"/>
    </row>
    <row r="706">
      <c r="A706" s="27"/>
    </row>
    <row r="707">
      <c r="A707" s="27"/>
    </row>
    <row r="708">
      <c r="A708" s="27"/>
    </row>
    <row r="709">
      <c r="A709" s="27"/>
    </row>
    <row r="710">
      <c r="A710" s="27"/>
    </row>
    <row r="711">
      <c r="A711" s="27"/>
    </row>
    <row r="712">
      <c r="A712" s="27"/>
    </row>
    <row r="713">
      <c r="A713" s="27"/>
    </row>
    <row r="714">
      <c r="A714" s="27"/>
    </row>
    <row r="715">
      <c r="A715" s="27"/>
    </row>
    <row r="716">
      <c r="A716" s="27"/>
    </row>
    <row r="717">
      <c r="A717" s="27"/>
    </row>
    <row r="718">
      <c r="A718" s="27"/>
    </row>
    <row r="719">
      <c r="A719" s="27"/>
    </row>
    <row r="720">
      <c r="A720" s="27"/>
    </row>
    <row r="721">
      <c r="A721" s="27"/>
    </row>
    <row r="722">
      <c r="A722" s="27"/>
    </row>
    <row r="723">
      <c r="A723" s="27"/>
    </row>
    <row r="724">
      <c r="A724" s="27"/>
    </row>
    <row r="725">
      <c r="A725" s="27"/>
    </row>
    <row r="726">
      <c r="A726" s="27"/>
    </row>
    <row r="727">
      <c r="A727" s="27"/>
    </row>
    <row r="728">
      <c r="A728" s="27"/>
    </row>
    <row r="729">
      <c r="A729" s="27"/>
    </row>
    <row r="730">
      <c r="A730" s="27"/>
    </row>
    <row r="731">
      <c r="A731" s="27"/>
    </row>
    <row r="732">
      <c r="A732" s="27"/>
    </row>
    <row r="733">
      <c r="A733" s="27"/>
    </row>
    <row r="734">
      <c r="A734" s="27"/>
    </row>
    <row r="735">
      <c r="A735" s="27"/>
    </row>
    <row r="736">
      <c r="A736" s="27"/>
    </row>
    <row r="737">
      <c r="A737" s="27"/>
    </row>
    <row r="738">
      <c r="A738" s="27"/>
    </row>
    <row r="739">
      <c r="A739" s="27"/>
    </row>
    <row r="740">
      <c r="A740" s="27"/>
    </row>
    <row r="741">
      <c r="A741" s="27"/>
    </row>
    <row r="742">
      <c r="A742" s="27"/>
    </row>
    <row r="743">
      <c r="A743" s="27"/>
    </row>
    <row r="744">
      <c r="A744" s="27"/>
    </row>
    <row r="745">
      <c r="A745" s="27"/>
    </row>
    <row r="746">
      <c r="A746" s="27"/>
    </row>
    <row r="747">
      <c r="A747" s="27"/>
    </row>
    <row r="748">
      <c r="A748" s="27"/>
    </row>
    <row r="749">
      <c r="A749" s="27"/>
    </row>
    <row r="750">
      <c r="A750" s="27"/>
    </row>
    <row r="751">
      <c r="A751" s="27"/>
    </row>
    <row r="752">
      <c r="A752" s="27"/>
    </row>
    <row r="753">
      <c r="A753" s="27"/>
    </row>
    <row r="754">
      <c r="A754" s="27"/>
    </row>
    <row r="755">
      <c r="A755" s="27"/>
    </row>
    <row r="756">
      <c r="A756" s="27"/>
    </row>
    <row r="757">
      <c r="A757" s="27"/>
    </row>
    <row r="758">
      <c r="A758" s="27"/>
    </row>
    <row r="759">
      <c r="A759" s="27"/>
    </row>
    <row r="760">
      <c r="A760" s="27"/>
    </row>
    <row r="761">
      <c r="A761" s="27"/>
    </row>
    <row r="762">
      <c r="A762" s="27"/>
    </row>
    <row r="763">
      <c r="A763" s="27"/>
    </row>
    <row r="764">
      <c r="A764" s="27"/>
    </row>
    <row r="765">
      <c r="A765" s="27"/>
    </row>
    <row r="766">
      <c r="A766" s="27"/>
    </row>
    <row r="767">
      <c r="A767" s="27"/>
    </row>
    <row r="768">
      <c r="A768" s="27"/>
    </row>
    <row r="769">
      <c r="A769" s="27"/>
    </row>
    <row r="770">
      <c r="A770" s="27"/>
    </row>
    <row r="771">
      <c r="A771" s="27"/>
    </row>
    <row r="772">
      <c r="A772" s="27"/>
    </row>
    <row r="773">
      <c r="A773" s="27"/>
    </row>
    <row r="774">
      <c r="A774" s="27"/>
    </row>
    <row r="775">
      <c r="A775" s="27"/>
    </row>
    <row r="776">
      <c r="A776" s="27"/>
    </row>
    <row r="777">
      <c r="A777" s="27"/>
    </row>
    <row r="778">
      <c r="A778" s="27"/>
    </row>
    <row r="779">
      <c r="A779" s="27"/>
    </row>
    <row r="780">
      <c r="A780" s="27"/>
    </row>
    <row r="781">
      <c r="A781" s="27"/>
    </row>
    <row r="782">
      <c r="A782" s="27"/>
    </row>
    <row r="783">
      <c r="A783" s="27"/>
    </row>
    <row r="784">
      <c r="A784" s="27"/>
    </row>
    <row r="785">
      <c r="A785" s="27"/>
    </row>
    <row r="786">
      <c r="A786" s="27"/>
    </row>
    <row r="787">
      <c r="A787" s="27"/>
    </row>
    <row r="788">
      <c r="A788" s="27"/>
    </row>
    <row r="789">
      <c r="A789" s="27"/>
    </row>
    <row r="790">
      <c r="A790" s="27"/>
    </row>
    <row r="791">
      <c r="A791" s="27"/>
    </row>
    <row r="792">
      <c r="A792" s="27"/>
    </row>
    <row r="793">
      <c r="A793" s="27"/>
    </row>
    <row r="794">
      <c r="A794" s="27"/>
    </row>
    <row r="795">
      <c r="A795" s="27"/>
    </row>
    <row r="796">
      <c r="A796" s="27"/>
    </row>
    <row r="797">
      <c r="A797" s="27"/>
    </row>
    <row r="798">
      <c r="A798" s="27"/>
    </row>
    <row r="799">
      <c r="A799" s="27"/>
    </row>
    <row r="800">
      <c r="A800" s="27"/>
    </row>
    <row r="801">
      <c r="A801" s="27"/>
    </row>
    <row r="802">
      <c r="A802" s="27"/>
    </row>
    <row r="803">
      <c r="A803" s="27"/>
    </row>
    <row r="804">
      <c r="A804" s="27"/>
    </row>
    <row r="805">
      <c r="A805" s="27"/>
    </row>
    <row r="806">
      <c r="A806" s="27"/>
    </row>
    <row r="807">
      <c r="A807" s="27"/>
    </row>
    <row r="808">
      <c r="A808" s="27"/>
    </row>
    <row r="809">
      <c r="A809" s="27"/>
    </row>
    <row r="810">
      <c r="A810" s="27"/>
    </row>
    <row r="811">
      <c r="A811" s="27"/>
    </row>
    <row r="812">
      <c r="A812" s="27"/>
    </row>
    <row r="813">
      <c r="A813" s="27"/>
    </row>
    <row r="814">
      <c r="A814" s="27"/>
    </row>
    <row r="815">
      <c r="A815" s="27"/>
    </row>
    <row r="816">
      <c r="A816" s="27"/>
    </row>
    <row r="817">
      <c r="A817" s="27"/>
    </row>
    <row r="818">
      <c r="A818" s="27"/>
    </row>
    <row r="819">
      <c r="A819" s="27"/>
    </row>
    <row r="820">
      <c r="A820" s="27"/>
    </row>
    <row r="821">
      <c r="A821" s="27"/>
    </row>
    <row r="822">
      <c r="A822" s="27"/>
    </row>
    <row r="823">
      <c r="A823" s="27"/>
    </row>
    <row r="824">
      <c r="A824" s="27"/>
    </row>
    <row r="825">
      <c r="A825" s="27"/>
    </row>
    <row r="826">
      <c r="A826" s="27"/>
    </row>
    <row r="827">
      <c r="A827" s="27"/>
    </row>
    <row r="828">
      <c r="A828" s="27"/>
    </row>
    <row r="829">
      <c r="A829" s="27"/>
    </row>
    <row r="830">
      <c r="A830" s="27"/>
    </row>
    <row r="831">
      <c r="A831" s="27"/>
    </row>
    <row r="832">
      <c r="A832" s="27"/>
    </row>
    <row r="833">
      <c r="A833" s="27"/>
    </row>
    <row r="834">
      <c r="A834" s="27"/>
    </row>
    <row r="835">
      <c r="A835" s="27"/>
    </row>
    <row r="836">
      <c r="A836" s="27"/>
    </row>
    <row r="837">
      <c r="A837" s="27"/>
    </row>
    <row r="838">
      <c r="A838" s="27"/>
    </row>
    <row r="839">
      <c r="A839" s="27"/>
    </row>
    <row r="840">
      <c r="A840" s="27"/>
    </row>
    <row r="841">
      <c r="A841" s="27"/>
    </row>
    <row r="842">
      <c r="A842" s="27"/>
    </row>
    <row r="843">
      <c r="A843" s="27"/>
    </row>
    <row r="844">
      <c r="A844" s="27"/>
    </row>
    <row r="845">
      <c r="A845" s="27"/>
    </row>
    <row r="846">
      <c r="A846" s="27"/>
    </row>
    <row r="847">
      <c r="A847" s="27"/>
    </row>
    <row r="848">
      <c r="A848" s="27"/>
    </row>
    <row r="849">
      <c r="A849" s="27"/>
    </row>
    <row r="850">
      <c r="A850" s="27"/>
    </row>
    <row r="851">
      <c r="A851" s="27"/>
    </row>
    <row r="852">
      <c r="A852" s="27"/>
    </row>
    <row r="853">
      <c r="A853" s="27"/>
    </row>
    <row r="854">
      <c r="A854" s="27"/>
    </row>
    <row r="855">
      <c r="A855" s="27"/>
    </row>
    <row r="856">
      <c r="A856" s="27"/>
    </row>
    <row r="857">
      <c r="A857" s="27"/>
    </row>
    <row r="858">
      <c r="A858" s="27"/>
    </row>
    <row r="859">
      <c r="A859" s="27"/>
    </row>
    <row r="860">
      <c r="A860" s="27"/>
    </row>
    <row r="861">
      <c r="A861" s="27"/>
    </row>
    <row r="862">
      <c r="A862" s="27"/>
    </row>
    <row r="863">
      <c r="A863" s="27"/>
    </row>
    <row r="864">
      <c r="A864" s="27"/>
    </row>
    <row r="865">
      <c r="A865" s="27"/>
    </row>
    <row r="866">
      <c r="A866" s="27"/>
    </row>
    <row r="867">
      <c r="A867" s="27"/>
    </row>
    <row r="868">
      <c r="A868" s="27"/>
    </row>
    <row r="869">
      <c r="A869" s="27"/>
    </row>
    <row r="870">
      <c r="A870" s="27"/>
    </row>
    <row r="871">
      <c r="A871" s="27"/>
    </row>
    <row r="872">
      <c r="A872" s="27"/>
    </row>
    <row r="873">
      <c r="A873" s="27"/>
    </row>
    <row r="874">
      <c r="A874" s="27"/>
    </row>
    <row r="875">
      <c r="A875" s="27"/>
    </row>
    <row r="876">
      <c r="A876" s="27"/>
    </row>
    <row r="877">
      <c r="A877" s="27"/>
    </row>
    <row r="878">
      <c r="A878" s="27"/>
    </row>
    <row r="879">
      <c r="A879" s="27"/>
    </row>
    <row r="880">
      <c r="A880" s="27"/>
    </row>
    <row r="881">
      <c r="A881" s="27"/>
    </row>
    <row r="882">
      <c r="A882" s="27"/>
    </row>
    <row r="883">
      <c r="A883" s="27"/>
    </row>
    <row r="884">
      <c r="A884" s="27"/>
    </row>
    <row r="885">
      <c r="A885" s="27"/>
    </row>
    <row r="886">
      <c r="A886" s="27"/>
    </row>
    <row r="887">
      <c r="A887" s="27"/>
    </row>
    <row r="888">
      <c r="A888" s="27"/>
    </row>
    <row r="889">
      <c r="A889" s="27"/>
    </row>
    <row r="890">
      <c r="A890" s="27"/>
    </row>
    <row r="891">
      <c r="A891" s="27"/>
    </row>
    <row r="892">
      <c r="A892" s="27"/>
    </row>
    <row r="893">
      <c r="A893" s="27"/>
    </row>
    <row r="894">
      <c r="A894" s="27"/>
    </row>
    <row r="895">
      <c r="A895" s="27"/>
    </row>
    <row r="896">
      <c r="A896" s="27"/>
    </row>
    <row r="897">
      <c r="A897" s="27"/>
    </row>
    <row r="898">
      <c r="A898" s="27"/>
    </row>
    <row r="899">
      <c r="A899" s="27"/>
    </row>
    <row r="900">
      <c r="A900" s="27"/>
    </row>
    <row r="901">
      <c r="A901" s="27"/>
    </row>
    <row r="902">
      <c r="A902" s="27"/>
    </row>
    <row r="903">
      <c r="A903" s="27"/>
    </row>
    <row r="904">
      <c r="A904" s="27"/>
    </row>
    <row r="905">
      <c r="A905" s="27"/>
    </row>
    <row r="906">
      <c r="A906" s="27"/>
    </row>
    <row r="907">
      <c r="A907" s="27"/>
    </row>
    <row r="908">
      <c r="A908" s="27"/>
    </row>
    <row r="909">
      <c r="A909" s="27"/>
    </row>
    <row r="910">
      <c r="A910" s="27"/>
    </row>
    <row r="911">
      <c r="A911" s="27"/>
    </row>
    <row r="912">
      <c r="A912" s="27"/>
    </row>
    <row r="913">
      <c r="A913" s="27"/>
    </row>
    <row r="914">
      <c r="A914" s="27"/>
    </row>
    <row r="915">
      <c r="A915" s="27"/>
    </row>
    <row r="916">
      <c r="A916" s="27"/>
    </row>
    <row r="917">
      <c r="A917" s="27"/>
    </row>
    <row r="918">
      <c r="A918" s="27"/>
    </row>
    <row r="919">
      <c r="A919" s="27"/>
    </row>
    <row r="920">
      <c r="A920" s="27"/>
    </row>
    <row r="921">
      <c r="A921" s="27"/>
    </row>
    <row r="922">
      <c r="A922" s="27"/>
    </row>
    <row r="923">
      <c r="A923" s="27"/>
    </row>
    <row r="924">
      <c r="A924" s="27"/>
    </row>
    <row r="925">
      <c r="A925" s="27"/>
    </row>
    <row r="926">
      <c r="A926" s="27"/>
    </row>
    <row r="927">
      <c r="A927" s="27"/>
    </row>
    <row r="928">
      <c r="A928" s="27"/>
    </row>
    <row r="929">
      <c r="A929" s="27"/>
    </row>
    <row r="930">
      <c r="A930" s="27"/>
    </row>
    <row r="931">
      <c r="A931" s="27"/>
    </row>
    <row r="932">
      <c r="A932" s="27"/>
    </row>
    <row r="933">
      <c r="A933" s="27"/>
    </row>
    <row r="934">
      <c r="A934" s="27"/>
    </row>
    <row r="935">
      <c r="A935" s="27"/>
    </row>
    <row r="936">
      <c r="A936" s="27"/>
    </row>
    <row r="937">
      <c r="A937" s="27"/>
    </row>
    <row r="938">
      <c r="A938" s="27"/>
    </row>
    <row r="939">
      <c r="A939" s="27"/>
    </row>
    <row r="940">
      <c r="A940" s="27"/>
    </row>
    <row r="941">
      <c r="A941" s="27"/>
    </row>
    <row r="942">
      <c r="A942" s="27"/>
    </row>
    <row r="943">
      <c r="A943" s="27"/>
    </row>
    <row r="944">
      <c r="A944" s="27"/>
    </row>
    <row r="945">
      <c r="A945" s="27"/>
    </row>
    <row r="946">
      <c r="A946" s="27"/>
    </row>
    <row r="947">
      <c r="A947" s="27"/>
    </row>
    <row r="948">
      <c r="A948" s="27"/>
    </row>
    <row r="949">
      <c r="A949" s="27"/>
    </row>
    <row r="950">
      <c r="A950" s="27"/>
    </row>
    <row r="951">
      <c r="A951" s="27"/>
    </row>
    <row r="952">
      <c r="A952" s="27"/>
    </row>
    <row r="953">
      <c r="A953" s="27"/>
    </row>
    <row r="954">
      <c r="A954" s="27"/>
    </row>
    <row r="955">
      <c r="A955" s="27"/>
    </row>
    <row r="956">
      <c r="A956" s="27"/>
    </row>
    <row r="957">
      <c r="A957" s="27"/>
    </row>
    <row r="958">
      <c r="A958" s="27"/>
    </row>
    <row r="959">
      <c r="A959" s="27"/>
    </row>
    <row r="960">
      <c r="A960" s="27"/>
    </row>
    <row r="961">
      <c r="A961" s="27"/>
    </row>
    <row r="962">
      <c r="A962" s="27"/>
    </row>
    <row r="963">
      <c r="A963" s="27"/>
    </row>
    <row r="964">
      <c r="A964" s="27"/>
    </row>
    <row r="965">
      <c r="A965" s="27"/>
    </row>
    <row r="966">
      <c r="A966" s="27"/>
    </row>
    <row r="967">
      <c r="A967" s="27"/>
    </row>
    <row r="968">
      <c r="A968" s="27"/>
    </row>
    <row r="969">
      <c r="A969" s="27"/>
    </row>
    <row r="970">
      <c r="A970" s="27"/>
    </row>
    <row r="971">
      <c r="A971" s="27"/>
    </row>
    <row r="972">
      <c r="A972" s="27"/>
    </row>
    <row r="973">
      <c r="A973" s="27"/>
    </row>
    <row r="974">
      <c r="A974" s="27"/>
    </row>
    <row r="975">
      <c r="A975" s="27"/>
    </row>
    <row r="976">
      <c r="A976" s="27"/>
    </row>
    <row r="977">
      <c r="A977" s="27"/>
    </row>
    <row r="978">
      <c r="A978" s="27"/>
    </row>
    <row r="979">
      <c r="A979" s="27"/>
    </row>
    <row r="980">
      <c r="A980" s="27"/>
    </row>
    <row r="981">
      <c r="A981" s="27"/>
    </row>
    <row r="982">
      <c r="A982" s="27"/>
    </row>
    <row r="983">
      <c r="A983" s="27"/>
    </row>
    <row r="984">
      <c r="A984" s="27"/>
    </row>
    <row r="985">
      <c r="A985" s="27"/>
    </row>
    <row r="986">
      <c r="A986" s="27"/>
    </row>
    <row r="987">
      <c r="A987" s="27"/>
    </row>
    <row r="988">
      <c r="A988" s="27"/>
    </row>
    <row r="989">
      <c r="A989" s="27"/>
    </row>
    <row r="990">
      <c r="A990" s="27"/>
    </row>
    <row r="991">
      <c r="A991" s="27"/>
    </row>
    <row r="992">
      <c r="A992" s="27"/>
    </row>
    <row r="993">
      <c r="A993" s="27"/>
    </row>
    <row r="994">
      <c r="A994" s="27"/>
    </row>
    <row r="995">
      <c r="A995" s="27"/>
    </row>
    <row r="996">
      <c r="A996" s="27"/>
    </row>
    <row r="997">
      <c r="A997" s="27"/>
    </row>
    <row r="998">
      <c r="A998" s="27"/>
    </row>
    <row r="999">
      <c r="A999" s="27"/>
    </row>
    <row r="1000">
      <c r="A1000" s="27"/>
    </row>
  </sheetData>
  <conditionalFormatting sqref="A1:A1000">
    <cfRule type="expression" dxfId="0" priority="1">
      <formula>match(A1,B:B,0)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25"/>
    <col customWidth="1" min="2" max="2" width="28.75"/>
  </cols>
  <sheetData>
    <row r="1">
      <c r="A1" s="2" t="str">
        <f>IFERROR(__xludf.DUMMYFUNCTION("filter('Oktatók'!A1:A1060,'Oktatók'!C1:C1060=""NPI óraadó"")"),"Báder Mátyás")</f>
        <v>Báder Mátyás</v>
      </c>
    </row>
    <row r="2">
      <c r="A2" s="2" t="str">
        <f>IFERROR(__xludf.DUMMYFUNCTION("""COMPUTED_VALUE"""),"Banai Éva Szidónia")</f>
        <v>Banai Éva Szidónia</v>
      </c>
    </row>
    <row r="3">
      <c r="A3" s="2" t="str">
        <f>IFERROR(__xludf.DUMMYFUNCTION("""COMPUTED_VALUE"""),"Barta Róbert")</f>
        <v>Barta Róbert</v>
      </c>
    </row>
    <row r="4">
      <c r="A4" s="2" t="str">
        <f>IFERROR(__xludf.DUMMYFUNCTION("""COMPUTED_VALUE"""),"Bauerné Révészi Mónika")</f>
        <v>Bauerné Révészi Mónika</v>
      </c>
    </row>
    <row r="5">
      <c r="A5" s="2" t="str">
        <f>IFERROR(__xludf.DUMMYFUNCTION("""COMPUTED_VALUE"""),"Bencsik Olga")</f>
        <v>Bencsik Olga</v>
      </c>
    </row>
    <row r="6">
      <c r="A6" s="2" t="str">
        <f>IFERROR(__xludf.DUMMYFUNCTION("""COMPUTED_VALUE"""),"Benedek Huszár Botond")</f>
        <v>Benedek Huszár Botond</v>
      </c>
    </row>
    <row r="7">
      <c r="A7" s="2" t="str">
        <f>IFERROR(__xludf.DUMMYFUNCTION("""COMPUTED_VALUE"""),"Bognár Ildikó")</f>
        <v>Bognár Ildikó</v>
      </c>
    </row>
    <row r="8">
      <c r="A8" s="2" t="str">
        <f>IFERROR(__xludf.DUMMYFUNCTION("""COMPUTED_VALUE"""),"Csákiné Dobos Laura")</f>
        <v>Csákiné Dobos Laura</v>
      </c>
    </row>
    <row r="9">
      <c r="A9" s="2" t="str">
        <f>IFERROR(__xludf.DUMMYFUNCTION("""COMPUTED_VALUE"""),"Csikósné Czakó Franciska")</f>
        <v>Csikósné Czakó Franciska</v>
      </c>
    </row>
    <row r="10">
      <c r="A10" s="2" t="str">
        <f>IFERROR(__xludf.DUMMYFUNCTION("""COMPUTED_VALUE"""),"Dr. Balatoni Katalin")</f>
        <v>Dr. Balatoni Katalin</v>
      </c>
    </row>
    <row r="11">
      <c r="A11" s="2" t="str">
        <f>IFERROR(__xludf.DUMMYFUNCTION("""COMPUTED_VALUE"""),"Dr. Bodnár Mária ")</f>
        <v>Dr. Bodnár Mária </v>
      </c>
    </row>
    <row r="12">
      <c r="A12" s="2" t="str">
        <f>IFERROR(__xludf.DUMMYFUNCTION("""COMPUTED_VALUE"""),"Dr. Csanálosi Dóra ")</f>
        <v>Dr. Csanálosi Dóra </v>
      </c>
    </row>
    <row r="13">
      <c r="A13" s="2" t="str">
        <f>IFERROR(__xludf.DUMMYFUNCTION("""COMPUTED_VALUE"""),"Dr. Göncz Balázs")</f>
        <v>Dr. Göncz Balázs</v>
      </c>
    </row>
    <row r="14">
      <c r="A14" s="2" t="str">
        <f>IFERROR(__xludf.DUMMYFUNCTION("""COMPUTED_VALUE"""),"Dr. habil. Bacsa-Bán Anetta")</f>
        <v>Dr. habil. Bacsa-Bán Anetta</v>
      </c>
    </row>
    <row r="15">
      <c r="A15" s="2" t="str">
        <f>IFERROR(__xludf.DUMMYFUNCTION("""COMPUTED_VALUE"""),"Dr. habil. Cserti Csapó Tibor")</f>
        <v>Dr. habil. Cserti Csapó Tibor</v>
      </c>
    </row>
    <row r="16">
      <c r="A16" s="2" t="str">
        <f>IFERROR(__xludf.DUMMYFUNCTION("""COMPUTED_VALUE"""),"Dr. habil. Vass Vilmos")</f>
        <v>Dr. habil. Vass Vilmos</v>
      </c>
    </row>
    <row r="17">
      <c r="A17" s="2" t="str">
        <f>IFERROR(__xludf.DUMMYFUNCTION("""COMPUTED_VALUE"""),"Dr. Horváth Ivánné")</f>
        <v>Dr. Horváth Ivánné</v>
      </c>
    </row>
    <row r="18">
      <c r="A18" s="2" t="str">
        <f>IFERROR(__xludf.DUMMYFUNCTION("""COMPUTED_VALUE"""),"Dr. Józsa Éva")</f>
        <v>Dr. Józsa Éva</v>
      </c>
    </row>
    <row r="19">
      <c r="A19" s="2" t="str">
        <f>IFERROR(__xludf.DUMMYFUNCTION("""COMPUTED_VALUE"""),"Dr. Kemenszky Péter")</f>
        <v>Dr. Kemenszky Péter</v>
      </c>
    </row>
    <row r="20">
      <c r="A20" s="2" t="str">
        <f>IFERROR(__xludf.DUMMYFUNCTION("""COMPUTED_VALUE"""),"Dr. Kocs Mihály")</f>
        <v>Dr. Kocs Mihály</v>
      </c>
    </row>
    <row r="21">
      <c r="A21" s="2" t="str">
        <f>IFERROR(__xludf.DUMMYFUNCTION("""COMPUTED_VALUE"""),"Dr. Lányi András")</f>
        <v>Dr. Lányi András</v>
      </c>
    </row>
    <row r="22">
      <c r="A22" s="2" t="str">
        <f>IFERROR(__xludf.DUMMYFUNCTION("""COMPUTED_VALUE"""),"Dr. Madariné Molnár Tünde")</f>
        <v>Dr. Madariné Molnár Tünde</v>
      </c>
    </row>
    <row r="23">
      <c r="A23" s="2" t="str">
        <f>IFERROR(__xludf.DUMMYFUNCTION("""COMPUTED_VALUE"""),"Dr. Marton Eszter")</f>
        <v>Dr. Marton Eszter</v>
      </c>
    </row>
    <row r="24">
      <c r="A24" s="2" t="str">
        <f>IFERROR(__xludf.DUMMYFUNCTION("""COMPUTED_VALUE"""),"Dr. Takács Viktor")</f>
        <v>Dr. Takács Viktor</v>
      </c>
    </row>
    <row r="25">
      <c r="A25" s="2" t="str">
        <f>IFERROR(__xludf.DUMMYFUNCTION("""COMPUTED_VALUE"""),"Dr. Závoti Józsefné")</f>
        <v>Dr. Závoti Józsefné</v>
      </c>
    </row>
    <row r="26">
      <c r="A26" s="2" t="str">
        <f>IFERROR(__xludf.DUMMYFUNCTION("""COMPUTED_VALUE"""),"Egész Tamás")</f>
        <v>Egész Tamás</v>
      </c>
    </row>
    <row r="27">
      <c r="A27" s="2" t="str">
        <f>IFERROR(__xludf.DUMMYFUNCTION("""COMPUTED_VALUE"""),"Fazekas Éva")</f>
        <v>Fazekas Éva</v>
      </c>
    </row>
    <row r="28">
      <c r="A28" s="2" t="str">
        <f>IFERROR(__xludf.DUMMYFUNCTION("""COMPUTED_VALUE"""),"Fazekas Ildikó")</f>
        <v>Fazekas Ildikó</v>
      </c>
    </row>
    <row r="29">
      <c r="A29" s="2" t="str">
        <f>IFERROR(__xludf.DUMMYFUNCTION("""COMPUTED_VALUE"""),"Gerard McNamara")</f>
        <v>Gerard McNamara</v>
      </c>
    </row>
    <row r="30">
      <c r="A30" s="2" t="str">
        <f>IFERROR(__xludf.DUMMYFUNCTION("""COMPUTED_VALUE"""),"Hajdu Melinda")</f>
        <v>Hajdu Melinda</v>
      </c>
    </row>
    <row r="31">
      <c r="A31" s="2" t="str">
        <f>IFERROR(__xludf.DUMMYFUNCTION("""COMPUTED_VALUE"""),"Hanzséros Mária")</f>
        <v>Hanzséros Mária</v>
      </c>
    </row>
    <row r="32">
      <c r="A32" s="2" t="str">
        <f>IFERROR(__xludf.DUMMYFUNCTION("""COMPUTED_VALUE"""),"Hoczek László József")</f>
        <v>Hoczek László József</v>
      </c>
    </row>
    <row r="33">
      <c r="A33" s="2" t="str">
        <f>IFERROR(__xludf.DUMMYFUNCTION("""COMPUTED_VALUE"""),"Hollósi Lilla")</f>
        <v>Hollósi Lilla</v>
      </c>
    </row>
    <row r="34">
      <c r="A34" s="2" t="str">
        <f>IFERROR(__xludf.DUMMYFUNCTION("""COMPUTED_VALUE"""),"Horváth Anna Viktória")</f>
        <v>Horváth Anna Viktória</v>
      </c>
    </row>
    <row r="35">
      <c r="A35" s="2" t="str">
        <f>IFERROR(__xludf.DUMMYFUNCTION("""COMPUTED_VALUE"""),"Horváth Lászlóné")</f>
        <v>Horváth Lászlóné</v>
      </c>
    </row>
    <row r="36">
      <c r="A36" s="2" t="str">
        <f>IFERROR(__xludf.DUMMYFUNCTION("""COMPUTED_VALUE"""),"Horváth Márta")</f>
        <v>Horváth Márta</v>
      </c>
    </row>
    <row r="37">
      <c r="A37" s="2" t="str">
        <f>IFERROR(__xludf.DUMMYFUNCTION("""COMPUTED_VALUE"""),"Horváth Mónika")</f>
        <v>Horváth Mónika</v>
      </c>
    </row>
    <row r="38">
      <c r="A38" s="2" t="str">
        <f>IFERROR(__xludf.DUMMYFUNCTION("""COMPUTED_VALUE"""),"Horváthné Kiss Rita")</f>
        <v>Horváthné Kiss Rita</v>
      </c>
    </row>
    <row r="39">
      <c r="A39" s="2" t="str">
        <f>IFERROR(__xludf.DUMMYFUNCTION("""COMPUTED_VALUE"""),"Hosinnerné Makalicza Ágnes")</f>
        <v>Hosinnerné Makalicza Ágnes</v>
      </c>
    </row>
    <row r="40">
      <c r="A40" s="2" t="str">
        <f>IFERROR(__xludf.DUMMYFUNCTION("""COMPUTED_VALUE"""),"Hrubyné Pál Tímea")</f>
        <v>Hrubyné Pál Tímea</v>
      </c>
    </row>
    <row r="41">
      <c r="A41" s="2" t="str">
        <f>IFERROR(__xludf.DUMMYFUNCTION("""COMPUTED_VALUE"""),"Imréné Horváth Márta")</f>
        <v>Imréné Horváth Márta</v>
      </c>
    </row>
    <row r="42">
      <c r="A42" s="2" t="str">
        <f>IFERROR(__xludf.DUMMYFUNCTION("""COMPUTED_VALUE"""),"Járosi Sztella")</f>
        <v>Járosi Sztella</v>
      </c>
    </row>
    <row r="43">
      <c r="A43" s="2" t="str">
        <f>IFERROR(__xludf.DUMMYFUNCTION("""COMPUTED_VALUE"""),"Jávorszky Edit")</f>
        <v>Jávorszky Edit</v>
      </c>
    </row>
    <row r="44">
      <c r="A44" s="2" t="str">
        <f>IFERROR(__xludf.DUMMYFUNCTION("""COMPUTED_VALUE"""),"Kasnya-Kiss Dalma")</f>
        <v>Kasnya-Kiss Dalma</v>
      </c>
    </row>
    <row r="45">
      <c r="A45" s="2" t="str">
        <f>IFERROR(__xludf.DUMMYFUNCTION("""COMPUTED_VALUE"""),"Kerekesné Vincze Judit")</f>
        <v>Kerekesné Vincze Judit</v>
      </c>
    </row>
    <row r="46">
      <c r="A46" s="2" t="str">
        <f>IFERROR(__xludf.DUMMYFUNCTION("""COMPUTED_VALUE"""),"Kiss András")</f>
        <v>Kiss András</v>
      </c>
    </row>
    <row r="47">
      <c r="A47" s="2" t="str">
        <f>IFERROR(__xludf.DUMMYFUNCTION("""COMPUTED_VALUE"""),"Kiss Dávid")</f>
        <v>Kiss Dávid</v>
      </c>
    </row>
    <row r="48">
      <c r="A48" s="2" t="str">
        <f>IFERROR(__xludf.DUMMYFUNCTION("""COMPUTED_VALUE"""),"Kocsisné Boros Otília")</f>
        <v>Kocsisné Boros Otília</v>
      </c>
    </row>
    <row r="49">
      <c r="A49" s="2" t="str">
        <f>IFERROR(__xludf.DUMMYFUNCTION("""COMPUTED_VALUE"""),"Kovács Zoltán")</f>
        <v>Kovács Zoltán</v>
      </c>
    </row>
    <row r="50">
      <c r="A50" s="2" t="str">
        <f>IFERROR(__xludf.DUMMYFUNCTION("""COMPUTED_VALUE"""),"Kozma Szabolcs")</f>
        <v>Kozma Szabolcs</v>
      </c>
    </row>
    <row r="51">
      <c r="A51" s="2" t="str">
        <f>IFERROR(__xludf.DUMMYFUNCTION("""COMPUTED_VALUE"""),"Krutzlerné Szarka Tünde")</f>
        <v>Krutzlerné Szarka Tünde</v>
      </c>
    </row>
    <row r="52">
      <c r="A52" s="2" t="str">
        <f>IFERROR(__xludf.DUMMYFUNCTION("""COMPUTED_VALUE"""),"Kuntár Csaba")</f>
        <v>Kuntár Csaba</v>
      </c>
    </row>
    <row r="53">
      <c r="A53" s="2" t="str">
        <f>IFERROR(__xludf.DUMMYFUNCTION("""COMPUTED_VALUE"""),"Locsmándi Regina")</f>
        <v>Locsmándi Regina</v>
      </c>
    </row>
    <row r="54">
      <c r="A54" s="2" t="str">
        <f>IFERROR(__xludf.DUMMYFUNCTION("""COMPUTED_VALUE"""),"Locsmándi Zsófia")</f>
        <v>Locsmándi Zsófia</v>
      </c>
    </row>
    <row r="55">
      <c r="A55" s="2" t="str">
        <f>IFERROR(__xludf.DUMMYFUNCTION("""COMPUTED_VALUE"""),"Marek János")</f>
        <v>Marek János</v>
      </c>
    </row>
    <row r="56">
      <c r="A56" s="2" t="str">
        <f>IFERROR(__xludf.DUMMYFUNCTION("""COMPUTED_VALUE"""),"Mentesné Horváth Zsuzsanna")</f>
        <v>Mentesné Horváth Zsuzsanna</v>
      </c>
    </row>
    <row r="57">
      <c r="A57" s="2" t="str">
        <f>IFERROR(__xludf.DUMMYFUNCTION("""COMPUTED_VALUE"""),"Menyhárt Szilvia")</f>
        <v>Menyhárt Szilvia</v>
      </c>
    </row>
    <row r="58">
      <c r="A58" s="2" t="str">
        <f>IFERROR(__xludf.DUMMYFUNCTION("""COMPUTED_VALUE"""),"Mórocz Tibor")</f>
        <v>Mórocz Tibor</v>
      </c>
    </row>
    <row r="59">
      <c r="A59" s="2" t="str">
        <f>IFERROR(__xludf.DUMMYFUNCTION("""COMPUTED_VALUE"""),"Mundy Péter")</f>
        <v>Mundy Péter</v>
      </c>
    </row>
    <row r="60">
      <c r="A60" s="2" t="str">
        <f>IFERROR(__xludf.DUMMYFUNCTION("""COMPUTED_VALUE"""),"Nádasné Erdei Andrea")</f>
        <v>Nádasné Erdei Andrea</v>
      </c>
    </row>
    <row r="61">
      <c r="A61" s="2" t="str">
        <f>IFERROR(__xludf.DUMMYFUNCTION("""COMPUTED_VALUE"""),"Nagy Zsolt")</f>
        <v>Nagy Zsolt</v>
      </c>
    </row>
    <row r="62">
      <c r="A62" s="2" t="str">
        <f>IFERROR(__xludf.DUMMYFUNCTION("""COMPUTED_VALUE"""),"Nemesházi Bernadett")</f>
        <v>Nemesházi Bernadett</v>
      </c>
    </row>
    <row r="63">
      <c r="A63" s="2" t="str">
        <f>IFERROR(__xludf.DUMMYFUNCTION("""COMPUTED_VALUE"""),"Petőné Dr. Csima Melinda")</f>
        <v>Petőné Dr. Csima Melinda</v>
      </c>
    </row>
    <row r="64">
      <c r="A64" s="2" t="str">
        <f>IFERROR(__xludf.DUMMYFUNCTION("""COMPUTED_VALUE"""),"Pónácz Petra")</f>
        <v>Pónácz Petra</v>
      </c>
    </row>
    <row r="65">
      <c r="A65" s="2" t="str">
        <f>IFERROR(__xludf.DUMMYFUNCTION("""COMPUTED_VALUE"""),"Prof. Dr. Héjj Andreas")</f>
        <v>Prof. Dr. Héjj Andreas</v>
      </c>
    </row>
    <row r="66">
      <c r="A66" s="2" t="str">
        <f>IFERROR(__xludf.DUMMYFUNCTION("""COMPUTED_VALUE"""),"Prof. Dr. Lükő István CSc")</f>
        <v>Prof. Dr. Lükő István CSc</v>
      </c>
    </row>
    <row r="67">
      <c r="A67" s="2" t="str">
        <f>IFERROR(__xludf.DUMMYFUNCTION("""COMPUTED_VALUE"""),"Prof. Dr. Trencsényi László")</f>
        <v>Prof. Dr. Trencsényi László</v>
      </c>
    </row>
    <row r="68">
      <c r="A68" s="2" t="str">
        <f>IFERROR(__xludf.DUMMYFUNCTION("""COMPUTED_VALUE"""),"Rosemond Zsuzsa")</f>
        <v>Rosemond Zsuzsa</v>
      </c>
    </row>
    <row r="69">
      <c r="A69" s="2" t="str">
        <f>IFERROR(__xludf.DUMMYFUNCTION("""COMPUTED_VALUE"""),"Sebestyén Péter")</f>
        <v>Sebestyén Péter</v>
      </c>
    </row>
    <row r="70">
      <c r="A70" s="2" t="str">
        <f>IFERROR(__xludf.DUMMYFUNCTION("""COMPUTED_VALUE"""),"Sipka Bence")</f>
        <v>Sipka Bence</v>
      </c>
    </row>
    <row r="71">
      <c r="A71" s="2" t="str">
        <f>IFERROR(__xludf.DUMMYFUNCTION("""COMPUTED_VALUE"""),"Stréhliné Peternák Magdolna ")</f>
        <v>Stréhliné Peternák Magdolna </v>
      </c>
    </row>
    <row r="72">
      <c r="A72" s="2" t="str">
        <f>IFERROR(__xludf.DUMMYFUNCTION("""COMPUTED_VALUE"""),"Szabó Ildikó")</f>
        <v>Szabó Ildikó</v>
      </c>
    </row>
    <row r="73">
      <c r="A73" s="2" t="str">
        <f>IFERROR(__xludf.DUMMYFUNCTION("""COMPUTED_VALUE"""),"Szászi Csongor")</f>
        <v>Szászi Csongor</v>
      </c>
    </row>
    <row r="74">
      <c r="A74" s="2" t="str">
        <f>IFERROR(__xludf.DUMMYFUNCTION("""COMPUTED_VALUE"""),"Szélesné dr. Ferencz Edit")</f>
        <v>Szélesné dr. Ferencz Edit</v>
      </c>
    </row>
    <row r="75">
      <c r="A75" s="2" t="str">
        <f>IFERROR(__xludf.DUMMYFUNCTION("""COMPUTED_VALUE"""),"Sztojkáné Bodor Ildikó")</f>
        <v>Sztojkáné Bodor Ildikó</v>
      </c>
    </row>
    <row r="76">
      <c r="A76" s="2" t="str">
        <f>IFERROR(__xludf.DUMMYFUNCTION("""COMPUTED_VALUE"""),"Tóthné Szakály Lilian")</f>
        <v>Tóthné Szakály Lilian</v>
      </c>
    </row>
    <row r="77">
      <c r="A77" s="2" t="str">
        <f>IFERROR(__xludf.DUMMYFUNCTION("""COMPUTED_VALUE"""),"Törökné Farádi Mária")</f>
        <v>Törökné Farádi Mária</v>
      </c>
    </row>
    <row r="78">
      <c r="A78" s="2" t="str">
        <f>IFERROR(__xludf.DUMMYFUNCTION("""COMPUTED_VALUE"""),"Tscheki Katalin")</f>
        <v>Tscheki Katalin</v>
      </c>
    </row>
    <row r="79">
      <c r="A79" s="2" t="str">
        <f>IFERROR(__xludf.DUMMYFUNCTION("""COMPUTED_VALUE"""),"Vargyas Daniella")</f>
        <v>Vargyas Daniella</v>
      </c>
    </row>
    <row r="80">
      <c r="A80" s="2" t="str">
        <f>IFERROR(__xludf.DUMMYFUNCTION("""COMPUTED_VALUE"""),"Világosné Rozsonits Erika")</f>
        <v>Világosné Rozsonits Erika</v>
      </c>
    </row>
    <row r="81">
      <c r="A81" s="2" t="str">
        <f>IFERROR(__xludf.DUMMYFUNCTION("""COMPUTED_VALUE"""),"Vörösmarthy-Fodróczy Mónika")</f>
        <v>Vörösmarthy-Fodróczy Mónika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6.0"/>
    <col customWidth="1" min="2" max="2" width="25.88"/>
    <col customWidth="1" min="3" max="3" width="28.13"/>
  </cols>
  <sheetData>
    <row r="1">
      <c r="A1" s="3" t="s">
        <v>3</v>
      </c>
      <c r="B1" s="3" t="s">
        <v>4</v>
      </c>
      <c r="C1" s="3" t="s">
        <v>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2" t="str">
        <f>IFERROR(__xludf.DUMMYFUNCTION("filter('Oktatók'!$A$1:$A$1060,search (""MUSI"",'Oktatók'!$C$1:$C$1060))"),"Acsainé Dávid Ágnes")</f>
        <v>Acsainé Dávid Ágnes</v>
      </c>
      <c r="B2" s="2" t="str">
        <f>IFERROR(__xludf.DUMMYFUNCTION("filter('Oktatók'!$A$1:$A$1060,search (""NPI"",'Oktatók'!$C$1:$C$1060))"),"Báder Mátyás")</f>
        <v>Báder Mátyás</v>
      </c>
      <c r="C2" s="2" t="str">
        <f>IFERROR(__xludf.DUMMYFUNCTION("filter('Oktatók'!$A$1:$A$1060,search (""TSZKI"",'Oktatók'!$C$1:$C$1060))"),"Adriana Cristina Gazabon-Rosado")</f>
        <v>Adriana Cristina Gazabon-Rosado</v>
      </c>
    </row>
    <row r="3">
      <c r="A3" s="2" t="str">
        <f>IFERROR(__xludf.DUMMYFUNCTION("""COMPUTED_VALUE"""),"Árvayné Dr. Nezvald Anett")</f>
        <v>Árvayné Dr. Nezvald Anett</v>
      </c>
      <c r="B3" s="2" t="str">
        <f>IFERROR(__xludf.DUMMYFUNCTION("""COMPUTED_VALUE"""),"Banai Éva Szidónia")</f>
        <v>Banai Éva Szidónia</v>
      </c>
      <c r="C3" s="2" t="str">
        <f>IFERROR(__xludf.DUMMYFUNCTION("""COMPUTED_VALUE"""),"Alfiya Bakhi")</f>
        <v>Alfiya Bakhi</v>
      </c>
    </row>
    <row r="4">
      <c r="A4" s="2" t="str">
        <f>IFERROR(__xludf.DUMMYFUNCTION("""COMPUTED_VALUE"""),"Bartáné Fischer Viktória")</f>
        <v>Bartáné Fischer Viktória</v>
      </c>
      <c r="B4" s="2" t="str">
        <f>IFERROR(__xludf.DUMMYFUNCTION("""COMPUTED_VALUE"""),"Barta Róbert")</f>
        <v>Barta Róbert</v>
      </c>
      <c r="C4" s="2" t="str">
        <f>IFERROR(__xludf.DUMMYFUNCTION("""COMPUTED_VALUE"""),"Babai Zsófia")</f>
        <v>Babai Zsófia</v>
      </c>
    </row>
    <row r="5">
      <c r="A5" s="2" t="str">
        <f>IFERROR(__xludf.DUMMYFUNCTION("""COMPUTED_VALUE"""),"Becska Péterné")</f>
        <v>Becska Péterné</v>
      </c>
      <c r="B5" s="2" t="str">
        <f>IFERROR(__xludf.DUMMYFUNCTION("""COMPUTED_VALUE"""),"Bauerné Révészi Mónika")</f>
        <v>Bauerné Révészi Mónika</v>
      </c>
      <c r="C5" s="2" t="str">
        <f>IFERROR(__xludf.DUMMYFUNCTION("""COMPUTED_VALUE"""),"Babella-Lukács Katalin")</f>
        <v>Babella-Lukács Katalin</v>
      </c>
    </row>
    <row r="6">
      <c r="A6" s="2" t="str">
        <f>IFERROR(__xludf.DUMMYFUNCTION("""COMPUTED_VALUE"""),"Bencsikné Kasztner Zsófia")</f>
        <v>Bencsikné Kasztner Zsófia</v>
      </c>
      <c r="B6" s="2" t="str">
        <f>IFERROR(__xludf.DUMMYFUNCTION("""COMPUTED_VALUE"""),"Bencsik Olga")</f>
        <v>Bencsik Olga</v>
      </c>
      <c r="C6" s="2" t="str">
        <f>IFERROR(__xludf.DUMMYFUNCTION("""COMPUTED_VALUE"""),"Dr. Frang Gizella")</f>
        <v>Dr. Frang Gizella</v>
      </c>
    </row>
    <row r="7">
      <c r="A7" s="2" t="str">
        <f>IFERROR(__xludf.DUMMYFUNCTION("""COMPUTED_VALUE"""),"Dr. Brummer Krisztián")</f>
        <v>Dr. Brummer Krisztián</v>
      </c>
      <c r="B7" s="2" t="str">
        <f>IFERROR(__xludf.DUMMYFUNCTION("""COMPUTED_VALUE"""),"Benedek Huszár Botond")</f>
        <v>Benedek Huszár Botond</v>
      </c>
      <c r="C7" s="2" t="str">
        <f>IFERROR(__xludf.DUMMYFUNCTION("""COMPUTED_VALUE"""),"Dr. Haász Sándor")</f>
        <v>Dr. Haász Sándor</v>
      </c>
    </row>
    <row r="8">
      <c r="A8" s="2" t="str">
        <f>IFERROR(__xludf.DUMMYFUNCTION("""COMPUTED_VALUE"""),"Dr. Csiszár Szabolcs")</f>
        <v>Dr. Csiszár Szabolcs</v>
      </c>
      <c r="B8" s="2" t="str">
        <f>IFERROR(__xludf.DUMMYFUNCTION("""COMPUTED_VALUE"""),"Bognár Ildikó")</f>
        <v>Bognár Ildikó</v>
      </c>
      <c r="C8" s="2" t="str">
        <f>IFERROR(__xludf.DUMMYFUNCTION("""COMPUTED_VALUE"""),"Dr. habil. Bodnár Gabriella")</f>
        <v>Dr. habil. Bodnár Gabriella</v>
      </c>
    </row>
    <row r="9">
      <c r="A9" s="2" t="str">
        <f>IFERROR(__xludf.DUMMYFUNCTION("""COMPUTED_VALUE"""),"Dr. Faragó Beatrix")</f>
        <v>Dr. Faragó Beatrix</v>
      </c>
      <c r="B9" s="2" t="str">
        <f>IFERROR(__xludf.DUMMYFUNCTION("""COMPUTED_VALUE"""),"Bolláné Hajdú Ildikó")</f>
        <v>Bolláné Hajdú Ildikó</v>
      </c>
      <c r="C9" s="2" t="str">
        <f>IFERROR(__xludf.DUMMYFUNCTION("""COMPUTED_VALUE"""),"Dr. habil. Varga Attila")</f>
        <v>Dr. habil. Varga Attila</v>
      </c>
    </row>
    <row r="10">
      <c r="A10" s="2" t="str">
        <f>IFERROR(__xludf.DUMMYFUNCTION("""COMPUTED_VALUE"""),"Dr. Gáspárdy Tibor")</f>
        <v>Dr. Gáspárdy Tibor</v>
      </c>
      <c r="B10" s="2" t="str">
        <f>IFERROR(__xludf.DUMMYFUNCTION("""COMPUTED_VALUE"""),"Csákiné Dobos Laura")</f>
        <v>Csákiné Dobos Laura</v>
      </c>
      <c r="C10" s="2" t="str">
        <f>IFERROR(__xludf.DUMMYFUNCTION("""COMPUTED_VALUE"""),"Dr. Henye Lívia")</f>
        <v>Dr. Henye Lívia</v>
      </c>
    </row>
    <row r="11">
      <c r="A11" s="2" t="str">
        <f>IFERROR(__xludf.DUMMYFUNCTION("""COMPUTED_VALUE"""),"Dr. Gyimes Zsolt")</f>
        <v>Dr. Gyimes Zsolt</v>
      </c>
      <c r="B11" s="2" t="str">
        <f>IFERROR(__xludf.DUMMYFUNCTION("""COMPUTED_VALUE"""),"Csiha Tünde Noémi")</f>
        <v>Csiha Tünde Noémi</v>
      </c>
      <c r="C11" s="2" t="str">
        <f>IFERROR(__xludf.DUMMYFUNCTION("""COMPUTED_VALUE"""),"Dr. Kitzinger Arianna")</f>
        <v>Dr. Kitzinger Arianna</v>
      </c>
    </row>
    <row r="12">
      <c r="A12" s="2" t="str">
        <f>IFERROR(__xludf.DUMMYFUNCTION("""COMPUTED_VALUE"""),"Dr. habil. Bártfai Zoltán")</f>
        <v>Dr. habil. Bártfai Zoltán</v>
      </c>
      <c r="B12" s="2" t="str">
        <f>IFERROR(__xludf.DUMMYFUNCTION("""COMPUTED_VALUE"""),"Csikósné Czakó Franciska")</f>
        <v>Csikósné Czakó Franciska</v>
      </c>
      <c r="C12" s="2" t="str">
        <f>IFERROR(__xludf.DUMMYFUNCTION("""COMPUTED_VALUE"""),"Dr. Kovácsné Vinkovics Éva")</f>
        <v>Dr. Kovácsné Vinkovics Éva</v>
      </c>
    </row>
    <row r="13">
      <c r="A13" s="2" t="str">
        <f>IFERROR(__xludf.DUMMYFUNCTION("""COMPUTED_VALUE"""),"Dr. habil. Dobay Beáta")</f>
        <v>Dr. habil. Dobay Beáta</v>
      </c>
      <c r="B13" s="2" t="str">
        <f>IFERROR(__xludf.DUMMYFUNCTION("""COMPUTED_VALUE"""),"Dr. Balatoni Katalin")</f>
        <v>Dr. Balatoni Katalin</v>
      </c>
      <c r="C13" s="2" t="str">
        <f>IFERROR(__xludf.DUMMYFUNCTION("""COMPUTED_VALUE"""),"Dr. Kui Bíborka")</f>
        <v>Dr. Kui Bíborka</v>
      </c>
    </row>
    <row r="14">
      <c r="A14" s="2" t="str">
        <f>IFERROR(__xludf.DUMMYFUNCTION("""COMPUTED_VALUE"""),"Dr. habil. Simon István Ágoston")</f>
        <v>Dr. habil. Simon István Ágoston</v>
      </c>
      <c r="B14" s="2" t="str">
        <f>IFERROR(__xludf.DUMMYFUNCTION("""COMPUTED_VALUE"""),"Dr. Bodnár Mária ")</f>
        <v>Dr. Bodnár Mária </v>
      </c>
      <c r="C14" s="2" t="str">
        <f>IFERROR(__xludf.DUMMYFUNCTION("""COMPUTED_VALUE"""),"Dr. Major Gyöngyi")</f>
        <v>Dr. Major Gyöngyi</v>
      </c>
    </row>
    <row r="15">
      <c r="A15" s="2" t="str">
        <f>IFERROR(__xludf.DUMMYFUNCTION("""COMPUTED_VALUE"""),"Dr. Hajas Ágnes")</f>
        <v>Dr. Hajas Ágnes</v>
      </c>
      <c r="B15" s="2" t="str">
        <f>IFERROR(__xludf.DUMMYFUNCTION("""COMPUTED_VALUE"""),"Dr. Csanálosi Dóra ")</f>
        <v>Dr. Csanálosi Dóra </v>
      </c>
      <c r="C15" s="2" t="str">
        <f>IFERROR(__xludf.DUMMYFUNCTION("""COMPUTED_VALUE"""),"Dr. Major Zsolt Balázs")</f>
        <v>Dr. Major Zsolt Balázs</v>
      </c>
    </row>
    <row r="16">
      <c r="A16" s="2" t="str">
        <f>IFERROR(__xludf.DUMMYFUNCTION("""COMPUTED_VALUE"""),"Dr. Kertész Tamás")</f>
        <v>Dr. Kertész Tamás</v>
      </c>
      <c r="B16" s="2" t="str">
        <f>IFERROR(__xludf.DUMMYFUNCTION("""COMPUTED_VALUE"""),"Dr. Göncz Balázs")</f>
        <v>Dr. Göncz Balázs</v>
      </c>
      <c r="C16" s="2" t="str">
        <f>IFERROR(__xludf.DUMMYFUNCTION("""COMPUTED_VALUE"""),"Dr. Makay-Beró Henrietta")</f>
        <v>Dr. Makay-Beró Henrietta</v>
      </c>
    </row>
    <row r="17">
      <c r="A17" s="2" t="str">
        <f>IFERROR(__xludf.DUMMYFUNCTION("""COMPUTED_VALUE"""),"Dr. Kovács-Gombos Gábor")</f>
        <v>Dr. Kovács-Gombos Gábor</v>
      </c>
      <c r="B17" s="2" t="str">
        <f>IFERROR(__xludf.DUMMYFUNCTION("""COMPUTED_VALUE"""),"Dr. habil. Bacsa-Bán Anetta")</f>
        <v>Dr. habil. Bacsa-Bán Anetta</v>
      </c>
      <c r="C17" s="2" t="str">
        <f>IFERROR(__xludf.DUMMYFUNCTION("""COMPUTED_VALUE"""),"Dr. Mesterházy Helga")</f>
        <v>Dr. Mesterházy Helga</v>
      </c>
    </row>
    <row r="18">
      <c r="A18" s="2" t="str">
        <f>IFERROR(__xludf.DUMMYFUNCTION("""COMPUTED_VALUE"""),"Dr. Mattiassich Enikő")</f>
        <v>Dr. Mattiassich Enikő</v>
      </c>
      <c r="B18" s="2" t="str">
        <f>IFERROR(__xludf.DUMMYFUNCTION("""COMPUTED_VALUE"""),"Dr. habil. Cserti Csapó Tibor")</f>
        <v>Dr. habil. Cserti Csapó Tibor</v>
      </c>
      <c r="C18" s="2" t="str">
        <f>IFERROR(__xludf.DUMMYFUNCTION("""COMPUTED_VALUE"""),"Dr. Molnár Katalin")</f>
        <v>Dr. Molnár Katalin</v>
      </c>
    </row>
    <row r="19">
      <c r="A19" s="2" t="str">
        <f>IFERROR(__xludf.DUMMYFUNCTION("""COMPUTED_VALUE"""),"Dr. Simonné Kajtár Gabriella")</f>
        <v>Dr. Simonné Kajtár Gabriella</v>
      </c>
      <c r="B19" s="2" t="str">
        <f>IFERROR(__xludf.DUMMYFUNCTION("""COMPUTED_VALUE"""),"Dr. habil. Varga László")</f>
        <v>Dr. habil. Varga László</v>
      </c>
      <c r="C19" s="2" t="str">
        <f>IFERROR(__xludf.DUMMYFUNCTION("""COMPUTED_VALUE"""),"Dr. Naszladi Georgina")</f>
        <v>Dr. Naszladi Georgina</v>
      </c>
    </row>
    <row r="20">
      <c r="A20" s="2" t="str">
        <f>IFERROR(__xludf.DUMMYFUNCTION("""COMPUTED_VALUE"""),"Dr. Sztancs György")</f>
        <v>Dr. Sztancs György</v>
      </c>
      <c r="B20" s="2" t="str">
        <f>IFERROR(__xludf.DUMMYFUNCTION("""COMPUTED_VALUE"""),"Dr. habil. Vass Vilmos")</f>
        <v>Dr. habil. Vass Vilmos</v>
      </c>
      <c r="C20" s="2" t="str">
        <f>IFERROR(__xludf.DUMMYFUNCTION("""COMPUTED_VALUE"""),"Dr. Nmar-Kendöl Jutka")</f>
        <v>Dr. Nmar-Kendöl Jutka</v>
      </c>
    </row>
    <row r="21">
      <c r="A21" s="2" t="str">
        <f>IFERROR(__xludf.DUMMYFUNCTION("""COMPUTED_VALUE"""),"Dr. Tauber Anna")</f>
        <v>Dr. Tauber Anna</v>
      </c>
      <c r="B21" s="2" t="str">
        <f>IFERROR(__xludf.DUMMYFUNCTION("""COMPUTED_VALUE"""),"Dr. habil. Vida Gergő")</f>
        <v>Dr. habil. Vida Gergő</v>
      </c>
      <c r="C21" s="2" t="str">
        <f>IFERROR(__xludf.DUMMYFUNCTION("""COMPUTED_VALUE"""),"Dr. Nyikos Bendegúz")</f>
        <v>Dr. Nyikos Bendegúz</v>
      </c>
    </row>
    <row r="22">
      <c r="A22" s="2" t="str">
        <f>IFERROR(__xludf.DUMMYFUNCTION("""COMPUTED_VALUE"""),"Farkas Tünde")</f>
        <v>Farkas Tünde</v>
      </c>
      <c r="B22" s="2" t="str">
        <f>IFERROR(__xludf.DUMMYFUNCTION("""COMPUTED_VALUE"""),"Dr. Hartl Éva")</f>
        <v>Dr. Hartl Éva</v>
      </c>
      <c r="C22" s="2" t="str">
        <f>IFERROR(__xludf.DUMMYFUNCTION("""COMPUTED_VALUE"""),"Dr. Pőcze István")</f>
        <v>Dr. Pőcze István</v>
      </c>
    </row>
    <row r="23">
      <c r="A23" s="2" t="str">
        <f>IFERROR(__xludf.DUMMYFUNCTION("""COMPUTED_VALUE"""),"Fekete Éva")</f>
        <v>Fekete Éva</v>
      </c>
      <c r="B23" s="2" t="str">
        <f>IFERROR(__xludf.DUMMYFUNCTION("""COMPUTED_VALUE"""),"Dr. Horváth Ivánné")</f>
        <v>Dr. Horváth Ivánné</v>
      </c>
      <c r="C23" s="2" t="str">
        <f>IFERROR(__xludf.DUMMYFUNCTION("""COMPUTED_VALUE"""),"Dr. Samu István")</f>
        <v>Dr. Samu István</v>
      </c>
    </row>
    <row r="24">
      <c r="A24" s="2" t="str">
        <f>IFERROR(__xludf.DUMMYFUNCTION("""COMPUTED_VALUE"""),"Főző Csaba")</f>
        <v>Főző Csaba</v>
      </c>
      <c r="B24" s="2" t="str">
        <f>IFERROR(__xludf.DUMMYFUNCTION("""COMPUTED_VALUE"""),"Dr. Józsa Éva")</f>
        <v>Dr. Józsa Éva</v>
      </c>
      <c r="C24" s="2" t="str">
        <f>IFERROR(__xludf.DUMMYFUNCTION("""COMPUTED_VALUE"""),"Dr. Schuchmann Júlia")</f>
        <v>Dr. Schuchmann Júlia</v>
      </c>
    </row>
    <row r="25">
      <c r="A25" s="2" t="str">
        <f>IFERROR(__xludf.DUMMYFUNCTION("""COMPUTED_VALUE"""),"Fung Adrienn")</f>
        <v>Fung Adrienn</v>
      </c>
      <c r="B25" s="2" t="str">
        <f>IFERROR(__xludf.DUMMYFUNCTION("""COMPUTED_VALUE"""),"Dr. Kállai Gabriella")</f>
        <v>Dr. Kállai Gabriella</v>
      </c>
      <c r="C25" s="2" t="str">
        <f>IFERROR(__xludf.DUMMYFUNCTION("""COMPUTED_VALUE"""),"Dr. Varga Norbert")</f>
        <v>Dr. Varga Norbert</v>
      </c>
    </row>
    <row r="26">
      <c r="A26" s="2" t="str">
        <f>IFERROR(__xludf.DUMMYFUNCTION("""COMPUTED_VALUE"""),"Herpainé Dr. Lakó Judit")</f>
        <v>Herpainé Dr. Lakó Judit</v>
      </c>
      <c r="B26" s="2" t="str">
        <f>IFERROR(__xludf.DUMMYFUNCTION("""COMPUTED_VALUE"""),"Dr. Katona György")</f>
        <v>Dr. Katona György</v>
      </c>
      <c r="C26" s="2" t="str">
        <f>IFERROR(__xludf.DUMMYFUNCTION("""COMPUTED_VALUE"""),"Dr. Varga Szabolcs")</f>
        <v>Dr. Varga Szabolcs</v>
      </c>
    </row>
    <row r="27">
      <c r="A27" s="2" t="str">
        <f>IFERROR(__xludf.DUMMYFUNCTION("""COMPUTED_VALUE"""),"Horváth József")</f>
        <v>Horváth József</v>
      </c>
      <c r="B27" s="2" t="str">
        <f>IFERROR(__xludf.DUMMYFUNCTION("""COMPUTED_VALUE"""),"Dr. Kemenszky Péter")</f>
        <v>Dr. Kemenszky Péter</v>
      </c>
      <c r="C27" s="2" t="str">
        <f>IFERROR(__xludf.DUMMYFUNCTION("""COMPUTED_VALUE"""),"Dr. Velics Gabriella")</f>
        <v>Dr. Velics Gabriella</v>
      </c>
    </row>
    <row r="28">
      <c r="A28" s="2" t="str">
        <f>IFERROR(__xludf.DUMMYFUNCTION("""COMPUTED_VALUE"""),"Juhász Tamás")</f>
        <v>Juhász Tamás</v>
      </c>
      <c r="B28" s="2" t="str">
        <f>IFERROR(__xludf.DUMMYFUNCTION("""COMPUTED_VALUE"""),"Dr. Kocs Mihály")</f>
        <v>Dr. Kocs Mihály</v>
      </c>
      <c r="C28" s="2" t="str">
        <f>IFERROR(__xludf.DUMMYFUNCTION("""COMPUTED_VALUE"""),"Dr. Vörös Ferenc")</f>
        <v>Dr. Vörös Ferenc</v>
      </c>
    </row>
    <row r="29">
      <c r="A29" s="2" t="str">
        <f>IFERROR(__xludf.DUMMYFUNCTION("""COMPUTED_VALUE"""),"Kiss Zoltán István")</f>
        <v>Kiss Zoltán István</v>
      </c>
      <c r="B29" s="2" t="str">
        <f>IFERROR(__xludf.DUMMYFUNCTION("""COMPUTED_VALUE"""),"Dr. Kollarics Tímea")</f>
        <v>Dr. Kollarics Tímea</v>
      </c>
      <c r="C29" s="2" t="str">
        <f>IFERROR(__xludf.DUMMYFUNCTION("""COMPUTED_VALUE"""),"Fischer Dániel")</f>
        <v>Fischer Dániel</v>
      </c>
    </row>
    <row r="30">
      <c r="A30" s="2" t="str">
        <f>IFERROR(__xludf.DUMMYFUNCTION("""COMPUTED_VALUE"""),"Kocsis Attila")</f>
        <v>Kocsis Attila</v>
      </c>
      <c r="B30" s="2" t="str">
        <f>IFERROR(__xludf.DUMMYFUNCTION("""COMPUTED_VALUE"""),"Dr. Lányi András")</f>
        <v>Dr. Lányi András</v>
      </c>
      <c r="C30" s="2" t="str">
        <f>IFERROR(__xludf.DUMMYFUNCTION("""COMPUTED_VALUE"""),"Gaálné Dr. Szabó Edith")</f>
        <v>Gaálné Dr. Szabó Edith</v>
      </c>
    </row>
    <row r="31">
      <c r="A31" s="2" t="str">
        <f>IFERROR(__xludf.DUMMYFUNCTION("""COMPUTED_VALUE"""),"Kocsis Zsuzsanna")</f>
        <v>Kocsis Zsuzsanna</v>
      </c>
      <c r="B31" s="2" t="str">
        <f>IFERROR(__xludf.DUMMYFUNCTION("""COMPUTED_VALUE"""),"Dr. Madariné Molnár Tünde")</f>
        <v>Dr. Madariné Molnár Tünde</v>
      </c>
      <c r="C31" s="2" t="str">
        <f>IFERROR(__xludf.DUMMYFUNCTION("""COMPUTED_VALUE"""),"Gödéné dr. Török Ildikó")</f>
        <v>Gödéné dr. Török Ildikó</v>
      </c>
    </row>
    <row r="32">
      <c r="A32" s="2" t="str">
        <f>IFERROR(__xludf.DUMMYFUNCTION("""COMPUTED_VALUE"""),"Kovács-Gombos Dávid")</f>
        <v>Kovács-Gombos Dávid</v>
      </c>
      <c r="B32" s="2" t="str">
        <f>IFERROR(__xludf.DUMMYFUNCTION("""COMPUTED_VALUE"""),"Dr. Marton Eszter")</f>
        <v>Dr. Marton Eszter</v>
      </c>
      <c r="C32" s="2" t="str">
        <f>IFERROR(__xludf.DUMMYFUNCTION("""COMPUTED_VALUE"""),"Hainer István")</f>
        <v>Hainer István</v>
      </c>
    </row>
    <row r="33">
      <c r="A33" s="2" t="str">
        <f>IFERROR(__xludf.DUMMYFUNCTION("""COMPUTED_VALUE"""),"Martos Virág")</f>
        <v>Martos Virág</v>
      </c>
      <c r="B33" s="2" t="str">
        <f>IFERROR(__xludf.DUMMYFUNCTION("""COMPUTED_VALUE"""),"Dr. Németh Dóra Katalin")</f>
        <v>Dr. Németh Dóra Katalin</v>
      </c>
      <c r="C33" s="2" t="str">
        <f>IFERROR(__xludf.DUMMYFUNCTION("""COMPUTED_VALUE"""),"Harka Zoltán")</f>
        <v>Harka Zoltán</v>
      </c>
    </row>
    <row r="34">
      <c r="A34" s="2" t="str">
        <f>IFERROR(__xludf.DUMMYFUNCTION("""COMPUTED_VALUE"""),"Nemes Gábor")</f>
        <v>Nemes Gábor</v>
      </c>
      <c r="B34" s="2" t="str">
        <f>IFERROR(__xludf.DUMMYFUNCTION("""COMPUTED_VALUE"""),"Dr. Pásztor Enikő")</f>
        <v>Dr. Pásztor Enikő</v>
      </c>
      <c r="C34" s="2" t="str">
        <f>IFERROR(__xludf.DUMMYFUNCTION("""COMPUTED_VALUE"""),"Hirschler Erzsébet")</f>
        <v>Hirschler Erzsébet</v>
      </c>
    </row>
    <row r="35">
      <c r="A35" s="2" t="str">
        <f>IFERROR(__xludf.DUMMYFUNCTION("""COMPUTED_VALUE"""),"Németh Nikolett")</f>
        <v>Németh Nikolett</v>
      </c>
      <c r="B35" s="2" t="str">
        <f>IFERROR(__xludf.DUMMYFUNCTION("""COMPUTED_VALUE"""),"Dr. Patyi Gábor")</f>
        <v>Dr. Patyi Gábor</v>
      </c>
      <c r="C35" s="2" t="str">
        <f>IFERROR(__xludf.DUMMYFUNCTION("""COMPUTED_VALUE"""),"Horváthné Bertha Ágnes")</f>
        <v>Horváthné Bertha Ágnes</v>
      </c>
    </row>
    <row r="36">
      <c r="A36" s="2" t="str">
        <f>IFERROR(__xludf.DUMMYFUNCTION("""COMPUTED_VALUE"""),"Németh Olga")</f>
        <v>Németh Olga</v>
      </c>
      <c r="B36" s="2" t="str">
        <f>IFERROR(__xludf.DUMMYFUNCTION("""COMPUTED_VALUE"""),"Dr. Sipos Judit")</f>
        <v>Dr. Sipos Judit</v>
      </c>
      <c r="C36" s="2" t="str">
        <f>IFERROR(__xludf.DUMMYFUNCTION("""COMPUTED_VALUE"""),"Huszár Judit")</f>
        <v>Huszár Judit</v>
      </c>
    </row>
    <row r="37">
      <c r="A37" s="2" t="str">
        <f>IFERROR(__xludf.DUMMYFUNCTION("""COMPUTED_VALUE"""),"Peleskei Boglárka Laura")</f>
        <v>Peleskei Boglárka Laura</v>
      </c>
      <c r="B37" s="2" t="str">
        <f>IFERROR(__xludf.DUMMYFUNCTION("""COMPUTED_VALUE"""),"Dr. Takács Viktor")</f>
        <v>Dr. Takács Viktor</v>
      </c>
      <c r="C37" s="2" t="str">
        <f>IFERROR(__xludf.DUMMYFUNCTION("""COMPUTED_VALUE"""),"Idil Tanriöver")</f>
        <v>Idil Tanriöver</v>
      </c>
    </row>
    <row r="38">
      <c r="A38" s="2" t="str">
        <f>IFERROR(__xludf.DUMMYFUNCTION("""COMPUTED_VALUE"""),"Reiner Dóra")</f>
        <v>Reiner Dóra</v>
      </c>
      <c r="B38" s="2" t="str">
        <f>IFERROR(__xludf.DUMMYFUNCTION("""COMPUTED_VALUE"""),"Dr. Verebélyi Gabriella")</f>
        <v>Dr. Verebélyi Gabriella</v>
      </c>
      <c r="C38" s="2" t="str">
        <f>IFERROR(__xludf.DUMMYFUNCTION("""COMPUTED_VALUE"""),"Kloiber Alexandra")</f>
        <v>Kloiber Alexandra</v>
      </c>
    </row>
    <row r="39">
      <c r="A39" s="2" t="str">
        <f>IFERROR(__xludf.DUMMYFUNCTION("""COMPUTED_VALUE"""),"Révész József")</f>
        <v>Révész József</v>
      </c>
      <c r="B39" s="2" t="str">
        <f>IFERROR(__xludf.DUMMYFUNCTION("""COMPUTED_VALUE"""),"Dr. Vereckei Judit")</f>
        <v>Dr. Vereckei Judit</v>
      </c>
      <c r="C39" s="2" t="str">
        <f>IFERROR(__xludf.DUMMYFUNCTION("""COMPUTED_VALUE"""),"Kónyi-Kiss Gáborné dr.")</f>
        <v>Kónyi-Kiss Gáborné dr.</v>
      </c>
    </row>
    <row r="40">
      <c r="A40" s="2" t="str">
        <f>IFERROR(__xludf.DUMMYFUNCTION("""COMPUTED_VALUE"""),"Révészné Pálfi Krisztina")</f>
        <v>Révészné Pálfi Krisztina</v>
      </c>
      <c r="B40" s="2" t="str">
        <f>IFERROR(__xludf.DUMMYFUNCTION("""COMPUTED_VALUE"""),"Dr. Závoti Józsefné")</f>
        <v>Dr. Závoti Józsefné</v>
      </c>
      <c r="C40" s="2" t="str">
        <f>IFERROR(__xludf.DUMMYFUNCTION("""COMPUTED_VALUE"""),"Köves Andrea")</f>
        <v>Köves Andrea</v>
      </c>
    </row>
    <row r="41">
      <c r="A41" s="2" t="str">
        <f>IFERROR(__xludf.DUMMYFUNCTION("""COMPUTED_VALUE"""),"Rosenmayer Szilvia")</f>
        <v>Rosenmayer Szilvia</v>
      </c>
      <c r="B41" s="2" t="str">
        <f>IFERROR(__xludf.DUMMYFUNCTION("""COMPUTED_VALUE"""),"Dr. Zsubrits Attila")</f>
        <v>Dr. Zsubrits Attila</v>
      </c>
      <c r="C41" s="2" t="str">
        <f>IFERROR(__xludf.DUMMYFUNCTION("""COMPUTED_VALUE"""),"László Zoltán")</f>
        <v>László Zoltán</v>
      </c>
    </row>
    <row r="42">
      <c r="A42" s="2" t="str">
        <f>IFERROR(__xludf.DUMMYFUNCTION("""COMPUTED_VALUE"""),"Simon-Kertész Éva")</f>
        <v>Simon-Kertész Éva</v>
      </c>
      <c r="B42" s="2" t="str">
        <f>IFERROR(__xludf.DUMMYFUNCTION("""COMPUTED_VALUE"""),"Egész Tamás")</f>
        <v>Egész Tamás</v>
      </c>
      <c r="C42" s="2" t="str">
        <f>IFERROR(__xludf.DUMMYFUNCTION("""COMPUTED_VALUE"""),"Németh-Teke Eszter")</f>
        <v>Németh-Teke Eszter</v>
      </c>
    </row>
    <row r="43">
      <c r="A43" s="2" t="str">
        <f>IFERROR(__xludf.DUMMYFUNCTION("""COMPUTED_VALUE"""),"Somogyi Anett")</f>
        <v>Somogyi Anett</v>
      </c>
      <c r="B43" s="2" t="str">
        <f>IFERROR(__xludf.DUMMYFUNCTION("""COMPUTED_VALUE"""),"Fazekas Éva")</f>
        <v>Fazekas Éva</v>
      </c>
      <c r="C43" s="2" t="str">
        <f>IFERROR(__xludf.DUMMYFUNCTION("""COMPUTED_VALUE"""),"Prof. Dr. Dúll Andrea")</f>
        <v>Prof. Dr. Dúll Andrea</v>
      </c>
    </row>
    <row r="44">
      <c r="A44" s="2" t="str">
        <f>IFERROR(__xludf.DUMMYFUNCTION("""COMPUTED_VALUE"""),"Soós Sándor")</f>
        <v>Soós Sándor</v>
      </c>
      <c r="B44" s="2" t="str">
        <f>IFERROR(__xludf.DUMMYFUNCTION("""COMPUTED_VALUE"""),"Fazekas Ildikó")</f>
        <v>Fazekas Ildikó</v>
      </c>
      <c r="C44" s="2" t="str">
        <f>IFERROR(__xludf.DUMMYFUNCTION("""COMPUTED_VALUE"""),"Prof. Dr. Konkoly-Gyuró Éva")</f>
        <v>Prof. Dr. Konkoly-Gyuró Éva</v>
      </c>
    </row>
    <row r="45">
      <c r="A45" s="2" t="str">
        <f>IFERROR(__xludf.DUMMYFUNCTION("""COMPUTED_VALUE"""),"Szabadhegyi Zita")</f>
        <v>Szabadhegyi Zita</v>
      </c>
      <c r="B45" s="2" t="str">
        <f>IFERROR(__xludf.DUMMYFUNCTION("""COMPUTED_VALUE"""),"Gerard McNamara")</f>
        <v>Gerard McNamara</v>
      </c>
      <c r="C45" s="2" t="str">
        <f>IFERROR(__xludf.DUMMYFUNCTION("""COMPUTED_VALUE"""),"Prof. Dr. Kulcsár László")</f>
        <v>Prof. Dr. Kulcsár László</v>
      </c>
    </row>
    <row r="46">
      <c r="A46" s="2" t="str">
        <f>IFERROR(__xludf.DUMMYFUNCTION("""COMPUTED_VALUE"""),"Szegedi Erika")</f>
        <v>Szegedi Erika</v>
      </c>
      <c r="B46" s="2" t="str">
        <f>IFERROR(__xludf.DUMMYFUNCTION("""COMPUTED_VALUE"""),"Györffy Márton")</f>
        <v>Györffy Márton</v>
      </c>
      <c r="C46" s="2" t="str">
        <f>IFERROR(__xludf.DUMMYFUNCTION("""COMPUTED_VALUE"""),"Prof. Dr. Szirmay Viktória")</f>
        <v>Prof. Dr. Szirmay Viktória</v>
      </c>
    </row>
    <row r="47">
      <c r="A47" s="2" t="str">
        <f>IFERROR(__xludf.DUMMYFUNCTION("""COMPUTED_VALUE"""),"Szilva Zsuzsanna")</f>
        <v>Szilva Zsuzsanna</v>
      </c>
      <c r="B47" s="2" t="str">
        <f>IFERROR(__xludf.DUMMYFUNCTION("""COMPUTED_VALUE"""),"Hajdu Melinda")</f>
        <v>Hajdu Melinda</v>
      </c>
      <c r="C47" s="2" t="str">
        <f>IFERROR(__xludf.DUMMYFUNCTION("""COMPUTED_VALUE"""),"Sámson Tímea")</f>
        <v>Sámson Tímea</v>
      </c>
    </row>
    <row r="48">
      <c r="A48" s="2" t="str">
        <f>IFERROR(__xludf.DUMMYFUNCTION("""COMPUTED_VALUE"""),"Úr Csaba")</f>
        <v>Úr Csaba</v>
      </c>
      <c r="B48" s="2" t="str">
        <f>IFERROR(__xludf.DUMMYFUNCTION("""COMPUTED_VALUE"""),"Halvax Julianna")</f>
        <v>Halvax Julianna</v>
      </c>
      <c r="C48" s="2" t="str">
        <f>IFERROR(__xludf.DUMMYFUNCTION("""COMPUTED_VALUE"""),"Strorigel-Nagy Diána")</f>
        <v>Strorigel-Nagy Diána</v>
      </c>
    </row>
    <row r="49">
      <c r="A49" s="2" t="str">
        <f>IFERROR(__xludf.DUMMYFUNCTION("""COMPUTED_VALUE"""),"Varga Lívia")</f>
        <v>Varga Lívia</v>
      </c>
      <c r="B49" s="2" t="str">
        <f>IFERROR(__xludf.DUMMYFUNCTION("""COMPUTED_VALUE"""),"Hanzséros Mária")</f>
        <v>Hanzséros Mária</v>
      </c>
      <c r="C49" s="2" t="str">
        <f>IFERROR(__xludf.DUMMYFUNCTION("""COMPUTED_VALUE"""),"Szabóné Keresztény Dóra")</f>
        <v>Szabóné Keresztény Dóra</v>
      </c>
    </row>
    <row r="50">
      <c r="A50" s="2" t="str">
        <f>IFERROR(__xludf.DUMMYFUNCTION("""COMPUTED_VALUE"""),"Vassné Ács Judit")</f>
        <v>Vassné Ács Judit</v>
      </c>
      <c r="B50" s="2" t="str">
        <f>IFERROR(__xludf.DUMMYFUNCTION("""COMPUTED_VALUE"""),"Hoczek László József")</f>
        <v>Hoczek László József</v>
      </c>
      <c r="C50" s="2" t="str">
        <f>IFERROR(__xludf.DUMMYFUNCTION("""COMPUTED_VALUE"""),"Szalay Péter")</f>
        <v>Szalay Péter</v>
      </c>
    </row>
    <row r="51">
      <c r="A51" s="2" t="str">
        <f>IFERROR(__xludf.DUMMYFUNCTION("""COMPUTED_VALUE"""),"Zsoldos Kitti")</f>
        <v>Zsoldos Kitti</v>
      </c>
      <c r="B51" s="2" t="str">
        <f>IFERROR(__xludf.DUMMYFUNCTION("""COMPUTED_VALUE"""),"Hollósi Lilla")</f>
        <v>Hollósi Lilla</v>
      </c>
      <c r="C51" s="2" t="str">
        <f>IFERROR(__xludf.DUMMYFUNCTION("""COMPUTED_VALUE"""),"Szarvasné Jónás Hajnalka")</f>
        <v>Szarvasné Jónás Hajnalka</v>
      </c>
    </row>
    <row r="52">
      <c r="B52" s="2" t="str">
        <f>IFERROR(__xludf.DUMMYFUNCTION("""COMPUTED_VALUE"""),"Horváth Anna Viktória")</f>
        <v>Horváth Anna Viktória</v>
      </c>
      <c r="C52" s="2" t="str">
        <f>IFERROR(__xludf.DUMMYFUNCTION("""COMPUTED_VALUE"""),"Szentpáli Ágnes")</f>
        <v>Szentpáli Ágnes</v>
      </c>
    </row>
    <row r="53">
      <c r="B53" s="2" t="str">
        <f>IFERROR(__xludf.DUMMYFUNCTION("""COMPUTED_VALUE"""),"Horváth Lászlóné")</f>
        <v>Horváth Lászlóné</v>
      </c>
      <c r="C53" s="2" t="str">
        <f>IFERROR(__xludf.DUMMYFUNCTION("""COMPUTED_VALUE"""),"Tengerdi Antal")</f>
        <v>Tengerdi Antal</v>
      </c>
    </row>
    <row r="54">
      <c r="B54" s="2" t="str">
        <f>IFERROR(__xludf.DUMMYFUNCTION("""COMPUTED_VALUE"""),"Horváth Márta")</f>
        <v>Horváth Márta</v>
      </c>
      <c r="C54" s="2" t="str">
        <f>IFERROR(__xludf.DUMMYFUNCTION("""COMPUTED_VALUE"""),"Török Attila")</f>
        <v>Török Attila</v>
      </c>
    </row>
    <row r="55">
      <c r="B55" s="2" t="str">
        <f>IFERROR(__xludf.DUMMYFUNCTION("""COMPUTED_VALUE"""),"Horváth Mónika")</f>
        <v>Horváth Mónika</v>
      </c>
      <c r="C55" s="2" t="str">
        <f>IFERROR(__xludf.DUMMYFUNCTION("""COMPUTED_VALUE"""),"Udvarhelyi Júlia")</f>
        <v>Udvarhelyi Júlia</v>
      </c>
    </row>
    <row r="56">
      <c r="B56" s="2" t="str">
        <f>IFERROR(__xludf.DUMMYFUNCTION("""COMPUTED_VALUE"""),"Horváthné Kiss Rita")</f>
        <v>Horváthné Kiss Rita</v>
      </c>
      <c r="C56" s="2" t="str">
        <f>IFERROR(__xludf.DUMMYFUNCTION("""COMPUTED_VALUE"""),"Viczina Andrea")</f>
        <v>Viczina Andrea</v>
      </c>
    </row>
    <row r="57">
      <c r="B57" s="2" t="str">
        <f>IFERROR(__xludf.DUMMYFUNCTION("""COMPUTED_VALUE"""),"Hosinnerné Makalicza Ágnes")</f>
        <v>Hosinnerné Makalicza Ágnes</v>
      </c>
      <c r="C57" s="2" t="str">
        <f>IFERROR(__xludf.DUMMYFUNCTION("""COMPUTED_VALUE"""),"Vódli Zsolt")</f>
        <v>Vódli Zsolt</v>
      </c>
    </row>
    <row r="58">
      <c r="B58" s="2" t="str">
        <f>IFERROR(__xludf.DUMMYFUNCTION("""COMPUTED_VALUE"""),"Hrubyné Pál Tímea")</f>
        <v>Hrubyné Pál Tímea</v>
      </c>
    </row>
    <row r="59">
      <c r="B59" s="2" t="str">
        <f>IFERROR(__xludf.DUMMYFUNCTION("""COMPUTED_VALUE"""),"Imréné Horváth Márta")</f>
        <v>Imréné Horváth Márta</v>
      </c>
    </row>
    <row r="60">
      <c r="B60" s="2" t="str">
        <f>IFERROR(__xludf.DUMMYFUNCTION("""COMPUTED_VALUE"""),"Járosi Sztella")</f>
        <v>Járosi Sztella</v>
      </c>
    </row>
    <row r="61">
      <c r="B61" s="2" t="str">
        <f>IFERROR(__xludf.DUMMYFUNCTION("""COMPUTED_VALUE"""),"Jávorszky Edit")</f>
        <v>Jávorszky Edit</v>
      </c>
    </row>
    <row r="62">
      <c r="B62" s="2" t="str">
        <f>IFERROR(__xludf.DUMMYFUNCTION("""COMPUTED_VALUE"""),"Kántor Nedda")</f>
        <v>Kántor Nedda</v>
      </c>
    </row>
    <row r="63">
      <c r="B63" s="2" t="str">
        <f>IFERROR(__xludf.DUMMYFUNCTION("""COMPUTED_VALUE"""),"Kasnya-Kiss Dalma")</f>
        <v>Kasnya-Kiss Dalma</v>
      </c>
    </row>
    <row r="64">
      <c r="B64" s="2" t="str">
        <f>IFERROR(__xludf.DUMMYFUNCTION("""COMPUTED_VALUE"""),"Kerekesné Vincze Judit")</f>
        <v>Kerekesné Vincze Judit</v>
      </c>
    </row>
    <row r="65">
      <c r="B65" s="2" t="str">
        <f>IFERROR(__xludf.DUMMYFUNCTION("""COMPUTED_VALUE"""),"Kiss András")</f>
        <v>Kiss András</v>
      </c>
    </row>
    <row r="66">
      <c r="B66" s="2" t="str">
        <f>IFERROR(__xludf.DUMMYFUNCTION("""COMPUTED_VALUE"""),"Kiss Dávid")</f>
        <v>Kiss Dávid</v>
      </c>
    </row>
    <row r="67">
      <c r="B67" s="2" t="str">
        <f>IFERROR(__xludf.DUMMYFUNCTION("""COMPUTED_VALUE"""),"Kissné Dr. Zsámboki Réka")</f>
        <v>Kissné Dr. Zsámboki Réka</v>
      </c>
    </row>
    <row r="68">
      <c r="B68" s="2" t="str">
        <f>IFERROR(__xludf.DUMMYFUNCTION("""COMPUTED_VALUE"""),"Kocsisné Boros Otília")</f>
        <v>Kocsisné Boros Otília</v>
      </c>
    </row>
    <row r="69">
      <c r="B69" s="2" t="str">
        <f>IFERROR(__xludf.DUMMYFUNCTION("""COMPUTED_VALUE"""),"Kovács Zoltán")</f>
        <v>Kovács Zoltán</v>
      </c>
    </row>
    <row r="70">
      <c r="B70" s="2" t="str">
        <f>IFERROR(__xludf.DUMMYFUNCTION("""COMPUTED_VALUE"""),"Kozma Szabolcs")</f>
        <v>Kozma Szabolcs</v>
      </c>
    </row>
    <row r="71">
      <c r="B71" s="2" t="str">
        <f>IFERROR(__xludf.DUMMYFUNCTION("""COMPUTED_VALUE"""),"Krutzlerné Szarka Tünde")</f>
        <v>Krutzlerné Szarka Tünde</v>
      </c>
    </row>
    <row r="72">
      <c r="B72" s="2" t="str">
        <f>IFERROR(__xludf.DUMMYFUNCTION("""COMPUTED_VALUE"""),"Kuntár Csaba")</f>
        <v>Kuntár Csaba</v>
      </c>
    </row>
    <row r="73">
      <c r="B73" s="2" t="str">
        <f>IFERROR(__xludf.DUMMYFUNCTION("""COMPUTED_VALUE"""),"Locsmándi Regina")</f>
        <v>Locsmándi Regina</v>
      </c>
    </row>
    <row r="74">
      <c r="B74" s="2" t="str">
        <f>IFERROR(__xludf.DUMMYFUNCTION("""COMPUTED_VALUE"""),"Locsmándi Zsófia")</f>
        <v>Locsmándi Zsófia</v>
      </c>
    </row>
    <row r="75">
      <c r="B75" s="2" t="str">
        <f>IFERROR(__xludf.DUMMYFUNCTION("""COMPUTED_VALUE"""),"Marek János")</f>
        <v>Marek János</v>
      </c>
    </row>
    <row r="76">
      <c r="B76" s="2" t="str">
        <f>IFERROR(__xludf.DUMMYFUNCTION("""COMPUTED_VALUE"""),"Maximovics Veronika")</f>
        <v>Maximovics Veronika</v>
      </c>
    </row>
    <row r="77">
      <c r="B77" s="2" t="str">
        <f>IFERROR(__xludf.DUMMYFUNCTION("""COMPUTED_VALUE"""),"Mendéné Lajtai Krisztina")</f>
        <v>Mendéné Lajtai Krisztina</v>
      </c>
    </row>
    <row r="78">
      <c r="B78" s="2" t="str">
        <f>IFERROR(__xludf.DUMMYFUNCTION("""COMPUTED_VALUE"""),"Mentesné Horváth Zsuzsanna")</f>
        <v>Mentesné Horváth Zsuzsanna</v>
      </c>
    </row>
    <row r="79">
      <c r="B79" s="2" t="str">
        <f>IFERROR(__xludf.DUMMYFUNCTION("""COMPUTED_VALUE"""),"Menyhárt Szilvia")</f>
        <v>Menyhárt Szilvia</v>
      </c>
    </row>
    <row r="80">
      <c r="B80" s="2" t="str">
        <f>IFERROR(__xludf.DUMMYFUNCTION("""COMPUTED_VALUE"""),"Mórocz Tibor")</f>
        <v>Mórocz Tibor</v>
      </c>
    </row>
    <row r="81">
      <c r="B81" s="2" t="str">
        <f>IFERROR(__xludf.DUMMYFUNCTION("""COMPUTED_VALUE"""),"Mundy Péter")</f>
        <v>Mundy Péter</v>
      </c>
    </row>
    <row r="82">
      <c r="B82" s="2" t="str">
        <f>IFERROR(__xludf.DUMMYFUNCTION("""COMPUTED_VALUE"""),"Nádasné Erdei Andrea")</f>
        <v>Nádasné Erdei Andrea</v>
      </c>
    </row>
    <row r="83">
      <c r="B83" s="2" t="str">
        <f>IFERROR(__xludf.DUMMYFUNCTION("""COMPUTED_VALUE"""),"Nagy Zsolt")</f>
        <v>Nagy Zsolt</v>
      </c>
    </row>
    <row r="84">
      <c r="B84" s="2" t="str">
        <f>IFERROR(__xludf.DUMMYFUNCTION("""COMPUTED_VALUE"""),"Nemesházi Bernadett")</f>
        <v>Nemesházi Bernadett</v>
      </c>
    </row>
    <row r="85">
      <c r="B85" s="2" t="str">
        <f>IFERROR(__xludf.DUMMYFUNCTION("""COMPUTED_VALUE"""),"Németh Krisztina")</f>
        <v>Németh Krisztina</v>
      </c>
    </row>
    <row r="86">
      <c r="B86" s="2" t="str">
        <f>IFERROR(__xludf.DUMMYFUNCTION("""COMPUTED_VALUE"""),"Petőné Dr. Csima Melinda")</f>
        <v>Petőné Dr. Csima Melinda</v>
      </c>
    </row>
    <row r="87">
      <c r="B87" s="2" t="str">
        <f>IFERROR(__xludf.DUMMYFUNCTION("""COMPUTED_VALUE"""),"Pónácz Petra")</f>
        <v>Pónácz Petra</v>
      </c>
    </row>
    <row r="88">
      <c r="B88" s="2" t="str">
        <f>IFERROR(__xludf.DUMMYFUNCTION("""COMPUTED_VALUE"""),"Prof. Dr. Héjj Andreas")</f>
        <v>Prof. Dr. Héjj Andreas</v>
      </c>
    </row>
    <row r="89">
      <c r="B89" s="2" t="str">
        <f>IFERROR(__xludf.DUMMYFUNCTION("""COMPUTED_VALUE"""),"Prof. Dr. Kéri Katalin")</f>
        <v>Prof. Dr. Kéri Katalin</v>
      </c>
    </row>
    <row r="90">
      <c r="B90" s="2" t="str">
        <f>IFERROR(__xludf.DUMMYFUNCTION("""COMPUTED_VALUE"""),"Prof. Dr. Lükő István CSc")</f>
        <v>Prof. Dr. Lükő István CSc</v>
      </c>
    </row>
    <row r="91">
      <c r="B91" s="2" t="str">
        <f>IFERROR(__xludf.DUMMYFUNCTION("""COMPUTED_VALUE"""),"Prof. Dr. Trencsényi László")</f>
        <v>Prof. Dr. Trencsényi László</v>
      </c>
    </row>
    <row r="92">
      <c r="B92" s="2" t="str">
        <f>IFERROR(__xludf.DUMMYFUNCTION("""COMPUTED_VALUE"""),"Rosemond Zsuzsa")</f>
        <v>Rosemond Zsuzsa</v>
      </c>
    </row>
    <row r="93">
      <c r="B93" s="2" t="str">
        <f>IFERROR(__xludf.DUMMYFUNCTION("""COMPUTED_VALUE"""),"Sebestyén Péter")</f>
        <v>Sebestyén Péter</v>
      </c>
    </row>
    <row r="94">
      <c r="B94" s="2" t="str">
        <f>IFERROR(__xludf.DUMMYFUNCTION("""COMPUTED_VALUE"""),"Sipka Bence")</f>
        <v>Sipka Bence</v>
      </c>
    </row>
    <row r="95">
      <c r="B95" s="2" t="str">
        <f>IFERROR(__xludf.DUMMYFUNCTION("""COMPUTED_VALUE"""),"Stréhliné Peternák Magdolna ")</f>
        <v>Stréhliné Peternák Magdolna </v>
      </c>
    </row>
    <row r="96">
      <c r="B96" s="2" t="str">
        <f>IFERROR(__xludf.DUMMYFUNCTION("""COMPUTED_VALUE"""),"Szabó Ildikó")</f>
        <v>Szabó Ildikó</v>
      </c>
    </row>
    <row r="97">
      <c r="B97" s="2" t="str">
        <f>IFERROR(__xludf.DUMMYFUNCTION("""COMPUTED_VALUE"""),"Szászi Csongor")</f>
        <v>Szászi Csongor</v>
      </c>
    </row>
    <row r="98">
      <c r="B98" s="2" t="str">
        <f>IFERROR(__xludf.DUMMYFUNCTION("""COMPUTED_VALUE"""),"Szélesné dr. Ferencz Edit")</f>
        <v>Szélesné dr. Ferencz Edit</v>
      </c>
    </row>
    <row r="99">
      <c r="B99" s="2" t="str">
        <f>IFERROR(__xludf.DUMMYFUNCTION("""COMPUTED_VALUE"""),"Sztojkáné Bodor Ildikó")</f>
        <v>Sztojkáné Bodor Ildikó</v>
      </c>
    </row>
    <row r="100">
      <c r="B100" s="2" t="str">
        <f>IFERROR(__xludf.DUMMYFUNCTION("""COMPUTED_VALUE"""),"Tengerdi Ági")</f>
        <v>Tengerdi Ági</v>
      </c>
    </row>
    <row r="101">
      <c r="B101" s="2" t="str">
        <f>IFERROR(__xludf.DUMMYFUNCTION("""COMPUTED_VALUE"""),"Tóth-Mangold Ágnes Szabina")</f>
        <v>Tóth-Mangold Ágnes Szabina</v>
      </c>
    </row>
    <row r="102">
      <c r="B102" s="2" t="str">
        <f>IFERROR(__xludf.DUMMYFUNCTION("""COMPUTED_VALUE"""),"Tóthné Szakály Lilian")</f>
        <v>Tóthné Szakály Lilian</v>
      </c>
    </row>
    <row r="103">
      <c r="B103" s="2" t="str">
        <f>IFERROR(__xludf.DUMMYFUNCTION("""COMPUTED_VALUE"""),"Törökné Farádi Mária")</f>
        <v>Törökné Farádi Mária</v>
      </c>
    </row>
    <row r="104">
      <c r="B104" s="2" t="str">
        <f>IFERROR(__xludf.DUMMYFUNCTION("""COMPUTED_VALUE"""),"Tscheki Katalin")</f>
        <v>Tscheki Katalin</v>
      </c>
    </row>
    <row r="105">
      <c r="B105" s="2" t="str">
        <f>IFERROR(__xludf.DUMMYFUNCTION("""COMPUTED_VALUE"""),"Vargyas Daniella")</f>
        <v>Vargyas Daniella</v>
      </c>
    </row>
    <row r="106">
      <c r="B106" s="2" t="str">
        <f>IFERROR(__xludf.DUMMYFUNCTION("""COMPUTED_VALUE"""),"Vigh-Dajcs Bernadett")</f>
        <v>Vigh-Dajcs Bernadett</v>
      </c>
    </row>
    <row r="107">
      <c r="B107" s="2" t="str">
        <f>IFERROR(__xludf.DUMMYFUNCTION("""COMPUTED_VALUE"""),"Világosné Rozsonits Erika")</f>
        <v>Világosné Rozsonits Erika</v>
      </c>
    </row>
    <row r="108">
      <c r="B108" s="2" t="str">
        <f>IFERROR(__xludf.DUMMYFUNCTION("""COMPUTED_VALUE"""),"Vörösmarthy-Fodróczy Mónika")</f>
        <v>Vörösmarthy-Fodróczy Mónika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6.0"/>
    <col customWidth="1" min="2" max="2" width="46.63"/>
    <col customWidth="1" min="3" max="3" width="28.13"/>
  </cols>
  <sheetData>
    <row r="1">
      <c r="A1" s="3" t="s">
        <v>1</v>
      </c>
      <c r="B1" s="3" t="s">
        <v>6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2" t="str">
        <f>IFERROR(__xludf.DUMMYFUNCTION("FILTER({'Oktatók'!A2:A1000 , ARRAYFORMULA(IFS(REGEXMATCH('Oktatók'!C2:C1000, ""MUSI""), ""Művészeti és Sporttudományi Intézet"", REGEXMATCH('Oktatók'!C2:C1000, ""NPI""), ""Neveléstudományi és Pszichológiai Intézet"", REGEXMATCH('Oktatók'!C2:C1000, ""TSZKI"&amp;"""), ""Társadalom-, Szociális- és Kommunikációtudományok Intézet"", TRUE, """"))}, 'Oktatók'!D2:D1000 = TRUE)"),"Acsainé Dávid Ágnes")</f>
        <v>Acsainé Dávid Ágnes</v>
      </c>
      <c r="B2" s="8" t="str">
        <f>IFERROR(__xludf.DUMMYFUNCTION("""COMPUTED_VALUE"""),"Művészeti és Sporttudományi Intézet")</f>
        <v>Művészeti és Sporttudományi Intézet</v>
      </c>
    </row>
    <row r="3">
      <c r="A3" s="2" t="str">
        <f>IFERROR(__xludf.DUMMYFUNCTION("""COMPUTED_VALUE"""),"Árvayné Dr. Nezvald Anett")</f>
        <v>Árvayné Dr. Nezvald Anett</v>
      </c>
      <c r="B3" s="8" t="str">
        <f>IFERROR(__xludf.DUMMYFUNCTION("""COMPUTED_VALUE"""),"Művészeti és Sporttudományi Intézet")</f>
        <v>Művészeti és Sporttudományi Intézet</v>
      </c>
    </row>
    <row r="4">
      <c r="A4" s="2" t="str">
        <f>IFERROR(__xludf.DUMMYFUNCTION("""COMPUTED_VALUE"""),"Babai Zsófia")</f>
        <v>Babai Zsófia</v>
      </c>
      <c r="B4" s="8" t="str">
        <f>IFERROR(__xludf.DUMMYFUNCTION("""COMPUTED_VALUE"""),"Társadalom-, Szociális- és Kommunikációtudományok Intézet")</f>
        <v>Társadalom-, Szociális- és Kommunikációtudományok Intézet</v>
      </c>
    </row>
    <row r="5">
      <c r="A5" s="2" t="str">
        <f>IFERROR(__xludf.DUMMYFUNCTION("""COMPUTED_VALUE"""),"Babella-Lukács Katalin")</f>
        <v>Babella-Lukács Katalin</v>
      </c>
      <c r="B5" s="8" t="str">
        <f>IFERROR(__xludf.DUMMYFUNCTION("""COMPUTED_VALUE"""),"Társadalom-, Szociális- és Kommunikációtudományok Intézet")</f>
        <v>Társadalom-, Szociális- és Kommunikációtudományok Intézet</v>
      </c>
    </row>
    <row r="6">
      <c r="A6" s="2" t="str">
        <f>IFERROR(__xludf.DUMMYFUNCTION("""COMPUTED_VALUE"""),"Becska Péterné")</f>
        <v>Becska Péterné</v>
      </c>
      <c r="B6" s="8" t="str">
        <f>IFERROR(__xludf.DUMMYFUNCTION("""COMPUTED_VALUE"""),"Művészeti és Sporttudományi Intézet")</f>
        <v>Művészeti és Sporttudományi Intézet</v>
      </c>
    </row>
    <row r="7">
      <c r="A7" s="2" t="str">
        <f>IFERROR(__xludf.DUMMYFUNCTION("""COMPUTED_VALUE"""),"Bencsik Olga")</f>
        <v>Bencsik Olga</v>
      </c>
      <c r="B7" s="8" t="str">
        <f>IFERROR(__xludf.DUMMYFUNCTION("""COMPUTED_VALUE"""),"Neveléstudományi és Pszichológiai Intézet")</f>
        <v>Neveléstudományi és Pszichológiai Intézet</v>
      </c>
    </row>
    <row r="8">
      <c r="A8" s="2" t="str">
        <f>IFERROR(__xludf.DUMMYFUNCTION("""COMPUTED_VALUE"""),"Bencsikné Kasztner Zsófia")</f>
        <v>Bencsikné Kasztner Zsófia</v>
      </c>
      <c r="B8" s="8" t="str">
        <f>IFERROR(__xludf.DUMMYFUNCTION("""COMPUTED_VALUE"""),"Művészeti és Sporttudományi Intézet")</f>
        <v>Művészeti és Sporttudományi Intézet</v>
      </c>
    </row>
    <row r="9">
      <c r="A9" s="2" t="str">
        <f>IFERROR(__xludf.DUMMYFUNCTION("""COMPUTED_VALUE"""),"Bognár Ildikó")</f>
        <v>Bognár Ildikó</v>
      </c>
      <c r="B9" s="8" t="str">
        <f>IFERROR(__xludf.DUMMYFUNCTION("""COMPUTED_VALUE"""),"Neveléstudományi és Pszichológiai Intézet")</f>
        <v>Neveléstudományi és Pszichológiai Intézet</v>
      </c>
    </row>
    <row r="10">
      <c r="A10" s="2" t="str">
        <f>IFERROR(__xludf.DUMMYFUNCTION("""COMPUTED_VALUE"""),"Bolláné Hajdú Ildikó")</f>
        <v>Bolláné Hajdú Ildikó</v>
      </c>
      <c r="B10" s="8" t="str">
        <f>IFERROR(__xludf.DUMMYFUNCTION("""COMPUTED_VALUE"""),"Neveléstudományi és Pszichológiai Intézet")</f>
        <v>Neveléstudományi és Pszichológiai Intézet</v>
      </c>
    </row>
    <row r="11">
      <c r="A11" s="2" t="str">
        <f>IFERROR(__xludf.DUMMYFUNCTION("""COMPUTED_VALUE"""),"Csákiné Dobos Laura")</f>
        <v>Csákiné Dobos Laura</v>
      </c>
      <c r="B11" s="8" t="str">
        <f>IFERROR(__xludf.DUMMYFUNCTION("""COMPUTED_VALUE"""),"Neveléstudományi és Pszichológiai Intézet")</f>
        <v>Neveléstudományi és Pszichológiai Intézet</v>
      </c>
    </row>
    <row r="12">
      <c r="A12" s="2" t="str">
        <f>IFERROR(__xludf.DUMMYFUNCTION("""COMPUTED_VALUE"""),"Csiha Tünde Noémi")</f>
        <v>Csiha Tünde Noémi</v>
      </c>
      <c r="B12" s="8" t="str">
        <f>IFERROR(__xludf.DUMMYFUNCTION("""COMPUTED_VALUE"""),"Neveléstudományi és Pszichológiai Intézet")</f>
        <v>Neveléstudományi és Pszichológiai Intézet</v>
      </c>
    </row>
    <row r="13">
      <c r="A13" s="2" t="str">
        <f>IFERROR(__xludf.DUMMYFUNCTION("""COMPUTED_VALUE"""),"Dr. Bodnár Mária ")</f>
        <v>Dr. Bodnár Mária </v>
      </c>
      <c r="B13" s="8" t="str">
        <f>IFERROR(__xludf.DUMMYFUNCTION("""COMPUTED_VALUE"""),"Neveléstudományi és Pszichológiai Intézet")</f>
        <v>Neveléstudományi és Pszichológiai Intézet</v>
      </c>
    </row>
    <row r="14">
      <c r="A14" s="2" t="str">
        <f>IFERROR(__xludf.DUMMYFUNCTION("""COMPUTED_VALUE"""),"Dr. Brummer Krisztián")</f>
        <v>Dr. Brummer Krisztián</v>
      </c>
      <c r="B14" s="8" t="str">
        <f>IFERROR(__xludf.DUMMYFUNCTION("""COMPUTED_VALUE"""),"Művészeti és Sporttudományi Intézet")</f>
        <v>Művészeti és Sporttudományi Intézet</v>
      </c>
    </row>
    <row r="15">
      <c r="A15" s="2" t="str">
        <f>IFERROR(__xludf.DUMMYFUNCTION("""COMPUTED_VALUE"""),"Dr. Csanálosi Dóra ")</f>
        <v>Dr. Csanálosi Dóra </v>
      </c>
      <c r="B15" s="8" t="str">
        <f>IFERROR(__xludf.DUMMYFUNCTION("""COMPUTED_VALUE"""),"Neveléstudományi és Pszichológiai Intézet")</f>
        <v>Neveléstudományi és Pszichológiai Intézet</v>
      </c>
    </row>
    <row r="16">
      <c r="A16" s="2" t="str">
        <f>IFERROR(__xludf.DUMMYFUNCTION("""COMPUTED_VALUE"""),"Dr. Csiszár Szabolcs")</f>
        <v>Dr. Csiszár Szabolcs</v>
      </c>
      <c r="B16" s="8" t="str">
        <f>IFERROR(__xludf.DUMMYFUNCTION("""COMPUTED_VALUE"""),"Művészeti és Sporttudományi Intézet")</f>
        <v>Művészeti és Sporttudományi Intézet</v>
      </c>
    </row>
    <row r="17">
      <c r="A17" s="2" t="str">
        <f>IFERROR(__xludf.DUMMYFUNCTION("""COMPUTED_VALUE"""),"Dr. Faragó Beatrix")</f>
        <v>Dr. Faragó Beatrix</v>
      </c>
      <c r="B17" s="8" t="str">
        <f>IFERROR(__xludf.DUMMYFUNCTION("""COMPUTED_VALUE"""),"Művészeti és Sporttudományi Intézet")</f>
        <v>Művészeti és Sporttudományi Intézet</v>
      </c>
    </row>
    <row r="18">
      <c r="A18" s="2" t="str">
        <f>IFERROR(__xludf.DUMMYFUNCTION("""COMPUTED_VALUE"""),"Dr. Frang Gizella")</f>
        <v>Dr. Frang Gizella</v>
      </c>
      <c r="B18" s="8" t="str">
        <f>IFERROR(__xludf.DUMMYFUNCTION("""COMPUTED_VALUE"""),"Társadalom-, Szociális- és Kommunikációtudományok Intézet")</f>
        <v>Társadalom-, Szociális- és Kommunikációtudományok Intézet</v>
      </c>
    </row>
    <row r="19">
      <c r="A19" s="2" t="str">
        <f>IFERROR(__xludf.DUMMYFUNCTION("""COMPUTED_VALUE"""),"Dr. Gáspárdy Tibor")</f>
        <v>Dr. Gáspárdy Tibor</v>
      </c>
      <c r="B19" s="8" t="str">
        <f>IFERROR(__xludf.DUMMYFUNCTION("""COMPUTED_VALUE"""),"Művészeti és Sporttudományi Intézet")</f>
        <v>Művészeti és Sporttudományi Intézet</v>
      </c>
    </row>
    <row r="20">
      <c r="A20" s="2" t="str">
        <f>IFERROR(__xludf.DUMMYFUNCTION("""COMPUTED_VALUE"""),"Dr. Göncz Balázs")</f>
        <v>Dr. Göncz Balázs</v>
      </c>
      <c r="B20" s="8" t="str">
        <f>IFERROR(__xludf.DUMMYFUNCTION("""COMPUTED_VALUE"""),"Neveléstudományi és Pszichológiai Intézet")</f>
        <v>Neveléstudományi és Pszichológiai Intézet</v>
      </c>
    </row>
    <row r="21">
      <c r="A21" s="2" t="str">
        <f>IFERROR(__xludf.DUMMYFUNCTION("""COMPUTED_VALUE"""),"Dr. Gyimes Zsolt")</f>
        <v>Dr. Gyimes Zsolt</v>
      </c>
      <c r="B21" s="8" t="str">
        <f>IFERROR(__xludf.DUMMYFUNCTION("""COMPUTED_VALUE"""),"Művészeti és Sporttudományi Intézet")</f>
        <v>Művészeti és Sporttudományi Intézet</v>
      </c>
    </row>
    <row r="22">
      <c r="A22" s="2" t="str">
        <f>IFERROR(__xludf.DUMMYFUNCTION("""COMPUTED_VALUE"""),"Dr. Haász Sándor")</f>
        <v>Dr. Haász Sándor</v>
      </c>
      <c r="B22" s="8" t="str">
        <f>IFERROR(__xludf.DUMMYFUNCTION("""COMPUTED_VALUE"""),"Társadalom-, Szociális- és Kommunikációtudományok Intézet")</f>
        <v>Társadalom-, Szociális- és Kommunikációtudományok Intézet</v>
      </c>
    </row>
    <row r="23">
      <c r="A23" s="2" t="str">
        <f>IFERROR(__xludf.DUMMYFUNCTION("""COMPUTED_VALUE"""),"Dr. habil. Bacsa-Bán Anetta")</f>
        <v>Dr. habil. Bacsa-Bán Anetta</v>
      </c>
      <c r="B23" s="8" t="str">
        <f>IFERROR(__xludf.DUMMYFUNCTION("""COMPUTED_VALUE"""),"Neveléstudományi és Pszichológiai Intézet")</f>
        <v>Neveléstudományi és Pszichológiai Intézet</v>
      </c>
    </row>
    <row r="24">
      <c r="A24" s="2" t="str">
        <f>IFERROR(__xludf.DUMMYFUNCTION("""COMPUTED_VALUE"""),"Dr. habil. Bártfai Zoltán")</f>
        <v>Dr. habil. Bártfai Zoltán</v>
      </c>
      <c r="B24" s="8" t="str">
        <f>IFERROR(__xludf.DUMMYFUNCTION("""COMPUTED_VALUE"""),"Művészeti és Sporttudományi Intézet")</f>
        <v>Művészeti és Sporttudományi Intézet</v>
      </c>
    </row>
    <row r="25">
      <c r="A25" s="2" t="str">
        <f>IFERROR(__xludf.DUMMYFUNCTION("""COMPUTED_VALUE"""),"Dr. habil. Bodnár Gabriella")</f>
        <v>Dr. habil. Bodnár Gabriella</v>
      </c>
      <c r="B25" s="8" t="str">
        <f>IFERROR(__xludf.DUMMYFUNCTION("""COMPUTED_VALUE"""),"Társadalom-, Szociális- és Kommunikációtudományok Intézet")</f>
        <v>Társadalom-, Szociális- és Kommunikációtudományok Intézet</v>
      </c>
    </row>
    <row r="26">
      <c r="A26" s="2" t="str">
        <f>IFERROR(__xludf.DUMMYFUNCTION("""COMPUTED_VALUE"""),"Dr. habil. Cserti Csapó Tibor")</f>
        <v>Dr. habil. Cserti Csapó Tibor</v>
      </c>
      <c r="B26" s="8" t="str">
        <f>IFERROR(__xludf.DUMMYFUNCTION("""COMPUTED_VALUE"""),"Neveléstudományi és Pszichológiai Intézet")</f>
        <v>Neveléstudományi és Pszichológiai Intézet</v>
      </c>
    </row>
    <row r="27">
      <c r="A27" s="2" t="str">
        <f>IFERROR(__xludf.DUMMYFUNCTION("""COMPUTED_VALUE"""),"Dr. habil. Simon István Ágoston")</f>
        <v>Dr. habil. Simon István Ágoston</v>
      </c>
      <c r="B27" s="8" t="str">
        <f>IFERROR(__xludf.DUMMYFUNCTION("""COMPUTED_VALUE"""),"Művészeti és Sporttudományi Intézet")</f>
        <v>Művészeti és Sporttudományi Intézet</v>
      </c>
    </row>
    <row r="28">
      <c r="A28" s="2" t="str">
        <f>IFERROR(__xludf.DUMMYFUNCTION("""COMPUTED_VALUE"""),"Dr. habil. Varga Attila")</f>
        <v>Dr. habil. Varga Attila</v>
      </c>
      <c r="B28" s="8" t="str">
        <f>IFERROR(__xludf.DUMMYFUNCTION("""COMPUTED_VALUE"""),"Társadalom-, Szociális- és Kommunikációtudományok Intézet")</f>
        <v>Társadalom-, Szociális- és Kommunikációtudományok Intézet</v>
      </c>
    </row>
    <row r="29">
      <c r="A29" s="2" t="str">
        <f>IFERROR(__xludf.DUMMYFUNCTION("""COMPUTED_VALUE"""),"Dr. habil. Varga László")</f>
        <v>Dr. habil. Varga László</v>
      </c>
      <c r="B29" s="8" t="str">
        <f>IFERROR(__xludf.DUMMYFUNCTION("""COMPUTED_VALUE"""),"Neveléstudományi és Pszichológiai Intézet")</f>
        <v>Neveléstudományi és Pszichológiai Intézet</v>
      </c>
    </row>
    <row r="30">
      <c r="A30" s="2" t="str">
        <f>IFERROR(__xludf.DUMMYFUNCTION("""COMPUTED_VALUE"""),"Dr. habil. Vass Vilmos")</f>
        <v>Dr. habil. Vass Vilmos</v>
      </c>
      <c r="B30" s="8" t="str">
        <f>IFERROR(__xludf.DUMMYFUNCTION("""COMPUTED_VALUE"""),"Neveléstudományi és Pszichológiai Intézet")</f>
        <v>Neveléstudományi és Pszichológiai Intézet</v>
      </c>
    </row>
    <row r="31">
      <c r="A31" s="2" t="str">
        <f>IFERROR(__xludf.DUMMYFUNCTION("""COMPUTED_VALUE"""),"Dr. Hajas Ágnes")</f>
        <v>Dr. Hajas Ágnes</v>
      </c>
      <c r="B31" s="8" t="str">
        <f>IFERROR(__xludf.DUMMYFUNCTION("""COMPUTED_VALUE"""),"Művészeti és Sporttudományi Intézet")</f>
        <v>Művészeti és Sporttudományi Intézet</v>
      </c>
    </row>
    <row r="32">
      <c r="A32" s="2" t="str">
        <f>IFERROR(__xludf.DUMMYFUNCTION("""COMPUTED_VALUE"""),"Dr. Hartl Éva")</f>
        <v>Dr. Hartl Éva</v>
      </c>
      <c r="B32" s="8" t="str">
        <f>IFERROR(__xludf.DUMMYFUNCTION("""COMPUTED_VALUE"""),"Neveléstudományi és Pszichológiai Intézet")</f>
        <v>Neveléstudományi és Pszichológiai Intézet</v>
      </c>
    </row>
    <row r="33">
      <c r="A33" s="2" t="str">
        <f>IFERROR(__xludf.DUMMYFUNCTION("""COMPUTED_VALUE"""),"Dr. Henye Lívia")</f>
        <v>Dr. Henye Lívia</v>
      </c>
      <c r="B33" s="8" t="str">
        <f>IFERROR(__xludf.DUMMYFUNCTION("""COMPUTED_VALUE"""),"Társadalom-, Szociális- és Kommunikációtudományok Intézet")</f>
        <v>Társadalom-, Szociális- és Kommunikációtudományok Intézet</v>
      </c>
    </row>
    <row r="34">
      <c r="A34" s="2" t="str">
        <f>IFERROR(__xludf.DUMMYFUNCTION("""COMPUTED_VALUE"""),"Dr. Kállai Gabriella")</f>
        <v>Dr. Kállai Gabriella</v>
      </c>
      <c r="B34" s="8" t="str">
        <f>IFERROR(__xludf.DUMMYFUNCTION("""COMPUTED_VALUE"""),"Neveléstudományi és Pszichológiai Intézet")</f>
        <v>Neveléstudományi és Pszichológiai Intézet</v>
      </c>
    </row>
    <row r="35">
      <c r="A35" s="2" t="str">
        <f>IFERROR(__xludf.DUMMYFUNCTION("""COMPUTED_VALUE"""),"Dr. Katona György")</f>
        <v>Dr. Katona György</v>
      </c>
      <c r="B35" s="8" t="str">
        <f>IFERROR(__xludf.DUMMYFUNCTION("""COMPUTED_VALUE"""),"Neveléstudományi és Pszichológiai Intézet")</f>
        <v>Neveléstudományi és Pszichológiai Intézet</v>
      </c>
    </row>
    <row r="36">
      <c r="A36" s="2" t="str">
        <f>IFERROR(__xludf.DUMMYFUNCTION("""COMPUTED_VALUE"""),"Dr. Kemenszky Péter")</f>
        <v>Dr. Kemenszky Péter</v>
      </c>
      <c r="B36" s="8" t="str">
        <f>IFERROR(__xludf.DUMMYFUNCTION("""COMPUTED_VALUE"""),"Neveléstudományi és Pszichológiai Intézet")</f>
        <v>Neveléstudományi és Pszichológiai Intézet</v>
      </c>
    </row>
    <row r="37">
      <c r="A37" s="2" t="str">
        <f>IFERROR(__xludf.DUMMYFUNCTION("""COMPUTED_VALUE"""),"Dr. Kertész Tamás")</f>
        <v>Dr. Kertész Tamás</v>
      </c>
      <c r="B37" s="8" t="str">
        <f>IFERROR(__xludf.DUMMYFUNCTION("""COMPUTED_VALUE"""),"Művészeti és Sporttudományi Intézet")</f>
        <v>Művészeti és Sporttudományi Intézet</v>
      </c>
    </row>
    <row r="38">
      <c r="A38" s="2" t="str">
        <f>IFERROR(__xludf.DUMMYFUNCTION("""COMPUTED_VALUE"""),"Dr. Kitzinger Arianna")</f>
        <v>Dr. Kitzinger Arianna</v>
      </c>
      <c r="B38" s="8" t="str">
        <f>IFERROR(__xludf.DUMMYFUNCTION("""COMPUTED_VALUE"""),"Társadalom-, Szociális- és Kommunikációtudományok Intézet")</f>
        <v>Társadalom-, Szociális- és Kommunikációtudományok Intézet</v>
      </c>
    </row>
    <row r="39">
      <c r="A39" s="2" t="str">
        <f>IFERROR(__xludf.DUMMYFUNCTION("""COMPUTED_VALUE"""),"Dr. Kollarics Tímea")</f>
        <v>Dr. Kollarics Tímea</v>
      </c>
      <c r="B39" s="8" t="str">
        <f>IFERROR(__xludf.DUMMYFUNCTION("""COMPUTED_VALUE"""),"Neveléstudományi és Pszichológiai Intézet")</f>
        <v>Neveléstudományi és Pszichológiai Intézet</v>
      </c>
    </row>
    <row r="40">
      <c r="A40" s="2" t="str">
        <f>IFERROR(__xludf.DUMMYFUNCTION("""COMPUTED_VALUE"""),"Dr. Kovácsné Vinkovics Éva")</f>
        <v>Dr. Kovácsné Vinkovics Éva</v>
      </c>
      <c r="B40" s="8" t="str">
        <f>IFERROR(__xludf.DUMMYFUNCTION("""COMPUTED_VALUE"""),"Társadalom-, Szociális- és Kommunikációtudományok Intézet")</f>
        <v>Társadalom-, Szociális- és Kommunikációtudományok Intézet</v>
      </c>
    </row>
    <row r="41">
      <c r="A41" s="2" t="str">
        <f>IFERROR(__xludf.DUMMYFUNCTION("""COMPUTED_VALUE"""),"Dr. Kui Bíborka")</f>
        <v>Dr. Kui Bíborka</v>
      </c>
      <c r="B41" s="8" t="str">
        <f>IFERROR(__xludf.DUMMYFUNCTION("""COMPUTED_VALUE"""),"Társadalom-, Szociális- és Kommunikációtudományok Intézet")</f>
        <v>Társadalom-, Szociális- és Kommunikációtudományok Intézet</v>
      </c>
    </row>
    <row r="42">
      <c r="A42" s="2" t="str">
        <f>IFERROR(__xludf.DUMMYFUNCTION("""COMPUTED_VALUE"""),"Dr. Madariné Molnár Tünde")</f>
        <v>Dr. Madariné Molnár Tünde</v>
      </c>
      <c r="B42" s="8" t="str">
        <f>IFERROR(__xludf.DUMMYFUNCTION("""COMPUTED_VALUE"""),"Neveléstudományi és Pszichológiai Intézet")</f>
        <v>Neveléstudományi és Pszichológiai Intézet</v>
      </c>
    </row>
    <row r="43">
      <c r="A43" s="2" t="str">
        <f>IFERROR(__xludf.DUMMYFUNCTION("""COMPUTED_VALUE"""),"Dr. Major Gyöngyi")</f>
        <v>Dr. Major Gyöngyi</v>
      </c>
      <c r="B43" s="8" t="str">
        <f>IFERROR(__xludf.DUMMYFUNCTION("""COMPUTED_VALUE"""),"Társadalom-, Szociális- és Kommunikációtudományok Intézet")</f>
        <v>Társadalom-, Szociális- és Kommunikációtudományok Intézet</v>
      </c>
    </row>
    <row r="44">
      <c r="A44" s="2" t="str">
        <f>IFERROR(__xludf.DUMMYFUNCTION("""COMPUTED_VALUE"""),"Dr. Makay-Beró Henrietta")</f>
        <v>Dr. Makay-Beró Henrietta</v>
      </c>
      <c r="B44" s="8" t="str">
        <f>IFERROR(__xludf.DUMMYFUNCTION("""COMPUTED_VALUE"""),"Társadalom-, Szociális- és Kommunikációtudományok Intézet")</f>
        <v>Társadalom-, Szociális- és Kommunikációtudományok Intézet</v>
      </c>
    </row>
    <row r="45">
      <c r="A45" s="2" t="str">
        <f>IFERROR(__xludf.DUMMYFUNCTION("""COMPUTED_VALUE"""),"Dr. Marton Eszter")</f>
        <v>Dr. Marton Eszter</v>
      </c>
      <c r="B45" s="8" t="str">
        <f>IFERROR(__xludf.DUMMYFUNCTION("""COMPUTED_VALUE"""),"Neveléstudományi és Pszichológiai Intézet")</f>
        <v>Neveléstudományi és Pszichológiai Intézet</v>
      </c>
    </row>
    <row r="46">
      <c r="A46" s="2" t="str">
        <f>IFERROR(__xludf.DUMMYFUNCTION("""COMPUTED_VALUE"""),"Dr. Mattiassich Enikő")</f>
        <v>Dr. Mattiassich Enikő</v>
      </c>
      <c r="B46" s="8" t="str">
        <f>IFERROR(__xludf.DUMMYFUNCTION("""COMPUTED_VALUE"""),"Művészeti és Sporttudományi Intézet")</f>
        <v>Művészeti és Sporttudományi Intézet</v>
      </c>
    </row>
    <row r="47">
      <c r="A47" s="2" t="str">
        <f>IFERROR(__xludf.DUMMYFUNCTION("""COMPUTED_VALUE"""),"Dr. Molnár Katalin")</f>
        <v>Dr. Molnár Katalin</v>
      </c>
      <c r="B47" s="8" t="str">
        <f>IFERROR(__xludf.DUMMYFUNCTION("""COMPUTED_VALUE"""),"Társadalom-, Szociális- és Kommunikációtudományok Intézet")</f>
        <v>Társadalom-, Szociális- és Kommunikációtudományok Intézet</v>
      </c>
    </row>
    <row r="48">
      <c r="A48" s="2" t="str">
        <f>IFERROR(__xludf.DUMMYFUNCTION("""COMPUTED_VALUE"""),"Dr. Naszladi Georgina")</f>
        <v>Dr. Naszladi Georgina</v>
      </c>
      <c r="B48" s="8" t="str">
        <f>IFERROR(__xludf.DUMMYFUNCTION("""COMPUTED_VALUE"""),"Társadalom-, Szociális- és Kommunikációtudományok Intézet")</f>
        <v>Társadalom-, Szociális- és Kommunikációtudományok Intézet</v>
      </c>
    </row>
    <row r="49">
      <c r="A49" s="2" t="str">
        <f>IFERROR(__xludf.DUMMYFUNCTION("""COMPUTED_VALUE"""),"Dr. Németh Dóra Katalin")</f>
        <v>Dr. Németh Dóra Katalin</v>
      </c>
      <c r="B49" s="8" t="str">
        <f>IFERROR(__xludf.DUMMYFUNCTION("""COMPUTED_VALUE"""),"Neveléstudományi és Pszichológiai Intézet")</f>
        <v>Neveléstudományi és Pszichológiai Intézet</v>
      </c>
    </row>
    <row r="50">
      <c r="A50" s="2" t="str">
        <f>IFERROR(__xludf.DUMMYFUNCTION("""COMPUTED_VALUE"""),"Dr. Nmar-Kendöl Jutka")</f>
        <v>Dr. Nmar-Kendöl Jutka</v>
      </c>
      <c r="B50" s="8" t="str">
        <f>IFERROR(__xludf.DUMMYFUNCTION("""COMPUTED_VALUE"""),"Társadalom-, Szociális- és Kommunikációtudományok Intézet")</f>
        <v>Társadalom-, Szociális- és Kommunikációtudományok Intézet</v>
      </c>
    </row>
    <row r="51">
      <c r="A51" s="2" t="str">
        <f>IFERROR(__xludf.DUMMYFUNCTION("""COMPUTED_VALUE"""),"Dr. Nyikos Bendegúz")</f>
        <v>Dr. Nyikos Bendegúz</v>
      </c>
      <c r="B51" s="8" t="str">
        <f>IFERROR(__xludf.DUMMYFUNCTION("""COMPUTED_VALUE"""),"Társadalom-, Szociális- és Kommunikációtudományok Intézet")</f>
        <v>Társadalom-, Szociális- és Kommunikációtudományok Intézet</v>
      </c>
    </row>
    <row r="52">
      <c r="A52" s="2" t="str">
        <f>IFERROR(__xludf.DUMMYFUNCTION("""COMPUTED_VALUE"""),"Dr. Patyi Gábor")</f>
        <v>Dr. Patyi Gábor</v>
      </c>
      <c r="B52" s="8" t="str">
        <f>IFERROR(__xludf.DUMMYFUNCTION("""COMPUTED_VALUE"""),"Neveléstudományi és Pszichológiai Intézet")</f>
        <v>Neveléstudományi és Pszichológiai Intézet</v>
      </c>
    </row>
    <row r="53">
      <c r="A53" s="2" t="str">
        <f>IFERROR(__xludf.DUMMYFUNCTION("""COMPUTED_VALUE"""),"Dr. Pőcze István")</f>
        <v>Dr. Pőcze István</v>
      </c>
      <c r="B53" s="8" t="str">
        <f>IFERROR(__xludf.DUMMYFUNCTION("""COMPUTED_VALUE"""),"Társadalom-, Szociális- és Kommunikációtudományok Intézet")</f>
        <v>Társadalom-, Szociális- és Kommunikációtudományok Intézet</v>
      </c>
    </row>
    <row r="54">
      <c r="A54" s="2" t="str">
        <f>IFERROR(__xludf.DUMMYFUNCTION("""COMPUTED_VALUE"""),"Dr. Samu István")</f>
        <v>Dr. Samu István</v>
      </c>
      <c r="B54" s="8" t="str">
        <f>IFERROR(__xludf.DUMMYFUNCTION("""COMPUTED_VALUE"""),"Társadalom-, Szociális- és Kommunikációtudományok Intézet")</f>
        <v>Társadalom-, Szociális- és Kommunikációtudományok Intézet</v>
      </c>
    </row>
    <row r="55">
      <c r="A55" s="2" t="str">
        <f>IFERROR(__xludf.DUMMYFUNCTION("""COMPUTED_VALUE"""),"Dr. Simonné Kajtár Gabriella")</f>
        <v>Dr. Simonné Kajtár Gabriella</v>
      </c>
      <c r="B55" s="8" t="str">
        <f>IFERROR(__xludf.DUMMYFUNCTION("""COMPUTED_VALUE"""),"Művészeti és Sporttudományi Intézet")</f>
        <v>Művészeti és Sporttudományi Intézet</v>
      </c>
    </row>
    <row r="56">
      <c r="A56" s="2" t="str">
        <f>IFERROR(__xludf.DUMMYFUNCTION("""COMPUTED_VALUE"""),"Dr. Sipos Judit")</f>
        <v>Dr. Sipos Judit</v>
      </c>
      <c r="B56" s="8" t="str">
        <f>IFERROR(__xludf.DUMMYFUNCTION("""COMPUTED_VALUE"""),"Neveléstudományi és Pszichológiai Intézet")</f>
        <v>Neveléstudományi és Pszichológiai Intézet</v>
      </c>
    </row>
    <row r="57">
      <c r="A57" s="2" t="str">
        <f>IFERROR(__xludf.DUMMYFUNCTION("""COMPUTED_VALUE"""),"Dr. Takács Viktor")</f>
        <v>Dr. Takács Viktor</v>
      </c>
      <c r="B57" s="8" t="str">
        <f>IFERROR(__xludf.DUMMYFUNCTION("""COMPUTED_VALUE"""),"Neveléstudományi és Pszichológiai Intézet")</f>
        <v>Neveléstudományi és Pszichológiai Intézet</v>
      </c>
    </row>
    <row r="58">
      <c r="A58" s="2" t="str">
        <f>IFERROR(__xludf.DUMMYFUNCTION("""COMPUTED_VALUE"""),"Dr. Varga Norbert")</f>
        <v>Dr. Varga Norbert</v>
      </c>
      <c r="B58" s="8" t="str">
        <f>IFERROR(__xludf.DUMMYFUNCTION("""COMPUTED_VALUE"""),"Társadalom-, Szociális- és Kommunikációtudományok Intézet")</f>
        <v>Társadalom-, Szociális- és Kommunikációtudományok Intézet</v>
      </c>
    </row>
    <row r="59">
      <c r="A59" s="2" t="str">
        <f>IFERROR(__xludf.DUMMYFUNCTION("""COMPUTED_VALUE"""),"Dr. Velics Gabriella")</f>
        <v>Dr. Velics Gabriella</v>
      </c>
      <c r="B59" s="8" t="str">
        <f>IFERROR(__xludf.DUMMYFUNCTION("""COMPUTED_VALUE"""),"Társadalom-, Szociális- és Kommunikációtudományok Intézet")</f>
        <v>Társadalom-, Szociális- és Kommunikációtudományok Intézet</v>
      </c>
    </row>
    <row r="60">
      <c r="A60" s="2" t="str">
        <f>IFERROR(__xludf.DUMMYFUNCTION("""COMPUTED_VALUE"""),"Dr. Verebélyi Gabriella")</f>
        <v>Dr. Verebélyi Gabriella</v>
      </c>
      <c r="B60" s="8" t="str">
        <f>IFERROR(__xludf.DUMMYFUNCTION("""COMPUTED_VALUE"""),"Neveléstudományi és Pszichológiai Intézet")</f>
        <v>Neveléstudományi és Pszichológiai Intézet</v>
      </c>
    </row>
    <row r="61">
      <c r="A61" s="2" t="str">
        <f>IFERROR(__xludf.DUMMYFUNCTION("""COMPUTED_VALUE"""),"Dr. Vereckei Judit")</f>
        <v>Dr. Vereckei Judit</v>
      </c>
      <c r="B61" s="8" t="str">
        <f>IFERROR(__xludf.DUMMYFUNCTION("""COMPUTED_VALUE"""),"Neveléstudományi és Pszichológiai Intézet")</f>
        <v>Neveléstudományi és Pszichológiai Intézet</v>
      </c>
    </row>
    <row r="62">
      <c r="A62" s="2" t="str">
        <f>IFERROR(__xludf.DUMMYFUNCTION("""COMPUTED_VALUE"""),"Dr. Závoti Józsefné")</f>
        <v>Dr. Závoti Józsefné</v>
      </c>
      <c r="B62" s="8" t="str">
        <f>IFERROR(__xludf.DUMMYFUNCTION("""COMPUTED_VALUE"""),"Neveléstudományi és Pszichológiai Intézet")</f>
        <v>Neveléstudományi és Pszichológiai Intézet</v>
      </c>
    </row>
    <row r="63">
      <c r="A63" s="2" t="str">
        <f>IFERROR(__xludf.DUMMYFUNCTION("""COMPUTED_VALUE"""),"Dr. Zsubrits Attila")</f>
        <v>Dr. Zsubrits Attila</v>
      </c>
      <c r="B63" s="8" t="str">
        <f>IFERROR(__xludf.DUMMYFUNCTION("""COMPUTED_VALUE"""),"Neveléstudományi és Pszichológiai Intézet")</f>
        <v>Neveléstudományi és Pszichológiai Intézet</v>
      </c>
    </row>
    <row r="64">
      <c r="A64" s="2" t="str">
        <f>IFERROR(__xludf.DUMMYFUNCTION("""COMPUTED_VALUE"""),"Egész Tamás")</f>
        <v>Egész Tamás</v>
      </c>
      <c r="B64" s="8" t="str">
        <f>IFERROR(__xludf.DUMMYFUNCTION("""COMPUTED_VALUE"""),"Neveléstudományi és Pszichológiai Intézet")</f>
        <v>Neveléstudományi és Pszichológiai Intézet</v>
      </c>
    </row>
    <row r="65">
      <c r="A65" s="2" t="str">
        <f>IFERROR(__xludf.DUMMYFUNCTION("""COMPUTED_VALUE"""),"Farkas Tünde")</f>
        <v>Farkas Tünde</v>
      </c>
      <c r="B65" s="8" t="str">
        <f>IFERROR(__xludf.DUMMYFUNCTION("""COMPUTED_VALUE"""),"Művészeti és Sporttudományi Intézet")</f>
        <v>Művészeti és Sporttudományi Intézet</v>
      </c>
    </row>
    <row r="66">
      <c r="A66" s="2" t="str">
        <f>IFERROR(__xludf.DUMMYFUNCTION("""COMPUTED_VALUE"""),"Fazekas Éva")</f>
        <v>Fazekas Éva</v>
      </c>
      <c r="B66" s="8" t="str">
        <f>IFERROR(__xludf.DUMMYFUNCTION("""COMPUTED_VALUE"""),"Neveléstudományi és Pszichológiai Intézet")</f>
        <v>Neveléstudományi és Pszichológiai Intézet</v>
      </c>
    </row>
    <row r="67">
      <c r="A67" s="2" t="str">
        <f>IFERROR(__xludf.DUMMYFUNCTION("""COMPUTED_VALUE"""),"Fazekas Ildikó")</f>
        <v>Fazekas Ildikó</v>
      </c>
      <c r="B67" s="8" t="str">
        <f>IFERROR(__xludf.DUMMYFUNCTION("""COMPUTED_VALUE"""),"Neveléstudományi és Pszichológiai Intézet")</f>
        <v>Neveléstudományi és Pszichológiai Intézet</v>
      </c>
    </row>
    <row r="68">
      <c r="A68" s="2" t="str">
        <f>IFERROR(__xludf.DUMMYFUNCTION("""COMPUTED_VALUE"""),"Fekete Éva")</f>
        <v>Fekete Éva</v>
      </c>
      <c r="B68" s="8" t="str">
        <f>IFERROR(__xludf.DUMMYFUNCTION("""COMPUTED_VALUE"""),"Művészeti és Sporttudományi Intézet")</f>
        <v>Művészeti és Sporttudományi Intézet</v>
      </c>
    </row>
    <row r="69">
      <c r="A69" s="2" t="str">
        <f>IFERROR(__xludf.DUMMYFUNCTION("""COMPUTED_VALUE"""),"Fischer Dániel")</f>
        <v>Fischer Dániel</v>
      </c>
      <c r="B69" s="8" t="str">
        <f>IFERROR(__xludf.DUMMYFUNCTION("""COMPUTED_VALUE"""),"Társadalom-, Szociális- és Kommunikációtudományok Intézet")</f>
        <v>Társadalom-, Szociális- és Kommunikációtudományok Intézet</v>
      </c>
    </row>
    <row r="70">
      <c r="A70" s="2" t="str">
        <f>IFERROR(__xludf.DUMMYFUNCTION("""COMPUTED_VALUE"""),"Főző Csaba")</f>
        <v>Főző Csaba</v>
      </c>
      <c r="B70" s="8" t="str">
        <f>IFERROR(__xludf.DUMMYFUNCTION("""COMPUTED_VALUE"""),"Művészeti és Sporttudományi Intézet")</f>
        <v>Művészeti és Sporttudományi Intézet</v>
      </c>
    </row>
    <row r="71">
      <c r="A71" s="2" t="str">
        <f>IFERROR(__xludf.DUMMYFUNCTION("""COMPUTED_VALUE"""),"Fung Adrienn")</f>
        <v>Fung Adrienn</v>
      </c>
      <c r="B71" s="8" t="str">
        <f>IFERROR(__xludf.DUMMYFUNCTION("""COMPUTED_VALUE"""),"Művészeti és Sporttudományi Intézet")</f>
        <v>Művészeti és Sporttudományi Intézet</v>
      </c>
    </row>
    <row r="72">
      <c r="A72" s="2" t="str">
        <f>IFERROR(__xludf.DUMMYFUNCTION("""COMPUTED_VALUE"""),"Gaálné Dr. Szabó Edith")</f>
        <v>Gaálné Dr. Szabó Edith</v>
      </c>
      <c r="B72" s="8" t="str">
        <f>IFERROR(__xludf.DUMMYFUNCTION("""COMPUTED_VALUE"""),"Társadalom-, Szociális- és Kommunikációtudományok Intézet")</f>
        <v>Társadalom-, Szociális- és Kommunikációtudományok Intézet</v>
      </c>
    </row>
    <row r="73">
      <c r="A73" s="2" t="str">
        <f>IFERROR(__xludf.DUMMYFUNCTION("""COMPUTED_VALUE"""),"Gerard McNamara")</f>
        <v>Gerard McNamara</v>
      </c>
      <c r="B73" s="8" t="str">
        <f>IFERROR(__xludf.DUMMYFUNCTION("""COMPUTED_VALUE"""),"Neveléstudományi és Pszichológiai Intézet")</f>
        <v>Neveléstudományi és Pszichológiai Intézet</v>
      </c>
    </row>
    <row r="74">
      <c r="A74" s="2" t="str">
        <f>IFERROR(__xludf.DUMMYFUNCTION("""COMPUTED_VALUE"""),"Gödéné dr. Török Ildikó")</f>
        <v>Gödéné dr. Török Ildikó</v>
      </c>
      <c r="B74" s="8" t="str">
        <f>IFERROR(__xludf.DUMMYFUNCTION("""COMPUTED_VALUE"""),"Társadalom-, Szociális- és Kommunikációtudományok Intézet")</f>
        <v>Társadalom-, Szociális- és Kommunikációtudományok Intézet</v>
      </c>
    </row>
    <row r="75">
      <c r="A75" s="2" t="str">
        <f>IFERROR(__xludf.DUMMYFUNCTION("""COMPUTED_VALUE"""),"Györffy Márton")</f>
        <v>Györffy Márton</v>
      </c>
      <c r="B75" s="8" t="str">
        <f>IFERROR(__xludf.DUMMYFUNCTION("""COMPUTED_VALUE"""),"Neveléstudományi és Pszichológiai Intézet")</f>
        <v>Neveléstudományi és Pszichológiai Intézet</v>
      </c>
    </row>
    <row r="76">
      <c r="A76" s="2" t="str">
        <f>IFERROR(__xludf.DUMMYFUNCTION("""COMPUTED_VALUE"""),"Hainer István")</f>
        <v>Hainer István</v>
      </c>
      <c r="B76" s="8" t="str">
        <f>IFERROR(__xludf.DUMMYFUNCTION("""COMPUTED_VALUE"""),"Társadalom-, Szociális- és Kommunikációtudományok Intézet")</f>
        <v>Társadalom-, Szociális- és Kommunikációtudományok Intézet</v>
      </c>
    </row>
    <row r="77">
      <c r="A77" s="2" t="str">
        <f>IFERROR(__xludf.DUMMYFUNCTION("""COMPUTED_VALUE"""),"Hajdu Melinda")</f>
        <v>Hajdu Melinda</v>
      </c>
      <c r="B77" s="8" t="str">
        <f>IFERROR(__xludf.DUMMYFUNCTION("""COMPUTED_VALUE"""),"Neveléstudományi és Pszichológiai Intézet")</f>
        <v>Neveléstudományi és Pszichológiai Intézet</v>
      </c>
    </row>
    <row r="78">
      <c r="A78" s="2" t="str">
        <f>IFERROR(__xludf.DUMMYFUNCTION("""COMPUTED_VALUE"""),"Halvax Julianna")</f>
        <v>Halvax Julianna</v>
      </c>
      <c r="B78" s="8" t="str">
        <f>IFERROR(__xludf.DUMMYFUNCTION("""COMPUTED_VALUE"""),"Neveléstudományi és Pszichológiai Intézet")</f>
        <v>Neveléstudományi és Pszichológiai Intézet</v>
      </c>
    </row>
    <row r="79">
      <c r="A79" s="2" t="str">
        <f>IFERROR(__xludf.DUMMYFUNCTION("""COMPUTED_VALUE"""),"Hanzséros Mária")</f>
        <v>Hanzséros Mária</v>
      </c>
      <c r="B79" s="8" t="str">
        <f>IFERROR(__xludf.DUMMYFUNCTION("""COMPUTED_VALUE"""),"Neveléstudományi és Pszichológiai Intézet")</f>
        <v>Neveléstudományi és Pszichológiai Intézet</v>
      </c>
    </row>
    <row r="80">
      <c r="A80" s="2" t="str">
        <f>IFERROR(__xludf.DUMMYFUNCTION("""COMPUTED_VALUE"""),"Herpainé Dr. Lakó Judit")</f>
        <v>Herpainé Dr. Lakó Judit</v>
      </c>
      <c r="B80" s="8" t="str">
        <f>IFERROR(__xludf.DUMMYFUNCTION("""COMPUTED_VALUE"""),"Művészeti és Sporttudományi Intézet")</f>
        <v>Művészeti és Sporttudományi Intézet</v>
      </c>
    </row>
    <row r="81">
      <c r="A81" s="2" t="str">
        <f>IFERROR(__xludf.DUMMYFUNCTION("""COMPUTED_VALUE"""),"Horváth József")</f>
        <v>Horváth József</v>
      </c>
      <c r="B81" s="8" t="str">
        <f>IFERROR(__xludf.DUMMYFUNCTION("""COMPUTED_VALUE"""),"Művészeti és Sporttudományi Intézet")</f>
        <v>Művészeti és Sporttudományi Intézet</v>
      </c>
    </row>
    <row r="82">
      <c r="A82" s="2" t="str">
        <f>IFERROR(__xludf.DUMMYFUNCTION("""COMPUTED_VALUE"""),"Hosinnerné Makalicza Ágnes")</f>
        <v>Hosinnerné Makalicza Ágnes</v>
      </c>
      <c r="B82" s="8" t="str">
        <f>IFERROR(__xludf.DUMMYFUNCTION("""COMPUTED_VALUE"""),"Neveléstudományi és Pszichológiai Intézet")</f>
        <v>Neveléstudományi és Pszichológiai Intézet</v>
      </c>
    </row>
    <row r="83">
      <c r="A83" s="2" t="str">
        <f>IFERROR(__xludf.DUMMYFUNCTION("""COMPUTED_VALUE"""),"Hrubyné Pál Tímea")</f>
        <v>Hrubyné Pál Tímea</v>
      </c>
      <c r="B83" s="8" t="str">
        <f>IFERROR(__xludf.DUMMYFUNCTION("""COMPUTED_VALUE"""),"Neveléstudományi és Pszichológiai Intézet")</f>
        <v>Neveléstudományi és Pszichológiai Intézet</v>
      </c>
    </row>
    <row r="84">
      <c r="A84" s="2" t="str">
        <f>IFERROR(__xludf.DUMMYFUNCTION("""COMPUTED_VALUE"""),"Huszár Judit")</f>
        <v>Huszár Judit</v>
      </c>
      <c r="B84" s="8" t="str">
        <f>IFERROR(__xludf.DUMMYFUNCTION("""COMPUTED_VALUE"""),"Társadalom-, Szociális- és Kommunikációtudományok Intézet")</f>
        <v>Társadalom-, Szociális- és Kommunikációtudományok Intézet</v>
      </c>
    </row>
    <row r="85">
      <c r="A85" s="2" t="str">
        <f>IFERROR(__xludf.DUMMYFUNCTION("""COMPUTED_VALUE"""),"Juhász Tamás")</f>
        <v>Juhász Tamás</v>
      </c>
      <c r="B85" s="8" t="str">
        <f>IFERROR(__xludf.DUMMYFUNCTION("""COMPUTED_VALUE"""),"Művészeti és Sporttudományi Intézet")</f>
        <v>Művészeti és Sporttudományi Intézet</v>
      </c>
    </row>
    <row r="86">
      <c r="A86" s="2" t="str">
        <f>IFERROR(__xludf.DUMMYFUNCTION("""COMPUTED_VALUE"""),"Kántor Nedda")</f>
        <v>Kántor Nedda</v>
      </c>
      <c r="B86" s="8" t="str">
        <f>IFERROR(__xludf.DUMMYFUNCTION("""COMPUTED_VALUE"""),"Neveléstudományi és Pszichológiai Intézet")</f>
        <v>Neveléstudományi és Pszichológiai Intézet</v>
      </c>
    </row>
    <row r="87">
      <c r="A87" s="2" t="str">
        <f>IFERROR(__xludf.DUMMYFUNCTION("""COMPUTED_VALUE"""),"Kiss András")</f>
        <v>Kiss András</v>
      </c>
      <c r="B87" s="8" t="str">
        <f>IFERROR(__xludf.DUMMYFUNCTION("""COMPUTED_VALUE"""),"Neveléstudományi és Pszichológiai Intézet")</f>
        <v>Neveléstudományi és Pszichológiai Intézet</v>
      </c>
    </row>
    <row r="88">
      <c r="A88" s="2" t="str">
        <f>IFERROR(__xludf.DUMMYFUNCTION("""COMPUTED_VALUE"""),"Kiss Dávid")</f>
        <v>Kiss Dávid</v>
      </c>
      <c r="B88" s="8" t="str">
        <f>IFERROR(__xludf.DUMMYFUNCTION("""COMPUTED_VALUE"""),"Neveléstudományi és Pszichológiai Intézet")</f>
        <v>Neveléstudományi és Pszichológiai Intézet</v>
      </c>
    </row>
    <row r="89">
      <c r="A89" s="2" t="str">
        <f>IFERROR(__xludf.DUMMYFUNCTION("""COMPUTED_VALUE"""),"Kissné Dr. Zsámboki Réka")</f>
        <v>Kissné Dr. Zsámboki Réka</v>
      </c>
      <c r="B89" s="8" t="str">
        <f>IFERROR(__xludf.DUMMYFUNCTION("""COMPUTED_VALUE"""),"Neveléstudományi és Pszichológiai Intézet")</f>
        <v>Neveléstudományi és Pszichológiai Intézet</v>
      </c>
    </row>
    <row r="90">
      <c r="A90" s="2" t="str">
        <f>IFERROR(__xludf.DUMMYFUNCTION("""COMPUTED_VALUE"""),"Kiss Zoltán István")</f>
        <v>Kiss Zoltán István</v>
      </c>
      <c r="B90" s="8" t="str">
        <f>IFERROR(__xludf.DUMMYFUNCTION("""COMPUTED_VALUE"""),"Művészeti és Sporttudományi Intézet")</f>
        <v>Művészeti és Sporttudományi Intézet</v>
      </c>
    </row>
    <row r="91">
      <c r="A91" s="2" t="str">
        <f>IFERROR(__xludf.DUMMYFUNCTION("""COMPUTED_VALUE"""),"Kloiber Alexandra")</f>
        <v>Kloiber Alexandra</v>
      </c>
      <c r="B91" s="8" t="str">
        <f>IFERROR(__xludf.DUMMYFUNCTION("""COMPUTED_VALUE"""),"Társadalom-, Szociális- és Kommunikációtudományok Intézet")</f>
        <v>Társadalom-, Szociális- és Kommunikációtudományok Intézet</v>
      </c>
    </row>
    <row r="92">
      <c r="A92" s="2" t="str">
        <f>IFERROR(__xludf.DUMMYFUNCTION("""COMPUTED_VALUE"""),"Kocsis Attila")</f>
        <v>Kocsis Attila</v>
      </c>
      <c r="B92" s="8" t="str">
        <f>IFERROR(__xludf.DUMMYFUNCTION("""COMPUTED_VALUE"""),"Művészeti és Sporttudományi Intézet")</f>
        <v>Művészeti és Sporttudományi Intézet</v>
      </c>
    </row>
    <row r="93">
      <c r="A93" s="2" t="str">
        <f>IFERROR(__xludf.DUMMYFUNCTION("""COMPUTED_VALUE"""),"Kocsis Zsuzsanna")</f>
        <v>Kocsis Zsuzsanna</v>
      </c>
      <c r="B93" s="8" t="str">
        <f>IFERROR(__xludf.DUMMYFUNCTION("""COMPUTED_VALUE"""),"Művészeti és Sporttudományi Intézet")</f>
        <v>Művészeti és Sporttudományi Intézet</v>
      </c>
    </row>
    <row r="94">
      <c r="A94" s="2" t="str">
        <f>IFERROR(__xludf.DUMMYFUNCTION("""COMPUTED_VALUE"""),"Kocsisné Boros Otília")</f>
        <v>Kocsisné Boros Otília</v>
      </c>
      <c r="B94" s="8" t="str">
        <f>IFERROR(__xludf.DUMMYFUNCTION("""COMPUTED_VALUE"""),"Neveléstudományi és Pszichológiai Intézet")</f>
        <v>Neveléstudományi és Pszichológiai Intézet</v>
      </c>
    </row>
    <row r="95">
      <c r="A95" s="2" t="str">
        <f>IFERROR(__xludf.DUMMYFUNCTION("""COMPUTED_VALUE"""),"Kónyi-Kiss Gáborné dr.")</f>
        <v>Kónyi-Kiss Gáborné dr.</v>
      </c>
      <c r="B95" s="8" t="str">
        <f>IFERROR(__xludf.DUMMYFUNCTION("""COMPUTED_VALUE"""),"Társadalom-, Szociális- és Kommunikációtudományok Intézet")</f>
        <v>Társadalom-, Szociális- és Kommunikációtudományok Intézet</v>
      </c>
    </row>
    <row r="96">
      <c r="A96" s="2" t="str">
        <f>IFERROR(__xludf.DUMMYFUNCTION("""COMPUTED_VALUE"""),"Kovács Zoltán")</f>
        <v>Kovács Zoltán</v>
      </c>
      <c r="B96" s="8" t="str">
        <f>IFERROR(__xludf.DUMMYFUNCTION("""COMPUTED_VALUE"""),"Neveléstudományi és Pszichológiai Intézet")</f>
        <v>Neveléstudományi és Pszichológiai Intézet</v>
      </c>
    </row>
    <row r="97">
      <c r="A97" s="2" t="str">
        <f>IFERROR(__xludf.DUMMYFUNCTION("""COMPUTED_VALUE"""),"Kovács-Gombos Dávid")</f>
        <v>Kovács-Gombos Dávid</v>
      </c>
      <c r="B97" s="8" t="str">
        <f>IFERROR(__xludf.DUMMYFUNCTION("""COMPUTED_VALUE"""),"Művészeti és Sporttudományi Intézet")</f>
        <v>Művészeti és Sporttudományi Intézet</v>
      </c>
    </row>
    <row r="98">
      <c r="A98" s="2" t="str">
        <f>IFERROR(__xludf.DUMMYFUNCTION("""COMPUTED_VALUE"""),"Kozma Szabolcs")</f>
        <v>Kozma Szabolcs</v>
      </c>
      <c r="B98" s="8" t="str">
        <f>IFERROR(__xludf.DUMMYFUNCTION("""COMPUTED_VALUE"""),"Neveléstudományi és Pszichológiai Intézet")</f>
        <v>Neveléstudományi és Pszichológiai Intézet</v>
      </c>
    </row>
    <row r="99">
      <c r="A99" s="2" t="str">
        <f>IFERROR(__xludf.DUMMYFUNCTION("""COMPUTED_VALUE"""),"Köves Andrea")</f>
        <v>Köves Andrea</v>
      </c>
      <c r="B99" s="8" t="str">
        <f>IFERROR(__xludf.DUMMYFUNCTION("""COMPUTED_VALUE"""),"Társadalom-, Szociális- és Kommunikációtudományok Intézet")</f>
        <v>Társadalom-, Szociális- és Kommunikációtudományok Intézet</v>
      </c>
    </row>
    <row r="100">
      <c r="A100" s="2" t="str">
        <f>IFERROR(__xludf.DUMMYFUNCTION("""COMPUTED_VALUE"""),"Krutzlerné Szarka Tünde")</f>
        <v>Krutzlerné Szarka Tünde</v>
      </c>
      <c r="B100" s="8" t="str">
        <f>IFERROR(__xludf.DUMMYFUNCTION("""COMPUTED_VALUE"""),"Neveléstudományi és Pszichológiai Intézet")</f>
        <v>Neveléstudományi és Pszichológiai Intézet</v>
      </c>
    </row>
    <row r="101">
      <c r="A101" s="2" t="str">
        <f>IFERROR(__xludf.DUMMYFUNCTION("""COMPUTED_VALUE"""),"Kuntár Csaba")</f>
        <v>Kuntár Csaba</v>
      </c>
      <c r="B101" s="8" t="str">
        <f>IFERROR(__xludf.DUMMYFUNCTION("""COMPUTED_VALUE"""),"Neveléstudományi és Pszichológiai Intézet")</f>
        <v>Neveléstudományi és Pszichológiai Intézet</v>
      </c>
    </row>
    <row r="102">
      <c r="A102" s="2" t="str">
        <f>IFERROR(__xludf.DUMMYFUNCTION("""COMPUTED_VALUE"""),"László Zoltán")</f>
        <v>László Zoltán</v>
      </c>
      <c r="B102" s="8" t="str">
        <f>IFERROR(__xludf.DUMMYFUNCTION("""COMPUTED_VALUE"""),"Társadalom-, Szociális- és Kommunikációtudományok Intézet")</f>
        <v>Társadalom-, Szociális- és Kommunikációtudományok Intézet</v>
      </c>
    </row>
    <row r="103">
      <c r="A103" s="2" t="str">
        <f>IFERROR(__xludf.DUMMYFUNCTION("""COMPUTED_VALUE"""),"Locsmándi Regina")</f>
        <v>Locsmándi Regina</v>
      </c>
      <c r="B103" s="8" t="str">
        <f>IFERROR(__xludf.DUMMYFUNCTION("""COMPUTED_VALUE"""),"Neveléstudományi és Pszichológiai Intézet")</f>
        <v>Neveléstudományi és Pszichológiai Intézet</v>
      </c>
    </row>
    <row r="104">
      <c r="A104" s="2" t="str">
        <f>IFERROR(__xludf.DUMMYFUNCTION("""COMPUTED_VALUE"""),"Locsmándi Zsófia")</f>
        <v>Locsmándi Zsófia</v>
      </c>
      <c r="B104" s="8" t="str">
        <f>IFERROR(__xludf.DUMMYFUNCTION("""COMPUTED_VALUE"""),"Neveléstudományi és Pszichológiai Intézet")</f>
        <v>Neveléstudományi és Pszichológiai Intézet</v>
      </c>
    </row>
    <row r="105">
      <c r="A105" s="2" t="str">
        <f>IFERROR(__xludf.DUMMYFUNCTION("""COMPUTED_VALUE"""),"Marek János")</f>
        <v>Marek János</v>
      </c>
      <c r="B105" s="8" t="str">
        <f>IFERROR(__xludf.DUMMYFUNCTION("""COMPUTED_VALUE"""),"Neveléstudományi és Pszichológiai Intézet")</f>
        <v>Neveléstudományi és Pszichológiai Intézet</v>
      </c>
    </row>
    <row r="106">
      <c r="A106" s="2" t="str">
        <f>IFERROR(__xludf.DUMMYFUNCTION("""COMPUTED_VALUE"""),"Martos Virág")</f>
        <v>Martos Virág</v>
      </c>
      <c r="B106" s="8" t="str">
        <f>IFERROR(__xludf.DUMMYFUNCTION("""COMPUTED_VALUE"""),"Művészeti és Sporttudományi Intézet")</f>
        <v>Művészeti és Sporttudományi Intézet</v>
      </c>
    </row>
    <row r="107">
      <c r="A107" s="2" t="str">
        <f>IFERROR(__xludf.DUMMYFUNCTION("""COMPUTED_VALUE"""),"Maximovics Veronika")</f>
        <v>Maximovics Veronika</v>
      </c>
      <c r="B107" s="8" t="str">
        <f>IFERROR(__xludf.DUMMYFUNCTION("""COMPUTED_VALUE"""),"Neveléstudományi és Pszichológiai Intézet")</f>
        <v>Neveléstudományi és Pszichológiai Intézet</v>
      </c>
    </row>
    <row r="108">
      <c r="A108" s="2" t="str">
        <f>IFERROR(__xludf.DUMMYFUNCTION("""COMPUTED_VALUE"""),"Mendéné Lajtai Krisztina")</f>
        <v>Mendéné Lajtai Krisztina</v>
      </c>
      <c r="B108" s="8" t="str">
        <f>IFERROR(__xludf.DUMMYFUNCTION("""COMPUTED_VALUE"""),"Neveléstudományi és Pszichológiai Intézet")</f>
        <v>Neveléstudományi és Pszichológiai Intézet</v>
      </c>
    </row>
    <row r="109">
      <c r="A109" s="2" t="str">
        <f>IFERROR(__xludf.DUMMYFUNCTION("""COMPUTED_VALUE"""),"Mentesné Horváth Zsuzsanna")</f>
        <v>Mentesné Horváth Zsuzsanna</v>
      </c>
      <c r="B109" s="8" t="str">
        <f>IFERROR(__xludf.DUMMYFUNCTION("""COMPUTED_VALUE"""),"Neveléstudományi és Pszichológiai Intézet")</f>
        <v>Neveléstudományi és Pszichológiai Intézet</v>
      </c>
    </row>
    <row r="110">
      <c r="A110" s="2" t="str">
        <f>IFERROR(__xludf.DUMMYFUNCTION("""COMPUTED_VALUE"""),"Menyhárt Szilvia")</f>
        <v>Menyhárt Szilvia</v>
      </c>
      <c r="B110" s="8" t="str">
        <f>IFERROR(__xludf.DUMMYFUNCTION("""COMPUTED_VALUE"""),"Neveléstudományi és Pszichológiai Intézet")</f>
        <v>Neveléstudományi és Pszichológiai Intézet</v>
      </c>
    </row>
    <row r="111">
      <c r="A111" s="2" t="str">
        <f>IFERROR(__xludf.DUMMYFUNCTION("""COMPUTED_VALUE"""),"Mórocz Tibor")</f>
        <v>Mórocz Tibor</v>
      </c>
      <c r="B111" s="8" t="str">
        <f>IFERROR(__xludf.DUMMYFUNCTION("""COMPUTED_VALUE"""),"Neveléstudományi és Pszichológiai Intézet")</f>
        <v>Neveléstudományi és Pszichológiai Intézet</v>
      </c>
    </row>
    <row r="112">
      <c r="A112" s="2" t="str">
        <f>IFERROR(__xludf.DUMMYFUNCTION("""COMPUTED_VALUE"""),"Mundy Péter")</f>
        <v>Mundy Péter</v>
      </c>
      <c r="B112" s="8" t="str">
        <f>IFERROR(__xludf.DUMMYFUNCTION("""COMPUTED_VALUE"""),"Neveléstudományi és Pszichológiai Intézet")</f>
        <v>Neveléstudományi és Pszichológiai Intézet</v>
      </c>
    </row>
    <row r="113">
      <c r="A113" s="2" t="str">
        <f>IFERROR(__xludf.DUMMYFUNCTION("""COMPUTED_VALUE"""),"Nádasné Erdei Andrea")</f>
        <v>Nádasné Erdei Andrea</v>
      </c>
      <c r="B113" s="8" t="str">
        <f>IFERROR(__xludf.DUMMYFUNCTION("""COMPUTED_VALUE"""),"Neveléstudományi és Pszichológiai Intézet")</f>
        <v>Neveléstudományi és Pszichológiai Intézet</v>
      </c>
    </row>
    <row r="114">
      <c r="A114" s="2" t="str">
        <f>IFERROR(__xludf.DUMMYFUNCTION("""COMPUTED_VALUE"""),"Nagy Zsolt")</f>
        <v>Nagy Zsolt</v>
      </c>
      <c r="B114" s="8" t="str">
        <f>IFERROR(__xludf.DUMMYFUNCTION("""COMPUTED_VALUE"""),"Neveléstudományi és Pszichológiai Intézet")</f>
        <v>Neveléstudományi és Pszichológiai Intézet</v>
      </c>
    </row>
    <row r="115">
      <c r="A115" s="2" t="str">
        <f>IFERROR(__xludf.DUMMYFUNCTION("""COMPUTED_VALUE"""),"Nemes Gábor")</f>
        <v>Nemes Gábor</v>
      </c>
      <c r="B115" s="8" t="str">
        <f>IFERROR(__xludf.DUMMYFUNCTION("""COMPUTED_VALUE"""),"Művészeti és Sporttudományi Intézet")</f>
        <v>Művészeti és Sporttudományi Intézet</v>
      </c>
    </row>
    <row r="116">
      <c r="A116" s="2" t="str">
        <f>IFERROR(__xludf.DUMMYFUNCTION("""COMPUTED_VALUE"""),"Nemesházi Bernadett")</f>
        <v>Nemesházi Bernadett</v>
      </c>
      <c r="B116" s="8" t="str">
        <f>IFERROR(__xludf.DUMMYFUNCTION("""COMPUTED_VALUE"""),"Neveléstudományi és Pszichológiai Intézet")</f>
        <v>Neveléstudományi és Pszichológiai Intézet</v>
      </c>
    </row>
    <row r="117">
      <c r="A117" s="2" t="str">
        <f>IFERROR(__xludf.DUMMYFUNCTION("""COMPUTED_VALUE"""),"Németh Krisztina")</f>
        <v>Németh Krisztina</v>
      </c>
      <c r="B117" s="8" t="str">
        <f>IFERROR(__xludf.DUMMYFUNCTION("""COMPUTED_VALUE"""),"Neveléstudományi és Pszichológiai Intézet")</f>
        <v>Neveléstudományi és Pszichológiai Intézet</v>
      </c>
    </row>
    <row r="118">
      <c r="A118" s="2" t="str">
        <f>IFERROR(__xludf.DUMMYFUNCTION("""COMPUTED_VALUE"""),"Németh Nikolett")</f>
        <v>Németh Nikolett</v>
      </c>
      <c r="B118" s="8" t="str">
        <f>IFERROR(__xludf.DUMMYFUNCTION("""COMPUTED_VALUE"""),"Művészeti és Sporttudományi Intézet")</f>
        <v>Művészeti és Sporttudományi Intézet</v>
      </c>
    </row>
    <row r="119">
      <c r="A119" s="2" t="str">
        <f>IFERROR(__xludf.DUMMYFUNCTION("""COMPUTED_VALUE"""),"Németh Olga")</f>
        <v>Németh Olga</v>
      </c>
      <c r="B119" s="8" t="str">
        <f>IFERROR(__xludf.DUMMYFUNCTION("""COMPUTED_VALUE"""),"Művészeti és Sporttudományi Intézet")</f>
        <v>Művészeti és Sporttudományi Intézet</v>
      </c>
    </row>
    <row r="120">
      <c r="A120" s="2" t="str">
        <f>IFERROR(__xludf.DUMMYFUNCTION("""COMPUTED_VALUE"""),"Németh-Teke Eszter")</f>
        <v>Németh-Teke Eszter</v>
      </c>
      <c r="B120" s="8" t="str">
        <f>IFERROR(__xludf.DUMMYFUNCTION("""COMPUTED_VALUE"""),"Társadalom-, Szociális- és Kommunikációtudományok Intézet")</f>
        <v>Társadalom-, Szociális- és Kommunikációtudományok Intézet</v>
      </c>
    </row>
    <row r="121">
      <c r="A121" s="2" t="str">
        <f>IFERROR(__xludf.DUMMYFUNCTION("""COMPUTED_VALUE"""),"Petőné Dr. Csima Melinda")</f>
        <v>Petőné Dr. Csima Melinda</v>
      </c>
      <c r="B121" s="8" t="str">
        <f>IFERROR(__xludf.DUMMYFUNCTION("""COMPUTED_VALUE"""),"Neveléstudományi és Pszichológiai Intézet")</f>
        <v>Neveléstudományi és Pszichológiai Intézet</v>
      </c>
    </row>
    <row r="122">
      <c r="A122" s="2" t="str">
        <f>IFERROR(__xludf.DUMMYFUNCTION("""COMPUTED_VALUE"""),"Pónácz Petra")</f>
        <v>Pónácz Petra</v>
      </c>
      <c r="B122" s="8" t="str">
        <f>IFERROR(__xludf.DUMMYFUNCTION("""COMPUTED_VALUE"""),"Neveléstudományi és Pszichológiai Intézet")</f>
        <v>Neveléstudományi és Pszichológiai Intézet</v>
      </c>
    </row>
    <row r="123">
      <c r="A123" s="2" t="str">
        <f>IFERROR(__xludf.DUMMYFUNCTION("""COMPUTED_VALUE"""),"Prof. Dr. Kéri Katalin")</f>
        <v>Prof. Dr. Kéri Katalin</v>
      </c>
      <c r="B123" s="8" t="str">
        <f>IFERROR(__xludf.DUMMYFUNCTION("""COMPUTED_VALUE"""),"Neveléstudományi és Pszichológiai Intézet")</f>
        <v>Neveléstudományi és Pszichológiai Intézet</v>
      </c>
    </row>
    <row r="124">
      <c r="A124" s="2" t="str">
        <f>IFERROR(__xludf.DUMMYFUNCTION("""COMPUTED_VALUE"""),"Prof. Dr. Konkoly-Gyuró Éva")</f>
        <v>Prof. Dr. Konkoly-Gyuró Éva</v>
      </c>
      <c r="B124" s="8" t="str">
        <f>IFERROR(__xludf.DUMMYFUNCTION("""COMPUTED_VALUE"""),"Társadalom-, Szociális- és Kommunikációtudományok Intézet")</f>
        <v>Társadalom-, Szociális- és Kommunikációtudományok Intézet</v>
      </c>
    </row>
    <row r="125">
      <c r="A125" s="2" t="str">
        <f>IFERROR(__xludf.DUMMYFUNCTION("""COMPUTED_VALUE"""),"Prof. Dr. Kulcsár László")</f>
        <v>Prof. Dr. Kulcsár László</v>
      </c>
      <c r="B125" s="8" t="str">
        <f>IFERROR(__xludf.DUMMYFUNCTION("""COMPUTED_VALUE"""),"Társadalom-, Szociális- és Kommunikációtudományok Intézet")</f>
        <v>Társadalom-, Szociális- és Kommunikációtudományok Intézet</v>
      </c>
    </row>
    <row r="126">
      <c r="A126" s="2" t="str">
        <f>IFERROR(__xludf.DUMMYFUNCTION("""COMPUTED_VALUE"""),"Prof. Dr. Lükő István CSc")</f>
        <v>Prof. Dr. Lükő István CSc</v>
      </c>
      <c r="B126" s="8" t="str">
        <f>IFERROR(__xludf.DUMMYFUNCTION("""COMPUTED_VALUE"""),"Neveléstudományi és Pszichológiai Intézet")</f>
        <v>Neveléstudományi és Pszichológiai Intézet</v>
      </c>
    </row>
    <row r="127">
      <c r="A127" s="2" t="str">
        <f>IFERROR(__xludf.DUMMYFUNCTION("""COMPUTED_VALUE"""),"Prof. Dr. Szirmay Viktória")</f>
        <v>Prof. Dr. Szirmay Viktória</v>
      </c>
      <c r="B127" s="8" t="str">
        <f>IFERROR(__xludf.DUMMYFUNCTION("""COMPUTED_VALUE"""),"Társadalom-, Szociális- és Kommunikációtudományok Intézet")</f>
        <v>Társadalom-, Szociális- és Kommunikációtudományok Intézet</v>
      </c>
    </row>
    <row r="128">
      <c r="A128" s="2" t="str">
        <f>IFERROR(__xludf.DUMMYFUNCTION("""COMPUTED_VALUE"""),"Prof. Dr. Trencsényi László")</f>
        <v>Prof. Dr. Trencsényi László</v>
      </c>
      <c r="B128" s="8" t="str">
        <f>IFERROR(__xludf.DUMMYFUNCTION("""COMPUTED_VALUE"""),"Neveléstudományi és Pszichológiai Intézet")</f>
        <v>Neveléstudományi és Pszichológiai Intézet</v>
      </c>
    </row>
    <row r="129">
      <c r="A129" s="2" t="str">
        <f>IFERROR(__xludf.DUMMYFUNCTION("""COMPUTED_VALUE"""),"Reiner Dóra")</f>
        <v>Reiner Dóra</v>
      </c>
      <c r="B129" s="8" t="str">
        <f>IFERROR(__xludf.DUMMYFUNCTION("""COMPUTED_VALUE"""),"Művészeti és Sporttudományi Intézet")</f>
        <v>Művészeti és Sporttudományi Intézet</v>
      </c>
    </row>
    <row r="130">
      <c r="A130" s="2" t="str">
        <f>IFERROR(__xludf.DUMMYFUNCTION("""COMPUTED_VALUE"""),"Révész József")</f>
        <v>Révész József</v>
      </c>
      <c r="B130" s="8" t="str">
        <f>IFERROR(__xludf.DUMMYFUNCTION("""COMPUTED_VALUE"""),"Művészeti és Sporttudományi Intézet")</f>
        <v>Művészeti és Sporttudományi Intézet</v>
      </c>
    </row>
    <row r="131">
      <c r="A131" s="2" t="str">
        <f>IFERROR(__xludf.DUMMYFUNCTION("""COMPUTED_VALUE"""),"Révészné Pálfi Krisztina")</f>
        <v>Révészné Pálfi Krisztina</v>
      </c>
      <c r="B131" s="8" t="str">
        <f>IFERROR(__xludf.DUMMYFUNCTION("""COMPUTED_VALUE"""),"Művészeti és Sporttudományi Intézet")</f>
        <v>Művészeti és Sporttudományi Intézet</v>
      </c>
    </row>
    <row r="132">
      <c r="A132" s="2" t="str">
        <f>IFERROR(__xludf.DUMMYFUNCTION("""COMPUTED_VALUE"""),"Rosemond Zsuzsa")</f>
        <v>Rosemond Zsuzsa</v>
      </c>
      <c r="B132" s="8" t="str">
        <f>IFERROR(__xludf.DUMMYFUNCTION("""COMPUTED_VALUE"""),"Neveléstudományi és Pszichológiai Intézet")</f>
        <v>Neveléstudományi és Pszichológiai Intézet</v>
      </c>
    </row>
    <row r="133">
      <c r="A133" s="2" t="str">
        <f>IFERROR(__xludf.DUMMYFUNCTION("""COMPUTED_VALUE"""),"Rosenmayer Szilvia")</f>
        <v>Rosenmayer Szilvia</v>
      </c>
      <c r="B133" s="8" t="str">
        <f>IFERROR(__xludf.DUMMYFUNCTION("""COMPUTED_VALUE"""),"Művészeti és Sporttudományi Intézet")</f>
        <v>Művészeti és Sporttudományi Intézet</v>
      </c>
    </row>
    <row r="134">
      <c r="A134" s="2" t="str">
        <f>IFERROR(__xludf.DUMMYFUNCTION("""COMPUTED_VALUE"""),"Sámson Tímea")</f>
        <v>Sámson Tímea</v>
      </c>
      <c r="B134" s="8" t="str">
        <f>IFERROR(__xludf.DUMMYFUNCTION("""COMPUTED_VALUE"""),"Társadalom-, Szociális- és Kommunikációtudományok Intézet")</f>
        <v>Társadalom-, Szociális- és Kommunikációtudományok Intézet</v>
      </c>
    </row>
    <row r="135">
      <c r="A135" s="2" t="str">
        <f>IFERROR(__xludf.DUMMYFUNCTION("""COMPUTED_VALUE"""),"Sebestyén Péter")</f>
        <v>Sebestyén Péter</v>
      </c>
      <c r="B135" s="8" t="str">
        <f>IFERROR(__xludf.DUMMYFUNCTION("""COMPUTED_VALUE"""),"Neveléstudományi és Pszichológiai Intézet")</f>
        <v>Neveléstudományi és Pszichológiai Intézet</v>
      </c>
    </row>
    <row r="136">
      <c r="A136" s="2" t="str">
        <f>IFERROR(__xludf.DUMMYFUNCTION("""COMPUTED_VALUE"""),"Simon-Kertész Éva")</f>
        <v>Simon-Kertész Éva</v>
      </c>
      <c r="B136" s="8" t="str">
        <f>IFERROR(__xludf.DUMMYFUNCTION("""COMPUTED_VALUE"""),"Művészeti és Sporttudományi Intézet")</f>
        <v>Művészeti és Sporttudományi Intézet</v>
      </c>
    </row>
    <row r="137">
      <c r="A137" s="2" t="str">
        <f>IFERROR(__xludf.DUMMYFUNCTION("""COMPUTED_VALUE"""),"Sipka Bence")</f>
        <v>Sipka Bence</v>
      </c>
      <c r="B137" s="8" t="str">
        <f>IFERROR(__xludf.DUMMYFUNCTION("""COMPUTED_VALUE"""),"Neveléstudományi és Pszichológiai Intézet")</f>
        <v>Neveléstudományi és Pszichológiai Intézet</v>
      </c>
    </row>
    <row r="138">
      <c r="A138" s="2" t="str">
        <f>IFERROR(__xludf.DUMMYFUNCTION("""COMPUTED_VALUE"""),"Somogyi Anett")</f>
        <v>Somogyi Anett</v>
      </c>
      <c r="B138" s="8" t="str">
        <f>IFERROR(__xludf.DUMMYFUNCTION("""COMPUTED_VALUE"""),"Művészeti és Sporttudományi Intézet")</f>
        <v>Művészeti és Sporttudományi Intézet</v>
      </c>
    </row>
    <row r="139">
      <c r="A139" s="2" t="str">
        <f>IFERROR(__xludf.DUMMYFUNCTION("""COMPUTED_VALUE"""),"Soós Sándor")</f>
        <v>Soós Sándor</v>
      </c>
      <c r="B139" s="8" t="str">
        <f>IFERROR(__xludf.DUMMYFUNCTION("""COMPUTED_VALUE"""),"Művészeti és Sporttudományi Intézet")</f>
        <v>Művészeti és Sporttudományi Intézet</v>
      </c>
    </row>
    <row r="140">
      <c r="A140" s="2" t="str">
        <f>IFERROR(__xludf.DUMMYFUNCTION("""COMPUTED_VALUE"""),"Stréhliné Peternák Magdolna ")</f>
        <v>Stréhliné Peternák Magdolna </v>
      </c>
      <c r="B140" s="8" t="str">
        <f>IFERROR(__xludf.DUMMYFUNCTION("""COMPUTED_VALUE"""),"Neveléstudományi és Pszichológiai Intézet")</f>
        <v>Neveléstudományi és Pszichológiai Intézet</v>
      </c>
    </row>
    <row r="141">
      <c r="A141" s="2" t="str">
        <f>IFERROR(__xludf.DUMMYFUNCTION("""COMPUTED_VALUE"""),"Strorigel-Nagy Diána")</f>
        <v>Strorigel-Nagy Diána</v>
      </c>
      <c r="B141" s="8" t="str">
        <f>IFERROR(__xludf.DUMMYFUNCTION("""COMPUTED_VALUE"""),"Társadalom-, Szociális- és Kommunikációtudományok Intézet")</f>
        <v>Társadalom-, Szociális- és Kommunikációtudományok Intézet</v>
      </c>
    </row>
    <row r="142">
      <c r="A142" s="2" t="str">
        <f>IFERROR(__xludf.DUMMYFUNCTION("""COMPUTED_VALUE"""),"Szabadhegyi Zita")</f>
        <v>Szabadhegyi Zita</v>
      </c>
      <c r="B142" s="8" t="str">
        <f>IFERROR(__xludf.DUMMYFUNCTION("""COMPUTED_VALUE"""),"Művészeti és Sporttudományi Intézet")</f>
        <v>Művészeti és Sporttudományi Intézet</v>
      </c>
    </row>
    <row r="143">
      <c r="A143" s="2" t="str">
        <f>IFERROR(__xludf.DUMMYFUNCTION("""COMPUTED_VALUE"""),"Szabó Ildikó")</f>
        <v>Szabó Ildikó</v>
      </c>
      <c r="B143" s="8" t="str">
        <f>IFERROR(__xludf.DUMMYFUNCTION("""COMPUTED_VALUE"""),"Neveléstudományi és Pszichológiai Intézet")</f>
        <v>Neveléstudományi és Pszichológiai Intézet</v>
      </c>
    </row>
    <row r="144">
      <c r="A144" s="2" t="str">
        <f>IFERROR(__xludf.DUMMYFUNCTION("""COMPUTED_VALUE"""),"Szabóné Keresztény Dóra")</f>
        <v>Szabóné Keresztény Dóra</v>
      </c>
      <c r="B144" s="8" t="str">
        <f>IFERROR(__xludf.DUMMYFUNCTION("""COMPUTED_VALUE"""),"Társadalom-, Szociális- és Kommunikációtudományok Intézet")</f>
        <v>Társadalom-, Szociális- és Kommunikációtudományok Intézet</v>
      </c>
    </row>
    <row r="145">
      <c r="A145" s="2" t="str">
        <f>IFERROR(__xludf.DUMMYFUNCTION("""COMPUTED_VALUE"""),"Szalay Péter")</f>
        <v>Szalay Péter</v>
      </c>
      <c r="B145" s="8" t="str">
        <f>IFERROR(__xludf.DUMMYFUNCTION("""COMPUTED_VALUE"""),"Társadalom-, Szociális- és Kommunikációtudományok Intézet")</f>
        <v>Társadalom-, Szociális- és Kommunikációtudományok Intézet</v>
      </c>
    </row>
    <row r="146">
      <c r="A146" s="2" t="str">
        <f>IFERROR(__xludf.DUMMYFUNCTION("""COMPUTED_VALUE"""),"Szarvasné Jónás Hajnalka")</f>
        <v>Szarvasné Jónás Hajnalka</v>
      </c>
      <c r="B146" s="8" t="str">
        <f>IFERROR(__xludf.DUMMYFUNCTION("""COMPUTED_VALUE"""),"Társadalom-, Szociális- és Kommunikációtudományok Intézet")</f>
        <v>Társadalom-, Szociális- és Kommunikációtudományok Intézet</v>
      </c>
    </row>
    <row r="147">
      <c r="A147" s="2" t="str">
        <f>IFERROR(__xludf.DUMMYFUNCTION("""COMPUTED_VALUE"""),"Szászi Csongor")</f>
        <v>Szászi Csongor</v>
      </c>
      <c r="B147" s="8" t="str">
        <f>IFERROR(__xludf.DUMMYFUNCTION("""COMPUTED_VALUE"""),"Neveléstudományi és Pszichológiai Intézet")</f>
        <v>Neveléstudományi és Pszichológiai Intézet</v>
      </c>
    </row>
    <row r="148">
      <c r="A148" s="2" t="str">
        <f>IFERROR(__xludf.DUMMYFUNCTION("""COMPUTED_VALUE"""),"Szentpáli Ágnes")</f>
        <v>Szentpáli Ágnes</v>
      </c>
      <c r="B148" s="8" t="str">
        <f>IFERROR(__xludf.DUMMYFUNCTION("""COMPUTED_VALUE"""),"Társadalom-, Szociális- és Kommunikációtudományok Intézet")</f>
        <v>Társadalom-, Szociális- és Kommunikációtudományok Intézet</v>
      </c>
    </row>
    <row r="149">
      <c r="A149" s="2" t="str">
        <f>IFERROR(__xludf.DUMMYFUNCTION("""COMPUTED_VALUE"""),"Szilva Zsuzsanna")</f>
        <v>Szilva Zsuzsanna</v>
      </c>
      <c r="B149" s="8" t="str">
        <f>IFERROR(__xludf.DUMMYFUNCTION("""COMPUTED_VALUE"""),"Művészeti és Sporttudományi Intézet")</f>
        <v>Művészeti és Sporttudományi Intézet</v>
      </c>
    </row>
    <row r="150">
      <c r="A150" s="2" t="str">
        <f>IFERROR(__xludf.DUMMYFUNCTION("""COMPUTED_VALUE"""),"Sztojkáné Bodor Ildikó")</f>
        <v>Sztojkáné Bodor Ildikó</v>
      </c>
      <c r="B150" s="8" t="str">
        <f>IFERROR(__xludf.DUMMYFUNCTION("""COMPUTED_VALUE"""),"Neveléstudományi és Pszichológiai Intézet")</f>
        <v>Neveléstudományi és Pszichológiai Intézet</v>
      </c>
    </row>
    <row r="151">
      <c r="A151" s="2" t="str">
        <f>IFERROR(__xludf.DUMMYFUNCTION("""COMPUTED_VALUE"""),"Tengerdi Ági")</f>
        <v>Tengerdi Ági</v>
      </c>
      <c r="B151" s="8" t="str">
        <f>IFERROR(__xludf.DUMMYFUNCTION("""COMPUTED_VALUE"""),"Neveléstudományi és Pszichológiai Intézet")</f>
        <v>Neveléstudományi és Pszichológiai Intézet</v>
      </c>
    </row>
    <row r="152">
      <c r="A152" s="2" t="str">
        <f>IFERROR(__xludf.DUMMYFUNCTION("""COMPUTED_VALUE"""),"Tengerdi Antal")</f>
        <v>Tengerdi Antal</v>
      </c>
      <c r="B152" s="8" t="str">
        <f>IFERROR(__xludf.DUMMYFUNCTION("""COMPUTED_VALUE"""),"Társadalom-, Szociális- és Kommunikációtudományok Intézet")</f>
        <v>Társadalom-, Szociális- és Kommunikációtudományok Intézet</v>
      </c>
    </row>
    <row r="153">
      <c r="A153" s="2" t="str">
        <f>IFERROR(__xludf.DUMMYFUNCTION("""COMPUTED_VALUE"""),"Tóth-Mangold Ágnes Szabina")</f>
        <v>Tóth-Mangold Ágnes Szabina</v>
      </c>
      <c r="B153" s="8" t="str">
        <f>IFERROR(__xludf.DUMMYFUNCTION("""COMPUTED_VALUE"""),"Neveléstudományi és Pszichológiai Intézet")</f>
        <v>Neveléstudományi és Pszichológiai Intézet</v>
      </c>
    </row>
    <row r="154">
      <c r="A154" s="2" t="str">
        <f>IFERROR(__xludf.DUMMYFUNCTION("""COMPUTED_VALUE"""),"Tóthné Szakály Lilian")</f>
        <v>Tóthné Szakály Lilian</v>
      </c>
      <c r="B154" s="8" t="str">
        <f>IFERROR(__xludf.DUMMYFUNCTION("""COMPUTED_VALUE"""),"Neveléstudományi és Pszichológiai Intézet")</f>
        <v>Neveléstudományi és Pszichológiai Intézet</v>
      </c>
    </row>
    <row r="155">
      <c r="A155" s="2" t="str">
        <f>IFERROR(__xludf.DUMMYFUNCTION("""COMPUTED_VALUE"""),"Török Attila")</f>
        <v>Török Attila</v>
      </c>
      <c r="B155" s="8" t="str">
        <f>IFERROR(__xludf.DUMMYFUNCTION("""COMPUTED_VALUE"""),"Társadalom-, Szociális- és Kommunikációtudományok Intézet")</f>
        <v>Társadalom-, Szociális- és Kommunikációtudományok Intézet</v>
      </c>
    </row>
    <row r="156">
      <c r="A156" s="2" t="str">
        <f>IFERROR(__xludf.DUMMYFUNCTION("""COMPUTED_VALUE"""),"Törökné Farádi Mária")</f>
        <v>Törökné Farádi Mária</v>
      </c>
      <c r="B156" s="8" t="str">
        <f>IFERROR(__xludf.DUMMYFUNCTION("""COMPUTED_VALUE"""),"Neveléstudományi és Pszichológiai Intézet")</f>
        <v>Neveléstudományi és Pszichológiai Intézet</v>
      </c>
    </row>
    <row r="157">
      <c r="A157" s="2" t="str">
        <f>IFERROR(__xludf.DUMMYFUNCTION("""COMPUTED_VALUE"""),"Tscheki Katalin")</f>
        <v>Tscheki Katalin</v>
      </c>
      <c r="B157" s="8" t="str">
        <f>IFERROR(__xludf.DUMMYFUNCTION("""COMPUTED_VALUE"""),"Neveléstudományi és Pszichológiai Intézet")</f>
        <v>Neveléstudományi és Pszichológiai Intézet</v>
      </c>
    </row>
    <row r="158">
      <c r="A158" s="2" t="str">
        <f>IFERROR(__xludf.DUMMYFUNCTION("""COMPUTED_VALUE"""),"Udvarhelyi Júlia")</f>
        <v>Udvarhelyi Júlia</v>
      </c>
      <c r="B158" s="8" t="str">
        <f>IFERROR(__xludf.DUMMYFUNCTION("""COMPUTED_VALUE"""),"Társadalom-, Szociális- és Kommunikációtudományok Intézet")</f>
        <v>Társadalom-, Szociális- és Kommunikációtudományok Intézet</v>
      </c>
    </row>
    <row r="159">
      <c r="A159" s="2" t="str">
        <f>IFERROR(__xludf.DUMMYFUNCTION("""COMPUTED_VALUE"""),"Úr Csaba")</f>
        <v>Úr Csaba</v>
      </c>
      <c r="B159" s="8" t="str">
        <f>IFERROR(__xludf.DUMMYFUNCTION("""COMPUTED_VALUE"""),"Művészeti és Sporttudományi Intézet")</f>
        <v>Művészeti és Sporttudományi Intézet</v>
      </c>
    </row>
    <row r="160">
      <c r="A160" s="2" t="str">
        <f>IFERROR(__xludf.DUMMYFUNCTION("""COMPUTED_VALUE"""),"Varga Lívia")</f>
        <v>Varga Lívia</v>
      </c>
      <c r="B160" s="8" t="str">
        <f>IFERROR(__xludf.DUMMYFUNCTION("""COMPUTED_VALUE"""),"Művészeti és Sporttudományi Intézet")</f>
        <v>Művészeti és Sporttudományi Intézet</v>
      </c>
    </row>
    <row r="161">
      <c r="A161" s="2" t="str">
        <f>IFERROR(__xludf.DUMMYFUNCTION("""COMPUTED_VALUE"""),"Vargyas Daniella")</f>
        <v>Vargyas Daniella</v>
      </c>
      <c r="B161" s="8" t="str">
        <f>IFERROR(__xludf.DUMMYFUNCTION("""COMPUTED_VALUE"""),"Neveléstudományi és Pszichológiai Intézet")</f>
        <v>Neveléstudományi és Pszichológiai Intézet</v>
      </c>
    </row>
    <row r="162">
      <c r="A162" s="2" t="str">
        <f>IFERROR(__xludf.DUMMYFUNCTION("""COMPUTED_VALUE"""),"Vassné Ács Judit")</f>
        <v>Vassné Ács Judit</v>
      </c>
      <c r="B162" s="8" t="str">
        <f>IFERROR(__xludf.DUMMYFUNCTION("""COMPUTED_VALUE"""),"Művészeti és Sporttudományi Intézet")</f>
        <v>Művészeti és Sporttudományi Intézet</v>
      </c>
    </row>
    <row r="163">
      <c r="A163" s="2" t="str">
        <f>IFERROR(__xludf.DUMMYFUNCTION("""COMPUTED_VALUE"""),"Viczina Andrea")</f>
        <v>Viczina Andrea</v>
      </c>
      <c r="B163" s="8" t="str">
        <f>IFERROR(__xludf.DUMMYFUNCTION("""COMPUTED_VALUE"""),"Társadalom-, Szociális- és Kommunikációtudományok Intézet")</f>
        <v>Társadalom-, Szociális- és Kommunikációtudományok Intézet</v>
      </c>
    </row>
    <row r="164">
      <c r="A164" s="2" t="str">
        <f>IFERROR(__xludf.DUMMYFUNCTION("""COMPUTED_VALUE"""),"Vigh-Dajcs Bernadett")</f>
        <v>Vigh-Dajcs Bernadett</v>
      </c>
      <c r="B164" s="8" t="str">
        <f>IFERROR(__xludf.DUMMYFUNCTION("""COMPUTED_VALUE"""),"Neveléstudományi és Pszichológiai Intézet")</f>
        <v>Neveléstudományi és Pszichológiai Intézet</v>
      </c>
    </row>
    <row r="165">
      <c r="A165" s="2" t="str">
        <f>IFERROR(__xludf.DUMMYFUNCTION("""COMPUTED_VALUE"""),"Világosné Rozsonits Erika")</f>
        <v>Világosné Rozsonits Erika</v>
      </c>
      <c r="B165" s="8" t="str">
        <f>IFERROR(__xludf.DUMMYFUNCTION("""COMPUTED_VALUE"""),"Neveléstudományi és Pszichológiai Intézet")</f>
        <v>Neveléstudományi és Pszichológiai Intézet</v>
      </c>
    </row>
    <row r="166">
      <c r="A166" s="2" t="str">
        <f>IFERROR(__xludf.DUMMYFUNCTION("""COMPUTED_VALUE"""),"Vódli Zsolt")</f>
        <v>Vódli Zsolt</v>
      </c>
      <c r="B166" s="8" t="str">
        <f>IFERROR(__xludf.DUMMYFUNCTION("""COMPUTED_VALUE"""),"Társadalom-, Szociális- és Kommunikációtudományok Intézet")</f>
        <v>Társadalom-, Szociális- és Kommunikációtudományok Intézet</v>
      </c>
    </row>
    <row r="167">
      <c r="A167" s="2" t="str">
        <f>IFERROR(__xludf.DUMMYFUNCTION("""COMPUTED_VALUE"""),"Vörösmarthy-Fodróczy Mónika")</f>
        <v>Vörösmarthy-Fodróczy Mónika</v>
      </c>
      <c r="B167" s="8" t="str">
        <f>IFERROR(__xludf.DUMMYFUNCTION("""COMPUTED_VALUE"""),"Neveléstudományi és Pszichológiai Intézet")</f>
        <v>Neveléstudományi és Pszichológiai Intézet</v>
      </c>
    </row>
    <row r="168">
      <c r="A168" s="2" t="str">
        <f>IFERROR(__xludf.DUMMYFUNCTION("""COMPUTED_VALUE"""),"Zsoldos Kitti")</f>
        <v>Zsoldos Kitti</v>
      </c>
      <c r="B168" s="8" t="str">
        <f>IFERROR(__xludf.DUMMYFUNCTION("""COMPUTED_VALUE"""),"Művészeti és Sporttudományi Intézet")</f>
        <v>Művészeti és Sporttudományi Intézet</v>
      </c>
    </row>
    <row r="169">
      <c r="B169" s="8"/>
    </row>
    <row r="170">
      <c r="B170" s="8"/>
    </row>
    <row r="171">
      <c r="B171" s="8"/>
    </row>
    <row r="172">
      <c r="B172" s="8"/>
    </row>
    <row r="173">
      <c r="B173" s="8"/>
    </row>
    <row r="174">
      <c r="B174" s="8"/>
    </row>
    <row r="175">
      <c r="B175" s="8"/>
    </row>
    <row r="176">
      <c r="B176" s="8"/>
    </row>
    <row r="177">
      <c r="B177" s="8"/>
    </row>
    <row r="178">
      <c r="B178" s="8"/>
    </row>
    <row r="179">
      <c r="B179" s="8"/>
    </row>
    <row r="180">
      <c r="B180" s="8"/>
    </row>
    <row r="181">
      <c r="B181" s="8"/>
    </row>
    <row r="182">
      <c r="B182" s="8"/>
    </row>
    <row r="183">
      <c r="B183" s="8"/>
    </row>
    <row r="184">
      <c r="B184" s="8"/>
    </row>
    <row r="185">
      <c r="B185" s="8"/>
    </row>
    <row r="186">
      <c r="B186" s="8"/>
    </row>
    <row r="187">
      <c r="B187" s="8"/>
    </row>
    <row r="188">
      <c r="B188" s="8"/>
    </row>
    <row r="189">
      <c r="B189" s="8"/>
    </row>
    <row r="190">
      <c r="B190" s="8"/>
    </row>
    <row r="191">
      <c r="B191" s="8"/>
    </row>
    <row r="192">
      <c r="B192" s="8"/>
    </row>
    <row r="193">
      <c r="B193" s="8"/>
    </row>
    <row r="194">
      <c r="B194" s="8"/>
    </row>
    <row r="195">
      <c r="B195" s="8"/>
    </row>
    <row r="196">
      <c r="B196" s="8"/>
    </row>
    <row r="197">
      <c r="B197" s="8"/>
    </row>
    <row r="198">
      <c r="B198" s="8"/>
    </row>
    <row r="199">
      <c r="B199" s="8"/>
    </row>
    <row r="200">
      <c r="B200" s="8"/>
    </row>
    <row r="201">
      <c r="B201" s="8"/>
    </row>
    <row r="202">
      <c r="B202" s="8"/>
    </row>
    <row r="203">
      <c r="B203" s="8"/>
    </row>
    <row r="204">
      <c r="B204" s="8"/>
    </row>
    <row r="205">
      <c r="B205" s="8"/>
    </row>
    <row r="206">
      <c r="B206" s="8"/>
    </row>
    <row r="207">
      <c r="B207" s="8"/>
    </row>
    <row r="208">
      <c r="B208" s="8"/>
    </row>
    <row r="209">
      <c r="B209" s="8"/>
    </row>
    <row r="210">
      <c r="B210" s="8"/>
    </row>
    <row r="211">
      <c r="B211" s="8"/>
    </row>
    <row r="212">
      <c r="B212" s="8"/>
    </row>
    <row r="213">
      <c r="B213" s="8"/>
    </row>
    <row r="214">
      <c r="B214" s="8"/>
    </row>
    <row r="215">
      <c r="B215" s="8"/>
    </row>
    <row r="216">
      <c r="B216" s="8"/>
    </row>
    <row r="217">
      <c r="B217" s="8"/>
    </row>
    <row r="218">
      <c r="B218" s="8"/>
    </row>
    <row r="219">
      <c r="B219" s="8"/>
    </row>
    <row r="220">
      <c r="B220" s="8"/>
    </row>
    <row r="221">
      <c r="B221" s="8"/>
    </row>
    <row r="222">
      <c r="B222" s="8"/>
    </row>
    <row r="223">
      <c r="B223" s="8"/>
    </row>
    <row r="224">
      <c r="B224" s="8"/>
    </row>
    <row r="225">
      <c r="B225" s="8"/>
    </row>
    <row r="226">
      <c r="B226" s="8"/>
    </row>
    <row r="227">
      <c r="B227" s="8"/>
    </row>
    <row r="228">
      <c r="B228" s="8"/>
    </row>
    <row r="229">
      <c r="B229" s="8"/>
    </row>
    <row r="230">
      <c r="B230" s="8"/>
    </row>
    <row r="231">
      <c r="B231" s="8"/>
    </row>
    <row r="232">
      <c r="B232" s="8"/>
    </row>
    <row r="233">
      <c r="B233" s="8"/>
    </row>
    <row r="234">
      <c r="B234" s="8"/>
    </row>
    <row r="235">
      <c r="B235" s="8"/>
    </row>
    <row r="236">
      <c r="B236" s="8"/>
    </row>
    <row r="237">
      <c r="B237" s="8"/>
    </row>
    <row r="238">
      <c r="B238" s="8"/>
    </row>
    <row r="239">
      <c r="B239" s="8"/>
    </row>
    <row r="240">
      <c r="B240" s="8"/>
    </row>
    <row r="241">
      <c r="B241" s="8"/>
    </row>
    <row r="242">
      <c r="B242" s="8"/>
    </row>
    <row r="243">
      <c r="B243" s="8"/>
    </row>
    <row r="244">
      <c r="B244" s="8"/>
    </row>
    <row r="245">
      <c r="B245" s="8"/>
    </row>
    <row r="246">
      <c r="B246" s="8"/>
    </row>
    <row r="247">
      <c r="B247" s="8"/>
    </row>
    <row r="248">
      <c r="B248" s="8"/>
    </row>
    <row r="249">
      <c r="B249" s="8"/>
    </row>
    <row r="250">
      <c r="B250" s="8"/>
    </row>
    <row r="251">
      <c r="B251" s="8"/>
    </row>
    <row r="252">
      <c r="B252" s="8"/>
    </row>
    <row r="253">
      <c r="B253" s="8"/>
    </row>
    <row r="254">
      <c r="B254" s="8"/>
    </row>
    <row r="255">
      <c r="B255" s="8"/>
    </row>
    <row r="256">
      <c r="B256" s="8"/>
    </row>
    <row r="257">
      <c r="B257" s="8"/>
    </row>
    <row r="258">
      <c r="B258" s="8"/>
    </row>
    <row r="259">
      <c r="B259" s="8"/>
    </row>
    <row r="260">
      <c r="B260" s="8"/>
    </row>
    <row r="261">
      <c r="B261" s="8"/>
    </row>
    <row r="262">
      <c r="B262" s="8"/>
    </row>
    <row r="263">
      <c r="B263" s="8"/>
    </row>
    <row r="264">
      <c r="B264" s="8"/>
    </row>
    <row r="265">
      <c r="B265" s="8"/>
    </row>
    <row r="266">
      <c r="B266" s="8"/>
    </row>
    <row r="267">
      <c r="B267" s="8"/>
    </row>
    <row r="268">
      <c r="B268" s="8"/>
    </row>
    <row r="269">
      <c r="B269" s="8"/>
    </row>
    <row r="270">
      <c r="B270" s="8"/>
    </row>
    <row r="271">
      <c r="B271" s="8"/>
    </row>
    <row r="272">
      <c r="B272" s="8"/>
    </row>
    <row r="273">
      <c r="B273" s="8"/>
    </row>
    <row r="274">
      <c r="B274" s="8"/>
    </row>
    <row r="275">
      <c r="B275" s="8"/>
    </row>
    <row r="276">
      <c r="B276" s="8"/>
    </row>
    <row r="277">
      <c r="B277" s="8"/>
    </row>
    <row r="278">
      <c r="B278" s="8"/>
    </row>
    <row r="279">
      <c r="B279" s="8"/>
    </row>
    <row r="280">
      <c r="B280" s="8"/>
    </row>
    <row r="281">
      <c r="B281" s="8"/>
    </row>
    <row r="282">
      <c r="B282" s="8"/>
    </row>
    <row r="283">
      <c r="B283" s="8"/>
    </row>
    <row r="284">
      <c r="B284" s="8"/>
    </row>
    <row r="285">
      <c r="B285" s="8"/>
    </row>
    <row r="286">
      <c r="B286" s="8"/>
    </row>
    <row r="287">
      <c r="B287" s="8"/>
    </row>
    <row r="288">
      <c r="B288" s="8"/>
    </row>
    <row r="289">
      <c r="B289" s="8"/>
    </row>
    <row r="290">
      <c r="B290" s="8"/>
    </row>
    <row r="291">
      <c r="B291" s="8"/>
    </row>
    <row r="292">
      <c r="B292" s="8"/>
    </row>
    <row r="293">
      <c r="B293" s="8"/>
    </row>
    <row r="294">
      <c r="B294" s="8"/>
    </row>
    <row r="295">
      <c r="B295" s="8"/>
    </row>
    <row r="296">
      <c r="B296" s="8"/>
    </row>
    <row r="297">
      <c r="B297" s="8"/>
    </row>
    <row r="298">
      <c r="B298" s="8"/>
    </row>
    <row r="299">
      <c r="B299" s="8"/>
    </row>
    <row r="300">
      <c r="B300" s="8"/>
    </row>
    <row r="301">
      <c r="B301" s="8"/>
    </row>
    <row r="302">
      <c r="B302" s="8"/>
    </row>
    <row r="303">
      <c r="B303" s="8"/>
    </row>
    <row r="304">
      <c r="B304" s="8"/>
    </row>
    <row r="305">
      <c r="B305" s="8"/>
    </row>
    <row r="306">
      <c r="B306" s="8"/>
    </row>
    <row r="307">
      <c r="B307" s="8"/>
    </row>
    <row r="308">
      <c r="B308" s="8"/>
    </row>
    <row r="309">
      <c r="B309" s="8"/>
    </row>
    <row r="310">
      <c r="B310" s="8"/>
    </row>
    <row r="311">
      <c r="B311" s="8"/>
    </row>
    <row r="312">
      <c r="B312" s="8"/>
    </row>
    <row r="313">
      <c r="B313" s="8"/>
    </row>
    <row r="314">
      <c r="B314" s="8"/>
    </row>
    <row r="315">
      <c r="B315" s="8"/>
    </row>
    <row r="316">
      <c r="B316" s="8"/>
    </row>
    <row r="317">
      <c r="B317" s="8"/>
    </row>
    <row r="318">
      <c r="B318" s="8"/>
    </row>
    <row r="319">
      <c r="B319" s="8"/>
    </row>
    <row r="320">
      <c r="B320" s="8"/>
    </row>
    <row r="321">
      <c r="B321" s="8"/>
    </row>
    <row r="322">
      <c r="B322" s="8"/>
    </row>
    <row r="323">
      <c r="B323" s="8"/>
    </row>
    <row r="324">
      <c r="B324" s="8"/>
    </row>
    <row r="325">
      <c r="B325" s="8"/>
    </row>
    <row r="326">
      <c r="B326" s="8"/>
    </row>
    <row r="327">
      <c r="B327" s="8"/>
    </row>
    <row r="328">
      <c r="B328" s="8"/>
    </row>
    <row r="329">
      <c r="B329" s="8"/>
    </row>
    <row r="330">
      <c r="B330" s="8"/>
    </row>
    <row r="331">
      <c r="B331" s="8"/>
    </row>
    <row r="332">
      <c r="B332" s="8"/>
    </row>
    <row r="333">
      <c r="B333" s="8"/>
    </row>
    <row r="334">
      <c r="B334" s="8"/>
    </row>
    <row r="335">
      <c r="B335" s="8"/>
    </row>
    <row r="336">
      <c r="B336" s="8"/>
    </row>
    <row r="337">
      <c r="B337" s="8"/>
    </row>
    <row r="338">
      <c r="B338" s="8"/>
    </row>
    <row r="339">
      <c r="B339" s="8"/>
    </row>
    <row r="340">
      <c r="B340" s="8"/>
    </row>
    <row r="341">
      <c r="B341" s="8"/>
    </row>
    <row r="342">
      <c r="B342" s="8"/>
    </row>
    <row r="343">
      <c r="B343" s="8"/>
    </row>
    <row r="344">
      <c r="B344" s="8"/>
    </row>
    <row r="345">
      <c r="B345" s="8"/>
    </row>
    <row r="346">
      <c r="B346" s="8"/>
    </row>
    <row r="347">
      <c r="B347" s="8"/>
    </row>
    <row r="348">
      <c r="B348" s="8"/>
    </row>
    <row r="349">
      <c r="B349" s="8"/>
    </row>
    <row r="350">
      <c r="B350" s="8"/>
    </row>
    <row r="351">
      <c r="B351" s="8"/>
    </row>
    <row r="352">
      <c r="B352" s="8"/>
    </row>
    <row r="353">
      <c r="B353" s="8"/>
    </row>
    <row r="354">
      <c r="B354" s="8"/>
    </row>
    <row r="355">
      <c r="B355" s="8"/>
    </row>
    <row r="356">
      <c r="B356" s="8"/>
    </row>
    <row r="357">
      <c r="B357" s="8"/>
    </row>
    <row r="358">
      <c r="B358" s="8"/>
    </row>
    <row r="359">
      <c r="B359" s="8"/>
    </row>
    <row r="360">
      <c r="B360" s="8"/>
    </row>
    <row r="361">
      <c r="B361" s="8"/>
    </row>
    <row r="362">
      <c r="B362" s="8"/>
    </row>
    <row r="363">
      <c r="B363" s="8"/>
    </row>
    <row r="364">
      <c r="B364" s="8"/>
    </row>
    <row r="365">
      <c r="B365" s="8"/>
    </row>
    <row r="366">
      <c r="B366" s="8"/>
    </row>
    <row r="367">
      <c r="B367" s="8"/>
    </row>
    <row r="368">
      <c r="B368" s="8"/>
    </row>
    <row r="369">
      <c r="B369" s="8"/>
    </row>
    <row r="370">
      <c r="B370" s="8"/>
    </row>
    <row r="371">
      <c r="B371" s="8"/>
    </row>
    <row r="372">
      <c r="B372" s="8"/>
    </row>
    <row r="373">
      <c r="B373" s="8"/>
    </row>
    <row r="374">
      <c r="B374" s="8"/>
    </row>
    <row r="375">
      <c r="B375" s="8"/>
    </row>
    <row r="376">
      <c r="B376" s="8"/>
    </row>
    <row r="377">
      <c r="B377" s="8"/>
    </row>
    <row r="378">
      <c r="B378" s="8"/>
    </row>
    <row r="379">
      <c r="B379" s="8"/>
    </row>
    <row r="380">
      <c r="B380" s="8"/>
    </row>
    <row r="381">
      <c r="B381" s="8"/>
    </row>
    <row r="382">
      <c r="B382" s="8"/>
    </row>
    <row r="383">
      <c r="B383" s="8"/>
    </row>
    <row r="384">
      <c r="B384" s="8"/>
    </row>
    <row r="385">
      <c r="B385" s="8"/>
    </row>
    <row r="386">
      <c r="B386" s="8"/>
    </row>
    <row r="387">
      <c r="B387" s="8"/>
    </row>
    <row r="388">
      <c r="B388" s="8"/>
    </row>
    <row r="389">
      <c r="B389" s="8"/>
    </row>
    <row r="390">
      <c r="B390" s="8"/>
    </row>
    <row r="391">
      <c r="B391" s="8"/>
    </row>
    <row r="392">
      <c r="B392" s="8"/>
    </row>
    <row r="393">
      <c r="B393" s="8"/>
    </row>
    <row r="394">
      <c r="B394" s="8"/>
    </row>
    <row r="395">
      <c r="B395" s="8"/>
    </row>
    <row r="396">
      <c r="B396" s="8"/>
    </row>
    <row r="397">
      <c r="B397" s="8"/>
    </row>
    <row r="398">
      <c r="B398" s="8"/>
    </row>
    <row r="399">
      <c r="B399" s="8"/>
    </row>
    <row r="400">
      <c r="B400" s="8"/>
    </row>
    <row r="401">
      <c r="B401" s="8"/>
    </row>
    <row r="402">
      <c r="B402" s="8"/>
    </row>
    <row r="403">
      <c r="B403" s="8"/>
    </row>
    <row r="404">
      <c r="B404" s="8"/>
    </row>
    <row r="405">
      <c r="B405" s="8"/>
    </row>
    <row r="406">
      <c r="B406" s="8"/>
    </row>
    <row r="407">
      <c r="B407" s="8"/>
    </row>
    <row r="408">
      <c r="B408" s="8"/>
    </row>
    <row r="409">
      <c r="B409" s="8"/>
    </row>
    <row r="410">
      <c r="B410" s="8"/>
    </row>
    <row r="411">
      <c r="B411" s="8"/>
    </row>
    <row r="412">
      <c r="B412" s="8"/>
    </row>
    <row r="413">
      <c r="B413" s="8"/>
    </row>
    <row r="414">
      <c r="B414" s="8"/>
    </row>
    <row r="415">
      <c r="B415" s="8"/>
    </row>
    <row r="416">
      <c r="B416" s="8"/>
    </row>
    <row r="417">
      <c r="B417" s="8"/>
    </row>
    <row r="418">
      <c r="B418" s="8"/>
    </row>
    <row r="419">
      <c r="B419" s="8"/>
    </row>
    <row r="420">
      <c r="B420" s="8"/>
    </row>
    <row r="421">
      <c r="B421" s="8"/>
    </row>
    <row r="422">
      <c r="B422" s="8"/>
    </row>
    <row r="423">
      <c r="B423" s="8"/>
    </row>
    <row r="424">
      <c r="B424" s="8"/>
    </row>
    <row r="425">
      <c r="B425" s="8"/>
    </row>
    <row r="426">
      <c r="B426" s="8"/>
    </row>
    <row r="427">
      <c r="B427" s="8"/>
    </row>
    <row r="428">
      <c r="B428" s="8"/>
    </row>
    <row r="429">
      <c r="B429" s="8"/>
    </row>
    <row r="430">
      <c r="B430" s="8"/>
    </row>
    <row r="431">
      <c r="B431" s="8"/>
    </row>
    <row r="432">
      <c r="B432" s="8"/>
    </row>
    <row r="433">
      <c r="B433" s="8"/>
    </row>
    <row r="434">
      <c r="B434" s="8"/>
    </row>
    <row r="435">
      <c r="B435" s="8"/>
    </row>
    <row r="436">
      <c r="B436" s="8"/>
    </row>
    <row r="437">
      <c r="B437" s="8"/>
    </row>
    <row r="438">
      <c r="B438" s="8"/>
    </row>
    <row r="439">
      <c r="B439" s="8"/>
    </row>
    <row r="440">
      <c r="B440" s="8"/>
    </row>
    <row r="441">
      <c r="B441" s="8"/>
    </row>
    <row r="442">
      <c r="B442" s="8"/>
    </row>
    <row r="443">
      <c r="B443" s="8"/>
    </row>
    <row r="444">
      <c r="B444" s="8"/>
    </row>
    <row r="445">
      <c r="B445" s="8"/>
    </row>
    <row r="446">
      <c r="B446" s="8"/>
    </row>
    <row r="447">
      <c r="B447" s="8"/>
    </row>
    <row r="448">
      <c r="B448" s="8"/>
    </row>
    <row r="449">
      <c r="B449" s="8"/>
    </row>
    <row r="450">
      <c r="B450" s="8"/>
    </row>
    <row r="451">
      <c r="B451" s="8"/>
    </row>
    <row r="452">
      <c r="B452" s="8"/>
    </row>
    <row r="453">
      <c r="B453" s="8"/>
    </row>
    <row r="454">
      <c r="B454" s="8"/>
    </row>
    <row r="455">
      <c r="B455" s="8"/>
    </row>
    <row r="456">
      <c r="B456" s="8"/>
    </row>
    <row r="457">
      <c r="B457" s="8"/>
    </row>
    <row r="458">
      <c r="B458" s="8"/>
    </row>
    <row r="459">
      <c r="B459" s="8"/>
    </row>
    <row r="460">
      <c r="B460" s="8"/>
    </row>
    <row r="461">
      <c r="B461" s="8"/>
    </row>
    <row r="462">
      <c r="B462" s="8"/>
    </row>
    <row r="463">
      <c r="B463" s="8"/>
    </row>
    <row r="464">
      <c r="B464" s="8"/>
    </row>
    <row r="465">
      <c r="B465" s="8"/>
    </row>
    <row r="466">
      <c r="B466" s="8"/>
    </row>
    <row r="467">
      <c r="B467" s="8"/>
    </row>
    <row r="468">
      <c r="B468" s="8"/>
    </row>
    <row r="469">
      <c r="B469" s="8"/>
    </row>
    <row r="470">
      <c r="B470" s="8"/>
    </row>
    <row r="471">
      <c r="B471" s="8"/>
    </row>
    <row r="472">
      <c r="B472" s="8"/>
    </row>
    <row r="473">
      <c r="B473" s="8"/>
    </row>
    <row r="474">
      <c r="B474" s="8"/>
    </row>
    <row r="475">
      <c r="B475" s="8"/>
    </row>
    <row r="476">
      <c r="B476" s="8"/>
    </row>
    <row r="477">
      <c r="B477" s="8"/>
    </row>
    <row r="478">
      <c r="B478" s="8"/>
    </row>
    <row r="479">
      <c r="B479" s="8"/>
    </row>
    <row r="480">
      <c r="B480" s="8"/>
    </row>
    <row r="481">
      <c r="B481" s="8"/>
    </row>
    <row r="482">
      <c r="B482" s="8"/>
    </row>
    <row r="483">
      <c r="B483" s="8"/>
    </row>
    <row r="484">
      <c r="B484" s="8"/>
    </row>
    <row r="485">
      <c r="B485" s="8"/>
    </row>
    <row r="486">
      <c r="B486" s="8"/>
    </row>
    <row r="487">
      <c r="B487" s="8"/>
    </row>
    <row r="488">
      <c r="B488" s="8"/>
    </row>
    <row r="489">
      <c r="B489" s="8"/>
    </row>
    <row r="490">
      <c r="B490" s="8"/>
    </row>
    <row r="491">
      <c r="B491" s="8"/>
    </row>
    <row r="492">
      <c r="B492" s="8"/>
    </row>
    <row r="493">
      <c r="B493" s="8"/>
    </row>
    <row r="494">
      <c r="B494" s="8"/>
    </row>
    <row r="495">
      <c r="B495" s="8"/>
    </row>
    <row r="496">
      <c r="B496" s="8"/>
    </row>
    <row r="497">
      <c r="B497" s="8"/>
    </row>
    <row r="498">
      <c r="B498" s="8"/>
    </row>
    <row r="499">
      <c r="B499" s="8"/>
    </row>
    <row r="500">
      <c r="B500" s="8"/>
    </row>
    <row r="501">
      <c r="B501" s="8"/>
    </row>
    <row r="502">
      <c r="B502" s="8"/>
    </row>
    <row r="503">
      <c r="B503" s="8"/>
    </row>
    <row r="504">
      <c r="B504" s="8"/>
    </row>
    <row r="505">
      <c r="B505" s="8"/>
    </row>
    <row r="506">
      <c r="B506" s="8"/>
    </row>
    <row r="507">
      <c r="B507" s="8"/>
    </row>
    <row r="508">
      <c r="B508" s="8"/>
    </row>
    <row r="509">
      <c r="B509" s="8"/>
    </row>
    <row r="510">
      <c r="B510" s="8"/>
    </row>
    <row r="511">
      <c r="B511" s="8"/>
    </row>
    <row r="512">
      <c r="B512" s="8"/>
    </row>
    <row r="513">
      <c r="B513" s="8"/>
    </row>
    <row r="514">
      <c r="B514" s="8"/>
    </row>
    <row r="515">
      <c r="B515" s="8"/>
    </row>
    <row r="516">
      <c r="B516" s="8"/>
    </row>
    <row r="517">
      <c r="B517" s="8"/>
    </row>
    <row r="518">
      <c r="B518" s="8"/>
    </row>
    <row r="519">
      <c r="B519" s="8"/>
    </row>
    <row r="520">
      <c r="B520" s="8"/>
    </row>
    <row r="521">
      <c r="B521" s="8"/>
    </row>
    <row r="522">
      <c r="B522" s="8"/>
    </row>
    <row r="523">
      <c r="B523" s="8"/>
    </row>
    <row r="524">
      <c r="B524" s="8"/>
    </row>
    <row r="525">
      <c r="B525" s="8"/>
    </row>
    <row r="526">
      <c r="B526" s="8"/>
    </row>
    <row r="527">
      <c r="B527" s="8"/>
    </row>
    <row r="528">
      <c r="B528" s="8"/>
    </row>
    <row r="529">
      <c r="B529" s="8"/>
    </row>
    <row r="530">
      <c r="B530" s="8"/>
    </row>
    <row r="531">
      <c r="B531" s="8"/>
    </row>
    <row r="532">
      <c r="B532" s="8"/>
    </row>
    <row r="533">
      <c r="B533" s="8"/>
    </row>
    <row r="534">
      <c r="B534" s="8"/>
    </row>
    <row r="535">
      <c r="B535" s="8"/>
    </row>
    <row r="536">
      <c r="B536" s="8"/>
    </row>
    <row r="537">
      <c r="B537" s="8"/>
    </row>
    <row r="538">
      <c r="B538" s="8"/>
    </row>
    <row r="539">
      <c r="B539" s="8"/>
    </row>
    <row r="540">
      <c r="B540" s="8"/>
    </row>
    <row r="541">
      <c r="B541" s="8"/>
    </row>
    <row r="542">
      <c r="B542" s="8"/>
    </row>
    <row r="543">
      <c r="B543" s="8"/>
    </row>
    <row r="544">
      <c r="B544" s="8"/>
    </row>
    <row r="545">
      <c r="B545" s="8"/>
    </row>
    <row r="546">
      <c r="B546" s="8"/>
    </row>
    <row r="547">
      <c r="B547" s="8"/>
    </row>
    <row r="548">
      <c r="B548" s="8"/>
    </row>
    <row r="549">
      <c r="B549" s="8"/>
    </row>
    <row r="550">
      <c r="B550" s="8"/>
    </row>
    <row r="551">
      <c r="B551" s="8"/>
    </row>
    <row r="552">
      <c r="B552" s="8"/>
    </row>
    <row r="553">
      <c r="B553" s="8"/>
    </row>
    <row r="554">
      <c r="B554" s="8"/>
    </row>
    <row r="555">
      <c r="B555" s="8"/>
    </row>
    <row r="556">
      <c r="B556" s="8"/>
    </row>
    <row r="557">
      <c r="B557" s="8"/>
    </row>
    <row r="558">
      <c r="B558" s="8"/>
    </row>
    <row r="559">
      <c r="B559" s="8"/>
    </row>
    <row r="560">
      <c r="B560" s="8"/>
    </row>
    <row r="561">
      <c r="B561" s="8"/>
    </row>
    <row r="562">
      <c r="B562" s="8"/>
    </row>
    <row r="563">
      <c r="B563" s="8"/>
    </row>
    <row r="564">
      <c r="B564" s="8"/>
    </row>
    <row r="565">
      <c r="B565" s="8"/>
    </row>
    <row r="566">
      <c r="B566" s="8"/>
    </row>
    <row r="567">
      <c r="B567" s="8"/>
    </row>
    <row r="568">
      <c r="B568" s="8"/>
    </row>
    <row r="569">
      <c r="B569" s="8"/>
    </row>
    <row r="570">
      <c r="B570" s="8"/>
    </row>
    <row r="571">
      <c r="B571" s="8"/>
    </row>
    <row r="572">
      <c r="B572" s="8"/>
    </row>
    <row r="573">
      <c r="B573" s="8"/>
    </row>
    <row r="574">
      <c r="B574" s="8"/>
    </row>
    <row r="575">
      <c r="B575" s="8"/>
    </row>
    <row r="576">
      <c r="B576" s="8"/>
    </row>
    <row r="577">
      <c r="B577" s="8"/>
    </row>
    <row r="578">
      <c r="B578" s="8"/>
    </row>
    <row r="579">
      <c r="B579" s="8"/>
    </row>
    <row r="580">
      <c r="B580" s="8"/>
    </row>
    <row r="581">
      <c r="B581" s="8"/>
    </row>
    <row r="582">
      <c r="B582" s="8"/>
    </row>
    <row r="583">
      <c r="B583" s="8"/>
    </row>
    <row r="584">
      <c r="B584" s="8"/>
    </row>
    <row r="585">
      <c r="B585" s="8"/>
    </row>
    <row r="586">
      <c r="B586" s="8"/>
    </row>
    <row r="587">
      <c r="B587" s="8"/>
    </row>
    <row r="588">
      <c r="B588" s="8"/>
    </row>
    <row r="589">
      <c r="B589" s="8"/>
    </row>
    <row r="590">
      <c r="B590" s="8"/>
    </row>
    <row r="591">
      <c r="B591" s="8"/>
    </row>
    <row r="592">
      <c r="B592" s="8"/>
    </row>
    <row r="593">
      <c r="B593" s="8"/>
    </row>
    <row r="594">
      <c r="B594" s="8"/>
    </row>
    <row r="595">
      <c r="B595" s="8"/>
    </row>
    <row r="596">
      <c r="B596" s="8"/>
    </row>
    <row r="597">
      <c r="B597" s="8"/>
    </row>
    <row r="598">
      <c r="B598" s="8"/>
    </row>
    <row r="599">
      <c r="B599" s="8"/>
    </row>
    <row r="600">
      <c r="B600" s="8"/>
    </row>
    <row r="601">
      <c r="B601" s="8"/>
    </row>
    <row r="602">
      <c r="B602" s="8"/>
    </row>
    <row r="603">
      <c r="B603" s="8"/>
    </row>
    <row r="604">
      <c r="B604" s="8"/>
    </row>
    <row r="605">
      <c r="B605" s="8"/>
    </row>
    <row r="606">
      <c r="B606" s="8"/>
    </row>
    <row r="607">
      <c r="B607" s="8"/>
    </row>
    <row r="608">
      <c r="B608" s="8"/>
    </row>
    <row r="609">
      <c r="B609" s="8"/>
    </row>
    <row r="610">
      <c r="B610" s="8"/>
    </row>
    <row r="611">
      <c r="B611" s="8"/>
    </row>
    <row r="612">
      <c r="B612" s="8"/>
    </row>
    <row r="613">
      <c r="B613" s="8"/>
    </row>
    <row r="614">
      <c r="B614" s="8"/>
    </row>
    <row r="615">
      <c r="B615" s="8"/>
    </row>
    <row r="616">
      <c r="B616" s="8"/>
    </row>
    <row r="617">
      <c r="B617" s="8"/>
    </row>
    <row r="618">
      <c r="B618" s="8"/>
    </row>
    <row r="619">
      <c r="B619" s="8"/>
    </row>
    <row r="620">
      <c r="B620" s="8"/>
    </row>
    <row r="621">
      <c r="B621" s="8"/>
    </row>
    <row r="622">
      <c r="B622" s="8"/>
    </row>
    <row r="623">
      <c r="B623" s="8"/>
    </row>
    <row r="624">
      <c r="B624" s="8"/>
    </row>
    <row r="625">
      <c r="B625" s="8"/>
    </row>
    <row r="626">
      <c r="B626" s="8"/>
    </row>
    <row r="627">
      <c r="B627" s="8"/>
    </row>
    <row r="628">
      <c r="B628" s="8"/>
    </row>
    <row r="629">
      <c r="B629" s="8"/>
    </row>
    <row r="630">
      <c r="B630" s="8"/>
    </row>
    <row r="631">
      <c r="B631" s="8"/>
    </row>
    <row r="632">
      <c r="B632" s="8"/>
    </row>
    <row r="633">
      <c r="B633" s="8"/>
    </row>
    <row r="634">
      <c r="B634" s="8"/>
    </row>
    <row r="635">
      <c r="B635" s="8"/>
    </row>
    <row r="636">
      <c r="B636" s="8"/>
    </row>
    <row r="637">
      <c r="B637" s="8"/>
    </row>
    <row r="638">
      <c r="B638" s="8"/>
    </row>
    <row r="639">
      <c r="B639" s="8"/>
    </row>
    <row r="640">
      <c r="B640" s="8"/>
    </row>
    <row r="641">
      <c r="B641" s="8"/>
    </row>
    <row r="642">
      <c r="B642" s="8"/>
    </row>
    <row r="643">
      <c r="B643" s="8"/>
    </row>
    <row r="644">
      <c r="B644" s="8"/>
    </row>
    <row r="645">
      <c r="B645" s="8"/>
    </row>
    <row r="646">
      <c r="B646" s="8"/>
    </row>
    <row r="647">
      <c r="B647" s="8"/>
    </row>
    <row r="648">
      <c r="B648" s="8"/>
    </row>
    <row r="649">
      <c r="B649" s="8"/>
    </row>
    <row r="650">
      <c r="B650" s="8"/>
    </row>
    <row r="651">
      <c r="B651" s="8"/>
    </row>
    <row r="652">
      <c r="B652" s="8"/>
    </row>
    <row r="653">
      <c r="B653" s="8"/>
    </row>
    <row r="654">
      <c r="B654" s="8"/>
    </row>
    <row r="655">
      <c r="B655" s="8"/>
    </row>
    <row r="656">
      <c r="B656" s="8"/>
    </row>
    <row r="657">
      <c r="B657" s="8"/>
    </row>
    <row r="658">
      <c r="B658" s="8"/>
    </row>
    <row r="659">
      <c r="B659" s="8"/>
    </row>
    <row r="660">
      <c r="B660" s="8"/>
    </row>
    <row r="661">
      <c r="B661" s="8"/>
    </row>
    <row r="662">
      <c r="B662" s="8"/>
    </row>
    <row r="663">
      <c r="B663" s="8"/>
    </row>
    <row r="664">
      <c r="B664" s="8"/>
    </row>
    <row r="665">
      <c r="B665" s="8"/>
    </row>
    <row r="666">
      <c r="B666" s="8"/>
    </row>
    <row r="667">
      <c r="B667" s="8"/>
    </row>
    <row r="668">
      <c r="B668" s="8"/>
    </row>
    <row r="669">
      <c r="B669" s="8"/>
    </row>
    <row r="670">
      <c r="B670" s="8"/>
    </row>
    <row r="671">
      <c r="B671" s="8"/>
    </row>
    <row r="672">
      <c r="B672" s="8"/>
    </row>
    <row r="673">
      <c r="B673" s="8"/>
    </row>
    <row r="674">
      <c r="B674" s="8"/>
    </row>
    <row r="675">
      <c r="B675" s="8"/>
    </row>
    <row r="676">
      <c r="B676" s="8"/>
    </row>
    <row r="677">
      <c r="B677" s="8"/>
    </row>
    <row r="678">
      <c r="B678" s="8"/>
    </row>
    <row r="679">
      <c r="B679" s="8"/>
    </row>
    <row r="680">
      <c r="B680" s="8"/>
    </row>
    <row r="681">
      <c r="B681" s="8"/>
    </row>
    <row r="682">
      <c r="B682" s="8"/>
    </row>
    <row r="683">
      <c r="B683" s="8"/>
    </row>
    <row r="684">
      <c r="B684" s="8"/>
    </row>
    <row r="685">
      <c r="B685" s="8"/>
    </row>
    <row r="686">
      <c r="B686" s="8"/>
    </row>
    <row r="687">
      <c r="B687" s="8"/>
    </row>
    <row r="688">
      <c r="B688" s="8"/>
    </row>
    <row r="689">
      <c r="B689" s="8"/>
    </row>
    <row r="690">
      <c r="B690" s="8"/>
    </row>
    <row r="691">
      <c r="B691" s="8"/>
    </row>
    <row r="692">
      <c r="B692" s="8"/>
    </row>
    <row r="693">
      <c r="B693" s="8"/>
    </row>
    <row r="694">
      <c r="B694" s="8"/>
    </row>
    <row r="695">
      <c r="B695" s="8"/>
    </row>
    <row r="696">
      <c r="B696" s="8"/>
    </row>
    <row r="697">
      <c r="B697" s="8"/>
    </row>
    <row r="698">
      <c r="B698" s="8"/>
    </row>
    <row r="699">
      <c r="B699" s="8"/>
    </row>
    <row r="700">
      <c r="B700" s="8"/>
    </row>
    <row r="701">
      <c r="B701" s="8"/>
    </row>
    <row r="702">
      <c r="B702" s="8"/>
    </row>
    <row r="703">
      <c r="B703" s="8"/>
    </row>
    <row r="704">
      <c r="B704" s="8"/>
    </row>
    <row r="705">
      <c r="B705" s="8"/>
    </row>
    <row r="706">
      <c r="B706" s="8"/>
    </row>
    <row r="707">
      <c r="B707" s="8"/>
    </row>
    <row r="708">
      <c r="B708" s="8"/>
    </row>
    <row r="709">
      <c r="B709" s="8"/>
    </row>
    <row r="710">
      <c r="B710" s="8"/>
    </row>
    <row r="711">
      <c r="B711" s="8"/>
    </row>
    <row r="712">
      <c r="B712" s="8"/>
    </row>
    <row r="713">
      <c r="B713" s="8"/>
    </row>
    <row r="714">
      <c r="B714" s="8"/>
    </row>
    <row r="715">
      <c r="B715" s="8"/>
    </row>
    <row r="716">
      <c r="B716" s="8"/>
    </row>
    <row r="717">
      <c r="B717" s="8"/>
    </row>
    <row r="718">
      <c r="B718" s="8"/>
    </row>
    <row r="719">
      <c r="B719" s="8"/>
    </row>
    <row r="720">
      <c r="B720" s="8"/>
    </row>
    <row r="721">
      <c r="B721" s="8"/>
    </row>
    <row r="722">
      <c r="B722" s="8"/>
    </row>
    <row r="723">
      <c r="B723" s="8"/>
    </row>
    <row r="724">
      <c r="B724" s="8"/>
    </row>
    <row r="725">
      <c r="B725" s="8"/>
    </row>
    <row r="726">
      <c r="B726" s="8"/>
    </row>
    <row r="727">
      <c r="B727" s="8"/>
    </row>
    <row r="728">
      <c r="B728" s="8"/>
    </row>
    <row r="729">
      <c r="B729" s="8"/>
    </row>
    <row r="730">
      <c r="B730" s="8"/>
    </row>
    <row r="731">
      <c r="B731" s="8"/>
    </row>
    <row r="732">
      <c r="B732" s="8"/>
    </row>
    <row r="733">
      <c r="B733" s="8"/>
    </row>
    <row r="734">
      <c r="B734" s="8"/>
    </row>
    <row r="735">
      <c r="B735" s="8"/>
    </row>
    <row r="736">
      <c r="B736" s="8"/>
    </row>
    <row r="737">
      <c r="B737" s="8"/>
    </row>
    <row r="738">
      <c r="B738" s="8"/>
    </row>
    <row r="739">
      <c r="B739" s="8"/>
    </row>
    <row r="740">
      <c r="B740" s="8"/>
    </row>
    <row r="741">
      <c r="B741" s="8"/>
    </row>
    <row r="742">
      <c r="B742" s="8"/>
    </row>
    <row r="743">
      <c r="B743" s="8"/>
    </row>
    <row r="744">
      <c r="B744" s="8"/>
    </row>
    <row r="745">
      <c r="B745" s="8"/>
    </row>
    <row r="746">
      <c r="B746" s="8"/>
    </row>
    <row r="747">
      <c r="B747" s="8"/>
    </row>
    <row r="748">
      <c r="B748" s="8"/>
    </row>
    <row r="749">
      <c r="B749" s="8"/>
    </row>
    <row r="750">
      <c r="B750" s="8"/>
    </row>
    <row r="751">
      <c r="B751" s="8"/>
    </row>
    <row r="752">
      <c r="B752" s="8"/>
    </row>
    <row r="753">
      <c r="B753" s="8"/>
    </row>
    <row r="754">
      <c r="B754" s="8"/>
    </row>
    <row r="755">
      <c r="B755" s="8"/>
    </row>
    <row r="756">
      <c r="B756" s="8"/>
    </row>
    <row r="757">
      <c r="B757" s="8"/>
    </row>
    <row r="758">
      <c r="B758" s="8"/>
    </row>
    <row r="759">
      <c r="B759" s="8"/>
    </row>
    <row r="760">
      <c r="B760" s="8"/>
    </row>
    <row r="761">
      <c r="B761" s="8"/>
    </row>
    <row r="762">
      <c r="B762" s="8"/>
    </row>
    <row r="763">
      <c r="B763" s="8"/>
    </row>
    <row r="764">
      <c r="B764" s="8"/>
    </row>
    <row r="765">
      <c r="B765" s="8"/>
    </row>
    <row r="766">
      <c r="B766" s="8"/>
    </row>
    <row r="767">
      <c r="B767" s="8"/>
    </row>
    <row r="768">
      <c r="B768" s="8"/>
    </row>
    <row r="769">
      <c r="B769" s="8"/>
    </row>
    <row r="770">
      <c r="B770" s="8"/>
    </row>
    <row r="771">
      <c r="B771" s="8"/>
    </row>
    <row r="772">
      <c r="B772" s="8"/>
    </row>
    <row r="773">
      <c r="B773" s="8"/>
    </row>
    <row r="774">
      <c r="B774" s="8"/>
    </row>
    <row r="775">
      <c r="B775" s="8"/>
    </row>
    <row r="776">
      <c r="B776" s="8"/>
    </row>
    <row r="777">
      <c r="B777" s="8"/>
    </row>
    <row r="778">
      <c r="B778" s="8"/>
    </row>
    <row r="779">
      <c r="B779" s="8"/>
    </row>
    <row r="780">
      <c r="B780" s="8"/>
    </row>
    <row r="781">
      <c r="B781" s="8"/>
    </row>
    <row r="782">
      <c r="B782" s="8"/>
    </row>
    <row r="783">
      <c r="B783" s="8"/>
    </row>
    <row r="784">
      <c r="B784" s="8"/>
    </row>
    <row r="785">
      <c r="B785" s="8"/>
    </row>
    <row r="786">
      <c r="B786" s="8"/>
    </row>
    <row r="787">
      <c r="B787" s="8"/>
    </row>
    <row r="788">
      <c r="B788" s="8"/>
    </row>
    <row r="789">
      <c r="B789" s="8"/>
    </row>
    <row r="790">
      <c r="B790" s="8"/>
    </row>
    <row r="791">
      <c r="B791" s="8"/>
    </row>
    <row r="792">
      <c r="B792" s="8"/>
    </row>
    <row r="793">
      <c r="B793" s="8"/>
    </row>
    <row r="794">
      <c r="B794" s="8"/>
    </row>
    <row r="795">
      <c r="B795" s="8"/>
    </row>
    <row r="796">
      <c r="B796" s="8"/>
    </row>
    <row r="797">
      <c r="B797" s="8"/>
    </row>
    <row r="798">
      <c r="B798" s="8"/>
    </row>
    <row r="799">
      <c r="B799" s="8"/>
    </row>
    <row r="800">
      <c r="B800" s="8"/>
    </row>
    <row r="801">
      <c r="B801" s="8"/>
    </row>
    <row r="802">
      <c r="B802" s="8"/>
    </row>
    <row r="803">
      <c r="B803" s="8"/>
    </row>
    <row r="804">
      <c r="B804" s="8"/>
    </row>
    <row r="805">
      <c r="B805" s="8"/>
    </row>
    <row r="806">
      <c r="B806" s="8"/>
    </row>
    <row r="807">
      <c r="B807" s="8"/>
    </row>
    <row r="808">
      <c r="B808" s="8"/>
    </row>
    <row r="809">
      <c r="B809" s="8"/>
    </row>
    <row r="810">
      <c r="B810" s="8"/>
    </row>
    <row r="811">
      <c r="B811" s="8"/>
    </row>
    <row r="812">
      <c r="B812" s="8"/>
    </row>
    <row r="813">
      <c r="B813" s="8"/>
    </row>
    <row r="814">
      <c r="B814" s="8"/>
    </row>
    <row r="815">
      <c r="B815" s="8"/>
    </row>
    <row r="816">
      <c r="B816" s="8"/>
    </row>
    <row r="817">
      <c r="B817" s="8"/>
    </row>
    <row r="818">
      <c r="B818" s="8"/>
    </row>
    <row r="819">
      <c r="B819" s="8"/>
    </row>
    <row r="820">
      <c r="B820" s="8"/>
    </row>
    <row r="821">
      <c r="B821" s="8"/>
    </row>
    <row r="822">
      <c r="B822" s="8"/>
    </row>
    <row r="823">
      <c r="B823" s="8"/>
    </row>
    <row r="824">
      <c r="B824" s="8"/>
    </row>
    <row r="825">
      <c r="B825" s="8"/>
    </row>
    <row r="826">
      <c r="B826" s="8"/>
    </row>
    <row r="827">
      <c r="B827" s="8"/>
    </row>
    <row r="828">
      <c r="B828" s="8"/>
    </row>
    <row r="829">
      <c r="B829" s="8"/>
    </row>
    <row r="830">
      <c r="B830" s="8"/>
    </row>
    <row r="831">
      <c r="B831" s="8"/>
    </row>
    <row r="832">
      <c r="B832" s="8"/>
    </row>
    <row r="833">
      <c r="B833" s="8"/>
    </row>
    <row r="834">
      <c r="B834" s="8"/>
    </row>
    <row r="835">
      <c r="B835" s="8"/>
    </row>
    <row r="836">
      <c r="B836" s="8"/>
    </row>
    <row r="837">
      <c r="B837" s="8"/>
    </row>
    <row r="838">
      <c r="B838" s="8"/>
    </row>
    <row r="839">
      <c r="B839" s="8"/>
    </row>
    <row r="840">
      <c r="B840" s="8"/>
    </row>
    <row r="841">
      <c r="B841" s="8"/>
    </row>
    <row r="842">
      <c r="B842" s="8"/>
    </row>
    <row r="843">
      <c r="B843" s="8"/>
    </row>
    <row r="844">
      <c r="B844" s="8"/>
    </row>
    <row r="845">
      <c r="B845" s="8"/>
    </row>
    <row r="846">
      <c r="B846" s="8"/>
    </row>
    <row r="847">
      <c r="B847" s="8"/>
    </row>
    <row r="848">
      <c r="B848" s="8"/>
    </row>
    <row r="849">
      <c r="B849" s="8"/>
    </row>
    <row r="850">
      <c r="B850" s="8"/>
    </row>
    <row r="851">
      <c r="B851" s="8"/>
    </row>
    <row r="852">
      <c r="B852" s="8"/>
    </row>
    <row r="853">
      <c r="B853" s="8"/>
    </row>
    <row r="854">
      <c r="B854" s="8"/>
    </row>
    <row r="855">
      <c r="B855" s="8"/>
    </row>
    <row r="856">
      <c r="B856" s="8"/>
    </row>
    <row r="857">
      <c r="B857" s="8"/>
    </row>
    <row r="858">
      <c r="B858" s="8"/>
    </row>
    <row r="859">
      <c r="B859" s="8"/>
    </row>
    <row r="860">
      <c r="B860" s="8"/>
    </row>
    <row r="861">
      <c r="B861" s="8"/>
    </row>
    <row r="862">
      <c r="B862" s="8"/>
    </row>
    <row r="863">
      <c r="B863" s="8"/>
    </row>
    <row r="864">
      <c r="B864" s="8"/>
    </row>
    <row r="865">
      <c r="B865" s="8"/>
    </row>
    <row r="866">
      <c r="B866" s="8"/>
    </row>
    <row r="867">
      <c r="B867" s="8"/>
    </row>
    <row r="868">
      <c r="B868" s="8"/>
    </row>
    <row r="869">
      <c r="B869" s="8"/>
    </row>
    <row r="870">
      <c r="B870" s="8"/>
    </row>
    <row r="871">
      <c r="B871" s="8"/>
    </row>
    <row r="872">
      <c r="B872" s="8"/>
    </row>
    <row r="873">
      <c r="B873" s="8"/>
    </row>
    <row r="874">
      <c r="B874" s="8"/>
    </row>
    <row r="875">
      <c r="B875" s="8"/>
    </row>
    <row r="876">
      <c r="B876" s="8"/>
    </row>
    <row r="877">
      <c r="B877" s="8"/>
    </row>
    <row r="878">
      <c r="B878" s="8"/>
    </row>
    <row r="879">
      <c r="B879" s="8"/>
    </row>
    <row r="880">
      <c r="B880" s="8"/>
    </row>
    <row r="881">
      <c r="B881" s="8"/>
    </row>
    <row r="882">
      <c r="B882" s="8"/>
    </row>
    <row r="883">
      <c r="B883" s="8"/>
    </row>
    <row r="884">
      <c r="B884" s="8"/>
    </row>
    <row r="885">
      <c r="B885" s="8"/>
    </row>
    <row r="886">
      <c r="B886" s="8"/>
    </row>
    <row r="887">
      <c r="B887" s="8"/>
    </row>
    <row r="888">
      <c r="B888" s="8"/>
    </row>
    <row r="889">
      <c r="B889" s="8"/>
    </row>
    <row r="890">
      <c r="B890" s="8"/>
    </row>
    <row r="891">
      <c r="B891" s="8"/>
    </row>
    <row r="892">
      <c r="B892" s="8"/>
    </row>
    <row r="893">
      <c r="B893" s="8"/>
    </row>
    <row r="894">
      <c r="B894" s="8"/>
    </row>
    <row r="895">
      <c r="B895" s="8"/>
    </row>
    <row r="896">
      <c r="B896" s="8"/>
    </row>
    <row r="897">
      <c r="B897" s="8"/>
    </row>
    <row r="898">
      <c r="B898" s="8"/>
    </row>
    <row r="899">
      <c r="B899" s="8"/>
    </row>
    <row r="900">
      <c r="B900" s="8"/>
    </row>
    <row r="901">
      <c r="B901" s="8"/>
    </row>
    <row r="902">
      <c r="B902" s="8"/>
    </row>
    <row r="903">
      <c r="B903" s="8"/>
    </row>
    <row r="904">
      <c r="B904" s="8"/>
    </row>
    <row r="905">
      <c r="B905" s="8"/>
    </row>
    <row r="906">
      <c r="B906" s="8"/>
    </row>
    <row r="907">
      <c r="B907" s="8"/>
    </row>
    <row r="908">
      <c r="B908" s="8"/>
    </row>
    <row r="909">
      <c r="B909" s="8"/>
    </row>
    <row r="910">
      <c r="B910" s="8"/>
    </row>
    <row r="911">
      <c r="B911" s="8"/>
    </row>
    <row r="912">
      <c r="B912" s="8"/>
    </row>
    <row r="913">
      <c r="B913" s="8"/>
    </row>
    <row r="914">
      <c r="B914" s="8"/>
    </row>
    <row r="915">
      <c r="B915" s="8"/>
    </row>
    <row r="916">
      <c r="B916" s="8"/>
    </row>
    <row r="917">
      <c r="B917" s="8"/>
    </row>
    <row r="918">
      <c r="B918" s="8"/>
    </row>
    <row r="919">
      <c r="B919" s="8"/>
    </row>
    <row r="920">
      <c r="B920" s="8"/>
    </row>
    <row r="921">
      <c r="B921" s="8"/>
    </row>
    <row r="922">
      <c r="B922" s="8"/>
    </row>
    <row r="923">
      <c r="B923" s="8"/>
    </row>
    <row r="924">
      <c r="B924" s="8"/>
    </row>
    <row r="925">
      <c r="B925" s="8"/>
    </row>
    <row r="926">
      <c r="B926" s="8"/>
    </row>
    <row r="927">
      <c r="B927" s="8"/>
    </row>
    <row r="928">
      <c r="B928" s="8"/>
    </row>
    <row r="929">
      <c r="B929" s="8"/>
    </row>
    <row r="930">
      <c r="B930" s="8"/>
    </row>
    <row r="931">
      <c r="B931" s="8"/>
    </row>
    <row r="932">
      <c r="B932" s="8"/>
    </row>
    <row r="933">
      <c r="B933" s="8"/>
    </row>
    <row r="934">
      <c r="B934" s="8"/>
    </row>
    <row r="935">
      <c r="B935" s="8"/>
    </row>
    <row r="936">
      <c r="B936" s="8"/>
    </row>
    <row r="937">
      <c r="B937" s="8"/>
    </row>
    <row r="938">
      <c r="B938" s="8"/>
    </row>
    <row r="939">
      <c r="B939" s="8"/>
    </row>
    <row r="940">
      <c r="B940" s="8"/>
    </row>
    <row r="941">
      <c r="B941" s="8"/>
    </row>
    <row r="942">
      <c r="B942" s="8"/>
    </row>
    <row r="943">
      <c r="B943" s="8"/>
    </row>
    <row r="944">
      <c r="B944" s="8"/>
    </row>
    <row r="945">
      <c r="B945" s="8"/>
    </row>
    <row r="946">
      <c r="B946" s="8"/>
    </row>
    <row r="947">
      <c r="B947" s="8"/>
    </row>
    <row r="948">
      <c r="B948" s="8"/>
    </row>
    <row r="949">
      <c r="B949" s="8"/>
    </row>
    <row r="950">
      <c r="B950" s="8"/>
    </row>
    <row r="951">
      <c r="B951" s="8"/>
    </row>
    <row r="952">
      <c r="B952" s="8"/>
    </row>
    <row r="953">
      <c r="B953" s="8"/>
    </row>
    <row r="954">
      <c r="B954" s="8"/>
    </row>
    <row r="955">
      <c r="B955" s="8"/>
    </row>
    <row r="956">
      <c r="B956" s="8"/>
    </row>
    <row r="957">
      <c r="B957" s="8"/>
    </row>
    <row r="958">
      <c r="B958" s="8"/>
    </row>
    <row r="959">
      <c r="B959" s="8"/>
    </row>
    <row r="960">
      <c r="B960" s="8"/>
    </row>
    <row r="961">
      <c r="B961" s="8"/>
    </row>
    <row r="962">
      <c r="B962" s="8"/>
    </row>
    <row r="963">
      <c r="B963" s="8"/>
    </row>
    <row r="964">
      <c r="B964" s="8"/>
    </row>
    <row r="965">
      <c r="B965" s="8"/>
    </row>
    <row r="966">
      <c r="B966" s="8"/>
    </row>
    <row r="967">
      <c r="B967" s="8"/>
    </row>
    <row r="968">
      <c r="B968" s="8"/>
    </row>
    <row r="969">
      <c r="B969" s="8"/>
    </row>
    <row r="970">
      <c r="B970" s="8"/>
    </row>
    <row r="971">
      <c r="B971" s="8"/>
    </row>
    <row r="972">
      <c r="B972" s="8"/>
    </row>
    <row r="973">
      <c r="B973" s="8"/>
    </row>
    <row r="974">
      <c r="B974" s="8"/>
    </row>
    <row r="975">
      <c r="B975" s="8"/>
    </row>
    <row r="976">
      <c r="B976" s="8"/>
    </row>
    <row r="977">
      <c r="B977" s="8"/>
    </row>
    <row r="978">
      <c r="B978" s="8"/>
    </row>
    <row r="979">
      <c r="B979" s="8"/>
    </row>
    <row r="980">
      <c r="B980" s="8"/>
    </row>
    <row r="981">
      <c r="B981" s="8"/>
    </row>
    <row r="982">
      <c r="B982" s="8"/>
    </row>
    <row r="983">
      <c r="B983" s="8"/>
    </row>
    <row r="984">
      <c r="B984" s="8"/>
    </row>
    <row r="985">
      <c r="B985" s="8"/>
    </row>
    <row r="986">
      <c r="B986" s="8"/>
    </row>
    <row r="987">
      <c r="B987" s="8"/>
    </row>
    <row r="988">
      <c r="B988" s="8"/>
    </row>
    <row r="989">
      <c r="B989" s="8"/>
    </row>
    <row r="990">
      <c r="B990" s="8"/>
    </row>
    <row r="991">
      <c r="B991" s="8"/>
    </row>
    <row r="992">
      <c r="B992" s="8"/>
    </row>
    <row r="993">
      <c r="B993" s="8"/>
    </row>
    <row r="994">
      <c r="B994" s="8"/>
    </row>
    <row r="995">
      <c r="B995" s="8"/>
    </row>
    <row r="996">
      <c r="B996" s="8"/>
    </row>
    <row r="997">
      <c r="B997" s="8"/>
    </row>
    <row r="998">
      <c r="B998" s="8"/>
    </row>
    <row r="999">
      <c r="B999" s="8"/>
    </row>
    <row r="1000">
      <c r="B1000" s="8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38"/>
    <col customWidth="1" min="2" max="2" width="29.5"/>
    <col customWidth="1" min="3" max="3" width="14.5"/>
    <col customWidth="1" min="5" max="5" width="20.75"/>
    <col customWidth="1" min="6" max="6" width="28.75"/>
    <col customWidth="1" min="8" max="8" width="30.38"/>
  </cols>
  <sheetData>
    <row r="1">
      <c r="A1" s="5" t="s">
        <v>2</v>
      </c>
      <c r="B1" s="6" t="s">
        <v>7</v>
      </c>
      <c r="C1" s="1" t="s">
        <v>8</v>
      </c>
      <c r="E1" s="2" t="str">
        <f>IFERROR(__xludf.DUMMYFUNCTION("filter(A:B,C:C="""")"),"Bognár István")</f>
        <v>Bognár István</v>
      </c>
      <c r="F1" s="2" t="str">
        <f>IFERROR(__xludf.DUMMYFUNCTION("""COMPUTED_VALUE"""),"spiritualis@bjhf.hu")</f>
        <v>spiritualis@bjhf.hu</v>
      </c>
      <c r="H1" s="2" t="str">
        <f>IFERROR(__xludf.DUMMYFUNCTION("filter(A:A,B:B="""")"),"~nem indul / nincs oktató~")</f>
        <v>~nem indul / nincs oktató~</v>
      </c>
    </row>
    <row r="2">
      <c r="A2" s="5" t="s">
        <v>71</v>
      </c>
      <c r="B2" s="6" t="s">
        <v>72</v>
      </c>
      <c r="C2" s="1" t="s">
        <v>29</v>
      </c>
      <c r="E2" s="2" t="str">
        <f>IFERROR(__xludf.DUMMYFUNCTION("""COMPUTED_VALUE"""),"Bujdosó-Farkas Bernadett")</f>
        <v>Bujdosó-Farkas Bernadett</v>
      </c>
      <c r="F2" s="2" t="str">
        <f>IFERROR(__xludf.DUMMYFUNCTION("""COMPUTED_VALUE"""),"farkasbetti2x@gmail.com")</f>
        <v>farkasbetti2x@gmail.com</v>
      </c>
      <c r="H2" s="2" t="str">
        <f>IFERROR(__xludf.DUMMYFUNCTION("""COMPUTED_VALUE"""),"zzz nem meghatározott oktató EMK zzz")</f>
        <v>zzz nem meghatározott oktató EMK zzz</v>
      </c>
    </row>
    <row r="3">
      <c r="A3" s="5" t="s">
        <v>74</v>
      </c>
      <c r="B3" s="7" t="s">
        <v>18</v>
      </c>
      <c r="C3" s="1" t="s">
        <v>19</v>
      </c>
      <c r="E3" s="2" t="str">
        <f>IFERROR(__xludf.DUMMYFUNCTION("""COMPUTED_VALUE"""),"Dr. Békefi Dezső")</f>
        <v>Dr. Békefi Dezső</v>
      </c>
      <c r="F3" s="2" t="str">
        <f>IFERROR(__xludf.DUMMYFUNCTION("""COMPUTED_VALUE"""),"bekefide2@gmail.com")</f>
        <v>bekefide2@gmail.com</v>
      </c>
      <c r="H3" s="2" t="str">
        <f>IFERROR(__xludf.DUMMYFUNCTION("""COMPUTED_VALUE"""),"zzz nem meghatározott oktató FMK zzz")</f>
        <v>zzz nem meghatározott oktató FMK zzz</v>
      </c>
    </row>
    <row r="4">
      <c r="A4" s="6" t="s">
        <v>20</v>
      </c>
      <c r="B4" s="7" t="s">
        <v>21</v>
      </c>
      <c r="C4" s="1" t="s">
        <v>22</v>
      </c>
      <c r="E4" s="2" t="str">
        <f>IFERROR(__xludf.DUMMYFUNCTION("""COMPUTED_VALUE"""),"Dr. Dereskei Dóra")</f>
        <v>Dr. Dereskei Dóra</v>
      </c>
      <c r="F4" s="2" t="str">
        <f>IFERROR(__xludf.DUMMYFUNCTION("""COMPUTED_VALUE"""),"dora.liditta@gmail.com")</f>
        <v>dora.liditta@gmail.com</v>
      </c>
      <c r="H4" s="2" t="str">
        <f>IFERROR(__xludf.DUMMYFUNCTION("""COMPUTED_VALUE"""),"zzz nem meghatározott oktató LKK zzz")</f>
        <v>zzz nem meghatározott oktató LKK zzz</v>
      </c>
    </row>
    <row r="5">
      <c r="A5" s="1" t="s">
        <v>23</v>
      </c>
      <c r="B5" s="1" t="s">
        <v>24</v>
      </c>
      <c r="C5" s="1" t="s">
        <v>11</v>
      </c>
      <c r="E5" s="2" t="str">
        <f>IFERROR(__xludf.DUMMYFUNCTION("""COMPUTED_VALUE"""),"Dr. habil. Hanák Zsuzsa")</f>
        <v>Dr. habil. Hanák Zsuzsa</v>
      </c>
      <c r="F5" s="2" t="str">
        <f>IFERROR(__xludf.DUMMYFUNCTION("""COMPUTED_VALUE"""),"hanak.zsuzsanna@uni-eszterhazy.hu")</f>
        <v>hanak.zsuzsanna@uni-eszterhazy.hu</v>
      </c>
      <c r="H5" s="2" t="str">
        <f>IFERROR(__xludf.DUMMYFUNCTION("""COMPUTED_VALUE"""),"zzz nem meghatározott oktató zzz")</f>
        <v>zzz nem meghatározott oktató zzz</v>
      </c>
    </row>
    <row r="6">
      <c r="A6" s="12" t="s">
        <v>79</v>
      </c>
      <c r="B6" s="1" t="s">
        <v>28</v>
      </c>
      <c r="C6" s="1" t="s">
        <v>29</v>
      </c>
      <c r="E6" s="2" t="str">
        <f>IFERROR(__xludf.DUMMYFUNCTION("""COMPUTED_VALUE"""),"Dr. habil. Révész György")</f>
        <v>Dr. habil. Révész György</v>
      </c>
      <c r="F6" s="2" t="str">
        <f>IFERROR(__xludf.DUMMYFUNCTION("""COMPUTED_VALUE"""),"revesz.gyorgy@pte.hu")</f>
        <v>revesz.gyorgy@pte.hu</v>
      </c>
      <c r="H6" s="2"/>
    </row>
    <row r="7">
      <c r="A7" s="1" t="s">
        <v>34</v>
      </c>
      <c r="B7" s="1" t="s">
        <v>35</v>
      </c>
      <c r="C7" s="1" t="s">
        <v>8</v>
      </c>
      <c r="E7" s="2" t="str">
        <f>IFERROR(__xludf.DUMMYFUNCTION("""COMPUTED_VALUE"""),"Dr. Hajba Renáta")</f>
        <v>Dr. Hajba Renáta</v>
      </c>
      <c r="F7" s="2" t="str">
        <f>IFERROR(__xludf.DUMMYFUNCTION("""COMPUTED_VALUE"""),"hajba.renata@sek.elte.hu")</f>
        <v>hajba.renata@sek.elte.hu</v>
      </c>
      <c r="H7" s="2"/>
    </row>
    <row r="8">
      <c r="A8" s="6" t="s">
        <v>38</v>
      </c>
      <c r="B8" s="6" t="s">
        <v>39</v>
      </c>
      <c r="C8" s="1" t="s">
        <v>16</v>
      </c>
      <c r="E8" s="2" t="str">
        <f>IFERROR(__xludf.DUMMYFUNCTION("""COMPUTED_VALUE"""),"Dr. Heimann Ilona")</f>
        <v>Dr. Heimann Ilona</v>
      </c>
      <c r="F8" s="2" t="str">
        <f>IFERROR(__xludf.DUMMYFUNCTION("""COMPUTED_VALUE"""),"heimann.ilona@ppk.elte.hu")</f>
        <v>heimann.ilona@ppk.elte.hu</v>
      </c>
      <c r="H8" s="2"/>
    </row>
    <row r="9">
      <c r="A9" s="6" t="s">
        <v>25</v>
      </c>
      <c r="B9" s="6" t="s">
        <v>26</v>
      </c>
      <c r="C9" s="1" t="s">
        <v>27</v>
      </c>
      <c r="E9" s="2" t="str">
        <f>IFERROR(__xludf.DUMMYFUNCTION("""COMPUTED_VALUE"""),"Dr. Kicska Zsuzsanna")</f>
        <v>Dr. Kicska Zsuzsanna</v>
      </c>
      <c r="F9" s="2" t="str">
        <f>IFERROR(__xludf.DUMMYFUNCTION("""COMPUTED_VALUE"""),"kicskazsuzsa13@gmail.com")</f>
        <v>kicskazsuzsa13@gmail.com</v>
      </c>
      <c r="H9" s="2"/>
    </row>
    <row r="10">
      <c r="A10" s="6" t="s">
        <v>42</v>
      </c>
      <c r="B10" s="6" t="s">
        <v>43</v>
      </c>
      <c r="C10" s="1" t="s">
        <v>29</v>
      </c>
      <c r="E10" s="2" t="str">
        <f>IFERROR(__xludf.DUMMYFUNCTION("""COMPUTED_VALUE"""),"Dr. Markó Eleonóra")</f>
        <v>Dr. Markó Eleonóra</v>
      </c>
      <c r="F10" s="2" t="str">
        <f>IFERROR(__xludf.DUMMYFUNCTION("""COMPUTED_VALUE"""),"marko.eleonora@upcmail.hu")</f>
        <v>marko.eleonora@upcmail.hu</v>
      </c>
      <c r="H10" s="2"/>
    </row>
    <row r="11">
      <c r="A11" s="1" t="s">
        <v>46</v>
      </c>
      <c r="B11" s="1" t="s">
        <v>47</v>
      </c>
      <c r="C11" s="1" t="s">
        <v>29</v>
      </c>
      <c r="E11" s="2" t="str">
        <f>IFERROR(__xludf.DUMMYFUNCTION("""COMPUTED_VALUE"""),"Dr. Varga Zoltán")</f>
        <v>Dr. Varga Zoltán</v>
      </c>
      <c r="F11" s="2" t="str">
        <f>IFERROR(__xludf.DUMMYFUNCTION("""COMPUTED_VALUE"""),"minizoltan@zalaszam.hu")</f>
        <v>minizoltan@zalaszam.hu</v>
      </c>
      <c r="H11" s="2"/>
    </row>
    <row r="12">
      <c r="A12" s="1" t="s">
        <v>48</v>
      </c>
      <c r="B12" s="1" t="s">
        <v>49</v>
      </c>
      <c r="C12" s="1" t="s">
        <v>29</v>
      </c>
      <c r="E12" s="2" t="str">
        <f>IFERROR(__xludf.DUMMYFUNCTION("""COMPUTED_VALUE"""),"Farnady-Landerl Viktória")</f>
        <v>Farnady-Landerl Viktória</v>
      </c>
      <c r="F12" s="2" t="str">
        <f>IFERROR(__xludf.DUMMYFUNCTION("""COMPUTED_VALUE"""),"farnadylanderl@hotmail.com")</f>
        <v>farnadylanderl@hotmail.com</v>
      </c>
      <c r="H12" s="2"/>
    </row>
    <row r="13">
      <c r="A13" s="1" t="s">
        <v>50</v>
      </c>
      <c r="B13" s="1" t="s">
        <v>51</v>
      </c>
      <c r="C13" s="2"/>
      <c r="E13" s="2" t="str">
        <f>IFERROR(__xludf.DUMMYFUNCTION("""COMPUTED_VALUE"""),"Grüllné Pálya Katalin")</f>
        <v>Grüllné Pálya Katalin</v>
      </c>
      <c r="F13" s="2" t="str">
        <f>IFERROR(__xludf.DUMMYFUNCTION("""COMPUTED_VALUE"""),"ovoda@fertoszeplak.hu")</f>
        <v>ovoda@fertoszeplak.hu</v>
      </c>
      <c r="H13" s="2"/>
    </row>
    <row r="14">
      <c r="A14" s="5" t="s">
        <v>52</v>
      </c>
      <c r="B14" s="6" t="s">
        <v>53</v>
      </c>
      <c r="C14" s="1" t="s">
        <v>54</v>
      </c>
      <c r="E14" s="2" t="str">
        <f>IFERROR(__xludf.DUMMYFUNCTION("""COMPUTED_VALUE"""),"Katyiné Grábner Katalin")</f>
        <v>Katyiné Grábner Katalin</v>
      </c>
      <c r="F14" s="2" t="str">
        <f>IFERROR(__xludf.DUMMYFUNCTION("""COMPUTED_VALUE"""),"grabnerkati@gmail.com")</f>
        <v>grabnerkati@gmail.com</v>
      </c>
      <c r="H14" s="2"/>
    </row>
    <row r="15">
      <c r="A15" s="6" t="s">
        <v>116</v>
      </c>
      <c r="B15" s="6" t="s">
        <v>117</v>
      </c>
      <c r="C15" s="1" t="s">
        <v>8</v>
      </c>
      <c r="E15" s="2" t="str">
        <f>IFERROR(__xludf.DUMMYFUNCTION("""COMPUTED_VALUE"""),"Kormos Dénes")</f>
        <v>Kormos Dénes</v>
      </c>
      <c r="F15" s="2" t="str">
        <f>IFERROR(__xludf.DUMMYFUNCTION("""COMPUTED_VALUE"""),"kormosnet@gmail.com")</f>
        <v>kormosnet@gmail.com</v>
      </c>
      <c r="H15" s="2"/>
    </row>
    <row r="16">
      <c r="A16" s="5" t="s">
        <v>55</v>
      </c>
      <c r="B16" s="6" t="s">
        <v>56</v>
      </c>
      <c r="C16" s="2"/>
      <c r="E16" s="2" t="str">
        <f>IFERROR(__xludf.DUMMYFUNCTION("""COMPUTED_VALUE"""),"Mártonné Andrássy Szilvia")</f>
        <v>Mártonné Andrássy Szilvia</v>
      </c>
      <c r="F16" s="2" t="str">
        <f>IFERROR(__xludf.DUMMYFUNCTION("""COMPUTED_VALUE"""),"balfiovi@gmail.com")</f>
        <v>balfiovi@gmail.com</v>
      </c>
      <c r="H16" s="2"/>
    </row>
    <row r="17">
      <c r="A17" s="1" t="s">
        <v>57</v>
      </c>
      <c r="B17" s="1" t="s">
        <v>58</v>
      </c>
      <c r="C17" s="1" t="s">
        <v>29</v>
      </c>
      <c r="E17" s="2" t="str">
        <f>IFERROR(__xludf.DUMMYFUNCTION("""COMPUTED_VALUE"""),"Mentler Marianna")</f>
        <v>Mentler Marianna</v>
      </c>
      <c r="F17" s="2" t="str">
        <f>IFERROR(__xludf.DUMMYFUNCTION("""COMPUTED_VALUE"""),"mentlerm@t-online.hu")</f>
        <v>mentlerm@t-online.hu</v>
      </c>
      <c r="H17" s="2"/>
    </row>
    <row r="18">
      <c r="A18" s="5" t="s">
        <v>125</v>
      </c>
      <c r="B18" s="6" t="s">
        <v>126</v>
      </c>
      <c r="C18" s="1" t="s">
        <v>29</v>
      </c>
      <c r="E18" s="2" t="str">
        <f>IFERROR(__xludf.DUMMYFUNCTION("""COMPUTED_VALUE"""),"Németh Mónika")</f>
        <v>Németh Mónika</v>
      </c>
      <c r="F18" s="2" t="str">
        <f>IFERROR(__xludf.DUMMYFUNCTION("""COMPUTED_VALUE"""),"csodaorszag@ebisopron.hu")</f>
        <v>csodaorszag@ebisopron.hu</v>
      </c>
      <c r="H18" s="2"/>
    </row>
    <row r="19">
      <c r="A19" s="1" t="s">
        <v>59</v>
      </c>
      <c r="B19" s="1" t="s">
        <v>60</v>
      </c>
      <c r="C19" s="1" t="s">
        <v>54</v>
      </c>
      <c r="E19" s="2" t="str">
        <f>IFERROR(__xludf.DUMMYFUNCTION("""COMPUTED_VALUE"""),"Prof. Dr. Józsa Krisztián")</f>
        <v>Prof. Dr. Józsa Krisztián</v>
      </c>
      <c r="F19" s="2" t="str">
        <f>IFERROR(__xludf.DUMMYFUNCTION("""COMPUTED_VALUE"""),"Krisztian.Jozsa@colostate.edu")</f>
        <v>Krisztian.Jozsa@colostate.edu</v>
      </c>
      <c r="H19" s="2"/>
    </row>
    <row r="20">
      <c r="A20" s="1" t="s">
        <v>61</v>
      </c>
      <c r="B20" s="1" t="s">
        <v>62</v>
      </c>
      <c r="C20" s="1" t="s">
        <v>29</v>
      </c>
      <c r="E20" s="2" t="str">
        <f>IFERROR(__xludf.DUMMYFUNCTION("""COMPUTED_VALUE"""),"Szabó József")</f>
        <v>Szabó József</v>
      </c>
      <c r="F20" s="2" t="str">
        <f>IFERROR(__xludf.DUMMYFUNCTION("""COMPUTED_VALUE"""),"szabojozseftanar@freemail.hu")</f>
        <v>szabojozseftanar@freemail.hu</v>
      </c>
      <c r="H20" s="2"/>
    </row>
    <row r="21">
      <c r="A21" s="1" t="s">
        <v>63</v>
      </c>
      <c r="B21" s="1" t="s">
        <v>64</v>
      </c>
      <c r="C21" s="1" t="s">
        <v>27</v>
      </c>
      <c r="E21" s="2" t="str">
        <f>IFERROR(__xludf.DUMMYFUNCTION("""COMPUTED_VALUE"""),"Szála Renáta")</f>
        <v>Szála Renáta</v>
      </c>
      <c r="F21" s="2" t="str">
        <f>IFERROR(__xludf.DUMMYFUNCTION("""COMPUTED_VALUE"""),"szalarenata@gmail.com")</f>
        <v>szalarenata@gmail.com</v>
      </c>
      <c r="H21" s="2"/>
    </row>
    <row r="22">
      <c r="A22" s="9" t="s">
        <v>65</v>
      </c>
      <c r="B22" s="10" t="s">
        <v>66</v>
      </c>
      <c r="C22" s="1" t="s">
        <v>27</v>
      </c>
      <c r="E22" s="2" t="str">
        <f>IFERROR(__xludf.DUMMYFUNCTION("""COMPUTED_VALUE"""),"Szűcs Nikolett")</f>
        <v>Szűcs Nikolett</v>
      </c>
      <c r="F22" s="2" t="str">
        <f>IFERROR(__xludf.DUMMYFUNCTION("""COMPUTED_VALUE"""),"therapy.vizsla@gmail.com")</f>
        <v>therapy.vizsla@gmail.com</v>
      </c>
      <c r="H22" s="2"/>
    </row>
    <row r="23">
      <c r="A23" s="1" t="s">
        <v>67</v>
      </c>
      <c r="B23" s="1" t="s">
        <v>68</v>
      </c>
      <c r="C23" s="1" t="s">
        <v>29</v>
      </c>
      <c r="E23" s="2" t="str">
        <f>IFERROR(__xludf.DUMMYFUNCTION("""COMPUTED_VALUE"""),"Tóth Mariann")</f>
        <v>Tóth Mariann</v>
      </c>
      <c r="F23" s="2" t="str">
        <f>IFERROR(__xludf.DUMMYFUNCTION("""COMPUTED_VALUE"""),"tmerienn@gmail.com")</f>
        <v>tmerienn@gmail.com</v>
      </c>
      <c r="H23" s="2"/>
    </row>
    <row r="24">
      <c r="A24" s="9" t="s">
        <v>69</v>
      </c>
      <c r="B24" s="11" t="s">
        <v>70</v>
      </c>
      <c r="C24" s="1" t="s">
        <v>73</v>
      </c>
      <c r="E24" s="2" t="str">
        <f>IFERROR(__xludf.DUMMYFUNCTION("""COMPUTED_VALUE"""),"Zamostny Mónika")</f>
        <v>Zamostny Mónika</v>
      </c>
      <c r="F24" s="2" t="str">
        <f>IFERROR(__xludf.DUMMYFUNCTION("""COMPUTED_VALUE"""),"kek.ovoda@igsz.hu")</f>
        <v>kek.ovoda@igsz.hu</v>
      </c>
      <c r="H24" s="2"/>
    </row>
    <row r="25">
      <c r="A25" s="9" t="s">
        <v>158</v>
      </c>
      <c r="B25" s="11" t="s">
        <v>76</v>
      </c>
      <c r="C25" s="1" t="s">
        <v>73</v>
      </c>
      <c r="E25" s="2" t="str">
        <f>IFERROR(__xludf.DUMMYFUNCTION("""COMPUTED_VALUE"""),"~nem indul / nincs oktató~")</f>
        <v>~nem indul / nincs oktató~</v>
      </c>
      <c r="F25" s="2"/>
      <c r="H25" s="2"/>
    </row>
    <row r="26">
      <c r="A26" s="1" t="s">
        <v>77</v>
      </c>
      <c r="B26" s="1" t="s">
        <v>78</v>
      </c>
      <c r="C26" s="1" t="s">
        <v>27</v>
      </c>
      <c r="E26" s="2"/>
      <c r="F26" s="2"/>
      <c r="H26" s="2"/>
    </row>
    <row r="27">
      <c r="A27" s="1" t="s">
        <v>82</v>
      </c>
      <c r="B27" s="1" t="s">
        <v>83</v>
      </c>
      <c r="C27" s="1" t="s">
        <v>16</v>
      </c>
      <c r="E27" s="2"/>
      <c r="F27" s="2"/>
      <c r="H27" s="2"/>
    </row>
    <row r="28">
      <c r="A28" s="1" t="s">
        <v>170</v>
      </c>
      <c r="B28" s="1" t="s">
        <v>171</v>
      </c>
      <c r="C28" s="1" t="s">
        <v>27</v>
      </c>
      <c r="E28" s="2"/>
      <c r="F28" s="2"/>
      <c r="H28" s="2"/>
    </row>
    <row r="29">
      <c r="A29" s="6" t="s">
        <v>84</v>
      </c>
      <c r="B29" s="7" t="s">
        <v>85</v>
      </c>
      <c r="C29" s="2"/>
      <c r="E29" s="2"/>
      <c r="F29" s="2"/>
      <c r="H29" s="2"/>
    </row>
    <row r="30">
      <c r="A30" s="1" t="s">
        <v>86</v>
      </c>
      <c r="B30" s="1" t="s">
        <v>87</v>
      </c>
      <c r="C30" s="1" t="s">
        <v>27</v>
      </c>
      <c r="E30" s="2"/>
      <c r="F30" s="2"/>
      <c r="H30" s="2"/>
    </row>
    <row r="31">
      <c r="A31" s="1" t="s">
        <v>94</v>
      </c>
      <c r="B31" s="1" t="s">
        <v>95</v>
      </c>
      <c r="C31" s="1" t="s">
        <v>16</v>
      </c>
      <c r="E31" s="2"/>
      <c r="F31" s="2"/>
      <c r="H31" s="2"/>
    </row>
    <row r="32">
      <c r="A32" s="1" t="s">
        <v>179</v>
      </c>
      <c r="B32" s="1" t="s">
        <v>181</v>
      </c>
      <c r="C32" s="1" t="s">
        <v>27</v>
      </c>
      <c r="E32" s="2"/>
      <c r="F32" s="2"/>
      <c r="H32" s="2"/>
    </row>
    <row r="33">
      <c r="A33" s="1" t="s">
        <v>98</v>
      </c>
      <c r="B33" s="1" t="s">
        <v>99</v>
      </c>
      <c r="C33" s="1" t="s">
        <v>27</v>
      </c>
      <c r="E33" s="2"/>
      <c r="F33" s="2"/>
      <c r="H33" s="2"/>
    </row>
    <row r="34">
      <c r="A34" s="6" t="s">
        <v>102</v>
      </c>
      <c r="B34" s="7" t="s">
        <v>103</v>
      </c>
      <c r="C34" s="2"/>
      <c r="E34" s="2"/>
      <c r="F34" s="2"/>
      <c r="H34" s="2"/>
    </row>
    <row r="35">
      <c r="A35" s="1" t="s">
        <v>185</v>
      </c>
      <c r="B35" s="1" t="s">
        <v>187</v>
      </c>
      <c r="C35" s="1" t="s">
        <v>11</v>
      </c>
      <c r="E35" s="2"/>
      <c r="F35" s="2"/>
      <c r="H35" s="2"/>
    </row>
    <row r="36">
      <c r="A36" s="1" t="s">
        <v>104</v>
      </c>
      <c r="B36" s="1" t="s">
        <v>105</v>
      </c>
      <c r="C36" s="1" t="s">
        <v>16</v>
      </c>
      <c r="E36" s="2"/>
      <c r="F36" s="2"/>
      <c r="H36" s="2"/>
    </row>
    <row r="37">
      <c r="A37" s="1" t="s">
        <v>106</v>
      </c>
      <c r="B37" s="1" t="s">
        <v>107</v>
      </c>
      <c r="C37" s="1" t="s">
        <v>19</v>
      </c>
      <c r="E37" s="2"/>
      <c r="F37" s="2"/>
      <c r="H37" s="2"/>
    </row>
    <row r="38">
      <c r="A38" s="6" t="s">
        <v>108</v>
      </c>
      <c r="B38" s="7" t="s">
        <v>109</v>
      </c>
      <c r="C38" s="1" t="s">
        <v>27</v>
      </c>
      <c r="E38" s="2"/>
      <c r="F38" s="2"/>
      <c r="H38" s="2"/>
    </row>
    <row r="39">
      <c r="A39" s="6" t="s">
        <v>110</v>
      </c>
      <c r="B39" s="7" t="s">
        <v>111</v>
      </c>
      <c r="C39" s="1" t="s">
        <v>22</v>
      </c>
      <c r="E39" s="2"/>
      <c r="F39" s="2"/>
      <c r="H39" s="2"/>
    </row>
    <row r="40">
      <c r="A40" s="6" t="s">
        <v>112</v>
      </c>
      <c r="B40" s="7" t="s">
        <v>113</v>
      </c>
      <c r="C40" s="1" t="s">
        <v>19</v>
      </c>
      <c r="E40" s="2"/>
      <c r="F40" s="2"/>
      <c r="H40" s="2"/>
    </row>
    <row r="41">
      <c r="A41" s="6" t="s">
        <v>121</v>
      </c>
      <c r="B41" s="7" t="s">
        <v>122</v>
      </c>
      <c r="C41" s="1" t="s">
        <v>8</v>
      </c>
      <c r="E41" s="2"/>
      <c r="F41" s="2"/>
      <c r="H41" s="2"/>
    </row>
    <row r="42">
      <c r="A42" s="6" t="s">
        <v>123</v>
      </c>
      <c r="B42" s="7" t="s">
        <v>124</v>
      </c>
      <c r="C42" s="1" t="s">
        <v>11</v>
      </c>
      <c r="E42" s="2"/>
      <c r="F42" s="2"/>
      <c r="H42" s="2"/>
    </row>
    <row r="43">
      <c r="A43" s="1" t="s">
        <v>131</v>
      </c>
      <c r="B43" s="13" t="s">
        <v>132</v>
      </c>
      <c r="C43" s="1" t="s">
        <v>19</v>
      </c>
      <c r="E43" s="2"/>
      <c r="F43" s="2"/>
      <c r="H43" s="2"/>
    </row>
    <row r="44">
      <c r="A44" s="6" t="s">
        <v>133</v>
      </c>
      <c r="B44" s="7" t="s">
        <v>134</v>
      </c>
      <c r="C44" s="1" t="s">
        <v>11</v>
      </c>
      <c r="E44" s="2"/>
      <c r="F44" s="2"/>
      <c r="H44" s="2"/>
    </row>
    <row r="45">
      <c r="A45" s="1" t="s">
        <v>135</v>
      </c>
      <c r="B45" s="1" t="s">
        <v>136</v>
      </c>
      <c r="C45" s="1" t="s">
        <v>73</v>
      </c>
      <c r="E45" s="2"/>
      <c r="F45" s="2"/>
      <c r="H45" s="2"/>
    </row>
    <row r="46">
      <c r="A46" s="1" t="s">
        <v>139</v>
      </c>
      <c r="B46" s="1" t="s">
        <v>140</v>
      </c>
      <c r="C46" s="1" t="s">
        <v>19</v>
      </c>
      <c r="E46" s="2"/>
      <c r="F46" s="2"/>
      <c r="H46" s="2"/>
    </row>
    <row r="47">
      <c r="A47" s="5" t="s">
        <v>141</v>
      </c>
      <c r="B47" s="5" t="s">
        <v>142</v>
      </c>
      <c r="C47" s="2"/>
      <c r="E47" s="2"/>
      <c r="F47" s="2"/>
      <c r="H47" s="2"/>
    </row>
    <row r="48">
      <c r="A48" s="5" t="s">
        <v>209</v>
      </c>
      <c r="B48" s="6" t="s">
        <v>210</v>
      </c>
      <c r="C48" s="1" t="s">
        <v>27</v>
      </c>
      <c r="E48" s="2"/>
      <c r="F48" s="2"/>
      <c r="H48" s="2"/>
    </row>
    <row r="49">
      <c r="A49" s="1" t="s">
        <v>147</v>
      </c>
      <c r="B49" s="1" t="s">
        <v>148</v>
      </c>
      <c r="C49" s="1" t="s">
        <v>27</v>
      </c>
      <c r="E49" s="2"/>
      <c r="F49" s="2"/>
      <c r="H49" s="2"/>
    </row>
    <row r="50">
      <c r="A50" s="1" t="s">
        <v>149</v>
      </c>
      <c r="B50" s="1" t="s">
        <v>150</v>
      </c>
      <c r="C50" s="1" t="s">
        <v>16</v>
      </c>
      <c r="E50" s="2"/>
      <c r="F50" s="2"/>
      <c r="H50" s="2"/>
    </row>
    <row r="51">
      <c r="A51" s="5" t="s">
        <v>153</v>
      </c>
      <c r="B51" s="6" t="s">
        <v>154</v>
      </c>
      <c r="C51" s="1" t="s">
        <v>73</v>
      </c>
      <c r="E51" s="2"/>
      <c r="F51" s="2"/>
      <c r="H51" s="2"/>
    </row>
    <row r="52">
      <c r="A52" s="5" t="s">
        <v>155</v>
      </c>
      <c r="B52" s="6" t="s">
        <v>156</v>
      </c>
      <c r="C52" s="2"/>
      <c r="E52" s="2"/>
      <c r="F52" s="2"/>
      <c r="H52" s="2"/>
    </row>
    <row r="53">
      <c r="A53" s="6" t="s">
        <v>157</v>
      </c>
      <c r="B53" s="7" t="s">
        <v>159</v>
      </c>
      <c r="C53" s="1" t="s">
        <v>19</v>
      </c>
      <c r="E53" s="2"/>
      <c r="F53" s="2"/>
      <c r="H53" s="2"/>
    </row>
    <row r="54">
      <c r="A54" s="6" t="s">
        <v>160</v>
      </c>
      <c r="B54" s="5" t="s">
        <v>161</v>
      </c>
      <c r="C54" s="1" t="s">
        <v>16</v>
      </c>
      <c r="E54" s="2"/>
      <c r="F54" s="2"/>
      <c r="H54" s="2"/>
    </row>
    <row r="55">
      <c r="A55" s="6" t="s">
        <v>164</v>
      </c>
      <c r="B55" s="7" t="s">
        <v>165</v>
      </c>
      <c r="C55" s="1" t="s">
        <v>11</v>
      </c>
      <c r="E55" s="2"/>
      <c r="F55" s="2"/>
      <c r="H55" s="2"/>
    </row>
    <row r="56">
      <c r="A56" s="6" t="s">
        <v>166</v>
      </c>
      <c r="B56" s="7" t="s">
        <v>167</v>
      </c>
      <c r="C56" s="1" t="s">
        <v>54</v>
      </c>
      <c r="E56" s="2"/>
      <c r="F56" s="2"/>
      <c r="H56" s="2"/>
    </row>
    <row r="57">
      <c r="A57" s="1" t="s">
        <v>168</v>
      </c>
      <c r="B57" s="1" t="s">
        <v>169</v>
      </c>
      <c r="C57" s="1" t="s">
        <v>29</v>
      </c>
      <c r="E57" s="2"/>
      <c r="F57" s="2"/>
      <c r="H57" s="2"/>
    </row>
    <row r="58">
      <c r="A58" s="1" t="s">
        <v>176</v>
      </c>
      <c r="B58" s="1" t="s">
        <v>177</v>
      </c>
      <c r="C58" s="2"/>
      <c r="E58" s="2"/>
      <c r="F58" s="2"/>
      <c r="H58" s="2"/>
    </row>
    <row r="59">
      <c r="A59" s="6" t="s">
        <v>178</v>
      </c>
      <c r="B59" s="7" t="s">
        <v>180</v>
      </c>
      <c r="C59" s="1" t="s">
        <v>27</v>
      </c>
      <c r="E59" s="2"/>
      <c r="F59" s="2"/>
      <c r="H59" s="2"/>
    </row>
    <row r="60">
      <c r="A60" s="6" t="s">
        <v>182</v>
      </c>
      <c r="B60" s="7" t="s">
        <v>183</v>
      </c>
      <c r="C60" s="1" t="s">
        <v>54</v>
      </c>
      <c r="E60" s="2"/>
      <c r="F60" s="2"/>
      <c r="H60" s="2"/>
    </row>
    <row r="61">
      <c r="A61" s="1" t="s">
        <v>184</v>
      </c>
      <c r="B61" s="1" t="s">
        <v>186</v>
      </c>
      <c r="C61" s="1" t="s">
        <v>27</v>
      </c>
      <c r="E61" s="2"/>
      <c r="F61" s="2"/>
      <c r="H61" s="2"/>
    </row>
    <row r="62">
      <c r="A62" s="5" t="s">
        <v>188</v>
      </c>
      <c r="B62" s="6" t="s">
        <v>189</v>
      </c>
      <c r="C62" s="2"/>
      <c r="E62" s="2"/>
      <c r="F62" s="2"/>
      <c r="H62" s="2"/>
    </row>
    <row r="63">
      <c r="A63" s="5" t="s">
        <v>190</v>
      </c>
      <c r="B63" s="5" t="s">
        <v>229</v>
      </c>
      <c r="C63" s="1" t="s">
        <v>22</v>
      </c>
      <c r="E63" s="2"/>
      <c r="F63" s="2"/>
      <c r="H63" s="2"/>
    </row>
    <row r="64">
      <c r="A64" s="5" t="s">
        <v>192</v>
      </c>
      <c r="B64" s="6" t="s">
        <v>193</v>
      </c>
      <c r="C64" s="1" t="s">
        <v>29</v>
      </c>
      <c r="E64" s="2"/>
      <c r="F64" s="2"/>
      <c r="H64" s="2"/>
    </row>
    <row r="65">
      <c r="A65" s="1" t="s">
        <v>194</v>
      </c>
      <c r="B65" s="1" t="s">
        <v>195</v>
      </c>
      <c r="C65" s="1" t="s">
        <v>27</v>
      </c>
      <c r="E65" s="2"/>
      <c r="F65" s="2"/>
      <c r="H65" s="2"/>
    </row>
    <row r="66">
      <c r="A66" s="5" t="s">
        <v>198</v>
      </c>
      <c r="B66" s="6" t="s">
        <v>199</v>
      </c>
      <c r="C66" s="1" t="s">
        <v>73</v>
      </c>
      <c r="E66" s="2"/>
      <c r="F66" s="2"/>
      <c r="H66" s="2"/>
    </row>
    <row r="67">
      <c r="A67" s="1" t="s">
        <v>200</v>
      </c>
      <c r="B67" s="1" t="s">
        <v>201</v>
      </c>
      <c r="C67" s="1" t="s">
        <v>202</v>
      </c>
      <c r="E67" s="2"/>
      <c r="F67" s="2"/>
      <c r="H67" s="2"/>
    </row>
    <row r="68">
      <c r="A68" s="6" t="s">
        <v>205</v>
      </c>
      <c r="B68" s="6" t="s">
        <v>206</v>
      </c>
      <c r="C68" s="1" t="s">
        <v>29</v>
      </c>
      <c r="E68" s="2"/>
      <c r="F68" s="2"/>
      <c r="H68" s="2"/>
    </row>
    <row r="69">
      <c r="A69" s="6" t="s">
        <v>207</v>
      </c>
      <c r="B69" s="7" t="s">
        <v>208</v>
      </c>
      <c r="C69" s="1" t="s">
        <v>73</v>
      </c>
      <c r="E69" s="2"/>
      <c r="F69" s="2"/>
      <c r="H69" s="2"/>
    </row>
    <row r="70">
      <c r="A70" s="6" t="s">
        <v>213</v>
      </c>
      <c r="B70" s="7" t="s">
        <v>214</v>
      </c>
      <c r="C70" s="1" t="s">
        <v>54</v>
      </c>
      <c r="E70" s="2"/>
      <c r="F70" s="2"/>
      <c r="H70" s="2"/>
    </row>
    <row r="71">
      <c r="A71" s="14" t="s">
        <v>211</v>
      </c>
      <c r="B71" s="14" t="s">
        <v>212</v>
      </c>
      <c r="C71" s="15" t="s">
        <v>54</v>
      </c>
      <c r="E71" s="2"/>
      <c r="F71" s="2"/>
      <c r="H71" s="2"/>
    </row>
    <row r="72">
      <c r="A72" s="1" t="s">
        <v>217</v>
      </c>
      <c r="B72" s="1" t="s">
        <v>218</v>
      </c>
      <c r="C72" s="1" t="s">
        <v>16</v>
      </c>
      <c r="E72" s="2"/>
      <c r="F72" s="2"/>
      <c r="H72" s="2"/>
    </row>
    <row r="73">
      <c r="A73" s="5" t="s">
        <v>221</v>
      </c>
      <c r="B73" s="6" t="s">
        <v>222</v>
      </c>
      <c r="C73" s="2"/>
      <c r="E73" s="2"/>
      <c r="F73" s="2"/>
      <c r="H73" s="2"/>
    </row>
    <row r="74">
      <c r="A74" s="6" t="s">
        <v>223</v>
      </c>
      <c r="B74" s="7" t="s">
        <v>224</v>
      </c>
      <c r="C74" s="1" t="s">
        <v>22</v>
      </c>
      <c r="E74" s="2"/>
      <c r="F74" s="2"/>
      <c r="H74" s="2"/>
    </row>
    <row r="75">
      <c r="A75" s="6" t="s">
        <v>225</v>
      </c>
      <c r="B75" s="7" t="s">
        <v>226</v>
      </c>
      <c r="C75" s="1" t="s">
        <v>202</v>
      </c>
      <c r="E75" s="2"/>
      <c r="F75" s="2"/>
      <c r="H75" s="2"/>
    </row>
    <row r="76">
      <c r="A76" s="1" t="s">
        <v>227</v>
      </c>
      <c r="B76" s="1" t="s">
        <v>228</v>
      </c>
      <c r="C76" s="1" t="s">
        <v>29</v>
      </c>
      <c r="E76" s="2"/>
      <c r="F76" s="2"/>
      <c r="H76" s="2"/>
    </row>
    <row r="77">
      <c r="A77" s="1" t="s">
        <v>230</v>
      </c>
      <c r="B77" s="1" t="s">
        <v>231</v>
      </c>
      <c r="C77" s="1" t="s">
        <v>27</v>
      </c>
      <c r="E77" s="2"/>
      <c r="F77" s="2"/>
      <c r="H77" s="2"/>
    </row>
    <row r="78">
      <c r="A78" s="6" t="s">
        <v>232</v>
      </c>
      <c r="B78" s="7" t="s">
        <v>233</v>
      </c>
      <c r="C78" s="1" t="s">
        <v>54</v>
      </c>
      <c r="E78" s="2"/>
      <c r="F78" s="2"/>
      <c r="H78" s="2"/>
    </row>
    <row r="79">
      <c r="A79" s="1" t="s">
        <v>234</v>
      </c>
      <c r="B79" s="1" t="s">
        <v>235</v>
      </c>
      <c r="C79" s="1" t="s">
        <v>27</v>
      </c>
      <c r="E79" s="2"/>
      <c r="F79" s="2"/>
      <c r="H79" s="2"/>
    </row>
    <row r="80">
      <c r="A80" s="5" t="s">
        <v>238</v>
      </c>
      <c r="B80" s="6" t="s">
        <v>239</v>
      </c>
      <c r="C80" s="1" t="s">
        <v>16</v>
      </c>
      <c r="E80" s="2"/>
      <c r="F80" s="2"/>
      <c r="H80" s="2"/>
    </row>
    <row r="81">
      <c r="A81" s="1" t="s">
        <v>242</v>
      </c>
      <c r="B81" s="1" t="s">
        <v>243</v>
      </c>
      <c r="C81" s="1" t="s">
        <v>73</v>
      </c>
      <c r="E81" s="2"/>
      <c r="F81" s="2"/>
      <c r="H81" s="2"/>
    </row>
    <row r="82">
      <c r="A82" s="5" t="s">
        <v>244</v>
      </c>
      <c r="B82" s="6" t="s">
        <v>245</v>
      </c>
      <c r="C82" s="1" t="s">
        <v>73</v>
      </c>
      <c r="E82" s="2"/>
      <c r="F82" s="2"/>
      <c r="H82" s="2"/>
    </row>
    <row r="83">
      <c r="A83" s="1" t="s">
        <v>246</v>
      </c>
      <c r="B83" s="1" t="s">
        <v>247</v>
      </c>
      <c r="C83" s="1" t="s">
        <v>16</v>
      </c>
      <c r="E83" s="2"/>
      <c r="F83" s="2"/>
      <c r="H83" s="2"/>
    </row>
    <row r="84">
      <c r="A84" s="5" t="s">
        <v>248</v>
      </c>
      <c r="B84" s="7" t="s">
        <v>249</v>
      </c>
      <c r="C84" s="1" t="s">
        <v>19</v>
      </c>
      <c r="E84" s="2"/>
      <c r="F84" s="2"/>
      <c r="H84" s="2"/>
    </row>
    <row r="85">
      <c r="A85" s="6" t="s">
        <v>250</v>
      </c>
      <c r="B85" s="7" t="s">
        <v>251</v>
      </c>
      <c r="C85" s="1" t="s">
        <v>22</v>
      </c>
      <c r="E85" s="2"/>
      <c r="F85" s="2"/>
      <c r="H85" s="2"/>
    </row>
    <row r="86">
      <c r="A86" s="9" t="s">
        <v>254</v>
      </c>
      <c r="B86" s="11" t="s">
        <v>255</v>
      </c>
      <c r="C86" s="1" t="s">
        <v>29</v>
      </c>
      <c r="E86" s="2"/>
      <c r="F86" s="2"/>
      <c r="H86" s="2"/>
    </row>
    <row r="87">
      <c r="A87" s="1" t="s">
        <v>256</v>
      </c>
      <c r="B87" s="1" t="s">
        <v>257</v>
      </c>
      <c r="C87" s="1" t="s">
        <v>73</v>
      </c>
      <c r="E87" s="2"/>
      <c r="F87" s="2"/>
      <c r="H87" s="2"/>
    </row>
    <row r="88">
      <c r="A88" s="1" t="s">
        <v>258</v>
      </c>
      <c r="B88" s="1" t="s">
        <v>259</v>
      </c>
      <c r="C88" s="1" t="s">
        <v>29</v>
      </c>
      <c r="D88" s="1" t="s">
        <v>270</v>
      </c>
      <c r="E88" s="2"/>
      <c r="F88" s="2"/>
      <c r="H88" s="2"/>
    </row>
    <row r="89">
      <c r="A89" s="1" t="s">
        <v>264</v>
      </c>
      <c r="B89" s="1" t="s">
        <v>272</v>
      </c>
      <c r="C89" s="1" t="s">
        <v>22</v>
      </c>
      <c r="E89" s="2"/>
      <c r="F89" s="2"/>
      <c r="H89" s="2"/>
    </row>
    <row r="90">
      <c r="A90" s="5" t="s">
        <v>266</v>
      </c>
      <c r="B90" s="6" t="s">
        <v>267</v>
      </c>
      <c r="C90" s="1" t="s">
        <v>11</v>
      </c>
      <c r="E90" s="2"/>
      <c r="F90" s="2"/>
      <c r="H90" s="2"/>
    </row>
    <row r="91">
      <c r="A91" s="5" t="s">
        <v>268</v>
      </c>
      <c r="B91" s="6" t="s">
        <v>269</v>
      </c>
      <c r="C91" s="2"/>
      <c r="E91" s="2"/>
      <c r="F91" s="2"/>
      <c r="H91" s="2"/>
    </row>
    <row r="92">
      <c r="A92" s="5" t="s">
        <v>276</v>
      </c>
      <c r="B92" s="6" t="s">
        <v>277</v>
      </c>
      <c r="C92" s="1" t="s">
        <v>11</v>
      </c>
      <c r="E92" s="2"/>
      <c r="F92" s="2"/>
      <c r="H92" s="2"/>
    </row>
    <row r="93">
      <c r="A93" s="5" t="s">
        <v>278</v>
      </c>
      <c r="B93" s="6" t="s">
        <v>279</v>
      </c>
      <c r="C93" s="1" t="s">
        <v>16</v>
      </c>
      <c r="E93" s="2"/>
      <c r="F93" s="2"/>
      <c r="H93" s="2"/>
    </row>
    <row r="94">
      <c r="A94" s="6" t="s">
        <v>280</v>
      </c>
      <c r="B94" s="7" t="s">
        <v>281</v>
      </c>
      <c r="C94" s="1" t="s">
        <v>27</v>
      </c>
      <c r="E94" s="2"/>
      <c r="F94" s="2"/>
      <c r="H94" s="2"/>
    </row>
    <row r="95">
      <c r="A95" s="6" t="s">
        <v>282</v>
      </c>
      <c r="B95" s="7" t="s">
        <v>283</v>
      </c>
      <c r="C95" s="1" t="s">
        <v>22</v>
      </c>
      <c r="E95" s="2"/>
      <c r="F95" s="2"/>
      <c r="H95" s="2"/>
    </row>
    <row r="96">
      <c r="A96" s="1" t="s">
        <v>284</v>
      </c>
      <c r="B96" s="1" t="s">
        <v>285</v>
      </c>
      <c r="C96" s="1" t="s">
        <v>27</v>
      </c>
      <c r="E96" s="2"/>
      <c r="F96" s="2"/>
      <c r="H96" s="2"/>
    </row>
    <row r="97">
      <c r="A97" s="6" t="s">
        <v>286</v>
      </c>
      <c r="B97" s="7" t="s">
        <v>287</v>
      </c>
      <c r="C97" s="1" t="s">
        <v>22</v>
      </c>
      <c r="E97" s="2"/>
      <c r="F97" s="2"/>
      <c r="H97" s="2"/>
    </row>
    <row r="98">
      <c r="A98" s="1" t="s">
        <v>288</v>
      </c>
      <c r="B98" s="1" t="s">
        <v>289</v>
      </c>
      <c r="C98" s="1" t="s">
        <v>27</v>
      </c>
      <c r="E98" s="2"/>
      <c r="F98" s="2"/>
      <c r="H98" s="2"/>
    </row>
    <row r="99">
      <c r="A99" s="1" t="s">
        <v>290</v>
      </c>
      <c r="B99" s="1" t="s">
        <v>291</v>
      </c>
      <c r="C99" s="1" t="s">
        <v>16</v>
      </c>
      <c r="E99" s="2"/>
      <c r="F99" s="2"/>
      <c r="H99" s="2"/>
    </row>
    <row r="100">
      <c r="A100" s="1" t="s">
        <v>294</v>
      </c>
      <c r="B100" s="1" t="s">
        <v>295</v>
      </c>
      <c r="C100" s="1" t="s">
        <v>27</v>
      </c>
      <c r="E100" s="2"/>
      <c r="F100" s="2"/>
      <c r="H100" s="2"/>
    </row>
    <row r="101">
      <c r="A101" s="5" t="s">
        <v>296</v>
      </c>
      <c r="B101" s="6" t="s">
        <v>297</v>
      </c>
      <c r="C101" s="1" t="s">
        <v>11</v>
      </c>
      <c r="E101" s="2"/>
      <c r="F101" s="2"/>
      <c r="H101" s="2"/>
    </row>
    <row r="102">
      <c r="A102" s="6" t="s">
        <v>298</v>
      </c>
      <c r="B102" s="7" t="s">
        <v>299</v>
      </c>
      <c r="C102" s="1" t="s">
        <v>27</v>
      </c>
      <c r="E102" s="2"/>
      <c r="F102" s="2"/>
      <c r="H102" s="2"/>
    </row>
    <row r="103">
      <c r="A103" s="6" t="s">
        <v>300</v>
      </c>
      <c r="B103" s="7" t="s">
        <v>301</v>
      </c>
      <c r="C103" s="1" t="s">
        <v>16</v>
      </c>
      <c r="E103" s="2"/>
      <c r="F103" s="2"/>
      <c r="H103" s="2"/>
    </row>
    <row r="104">
      <c r="A104" s="6" t="s">
        <v>302</v>
      </c>
      <c r="B104" s="7" t="s">
        <v>303</v>
      </c>
      <c r="C104" s="1" t="s">
        <v>54</v>
      </c>
      <c r="E104" s="2"/>
      <c r="F104" s="2"/>
      <c r="H104" s="2"/>
    </row>
    <row r="105">
      <c r="A105" s="6" t="s">
        <v>304</v>
      </c>
      <c r="B105" s="7" t="s">
        <v>305</v>
      </c>
      <c r="C105" s="1" t="s">
        <v>54</v>
      </c>
      <c r="E105" s="2"/>
      <c r="F105" s="2"/>
      <c r="H105" s="2"/>
    </row>
    <row r="106">
      <c r="A106" s="1" t="s">
        <v>307</v>
      </c>
      <c r="B106" s="1" t="s">
        <v>308</v>
      </c>
      <c r="C106" s="1" t="s">
        <v>16</v>
      </c>
      <c r="E106" s="2"/>
      <c r="F106" s="2"/>
      <c r="H106" s="2"/>
    </row>
    <row r="107">
      <c r="A107" s="1" t="s">
        <v>310</v>
      </c>
      <c r="B107" s="1" t="s">
        <v>312</v>
      </c>
      <c r="C107" s="1" t="s">
        <v>29</v>
      </c>
      <c r="E107" s="2"/>
      <c r="F107" s="2"/>
      <c r="H107" s="2"/>
    </row>
    <row r="108">
      <c r="A108" s="6" t="s">
        <v>313</v>
      </c>
      <c r="B108" s="6" t="s">
        <v>152</v>
      </c>
      <c r="C108" s="1" t="s">
        <v>16</v>
      </c>
      <c r="E108" s="2"/>
      <c r="F108" s="2"/>
      <c r="H108" s="2"/>
    </row>
    <row r="109">
      <c r="A109" s="1" t="s">
        <v>314</v>
      </c>
      <c r="B109" s="1" t="s">
        <v>315</v>
      </c>
      <c r="C109" s="1" t="s">
        <v>27</v>
      </c>
      <c r="E109" s="2"/>
      <c r="F109" s="2"/>
      <c r="H109" s="2"/>
    </row>
    <row r="110">
      <c r="A110" s="5" t="s">
        <v>316</v>
      </c>
      <c r="B110" s="6" t="s">
        <v>318</v>
      </c>
      <c r="C110" s="1" t="s">
        <v>16</v>
      </c>
      <c r="E110" s="2"/>
      <c r="F110" s="2"/>
      <c r="H110" s="2"/>
    </row>
    <row r="111">
      <c r="A111" s="9" t="s">
        <v>320</v>
      </c>
      <c r="B111" s="11" t="s">
        <v>321</v>
      </c>
      <c r="C111" s="1" t="s">
        <v>11</v>
      </c>
      <c r="E111" s="2"/>
      <c r="F111" s="2"/>
      <c r="H111" s="2"/>
    </row>
    <row r="112">
      <c r="A112" s="6" t="s">
        <v>322</v>
      </c>
      <c r="B112" s="6" t="s">
        <v>323</v>
      </c>
      <c r="C112" s="1" t="s">
        <v>19</v>
      </c>
      <c r="E112" s="2"/>
      <c r="F112" s="2"/>
      <c r="H112" s="2"/>
    </row>
    <row r="113">
      <c r="A113" s="6" t="s">
        <v>324</v>
      </c>
      <c r="B113" s="7" t="s">
        <v>325</v>
      </c>
      <c r="C113" s="1" t="s">
        <v>8</v>
      </c>
      <c r="E113" s="2"/>
      <c r="F113" s="2"/>
      <c r="H113" s="2"/>
    </row>
    <row r="114">
      <c r="A114" s="6" t="s">
        <v>326</v>
      </c>
      <c r="B114" s="7" t="s">
        <v>327</v>
      </c>
      <c r="C114" s="1" t="s">
        <v>27</v>
      </c>
      <c r="E114" s="2"/>
      <c r="F114" s="2"/>
      <c r="H114" s="2"/>
    </row>
    <row r="115">
      <c r="A115" s="6" t="s">
        <v>328</v>
      </c>
      <c r="B115" s="7" t="s">
        <v>329</v>
      </c>
      <c r="C115" s="1" t="s">
        <v>16</v>
      </c>
      <c r="E115" s="2"/>
      <c r="F115" s="2"/>
      <c r="H115" s="2"/>
    </row>
    <row r="116">
      <c r="A116" s="6" t="s">
        <v>330</v>
      </c>
      <c r="B116" s="7" t="s">
        <v>331</v>
      </c>
      <c r="C116" s="1" t="s">
        <v>8</v>
      </c>
      <c r="E116" s="2"/>
      <c r="F116" s="2"/>
      <c r="H116" s="2"/>
    </row>
    <row r="117">
      <c r="A117" s="6" t="s">
        <v>332</v>
      </c>
      <c r="B117" s="5" t="s">
        <v>333</v>
      </c>
      <c r="C117" s="1" t="s">
        <v>54</v>
      </c>
      <c r="E117" s="2"/>
      <c r="F117" s="2"/>
      <c r="H117" s="2"/>
    </row>
    <row r="118">
      <c r="A118" s="1" t="s">
        <v>334</v>
      </c>
      <c r="B118" s="1" t="s">
        <v>335</v>
      </c>
      <c r="C118" s="1" t="s">
        <v>73</v>
      </c>
      <c r="E118" s="2"/>
      <c r="F118" s="2"/>
      <c r="H118" s="2"/>
    </row>
    <row r="119">
      <c r="A119" s="6" t="s">
        <v>336</v>
      </c>
      <c r="B119" s="7" t="s">
        <v>337</v>
      </c>
      <c r="C119" s="1" t="s">
        <v>22</v>
      </c>
      <c r="E119" s="2"/>
      <c r="F119" s="2"/>
      <c r="H119" s="2"/>
    </row>
    <row r="120">
      <c r="A120" s="6" t="s">
        <v>339</v>
      </c>
      <c r="B120" s="6" t="s">
        <v>341</v>
      </c>
      <c r="C120" s="1" t="s">
        <v>11</v>
      </c>
      <c r="E120" s="2"/>
      <c r="F120" s="2"/>
      <c r="H120" s="2"/>
    </row>
    <row r="121">
      <c r="A121" s="5" t="s">
        <v>342</v>
      </c>
      <c r="B121" s="6" t="s">
        <v>343</v>
      </c>
      <c r="C121" s="2"/>
      <c r="E121" s="2"/>
      <c r="F121" s="2"/>
      <c r="H121" s="2"/>
    </row>
    <row r="122">
      <c r="A122" s="1" t="s">
        <v>344</v>
      </c>
      <c r="B122" s="1" t="s">
        <v>345</v>
      </c>
      <c r="C122" s="1" t="s">
        <v>11</v>
      </c>
      <c r="E122" s="2"/>
      <c r="F122" s="2"/>
      <c r="H122" s="2"/>
    </row>
    <row r="123">
      <c r="A123" s="1" t="s">
        <v>348</v>
      </c>
      <c r="B123" s="1" t="s">
        <v>173</v>
      </c>
      <c r="C123" s="1" t="s">
        <v>54</v>
      </c>
      <c r="E123" s="2"/>
      <c r="F123" s="2"/>
      <c r="H123" s="2"/>
    </row>
    <row r="124">
      <c r="A124" s="1" t="s">
        <v>350</v>
      </c>
      <c r="B124" s="1" t="s">
        <v>352</v>
      </c>
      <c r="C124" s="1" t="s">
        <v>11</v>
      </c>
      <c r="E124" s="2"/>
      <c r="F124" s="2"/>
      <c r="H124" s="2"/>
    </row>
    <row r="125">
      <c r="A125" s="6" t="s">
        <v>354</v>
      </c>
      <c r="B125" s="7" t="s">
        <v>356</v>
      </c>
      <c r="C125" s="1" t="s">
        <v>29</v>
      </c>
      <c r="E125" s="2"/>
      <c r="F125" s="2"/>
      <c r="H125" s="2"/>
    </row>
    <row r="126">
      <c r="A126" s="6" t="s">
        <v>357</v>
      </c>
      <c r="B126" s="7" t="s">
        <v>358</v>
      </c>
      <c r="C126" s="1" t="s">
        <v>54</v>
      </c>
      <c r="E126" s="2"/>
      <c r="F126" s="2"/>
      <c r="H126" s="2"/>
    </row>
    <row r="127">
      <c r="A127" s="5" t="s">
        <v>359</v>
      </c>
      <c r="B127" s="1" t="s">
        <v>360</v>
      </c>
      <c r="C127" s="1" t="s">
        <v>29</v>
      </c>
      <c r="E127" s="2"/>
      <c r="F127" s="2"/>
      <c r="H127" s="2"/>
    </row>
    <row r="128">
      <c r="A128" s="5" t="s">
        <v>361</v>
      </c>
      <c r="B128" s="1" t="s">
        <v>362</v>
      </c>
      <c r="C128" s="1" t="s">
        <v>73</v>
      </c>
      <c r="E128" s="2"/>
      <c r="F128" s="2"/>
      <c r="H128" s="2"/>
    </row>
    <row r="129">
      <c r="A129" s="5" t="s">
        <v>363</v>
      </c>
      <c r="B129" s="6" t="s">
        <v>364</v>
      </c>
      <c r="C129" s="1" t="s">
        <v>8</v>
      </c>
      <c r="E129" s="2"/>
      <c r="F129" s="2"/>
      <c r="H129" s="2"/>
    </row>
    <row r="130">
      <c r="A130" s="5" t="s">
        <v>365</v>
      </c>
      <c r="B130" s="6" t="s">
        <v>366</v>
      </c>
      <c r="C130" s="2"/>
      <c r="E130" s="2"/>
      <c r="F130" s="2"/>
      <c r="H130" s="2"/>
    </row>
    <row r="131">
      <c r="A131" s="1" t="s">
        <v>367</v>
      </c>
      <c r="B131" s="1" t="s">
        <v>368</v>
      </c>
      <c r="C131" s="1" t="s">
        <v>29</v>
      </c>
      <c r="E131" s="2"/>
      <c r="F131" s="2"/>
      <c r="H131" s="2"/>
    </row>
    <row r="132">
      <c r="A132" s="5" t="s">
        <v>369</v>
      </c>
      <c r="B132" s="6" t="s">
        <v>370</v>
      </c>
      <c r="C132" s="1" t="s">
        <v>29</v>
      </c>
      <c r="E132" s="2"/>
      <c r="F132" s="2"/>
      <c r="H132" s="2"/>
    </row>
    <row r="133">
      <c r="A133" s="5" t="s">
        <v>371</v>
      </c>
      <c r="B133" s="6" t="s">
        <v>372</v>
      </c>
      <c r="C133" s="1" t="s">
        <v>8</v>
      </c>
      <c r="E133" s="2"/>
      <c r="F133" s="2"/>
      <c r="H133" s="2"/>
    </row>
    <row r="134">
      <c r="A134" s="1" t="s">
        <v>373</v>
      </c>
      <c r="B134" s="1" t="s">
        <v>374</v>
      </c>
      <c r="C134" s="1" t="s">
        <v>22</v>
      </c>
      <c r="E134" s="2"/>
      <c r="F134" s="2"/>
      <c r="H134" s="2"/>
    </row>
    <row r="135">
      <c r="A135" s="5" t="s">
        <v>375</v>
      </c>
      <c r="B135" s="7" t="s">
        <v>376</v>
      </c>
      <c r="C135" s="1" t="s">
        <v>29</v>
      </c>
      <c r="E135" s="2"/>
      <c r="F135" s="2"/>
      <c r="H135" s="2"/>
    </row>
    <row r="136">
      <c r="A136" s="6" t="s">
        <v>377</v>
      </c>
      <c r="B136" s="6" t="s">
        <v>378</v>
      </c>
      <c r="C136" s="1" t="s">
        <v>11</v>
      </c>
      <c r="E136" s="2"/>
      <c r="F136" s="2"/>
      <c r="H136" s="2"/>
    </row>
    <row r="137">
      <c r="A137" s="5" t="s">
        <v>379</v>
      </c>
      <c r="B137" s="5" t="s">
        <v>380</v>
      </c>
      <c r="C137" s="1" t="s">
        <v>8</v>
      </c>
      <c r="E137" s="2"/>
      <c r="F137" s="2"/>
      <c r="H137" s="2"/>
    </row>
    <row r="138">
      <c r="A138" s="1" t="s">
        <v>381</v>
      </c>
      <c r="B138" s="1" t="s">
        <v>382</v>
      </c>
      <c r="C138" s="1" t="s">
        <v>54</v>
      </c>
      <c r="E138" s="2"/>
      <c r="F138" s="2"/>
      <c r="H138" s="2"/>
    </row>
    <row r="139">
      <c r="A139" s="6" t="s">
        <v>383</v>
      </c>
      <c r="B139" s="6" t="s">
        <v>384</v>
      </c>
      <c r="C139" s="1" t="s">
        <v>11</v>
      </c>
      <c r="E139" s="2"/>
      <c r="F139" s="2"/>
      <c r="H139" s="2"/>
    </row>
    <row r="140">
      <c r="A140" s="5" t="s">
        <v>385</v>
      </c>
      <c r="B140" s="6" t="s">
        <v>386</v>
      </c>
      <c r="C140" s="2"/>
      <c r="E140" s="2"/>
      <c r="F140" s="2"/>
      <c r="H140" s="2"/>
    </row>
    <row r="141">
      <c r="A141" s="1" t="s">
        <v>387</v>
      </c>
      <c r="B141" s="1" t="s">
        <v>388</v>
      </c>
      <c r="C141" s="1" t="s">
        <v>16</v>
      </c>
      <c r="E141" s="2"/>
      <c r="F141" s="2"/>
      <c r="H141" s="2"/>
    </row>
    <row r="142">
      <c r="A142" s="1" t="s">
        <v>389</v>
      </c>
      <c r="B142" s="1" t="s">
        <v>390</v>
      </c>
      <c r="C142" s="1" t="s">
        <v>11</v>
      </c>
      <c r="E142" s="2"/>
      <c r="F142" s="2"/>
      <c r="H142" s="2"/>
    </row>
    <row r="143">
      <c r="A143" s="16" t="s">
        <v>391</v>
      </c>
      <c r="B143" s="1" t="s">
        <v>392</v>
      </c>
      <c r="C143" s="1" t="s">
        <v>29</v>
      </c>
      <c r="E143" s="2"/>
      <c r="F143" s="2"/>
      <c r="H143" s="2"/>
    </row>
    <row r="144">
      <c r="A144" s="16" t="s">
        <v>393</v>
      </c>
      <c r="B144" s="1" t="s">
        <v>394</v>
      </c>
      <c r="C144" s="1" t="s">
        <v>29</v>
      </c>
      <c r="E144" s="2"/>
      <c r="F144" s="2"/>
      <c r="H144" s="2"/>
    </row>
    <row r="145">
      <c r="A145" s="1" t="s">
        <v>395</v>
      </c>
      <c r="B145" s="1" t="s">
        <v>396</v>
      </c>
      <c r="C145" s="1" t="s">
        <v>11</v>
      </c>
      <c r="E145" s="2"/>
      <c r="F145" s="2"/>
      <c r="H145" s="2"/>
    </row>
    <row r="146">
      <c r="A146" s="6" t="s">
        <v>397</v>
      </c>
      <c r="B146" s="7" t="s">
        <v>398</v>
      </c>
      <c r="C146" s="1" t="s">
        <v>202</v>
      </c>
      <c r="E146" s="2"/>
      <c r="F146" s="2"/>
      <c r="H146" s="2"/>
    </row>
    <row r="147">
      <c r="A147" s="6" t="s">
        <v>399</v>
      </c>
      <c r="B147" s="6" t="s">
        <v>400</v>
      </c>
      <c r="C147" s="1" t="s">
        <v>202</v>
      </c>
      <c r="E147" s="2"/>
      <c r="F147" s="2"/>
      <c r="H147" s="2"/>
    </row>
    <row r="148">
      <c r="A148" s="1" t="s">
        <v>401</v>
      </c>
      <c r="B148" s="1" t="s">
        <v>402</v>
      </c>
      <c r="C148" s="1" t="s">
        <v>29</v>
      </c>
      <c r="E148" s="2"/>
      <c r="F148" s="2"/>
      <c r="H148" s="2"/>
    </row>
    <row r="149">
      <c r="A149" s="5" t="s">
        <v>403</v>
      </c>
      <c r="B149" s="6" t="s">
        <v>405</v>
      </c>
      <c r="C149" s="1" t="s">
        <v>29</v>
      </c>
      <c r="E149" s="2"/>
      <c r="F149" s="2"/>
      <c r="H149" s="2"/>
    </row>
    <row r="150">
      <c r="A150" s="5" t="s">
        <v>408</v>
      </c>
      <c r="B150" s="6" t="s">
        <v>409</v>
      </c>
      <c r="C150" s="1" t="s">
        <v>8</v>
      </c>
      <c r="E150" s="2"/>
      <c r="F150" s="2"/>
      <c r="H150" s="2"/>
    </row>
    <row r="151">
      <c r="A151" s="5" t="s">
        <v>411</v>
      </c>
      <c r="B151" s="6" t="s">
        <v>413</v>
      </c>
      <c r="C151" s="1" t="s">
        <v>29</v>
      </c>
      <c r="E151" s="2"/>
      <c r="F151" s="2"/>
      <c r="H151" s="2"/>
    </row>
    <row r="152">
      <c r="A152" s="5" t="s">
        <v>416</v>
      </c>
      <c r="B152" s="6" t="s">
        <v>417</v>
      </c>
      <c r="C152" s="1" t="s">
        <v>29</v>
      </c>
      <c r="E152" s="2"/>
      <c r="F152" s="2"/>
      <c r="H152" s="2"/>
    </row>
    <row r="153">
      <c r="A153" s="1" t="s">
        <v>420</v>
      </c>
      <c r="B153" s="1" t="s">
        <v>422</v>
      </c>
      <c r="C153" s="1" t="s">
        <v>27</v>
      </c>
      <c r="E153" s="2"/>
      <c r="F153" s="2"/>
      <c r="H153" s="2"/>
    </row>
    <row r="154">
      <c r="A154" s="1" t="s">
        <v>424</v>
      </c>
      <c r="B154" s="1" t="s">
        <v>425</v>
      </c>
      <c r="C154" s="1" t="s">
        <v>202</v>
      </c>
      <c r="E154" s="2"/>
      <c r="F154" s="2"/>
      <c r="H154" s="2"/>
    </row>
    <row r="155">
      <c r="A155" s="5" t="s">
        <v>427</v>
      </c>
      <c r="B155" s="6" t="s">
        <v>429</v>
      </c>
      <c r="C155" s="1" t="s">
        <v>29</v>
      </c>
      <c r="E155" s="2"/>
      <c r="F155" s="2"/>
      <c r="H155" s="2"/>
    </row>
    <row r="156">
      <c r="A156" s="17" t="s">
        <v>432</v>
      </c>
      <c r="B156" s="1" t="s">
        <v>436</v>
      </c>
      <c r="C156" s="1" t="s">
        <v>29</v>
      </c>
      <c r="E156" s="2"/>
      <c r="F156" s="2"/>
      <c r="H156" s="2"/>
    </row>
    <row r="157">
      <c r="A157" s="17" t="s">
        <v>437</v>
      </c>
      <c r="B157" s="1" t="s">
        <v>438</v>
      </c>
      <c r="C157" s="1" t="s">
        <v>11</v>
      </c>
      <c r="E157" s="2"/>
      <c r="F157" s="2"/>
      <c r="H157" s="2"/>
    </row>
    <row r="158">
      <c r="A158" s="1" t="s">
        <v>439</v>
      </c>
      <c r="B158" s="1" t="s">
        <v>440</v>
      </c>
      <c r="C158" s="1" t="s">
        <v>11</v>
      </c>
      <c r="E158" s="2"/>
      <c r="F158" s="2"/>
      <c r="H158" s="2"/>
    </row>
    <row r="159">
      <c r="A159" s="1" t="s">
        <v>441</v>
      </c>
      <c r="B159" s="18" t="s">
        <v>442</v>
      </c>
      <c r="C159" s="1" t="s">
        <v>29</v>
      </c>
      <c r="E159" s="2"/>
      <c r="F159" s="2"/>
      <c r="H159" s="2"/>
    </row>
    <row r="160">
      <c r="A160" s="1" t="s">
        <v>443</v>
      </c>
      <c r="B160" s="18" t="s">
        <v>444</v>
      </c>
      <c r="C160" s="1" t="s">
        <v>29</v>
      </c>
      <c r="E160" s="2"/>
      <c r="F160" s="2"/>
      <c r="H160" s="2"/>
    </row>
    <row r="161">
      <c r="A161" s="1" t="s">
        <v>445</v>
      </c>
      <c r="B161" s="19" t="s">
        <v>446</v>
      </c>
      <c r="C161" s="1" t="s">
        <v>8</v>
      </c>
      <c r="E161" s="2"/>
      <c r="F161" s="2"/>
      <c r="H161" s="2"/>
    </row>
    <row r="162">
      <c r="A162" s="1" t="s">
        <v>447</v>
      </c>
      <c r="B162" s="1" t="s">
        <v>448</v>
      </c>
      <c r="C162" s="1" t="s">
        <v>29</v>
      </c>
      <c r="D162" s="1" t="s">
        <v>449</v>
      </c>
      <c r="E162" s="2"/>
      <c r="F162" s="2"/>
      <c r="H162" s="2"/>
    </row>
    <row r="163">
      <c r="A163" s="5" t="s">
        <v>450</v>
      </c>
      <c r="B163" s="6" t="s">
        <v>451</v>
      </c>
      <c r="C163" s="2"/>
      <c r="E163" s="2"/>
      <c r="F163" s="2"/>
      <c r="H163" s="2"/>
    </row>
    <row r="164">
      <c r="A164" s="5" t="s">
        <v>452</v>
      </c>
      <c r="B164" s="6" t="s">
        <v>453</v>
      </c>
      <c r="C164" s="1" t="s">
        <v>54</v>
      </c>
      <c r="E164" s="2"/>
      <c r="F164" s="2"/>
      <c r="H164" s="2"/>
    </row>
    <row r="165">
      <c r="A165" s="5" t="s">
        <v>454</v>
      </c>
      <c r="B165" s="6" t="s">
        <v>455</v>
      </c>
      <c r="C165" s="1" t="s">
        <v>11</v>
      </c>
      <c r="E165" s="2"/>
      <c r="F165" s="2"/>
      <c r="H165" s="2"/>
    </row>
    <row r="166">
      <c r="A166" s="6" t="s">
        <v>456</v>
      </c>
      <c r="B166" s="7" t="s">
        <v>457</v>
      </c>
      <c r="C166" s="1" t="s">
        <v>54</v>
      </c>
      <c r="E166" s="2"/>
      <c r="F166" s="2"/>
      <c r="H166" s="2"/>
    </row>
    <row r="167">
      <c r="A167" s="5" t="s">
        <v>458</v>
      </c>
      <c r="B167" s="7" t="s">
        <v>459</v>
      </c>
      <c r="C167" s="1" t="s">
        <v>22</v>
      </c>
      <c r="E167" s="2"/>
      <c r="F167" s="2"/>
      <c r="H167" s="2"/>
    </row>
    <row r="168">
      <c r="A168" s="6" t="s">
        <v>460</v>
      </c>
      <c r="B168" s="6" t="s">
        <v>461</v>
      </c>
      <c r="C168" s="1" t="s">
        <v>8</v>
      </c>
      <c r="E168" s="2"/>
      <c r="F168" s="2"/>
      <c r="H168" s="2"/>
    </row>
    <row r="169">
      <c r="A169" s="6" t="s">
        <v>462</v>
      </c>
      <c r="B169" s="7" t="s">
        <v>463</v>
      </c>
      <c r="C169" s="1" t="s">
        <v>11</v>
      </c>
      <c r="E169" s="2"/>
      <c r="F169" s="2"/>
      <c r="H169" s="2"/>
    </row>
    <row r="170">
      <c r="A170" s="1" t="s">
        <v>464</v>
      </c>
      <c r="B170" s="1" t="s">
        <v>237</v>
      </c>
      <c r="C170" s="1" t="s">
        <v>27</v>
      </c>
      <c r="E170" s="2"/>
      <c r="F170" s="2"/>
      <c r="H170" s="2"/>
    </row>
    <row r="171">
      <c r="A171" s="5" t="s">
        <v>465</v>
      </c>
      <c r="B171" s="6" t="s">
        <v>466</v>
      </c>
      <c r="C171" s="1" t="s">
        <v>11</v>
      </c>
      <c r="E171" s="2"/>
      <c r="F171" s="2"/>
      <c r="H171" s="2"/>
    </row>
    <row r="172">
      <c r="A172" s="5" t="s">
        <v>467</v>
      </c>
      <c r="B172" s="6" t="s">
        <v>468</v>
      </c>
      <c r="C172" s="2"/>
      <c r="E172" s="2"/>
      <c r="F172" s="2"/>
      <c r="H172" s="2"/>
    </row>
    <row r="173">
      <c r="A173" s="5" t="s">
        <v>469</v>
      </c>
      <c r="B173" s="6" t="s">
        <v>470</v>
      </c>
      <c r="C173" s="1" t="s">
        <v>29</v>
      </c>
      <c r="E173" s="2"/>
      <c r="F173" s="2"/>
      <c r="H173" s="2"/>
    </row>
    <row r="174">
      <c r="A174" s="5" t="s">
        <v>471</v>
      </c>
      <c r="B174" s="7" t="s">
        <v>472</v>
      </c>
      <c r="C174" s="1" t="s">
        <v>29</v>
      </c>
      <c r="E174" s="2"/>
      <c r="F174" s="2"/>
      <c r="H174" s="2"/>
    </row>
    <row r="175">
      <c r="A175" s="5" t="s">
        <v>473</v>
      </c>
      <c r="B175" s="6" t="s">
        <v>474</v>
      </c>
      <c r="C175" s="1" t="s">
        <v>11</v>
      </c>
      <c r="E175" s="2"/>
      <c r="F175" s="2"/>
      <c r="H175" s="2"/>
    </row>
    <row r="176">
      <c r="A176" s="1" t="s">
        <v>475</v>
      </c>
      <c r="B176" s="1" t="s">
        <v>253</v>
      </c>
      <c r="C176" s="1" t="s">
        <v>11</v>
      </c>
      <c r="E176" s="2"/>
      <c r="F176" s="2"/>
      <c r="H176" s="2"/>
    </row>
    <row r="177">
      <c r="A177" s="1" t="s">
        <v>476</v>
      </c>
      <c r="B177" s="1" t="s">
        <v>477</v>
      </c>
      <c r="C177" s="1" t="s">
        <v>27</v>
      </c>
      <c r="E177" s="2"/>
      <c r="F177" s="2"/>
      <c r="H177" s="2"/>
    </row>
    <row r="178">
      <c r="A178" s="1" t="s">
        <v>478</v>
      </c>
      <c r="B178" s="1" t="s">
        <v>479</v>
      </c>
      <c r="C178" s="1" t="s">
        <v>16</v>
      </c>
      <c r="E178" s="2"/>
      <c r="F178" s="2"/>
      <c r="H178" s="2"/>
    </row>
    <row r="179">
      <c r="A179" s="1" t="s">
        <v>480</v>
      </c>
      <c r="B179" s="1" t="s">
        <v>481</v>
      </c>
      <c r="C179" s="1" t="s">
        <v>27</v>
      </c>
      <c r="E179" s="2"/>
      <c r="F179" s="2"/>
      <c r="H179" s="2"/>
    </row>
    <row r="180">
      <c r="A180" s="1" t="s">
        <v>482</v>
      </c>
      <c r="B180" s="1" t="s">
        <v>483</v>
      </c>
      <c r="C180" s="1" t="s">
        <v>11</v>
      </c>
      <c r="E180" s="2"/>
      <c r="F180" s="2"/>
      <c r="H180" s="2"/>
    </row>
    <row r="181">
      <c r="A181" s="5" t="s">
        <v>484</v>
      </c>
      <c r="B181" s="6" t="s">
        <v>485</v>
      </c>
      <c r="C181" s="1" t="s">
        <v>202</v>
      </c>
      <c r="E181" s="2"/>
      <c r="F181" s="2"/>
      <c r="H181" s="2"/>
    </row>
    <row r="182">
      <c r="A182" s="5" t="s">
        <v>486</v>
      </c>
      <c r="B182" s="6" t="s">
        <v>487</v>
      </c>
      <c r="C182" s="1" t="s">
        <v>8</v>
      </c>
      <c r="E182" s="2"/>
      <c r="F182" s="2"/>
      <c r="H182" s="2"/>
    </row>
    <row r="183">
      <c r="A183" s="5" t="s">
        <v>488</v>
      </c>
      <c r="B183" s="6" t="s">
        <v>489</v>
      </c>
      <c r="C183" s="1" t="s">
        <v>29</v>
      </c>
      <c r="E183" s="2"/>
      <c r="F183" s="2"/>
      <c r="H183" s="2"/>
    </row>
    <row r="184">
      <c r="A184" s="5" t="s">
        <v>490</v>
      </c>
      <c r="B184" s="6" t="s">
        <v>491</v>
      </c>
      <c r="C184" s="2"/>
      <c r="E184" s="2"/>
      <c r="F184" s="2"/>
      <c r="H184" s="2"/>
    </row>
    <row r="185">
      <c r="A185" s="5" t="s">
        <v>492</v>
      </c>
      <c r="B185" s="20" t="s">
        <v>493</v>
      </c>
      <c r="C185" s="1" t="s">
        <v>8</v>
      </c>
      <c r="E185" s="2"/>
      <c r="F185" s="2"/>
      <c r="H185" s="2"/>
    </row>
    <row r="186">
      <c r="A186" s="5" t="s">
        <v>494</v>
      </c>
      <c r="B186" s="6" t="s">
        <v>495</v>
      </c>
      <c r="C186" s="1" t="s">
        <v>54</v>
      </c>
      <c r="E186" s="2"/>
      <c r="F186" s="2"/>
      <c r="H186" s="2"/>
    </row>
    <row r="187">
      <c r="A187" s="5" t="s">
        <v>496</v>
      </c>
      <c r="B187" s="6" t="s">
        <v>497</v>
      </c>
      <c r="C187" s="1" t="s">
        <v>29</v>
      </c>
      <c r="E187" s="2"/>
      <c r="F187" s="2"/>
      <c r="H187" s="2"/>
    </row>
    <row r="188">
      <c r="A188" s="5" t="s">
        <v>498</v>
      </c>
      <c r="B188" s="6" t="s">
        <v>499</v>
      </c>
      <c r="C188" s="2"/>
      <c r="E188" s="2"/>
      <c r="F188" s="2"/>
      <c r="H188" s="2"/>
    </row>
    <row r="189">
      <c r="A189" s="6" t="s">
        <v>500</v>
      </c>
      <c r="B189" s="7" t="s">
        <v>501</v>
      </c>
      <c r="C189" s="1" t="s">
        <v>29</v>
      </c>
      <c r="E189" s="2"/>
      <c r="F189" s="2"/>
      <c r="H189" s="2"/>
    </row>
    <row r="190">
      <c r="A190" s="5" t="s">
        <v>502</v>
      </c>
      <c r="B190" s="6" t="s">
        <v>503</v>
      </c>
      <c r="C190" s="1" t="s">
        <v>29</v>
      </c>
      <c r="E190" s="2"/>
      <c r="F190" s="2"/>
      <c r="H190" s="2"/>
    </row>
    <row r="191">
      <c r="A191" s="5" t="s">
        <v>504</v>
      </c>
      <c r="B191" s="5" t="s">
        <v>505</v>
      </c>
      <c r="C191" s="1" t="s">
        <v>29</v>
      </c>
      <c r="E191" s="2"/>
      <c r="F191" s="2"/>
      <c r="H191" s="2"/>
    </row>
    <row r="192">
      <c r="A192" s="5" t="s">
        <v>506</v>
      </c>
      <c r="B192" s="5" t="s">
        <v>293</v>
      </c>
      <c r="C192" s="1" t="s">
        <v>54</v>
      </c>
      <c r="E192" s="2"/>
      <c r="F192" s="2"/>
      <c r="H192" s="2"/>
    </row>
    <row r="193">
      <c r="A193" s="5" t="s">
        <v>507</v>
      </c>
      <c r="B193" s="6" t="s">
        <v>508</v>
      </c>
      <c r="C193" s="1" t="s">
        <v>27</v>
      </c>
      <c r="E193" s="2"/>
      <c r="F193" s="2"/>
      <c r="H193" s="2"/>
    </row>
    <row r="194">
      <c r="A194" s="5" t="s">
        <v>509</v>
      </c>
      <c r="B194" s="6" t="s">
        <v>510</v>
      </c>
      <c r="C194" s="2"/>
      <c r="E194" s="2"/>
      <c r="F194" s="2"/>
      <c r="H194" s="2"/>
    </row>
    <row r="195">
      <c r="A195" s="1" t="s">
        <v>511</v>
      </c>
      <c r="B195" s="1" t="s">
        <v>512</v>
      </c>
      <c r="C195" s="1" t="s">
        <v>11</v>
      </c>
      <c r="E195" s="2"/>
      <c r="F195" s="2"/>
      <c r="H195" s="2"/>
    </row>
    <row r="196">
      <c r="A196" s="9" t="s">
        <v>513</v>
      </c>
      <c r="B196" s="11" t="s">
        <v>514</v>
      </c>
      <c r="C196" s="1" t="s">
        <v>16</v>
      </c>
      <c r="E196" s="2"/>
      <c r="F196" s="2"/>
      <c r="H196" s="2"/>
    </row>
    <row r="197">
      <c r="A197" s="1" t="s">
        <v>515</v>
      </c>
      <c r="B197" s="1" t="s">
        <v>516</v>
      </c>
      <c r="C197" s="1" t="s">
        <v>29</v>
      </c>
      <c r="D197" s="1" t="s">
        <v>517</v>
      </c>
      <c r="E197" s="2"/>
      <c r="F197" s="2"/>
      <c r="H197" s="2"/>
    </row>
    <row r="198">
      <c r="A198" s="1" t="s">
        <v>518</v>
      </c>
      <c r="B198" s="1" t="s">
        <v>519</v>
      </c>
      <c r="C198" s="1" t="s">
        <v>27</v>
      </c>
      <c r="E198" s="2"/>
      <c r="F198" s="2"/>
      <c r="H198" s="2"/>
    </row>
    <row r="199">
      <c r="A199" s="9" t="s">
        <v>520</v>
      </c>
      <c r="B199" s="10" t="s">
        <v>521</v>
      </c>
      <c r="C199" s="1" t="s">
        <v>73</v>
      </c>
      <c r="E199" s="2"/>
      <c r="F199" s="2"/>
      <c r="H199" s="2"/>
    </row>
    <row r="200">
      <c r="A200" s="6" t="s">
        <v>522</v>
      </c>
      <c r="B200" s="7" t="s">
        <v>523</v>
      </c>
      <c r="C200" s="1" t="s">
        <v>11</v>
      </c>
      <c r="E200" s="2"/>
      <c r="F200" s="2"/>
      <c r="H200" s="2"/>
    </row>
    <row r="201">
      <c r="A201" s="6" t="s">
        <v>524</v>
      </c>
      <c r="B201" s="7" t="s">
        <v>525</v>
      </c>
      <c r="C201" s="1" t="s">
        <v>16</v>
      </c>
      <c r="E201" s="2"/>
      <c r="F201" s="2"/>
      <c r="H201" s="2"/>
    </row>
    <row r="202">
      <c r="A202" s="6" t="s">
        <v>526</v>
      </c>
      <c r="B202" s="7" t="s">
        <v>527</v>
      </c>
      <c r="C202" s="1" t="s">
        <v>29</v>
      </c>
      <c r="E202" s="2"/>
      <c r="F202" s="2"/>
      <c r="H202" s="2"/>
    </row>
    <row r="203">
      <c r="A203" s="1" t="s">
        <v>528</v>
      </c>
      <c r="B203" s="1" t="s">
        <v>529</v>
      </c>
      <c r="C203" s="2"/>
      <c r="E203" s="2"/>
      <c r="F203" s="2"/>
      <c r="H203" s="2"/>
    </row>
    <row r="204">
      <c r="A204" s="6" t="s">
        <v>434</v>
      </c>
      <c r="B204" s="7" t="s">
        <v>530</v>
      </c>
      <c r="C204" s="1" t="s">
        <v>54</v>
      </c>
      <c r="E204" s="2"/>
      <c r="F204" s="2"/>
      <c r="H204" s="2"/>
    </row>
    <row r="205">
      <c r="A205" s="1" t="s">
        <v>531</v>
      </c>
      <c r="B205" s="1" t="s">
        <v>532</v>
      </c>
      <c r="C205" s="1" t="s">
        <v>22</v>
      </c>
      <c r="E205" s="2"/>
      <c r="F205" s="2"/>
      <c r="H205" s="2"/>
    </row>
    <row r="206">
      <c r="A206" s="1" t="s">
        <v>533</v>
      </c>
      <c r="B206" s="1" t="s">
        <v>534</v>
      </c>
      <c r="C206" s="1" t="s">
        <v>11</v>
      </c>
      <c r="E206" s="2"/>
      <c r="F206" s="2"/>
      <c r="H206" s="2"/>
    </row>
    <row r="207">
      <c r="A207" s="5" t="s">
        <v>535</v>
      </c>
      <c r="B207" s="6" t="s">
        <v>536</v>
      </c>
      <c r="C207" s="1" t="s">
        <v>29</v>
      </c>
      <c r="E207" s="2"/>
      <c r="F207" s="2"/>
      <c r="H207" s="2"/>
    </row>
    <row r="208">
      <c r="A208" s="6" t="s">
        <v>539</v>
      </c>
      <c r="B208" s="7" t="s">
        <v>540</v>
      </c>
      <c r="C208" s="1" t="s">
        <v>27</v>
      </c>
      <c r="E208" s="2"/>
      <c r="F208" s="2"/>
      <c r="H208" s="2"/>
    </row>
    <row r="209">
      <c r="A209" s="6" t="s">
        <v>541</v>
      </c>
      <c r="B209" s="7" t="s">
        <v>543</v>
      </c>
      <c r="C209" s="1" t="s">
        <v>27</v>
      </c>
      <c r="E209" s="2"/>
      <c r="F209" s="2"/>
      <c r="H209" s="2"/>
    </row>
    <row r="210">
      <c r="A210" s="6" t="s">
        <v>545</v>
      </c>
      <c r="B210" s="7" t="s">
        <v>546</v>
      </c>
      <c r="C210" s="1" t="s">
        <v>16</v>
      </c>
      <c r="E210" s="2"/>
      <c r="F210" s="2"/>
      <c r="H210" s="2"/>
    </row>
    <row r="211">
      <c r="A211" s="9" t="s">
        <v>547</v>
      </c>
      <c r="B211" s="11" t="s">
        <v>548</v>
      </c>
      <c r="C211" s="1" t="s">
        <v>202</v>
      </c>
      <c r="E211" s="2"/>
      <c r="F211" s="2"/>
      <c r="H211" s="2"/>
    </row>
    <row r="212">
      <c r="A212" s="9" t="s">
        <v>555</v>
      </c>
      <c r="B212" s="9" t="s">
        <v>556</v>
      </c>
      <c r="C212" s="1" t="s">
        <v>16</v>
      </c>
      <c r="E212" s="2"/>
      <c r="F212" s="2"/>
      <c r="H212" s="2"/>
    </row>
    <row r="213">
      <c r="A213" s="9" t="s">
        <v>557</v>
      </c>
      <c r="B213" s="9" t="s">
        <v>558</v>
      </c>
      <c r="C213" s="1" t="s">
        <v>11</v>
      </c>
      <c r="E213" s="2"/>
      <c r="F213" s="2"/>
      <c r="H213" s="2"/>
    </row>
    <row r="214">
      <c r="A214" s="5" t="s">
        <v>559</v>
      </c>
      <c r="B214" s="6" t="s">
        <v>560</v>
      </c>
      <c r="C214" s="1" t="s">
        <v>29</v>
      </c>
      <c r="E214" s="2"/>
      <c r="F214" s="2"/>
      <c r="H214" s="2"/>
    </row>
    <row r="215">
      <c r="A215" s="1" t="s">
        <v>561</v>
      </c>
      <c r="B215" s="1" t="s">
        <v>562</v>
      </c>
      <c r="C215" s="1" t="s">
        <v>19</v>
      </c>
      <c r="E215" s="2"/>
      <c r="F215" s="2"/>
      <c r="H215" s="2"/>
    </row>
    <row r="216">
      <c r="A216" s="6" t="s">
        <v>563</v>
      </c>
      <c r="B216" s="7" t="s">
        <v>564</v>
      </c>
      <c r="C216" s="1" t="s">
        <v>19</v>
      </c>
      <c r="E216" s="2"/>
      <c r="F216" s="2"/>
      <c r="H216" s="2"/>
    </row>
    <row r="217">
      <c r="A217" s="1" t="s">
        <v>565</v>
      </c>
      <c r="B217" s="1" t="s">
        <v>566</v>
      </c>
      <c r="C217" s="1" t="s">
        <v>19</v>
      </c>
      <c r="E217" s="2"/>
      <c r="F217" s="2"/>
      <c r="H217" s="2"/>
    </row>
    <row r="218">
      <c r="A218" s="6" t="s">
        <v>567</v>
      </c>
      <c r="B218" s="7" t="s">
        <v>568</v>
      </c>
      <c r="C218" s="1" t="s">
        <v>8</v>
      </c>
      <c r="E218" s="2"/>
      <c r="F218" s="2"/>
      <c r="H218" s="2"/>
    </row>
    <row r="219">
      <c r="A219" s="1" t="s">
        <v>569</v>
      </c>
      <c r="B219" s="1" t="s">
        <v>570</v>
      </c>
      <c r="C219" s="1" t="s">
        <v>16</v>
      </c>
      <c r="E219" s="2"/>
      <c r="F219" s="2"/>
      <c r="H219" s="2"/>
    </row>
    <row r="220">
      <c r="A220" s="1" t="s">
        <v>571</v>
      </c>
      <c r="B220" s="1" t="s">
        <v>572</v>
      </c>
      <c r="C220" s="1" t="s">
        <v>11</v>
      </c>
      <c r="E220" s="2"/>
      <c r="F220" s="2"/>
      <c r="H220" s="2"/>
    </row>
    <row r="221">
      <c r="A221" s="1" t="s">
        <v>573</v>
      </c>
      <c r="B221" s="1" t="s">
        <v>355</v>
      </c>
      <c r="C221" s="1" t="s">
        <v>11</v>
      </c>
      <c r="E221" s="2"/>
      <c r="F221" s="2"/>
      <c r="H221" s="2"/>
    </row>
    <row r="222">
      <c r="A222" s="1" t="s">
        <v>574</v>
      </c>
      <c r="B222" s="1" t="s">
        <v>575</v>
      </c>
      <c r="C222" s="1" t="s">
        <v>202</v>
      </c>
      <c r="E222" s="2"/>
      <c r="F222" s="2"/>
      <c r="H222" s="2"/>
    </row>
    <row r="223">
      <c r="A223" s="1" t="s">
        <v>576</v>
      </c>
      <c r="B223" s="1" t="s">
        <v>577</v>
      </c>
      <c r="C223" s="1" t="s">
        <v>29</v>
      </c>
      <c r="E223" s="2"/>
      <c r="F223" s="2"/>
      <c r="H223" s="2"/>
    </row>
    <row r="224">
      <c r="A224" s="1" t="s">
        <v>578</v>
      </c>
      <c r="B224" s="1" t="s">
        <v>579</v>
      </c>
      <c r="C224" s="1" t="s">
        <v>202</v>
      </c>
      <c r="E224" s="2"/>
      <c r="F224" s="2"/>
      <c r="H224" s="2"/>
    </row>
    <row r="225">
      <c r="A225" s="1" t="s">
        <v>580</v>
      </c>
      <c r="B225" s="1" t="s">
        <v>581</v>
      </c>
      <c r="C225" s="1" t="s">
        <v>19</v>
      </c>
      <c r="E225" s="2"/>
      <c r="F225" s="2"/>
      <c r="H225" s="2"/>
    </row>
    <row r="226">
      <c r="A226" s="5" t="s">
        <v>582</v>
      </c>
      <c r="B226" s="6" t="s">
        <v>583</v>
      </c>
      <c r="C226" s="1" t="s">
        <v>22</v>
      </c>
      <c r="E226" s="2"/>
      <c r="F226" s="2"/>
      <c r="H226" s="2"/>
    </row>
    <row r="227">
      <c r="A227" s="1" t="s">
        <v>584</v>
      </c>
      <c r="B227" s="1" t="s">
        <v>585</v>
      </c>
      <c r="C227" s="1" t="s">
        <v>19</v>
      </c>
      <c r="E227" s="2"/>
      <c r="F227" s="2"/>
      <c r="H227" s="2"/>
    </row>
    <row r="228">
      <c r="A228" s="5" t="s">
        <v>586</v>
      </c>
      <c r="B228" s="6" t="s">
        <v>587</v>
      </c>
      <c r="C228" s="1" t="s">
        <v>202</v>
      </c>
      <c r="E228" s="2"/>
      <c r="F228" s="2"/>
      <c r="H228" s="2"/>
    </row>
    <row r="229">
      <c r="A229" s="5" t="s">
        <v>588</v>
      </c>
      <c r="B229" s="6" t="s">
        <v>589</v>
      </c>
      <c r="C229" s="1" t="s">
        <v>29</v>
      </c>
      <c r="E229" s="2"/>
      <c r="F229" s="2"/>
      <c r="H229" s="2"/>
    </row>
    <row r="230">
      <c r="A230" s="5" t="s">
        <v>590</v>
      </c>
      <c r="B230" s="6" t="s">
        <v>591</v>
      </c>
      <c r="C230" s="2"/>
      <c r="E230" s="2"/>
      <c r="F230" s="2"/>
      <c r="H230" s="2"/>
    </row>
    <row r="231">
      <c r="A231" s="1" t="s">
        <v>592</v>
      </c>
      <c r="B231" s="1" t="s">
        <v>594</v>
      </c>
      <c r="C231" s="1" t="s">
        <v>27</v>
      </c>
      <c r="E231" s="2"/>
      <c r="F231" s="2"/>
      <c r="H231" s="2"/>
    </row>
    <row r="232">
      <c r="A232" s="1" t="s">
        <v>596</v>
      </c>
      <c r="B232" s="1" t="s">
        <v>597</v>
      </c>
      <c r="C232" s="2"/>
      <c r="E232" s="2"/>
      <c r="F232" s="2"/>
      <c r="H232" s="2"/>
    </row>
    <row r="233">
      <c r="A233" s="1" t="s">
        <v>599</v>
      </c>
      <c r="B233" s="1" t="s">
        <v>601</v>
      </c>
      <c r="C233" s="1" t="s">
        <v>202</v>
      </c>
      <c r="E233" s="2"/>
      <c r="F233" s="2"/>
      <c r="H233" s="2"/>
    </row>
    <row r="234">
      <c r="A234" s="5" t="s">
        <v>602</v>
      </c>
      <c r="B234" s="6" t="s">
        <v>603</v>
      </c>
      <c r="C234" s="1" t="s">
        <v>11</v>
      </c>
      <c r="E234" s="2"/>
      <c r="F234" s="2"/>
      <c r="H234" s="2"/>
    </row>
    <row r="235">
      <c r="A235" s="5" t="s">
        <v>604</v>
      </c>
      <c r="B235" s="6" t="s">
        <v>605</v>
      </c>
      <c r="C235" s="1" t="s">
        <v>16</v>
      </c>
      <c r="E235" s="2"/>
      <c r="F235" s="2"/>
      <c r="H235" s="2"/>
    </row>
    <row r="236">
      <c r="A236" s="5" t="s">
        <v>606</v>
      </c>
      <c r="B236" s="6" t="s">
        <v>607</v>
      </c>
      <c r="C236" s="1" t="s">
        <v>8</v>
      </c>
      <c r="E236" s="2"/>
      <c r="F236" s="2"/>
      <c r="H236" s="2"/>
    </row>
    <row r="237">
      <c r="A237" s="6" t="s">
        <v>608</v>
      </c>
      <c r="B237" s="6" t="s">
        <v>609</v>
      </c>
      <c r="C237" s="1" t="s">
        <v>29</v>
      </c>
      <c r="E237" s="2"/>
      <c r="F237" s="2"/>
      <c r="H237" s="2"/>
    </row>
    <row r="238">
      <c r="A238" s="6" t="s">
        <v>611</v>
      </c>
      <c r="B238" s="6" t="s">
        <v>612</v>
      </c>
      <c r="C238" s="1" t="s">
        <v>19</v>
      </c>
      <c r="E238" s="2"/>
      <c r="F238" s="2"/>
      <c r="H238" s="2"/>
    </row>
    <row r="239">
      <c r="A239" s="1" t="s">
        <v>613</v>
      </c>
      <c r="B239" s="1" t="s">
        <v>614</v>
      </c>
      <c r="C239" s="2"/>
      <c r="E239" s="2"/>
      <c r="F239" s="2"/>
      <c r="H239" s="2"/>
    </row>
    <row r="240">
      <c r="A240" s="1" t="s">
        <v>615</v>
      </c>
      <c r="B240" s="1" t="s">
        <v>616</v>
      </c>
      <c r="C240" s="1" t="s">
        <v>29</v>
      </c>
      <c r="D240" s="1" t="s">
        <v>617</v>
      </c>
      <c r="E240" s="2"/>
      <c r="F240" s="2"/>
      <c r="H240" s="2"/>
    </row>
    <row r="241">
      <c r="A241" s="5" t="s">
        <v>618</v>
      </c>
      <c r="B241" s="6" t="s">
        <v>619</v>
      </c>
      <c r="C241" s="1" t="s">
        <v>11</v>
      </c>
      <c r="E241" s="2"/>
      <c r="F241" s="2"/>
      <c r="H241" s="2"/>
    </row>
    <row r="242">
      <c r="A242" s="1" t="s">
        <v>620</v>
      </c>
      <c r="B242" s="1" t="s">
        <v>621</v>
      </c>
      <c r="C242" s="1" t="s">
        <v>27</v>
      </c>
      <c r="E242" s="2"/>
      <c r="F242" s="2"/>
      <c r="H242" s="2"/>
    </row>
    <row r="243">
      <c r="A243" s="5" t="s">
        <v>622</v>
      </c>
      <c r="B243" s="6" t="s">
        <v>623</v>
      </c>
      <c r="C243" s="2"/>
      <c r="E243" s="2"/>
      <c r="F243" s="2"/>
      <c r="H243" s="2"/>
    </row>
    <row r="244">
      <c r="A244" s="1" t="s">
        <v>624</v>
      </c>
      <c r="B244" s="1" t="s">
        <v>625</v>
      </c>
      <c r="C244" s="1" t="s">
        <v>16</v>
      </c>
      <c r="E244" s="2"/>
      <c r="F244" s="2"/>
      <c r="H244" s="2"/>
    </row>
    <row r="245">
      <c r="A245" s="5" t="s">
        <v>626</v>
      </c>
      <c r="B245" s="6" t="s">
        <v>627</v>
      </c>
      <c r="C245" s="1" t="s">
        <v>29</v>
      </c>
      <c r="E245" s="2"/>
      <c r="F245" s="2"/>
      <c r="H245" s="2"/>
    </row>
    <row r="246">
      <c r="A246" s="5" t="s">
        <v>628</v>
      </c>
      <c r="B246" s="6" t="s">
        <v>629</v>
      </c>
      <c r="C246" s="1" t="s">
        <v>29</v>
      </c>
      <c r="E246" s="2"/>
      <c r="F246" s="2"/>
      <c r="H246" s="2"/>
    </row>
    <row r="247">
      <c r="A247" s="1" t="s">
        <v>630</v>
      </c>
      <c r="B247" s="1" t="s">
        <v>631</v>
      </c>
      <c r="C247" s="1" t="s">
        <v>29</v>
      </c>
      <c r="E247" s="2"/>
      <c r="F247" s="2"/>
      <c r="H247" s="2"/>
    </row>
    <row r="248">
      <c r="A248" s="5" t="s">
        <v>406</v>
      </c>
      <c r="B248" s="6" t="s">
        <v>632</v>
      </c>
      <c r="C248" s="1" t="s">
        <v>22</v>
      </c>
      <c r="E248" s="2"/>
      <c r="F248" s="2"/>
      <c r="H248" s="2"/>
    </row>
    <row r="249">
      <c r="A249" s="5" t="s">
        <v>633</v>
      </c>
      <c r="B249" s="6" t="s">
        <v>634</v>
      </c>
      <c r="C249" s="1" t="s">
        <v>8</v>
      </c>
      <c r="E249" s="2"/>
      <c r="F249" s="2"/>
      <c r="H249" s="2"/>
    </row>
    <row r="250">
      <c r="A250" s="1" t="s">
        <v>635</v>
      </c>
      <c r="B250" s="1" t="s">
        <v>600</v>
      </c>
      <c r="C250" s="1" t="s">
        <v>54</v>
      </c>
      <c r="D250" s="21">
        <f>36302883844</f>
        <v>36302883844</v>
      </c>
      <c r="E250" s="2"/>
      <c r="F250" s="2"/>
      <c r="H250" s="2"/>
    </row>
    <row r="251">
      <c r="A251" s="1" t="s">
        <v>640</v>
      </c>
      <c r="B251" s="1" t="s">
        <v>641</v>
      </c>
      <c r="C251" s="1" t="s">
        <v>54</v>
      </c>
      <c r="E251" s="2"/>
      <c r="F251" s="2"/>
      <c r="H251" s="2"/>
    </row>
    <row r="252">
      <c r="A252" s="1" t="s">
        <v>644</v>
      </c>
      <c r="B252" s="1" t="s">
        <v>645</v>
      </c>
      <c r="C252" s="1" t="s">
        <v>29</v>
      </c>
      <c r="E252" s="2"/>
      <c r="F252" s="2"/>
      <c r="H252" s="2"/>
    </row>
    <row r="253">
      <c r="A253" s="1" t="s">
        <v>646</v>
      </c>
      <c r="B253" s="1" t="s">
        <v>647</v>
      </c>
      <c r="C253" s="1" t="s">
        <v>11</v>
      </c>
      <c r="D253" s="1" t="s">
        <v>650</v>
      </c>
      <c r="E253" s="2"/>
      <c r="F253" s="2"/>
      <c r="H253" s="2"/>
    </row>
    <row r="254">
      <c r="A254" s="5" t="s">
        <v>651</v>
      </c>
      <c r="B254" s="6" t="s">
        <v>652</v>
      </c>
      <c r="C254" s="1" t="s">
        <v>29</v>
      </c>
      <c r="E254" s="2"/>
      <c r="F254" s="2"/>
      <c r="H254" s="2"/>
    </row>
    <row r="255">
      <c r="A255" s="5" t="s">
        <v>655</v>
      </c>
      <c r="B255" s="6" t="s">
        <v>656</v>
      </c>
      <c r="C255" s="2"/>
      <c r="E255" s="2"/>
      <c r="F255" s="2"/>
      <c r="H255" s="2"/>
    </row>
    <row r="256">
      <c r="A256" s="1" t="s">
        <v>657</v>
      </c>
      <c r="B256" s="1" t="s">
        <v>658</v>
      </c>
      <c r="C256" s="1" t="s">
        <v>8</v>
      </c>
      <c r="E256" s="2"/>
      <c r="F256" s="2"/>
      <c r="H256" s="2"/>
    </row>
    <row r="257">
      <c r="A257" s="1" t="s">
        <v>0</v>
      </c>
      <c r="C257" s="2"/>
      <c r="E257" s="2"/>
      <c r="F257" s="2"/>
      <c r="H257" s="2"/>
    </row>
    <row r="258">
      <c r="A258" s="1" t="s">
        <v>660</v>
      </c>
      <c r="C258" s="1" t="s">
        <v>73</v>
      </c>
      <c r="E258" s="2"/>
      <c r="F258" s="2"/>
      <c r="H258" s="2"/>
    </row>
    <row r="259">
      <c r="A259" s="1" t="s">
        <v>663</v>
      </c>
      <c r="C259" s="1" t="s">
        <v>27</v>
      </c>
      <c r="E259" s="2"/>
      <c r="F259" s="2"/>
      <c r="H259" s="2"/>
    </row>
    <row r="260">
      <c r="A260" s="1" t="s">
        <v>664</v>
      </c>
      <c r="C260" s="1" t="s">
        <v>16</v>
      </c>
      <c r="E260" s="2"/>
      <c r="F260" s="2"/>
      <c r="H260" s="2"/>
    </row>
    <row r="261">
      <c r="A261" s="1" t="s">
        <v>665</v>
      </c>
      <c r="C261" s="1" t="s">
        <v>202</v>
      </c>
      <c r="E261" s="2"/>
      <c r="F261" s="2"/>
      <c r="H261" s="2"/>
    </row>
    <row r="262">
      <c r="E262" s="2"/>
      <c r="F262" s="2"/>
      <c r="H262" s="2"/>
    </row>
    <row r="263">
      <c r="E263" s="2"/>
      <c r="F263" s="2"/>
      <c r="H263" s="2"/>
    </row>
    <row r="264">
      <c r="E264" s="2"/>
      <c r="F264" s="2"/>
      <c r="H264" s="2"/>
    </row>
    <row r="265">
      <c r="E265" s="2"/>
      <c r="F265" s="2"/>
      <c r="H265" s="2"/>
    </row>
    <row r="266">
      <c r="E266" s="2"/>
      <c r="F266" s="2"/>
      <c r="H266" s="2"/>
    </row>
    <row r="267">
      <c r="E267" s="2"/>
      <c r="F267" s="2"/>
      <c r="H267" s="2"/>
    </row>
    <row r="268">
      <c r="E268" s="2"/>
      <c r="F268" s="2"/>
      <c r="H268" s="2"/>
    </row>
    <row r="269">
      <c r="E269" s="2"/>
      <c r="F269" s="2"/>
      <c r="H269" s="2"/>
    </row>
    <row r="270">
      <c r="E270" s="2"/>
      <c r="F270" s="2"/>
      <c r="H270" s="2"/>
    </row>
    <row r="271">
      <c r="E271" s="2"/>
      <c r="F271" s="2"/>
      <c r="H271" s="2"/>
    </row>
    <row r="272">
      <c r="E272" s="2"/>
      <c r="F272" s="2"/>
      <c r="H272" s="2"/>
    </row>
    <row r="273">
      <c r="E273" s="2"/>
      <c r="F273" s="2"/>
      <c r="H273" s="2"/>
    </row>
    <row r="274">
      <c r="E274" s="2"/>
      <c r="F274" s="2"/>
      <c r="H274" s="2"/>
    </row>
    <row r="275">
      <c r="E275" s="2"/>
      <c r="F275" s="2"/>
      <c r="H275" s="2"/>
    </row>
    <row r="276">
      <c r="E276" s="2"/>
      <c r="F276" s="2"/>
      <c r="H276" s="2"/>
    </row>
    <row r="277">
      <c r="E277" s="2"/>
      <c r="F277" s="2"/>
      <c r="H277" s="2"/>
    </row>
    <row r="278">
      <c r="E278" s="2"/>
      <c r="F278" s="2"/>
      <c r="H278" s="2"/>
    </row>
    <row r="279">
      <c r="E279" s="2"/>
      <c r="F279" s="2"/>
      <c r="H279" s="2"/>
    </row>
    <row r="280">
      <c r="E280" s="2"/>
      <c r="F280" s="2"/>
      <c r="H280" s="2"/>
    </row>
    <row r="281">
      <c r="E281" s="2"/>
      <c r="F281" s="2"/>
      <c r="H281" s="2"/>
    </row>
    <row r="282">
      <c r="E282" s="2"/>
      <c r="F282" s="2"/>
      <c r="H282" s="2"/>
    </row>
    <row r="283">
      <c r="E283" s="2"/>
      <c r="F283" s="2"/>
      <c r="H283" s="2"/>
    </row>
    <row r="284">
      <c r="E284" s="2"/>
      <c r="F284" s="2"/>
      <c r="H284" s="2"/>
    </row>
    <row r="285">
      <c r="E285" s="2"/>
      <c r="F285" s="2"/>
      <c r="H285" s="2"/>
    </row>
    <row r="286">
      <c r="E286" s="2"/>
      <c r="F286" s="2"/>
      <c r="H286" s="2"/>
    </row>
    <row r="287">
      <c r="E287" s="2"/>
      <c r="F287" s="2"/>
      <c r="H287" s="2"/>
    </row>
    <row r="288">
      <c r="E288" s="2"/>
      <c r="F288" s="2"/>
      <c r="H288" s="2"/>
    </row>
    <row r="289">
      <c r="E289" s="2"/>
      <c r="F289" s="2"/>
      <c r="H289" s="2"/>
    </row>
    <row r="290">
      <c r="E290" s="2"/>
      <c r="F290" s="2"/>
      <c r="H290" s="2"/>
    </row>
    <row r="291">
      <c r="E291" s="2"/>
      <c r="F291" s="2"/>
      <c r="H291" s="2"/>
    </row>
    <row r="292">
      <c r="E292" s="2"/>
      <c r="F292" s="2"/>
      <c r="H292" s="2"/>
    </row>
    <row r="293">
      <c r="E293" s="2"/>
      <c r="F293" s="2"/>
      <c r="H293" s="2"/>
    </row>
    <row r="294">
      <c r="E294" s="2"/>
      <c r="F294" s="2"/>
      <c r="H294" s="2"/>
    </row>
    <row r="295">
      <c r="E295" s="2"/>
      <c r="F295" s="2"/>
      <c r="H295" s="2"/>
    </row>
    <row r="296">
      <c r="E296" s="2"/>
      <c r="F296" s="2"/>
      <c r="H296" s="2"/>
    </row>
    <row r="297">
      <c r="E297" s="2"/>
      <c r="F297" s="2"/>
      <c r="H297" s="2"/>
    </row>
    <row r="298">
      <c r="E298" s="2"/>
      <c r="F298" s="2"/>
      <c r="H298" s="2"/>
    </row>
    <row r="299">
      <c r="E299" s="2"/>
      <c r="F299" s="2"/>
      <c r="H299" s="2"/>
    </row>
    <row r="300">
      <c r="E300" s="2"/>
      <c r="F300" s="2"/>
      <c r="H300" s="2"/>
    </row>
    <row r="301">
      <c r="E301" s="2"/>
      <c r="F301" s="2"/>
      <c r="H301" s="2"/>
    </row>
    <row r="302">
      <c r="E302" s="2"/>
      <c r="F302" s="2"/>
      <c r="H302" s="2"/>
    </row>
    <row r="303">
      <c r="E303" s="2"/>
      <c r="F303" s="2"/>
      <c r="H303" s="2"/>
    </row>
    <row r="304">
      <c r="E304" s="2"/>
      <c r="F304" s="2"/>
      <c r="H304" s="2"/>
    </row>
    <row r="305">
      <c r="E305" s="2"/>
      <c r="F305" s="2"/>
      <c r="H305" s="2"/>
    </row>
    <row r="306">
      <c r="E306" s="2"/>
      <c r="F306" s="2"/>
      <c r="H306" s="2"/>
    </row>
    <row r="307">
      <c r="E307" s="2"/>
      <c r="F307" s="2"/>
      <c r="H307" s="2"/>
    </row>
    <row r="308">
      <c r="E308" s="2"/>
      <c r="F308" s="2"/>
      <c r="H308" s="2"/>
    </row>
    <row r="309">
      <c r="E309" s="2"/>
      <c r="F309" s="2"/>
      <c r="H309" s="2"/>
    </row>
    <row r="310">
      <c r="E310" s="2"/>
      <c r="F310" s="2"/>
      <c r="H310" s="2"/>
    </row>
    <row r="311">
      <c r="E311" s="2"/>
      <c r="F311" s="2"/>
      <c r="H311" s="2"/>
    </row>
    <row r="312">
      <c r="E312" s="2"/>
      <c r="F312" s="2"/>
      <c r="H312" s="2"/>
    </row>
    <row r="313">
      <c r="E313" s="2"/>
      <c r="F313" s="2"/>
      <c r="H313" s="2"/>
    </row>
    <row r="314">
      <c r="E314" s="2"/>
      <c r="F314" s="2"/>
      <c r="H314" s="2"/>
    </row>
    <row r="315">
      <c r="E315" s="2"/>
      <c r="F315" s="2"/>
      <c r="H315" s="2"/>
    </row>
    <row r="316">
      <c r="E316" s="2"/>
      <c r="F316" s="2"/>
      <c r="H316" s="2"/>
    </row>
    <row r="317">
      <c r="E317" s="2"/>
      <c r="F317" s="2"/>
      <c r="H317" s="2"/>
    </row>
    <row r="318">
      <c r="E318" s="2"/>
      <c r="F318" s="2"/>
      <c r="H318" s="2"/>
    </row>
    <row r="319">
      <c r="E319" s="2"/>
      <c r="F319" s="2"/>
      <c r="H319" s="2"/>
    </row>
    <row r="320">
      <c r="E320" s="2"/>
      <c r="F320" s="2"/>
      <c r="H320" s="2"/>
    </row>
    <row r="321">
      <c r="E321" s="2"/>
      <c r="F321" s="2"/>
      <c r="H321" s="2"/>
    </row>
    <row r="322">
      <c r="E322" s="2"/>
      <c r="F322" s="2"/>
      <c r="H322" s="2"/>
    </row>
    <row r="323">
      <c r="E323" s="2"/>
      <c r="F323" s="2"/>
      <c r="H323" s="2"/>
    </row>
    <row r="324">
      <c r="E324" s="2"/>
      <c r="F324" s="2"/>
      <c r="H324" s="2"/>
    </row>
    <row r="325">
      <c r="E325" s="2"/>
      <c r="F325" s="2"/>
      <c r="H325" s="2"/>
    </row>
    <row r="326">
      <c r="E326" s="2"/>
      <c r="F326" s="2"/>
      <c r="H326" s="2"/>
    </row>
    <row r="327">
      <c r="E327" s="2"/>
      <c r="F327" s="2"/>
      <c r="H327" s="2"/>
    </row>
    <row r="328">
      <c r="E328" s="2"/>
      <c r="F328" s="2"/>
      <c r="H328" s="2"/>
    </row>
    <row r="329">
      <c r="E329" s="2"/>
      <c r="F329" s="2"/>
      <c r="H329" s="2"/>
    </row>
    <row r="330">
      <c r="E330" s="2"/>
      <c r="F330" s="2"/>
      <c r="H330" s="2"/>
    </row>
    <row r="331">
      <c r="E331" s="2"/>
      <c r="F331" s="2"/>
      <c r="H331" s="2"/>
    </row>
    <row r="332">
      <c r="E332" s="2"/>
      <c r="F332" s="2"/>
      <c r="H332" s="2"/>
    </row>
    <row r="333">
      <c r="E333" s="2"/>
      <c r="F333" s="2"/>
      <c r="H333" s="2"/>
    </row>
    <row r="334">
      <c r="E334" s="2"/>
      <c r="F334" s="2"/>
      <c r="H334" s="2"/>
    </row>
    <row r="335">
      <c r="E335" s="2"/>
      <c r="F335" s="2"/>
      <c r="H335" s="2"/>
    </row>
    <row r="336">
      <c r="E336" s="2"/>
      <c r="F336" s="2"/>
      <c r="H336" s="2"/>
    </row>
    <row r="337">
      <c r="E337" s="2"/>
      <c r="F337" s="2"/>
      <c r="H337" s="2"/>
    </row>
    <row r="338">
      <c r="E338" s="2"/>
      <c r="F338" s="2"/>
      <c r="H338" s="2"/>
    </row>
    <row r="339">
      <c r="E339" s="2"/>
      <c r="F339" s="2"/>
      <c r="H339" s="2"/>
    </row>
    <row r="340">
      <c r="E340" s="2"/>
      <c r="F340" s="2"/>
      <c r="H340" s="2"/>
    </row>
    <row r="341">
      <c r="E341" s="2"/>
      <c r="F341" s="2"/>
      <c r="H341" s="2"/>
    </row>
    <row r="342">
      <c r="E342" s="2"/>
      <c r="F342" s="2"/>
      <c r="H342" s="2"/>
    </row>
    <row r="343">
      <c r="E343" s="2"/>
      <c r="F343" s="2"/>
      <c r="H343" s="2"/>
    </row>
    <row r="344">
      <c r="E344" s="2"/>
      <c r="F344" s="2"/>
      <c r="H344" s="2"/>
    </row>
    <row r="345">
      <c r="E345" s="2"/>
      <c r="F345" s="2"/>
      <c r="H345" s="2"/>
    </row>
    <row r="346">
      <c r="E346" s="2"/>
      <c r="F346" s="2"/>
      <c r="H346" s="2"/>
    </row>
    <row r="347">
      <c r="E347" s="2"/>
      <c r="F347" s="2"/>
      <c r="H347" s="2"/>
    </row>
    <row r="348">
      <c r="E348" s="2"/>
      <c r="F348" s="2"/>
      <c r="H348" s="2"/>
    </row>
    <row r="349">
      <c r="E349" s="2"/>
      <c r="F349" s="2"/>
      <c r="H349" s="2"/>
    </row>
    <row r="350">
      <c r="E350" s="2"/>
      <c r="F350" s="2"/>
      <c r="H350" s="2"/>
    </row>
    <row r="351">
      <c r="E351" s="2"/>
      <c r="F351" s="2"/>
      <c r="H351" s="2"/>
    </row>
    <row r="352">
      <c r="E352" s="2"/>
      <c r="F352" s="2"/>
      <c r="H352" s="2"/>
    </row>
    <row r="353">
      <c r="E353" s="2"/>
      <c r="F353" s="2"/>
      <c r="H353" s="2"/>
    </row>
    <row r="354">
      <c r="E354" s="2"/>
      <c r="F354" s="2"/>
      <c r="H354" s="2"/>
    </row>
    <row r="355">
      <c r="E355" s="2"/>
      <c r="F355" s="2"/>
      <c r="H355" s="2"/>
    </row>
    <row r="356">
      <c r="E356" s="2"/>
      <c r="F356" s="2"/>
      <c r="H356" s="2"/>
    </row>
    <row r="357">
      <c r="E357" s="2"/>
      <c r="F357" s="2"/>
      <c r="H357" s="2"/>
    </row>
    <row r="358">
      <c r="E358" s="2"/>
      <c r="F358" s="2"/>
      <c r="H358" s="2"/>
    </row>
    <row r="359">
      <c r="E359" s="2"/>
      <c r="F359" s="2"/>
      <c r="H359" s="2"/>
    </row>
    <row r="360">
      <c r="E360" s="2"/>
      <c r="F360" s="2"/>
      <c r="H360" s="2"/>
    </row>
    <row r="361">
      <c r="E361" s="2"/>
      <c r="F361" s="2"/>
      <c r="H361" s="2"/>
    </row>
    <row r="362">
      <c r="E362" s="2"/>
      <c r="F362" s="2"/>
      <c r="H362" s="2"/>
    </row>
    <row r="363">
      <c r="E363" s="2"/>
      <c r="F363" s="2"/>
      <c r="H363" s="2"/>
    </row>
    <row r="364">
      <c r="E364" s="2"/>
      <c r="F364" s="2"/>
      <c r="H364" s="2"/>
    </row>
    <row r="365">
      <c r="E365" s="2"/>
      <c r="F365" s="2"/>
      <c r="H365" s="2"/>
    </row>
    <row r="366">
      <c r="E366" s="2"/>
      <c r="F366" s="2"/>
      <c r="H366" s="2"/>
    </row>
    <row r="367">
      <c r="E367" s="2"/>
      <c r="F367" s="2"/>
      <c r="H367" s="2"/>
    </row>
    <row r="368">
      <c r="E368" s="2"/>
      <c r="F368" s="2"/>
      <c r="H368" s="2"/>
    </row>
    <row r="369">
      <c r="E369" s="2"/>
      <c r="F369" s="2"/>
      <c r="H369" s="2"/>
    </row>
    <row r="370">
      <c r="E370" s="2"/>
      <c r="F370" s="2"/>
      <c r="H370" s="2"/>
    </row>
    <row r="371">
      <c r="E371" s="2"/>
      <c r="F371" s="2"/>
      <c r="H371" s="2"/>
    </row>
    <row r="372">
      <c r="E372" s="2"/>
      <c r="F372" s="2"/>
      <c r="H372" s="2"/>
    </row>
    <row r="373">
      <c r="E373" s="2"/>
      <c r="F373" s="2"/>
      <c r="H373" s="2"/>
    </row>
    <row r="374">
      <c r="E374" s="2"/>
      <c r="F374" s="2"/>
      <c r="H374" s="2"/>
    </row>
    <row r="375">
      <c r="E375" s="2"/>
      <c r="F375" s="2"/>
      <c r="H375" s="2"/>
    </row>
    <row r="376">
      <c r="E376" s="2"/>
      <c r="F376" s="2"/>
      <c r="H376" s="2"/>
    </row>
    <row r="377">
      <c r="E377" s="2"/>
      <c r="F377" s="2"/>
      <c r="H377" s="2"/>
    </row>
    <row r="378">
      <c r="E378" s="2"/>
      <c r="F378" s="2"/>
      <c r="H378" s="2"/>
    </row>
    <row r="379">
      <c r="E379" s="2"/>
      <c r="F379" s="2"/>
      <c r="H379" s="2"/>
    </row>
    <row r="380">
      <c r="E380" s="2"/>
      <c r="F380" s="2"/>
      <c r="H380" s="2"/>
    </row>
    <row r="381">
      <c r="E381" s="2"/>
      <c r="F381" s="2"/>
      <c r="H381" s="2"/>
    </row>
    <row r="382">
      <c r="E382" s="2"/>
      <c r="F382" s="2"/>
      <c r="H382" s="2"/>
    </row>
    <row r="383">
      <c r="E383" s="2"/>
      <c r="F383" s="2"/>
      <c r="H383" s="2"/>
    </row>
    <row r="384">
      <c r="E384" s="2"/>
      <c r="F384" s="2"/>
      <c r="H384" s="2"/>
    </row>
    <row r="385">
      <c r="E385" s="2"/>
      <c r="F385" s="2"/>
      <c r="H385" s="2"/>
    </row>
    <row r="386">
      <c r="E386" s="2"/>
      <c r="F386" s="2"/>
      <c r="H386" s="2"/>
    </row>
    <row r="387">
      <c r="E387" s="2"/>
      <c r="F387" s="2"/>
      <c r="H387" s="2"/>
    </row>
    <row r="388">
      <c r="E388" s="2"/>
      <c r="F388" s="2"/>
      <c r="H388" s="2"/>
    </row>
    <row r="389">
      <c r="E389" s="2"/>
      <c r="F389" s="2"/>
      <c r="H389" s="2"/>
    </row>
    <row r="390">
      <c r="E390" s="2"/>
      <c r="F390" s="2"/>
      <c r="H390" s="2"/>
    </row>
    <row r="391">
      <c r="E391" s="2"/>
      <c r="F391" s="2"/>
      <c r="H391" s="2"/>
    </row>
    <row r="392">
      <c r="E392" s="2"/>
      <c r="F392" s="2"/>
      <c r="H392" s="2"/>
    </row>
    <row r="393">
      <c r="E393" s="2"/>
      <c r="F393" s="2"/>
      <c r="H393" s="2"/>
    </row>
    <row r="394">
      <c r="E394" s="2"/>
      <c r="F394" s="2"/>
      <c r="H394" s="2"/>
    </row>
    <row r="395">
      <c r="E395" s="2"/>
      <c r="F395" s="2"/>
      <c r="H395" s="2"/>
    </row>
    <row r="396">
      <c r="E396" s="2"/>
      <c r="F396" s="2"/>
      <c r="H396" s="2"/>
    </row>
    <row r="397">
      <c r="E397" s="2"/>
      <c r="F397" s="2"/>
      <c r="H397" s="2"/>
    </row>
    <row r="398">
      <c r="E398" s="2"/>
      <c r="F398" s="2"/>
      <c r="H398" s="2"/>
    </row>
    <row r="399">
      <c r="E399" s="2"/>
      <c r="F399" s="2"/>
      <c r="H399" s="2"/>
    </row>
    <row r="400">
      <c r="E400" s="2"/>
      <c r="F400" s="2"/>
      <c r="H400" s="2"/>
    </row>
    <row r="401">
      <c r="E401" s="2"/>
      <c r="F401" s="2"/>
      <c r="H401" s="2"/>
    </row>
    <row r="402">
      <c r="E402" s="2"/>
      <c r="F402" s="2"/>
      <c r="H402" s="2"/>
    </row>
    <row r="403">
      <c r="E403" s="2"/>
      <c r="F403" s="2"/>
      <c r="H403" s="2"/>
    </row>
    <row r="404">
      <c r="E404" s="2"/>
      <c r="F404" s="2"/>
      <c r="H404" s="2"/>
    </row>
    <row r="405">
      <c r="E405" s="2"/>
      <c r="F405" s="2"/>
      <c r="H405" s="2"/>
    </row>
    <row r="406">
      <c r="E406" s="2"/>
      <c r="F406" s="2"/>
      <c r="H406" s="2"/>
    </row>
    <row r="407">
      <c r="E407" s="2"/>
      <c r="F407" s="2"/>
      <c r="H407" s="2"/>
    </row>
    <row r="408">
      <c r="E408" s="2"/>
      <c r="F408" s="2"/>
      <c r="H408" s="2"/>
    </row>
    <row r="409">
      <c r="E409" s="2"/>
      <c r="F409" s="2"/>
      <c r="H409" s="2"/>
    </row>
    <row r="410">
      <c r="E410" s="2"/>
      <c r="F410" s="2"/>
      <c r="H410" s="2"/>
    </row>
    <row r="411">
      <c r="E411" s="2"/>
      <c r="F411" s="2"/>
      <c r="H411" s="2"/>
    </row>
    <row r="412">
      <c r="E412" s="2"/>
      <c r="F412" s="2"/>
      <c r="H412" s="2"/>
    </row>
    <row r="413">
      <c r="E413" s="2"/>
      <c r="F413" s="2"/>
      <c r="H413" s="2"/>
    </row>
    <row r="414">
      <c r="E414" s="2"/>
      <c r="F414" s="2"/>
      <c r="H414" s="2"/>
    </row>
    <row r="415">
      <c r="E415" s="2"/>
      <c r="F415" s="2"/>
      <c r="H415" s="2"/>
    </row>
    <row r="416">
      <c r="E416" s="2"/>
      <c r="F416" s="2"/>
      <c r="H416" s="2"/>
    </row>
    <row r="417">
      <c r="E417" s="2"/>
      <c r="F417" s="2"/>
      <c r="H417" s="2"/>
    </row>
    <row r="418">
      <c r="E418" s="2"/>
      <c r="F418" s="2"/>
      <c r="H418" s="2"/>
    </row>
    <row r="419">
      <c r="E419" s="2"/>
      <c r="F419" s="2"/>
      <c r="H419" s="2"/>
    </row>
    <row r="420">
      <c r="E420" s="2"/>
      <c r="F420" s="2"/>
      <c r="H420" s="2"/>
    </row>
    <row r="421">
      <c r="E421" s="2"/>
      <c r="F421" s="2"/>
      <c r="H421" s="2"/>
    </row>
    <row r="422">
      <c r="E422" s="2"/>
      <c r="F422" s="2"/>
      <c r="H422" s="2"/>
    </row>
    <row r="423">
      <c r="E423" s="2"/>
      <c r="F423" s="2"/>
      <c r="H423" s="2"/>
    </row>
    <row r="424">
      <c r="E424" s="2"/>
      <c r="F424" s="2"/>
      <c r="H424" s="2"/>
    </row>
    <row r="425">
      <c r="E425" s="2"/>
      <c r="F425" s="2"/>
      <c r="H425" s="2"/>
    </row>
    <row r="426">
      <c r="E426" s="2"/>
      <c r="F426" s="2"/>
      <c r="H426" s="2"/>
    </row>
    <row r="427">
      <c r="E427" s="2"/>
      <c r="F427" s="2"/>
      <c r="H427" s="2"/>
    </row>
    <row r="428">
      <c r="E428" s="2"/>
      <c r="F428" s="2"/>
      <c r="H428" s="2"/>
    </row>
    <row r="429">
      <c r="E429" s="2"/>
      <c r="F429" s="2"/>
      <c r="H429" s="2"/>
    </row>
    <row r="430">
      <c r="E430" s="2"/>
      <c r="F430" s="2"/>
      <c r="H430" s="2"/>
    </row>
    <row r="431">
      <c r="E431" s="2"/>
      <c r="F431" s="2"/>
      <c r="H431" s="2"/>
    </row>
    <row r="432">
      <c r="E432" s="2"/>
      <c r="F432" s="2"/>
      <c r="H432" s="2"/>
    </row>
    <row r="433">
      <c r="E433" s="2"/>
      <c r="F433" s="2"/>
      <c r="H433" s="2"/>
    </row>
    <row r="434">
      <c r="E434" s="2"/>
      <c r="F434" s="2"/>
      <c r="H434" s="2"/>
    </row>
    <row r="435">
      <c r="E435" s="2"/>
      <c r="F435" s="2"/>
      <c r="H435" s="2"/>
    </row>
    <row r="436">
      <c r="E436" s="2"/>
      <c r="F436" s="2"/>
      <c r="H436" s="2"/>
    </row>
    <row r="437">
      <c r="E437" s="2"/>
      <c r="F437" s="2"/>
      <c r="H437" s="2"/>
    </row>
    <row r="438">
      <c r="E438" s="2"/>
      <c r="F438" s="2"/>
      <c r="H438" s="2"/>
    </row>
    <row r="439">
      <c r="E439" s="2"/>
      <c r="F439" s="2"/>
      <c r="H439" s="2"/>
    </row>
    <row r="440">
      <c r="E440" s="2"/>
      <c r="F440" s="2"/>
      <c r="H440" s="2"/>
    </row>
    <row r="441">
      <c r="E441" s="2"/>
      <c r="F441" s="2"/>
      <c r="H441" s="2"/>
    </row>
    <row r="442">
      <c r="E442" s="2"/>
      <c r="F442" s="2"/>
      <c r="H442" s="2"/>
    </row>
    <row r="443">
      <c r="E443" s="2"/>
      <c r="F443" s="2"/>
      <c r="H443" s="2"/>
    </row>
    <row r="444">
      <c r="E444" s="2"/>
      <c r="F444" s="2"/>
      <c r="H444" s="2"/>
    </row>
    <row r="445">
      <c r="E445" s="2"/>
      <c r="F445" s="2"/>
      <c r="H445" s="2"/>
    </row>
    <row r="446">
      <c r="E446" s="2"/>
      <c r="F446" s="2"/>
      <c r="H446" s="2"/>
    </row>
    <row r="447">
      <c r="E447" s="2"/>
      <c r="F447" s="2"/>
      <c r="H447" s="2"/>
    </row>
    <row r="448">
      <c r="E448" s="2"/>
      <c r="F448" s="2"/>
      <c r="H448" s="2"/>
    </row>
    <row r="449">
      <c r="E449" s="2"/>
      <c r="F449" s="2"/>
      <c r="H449" s="2"/>
    </row>
    <row r="450">
      <c r="E450" s="2"/>
      <c r="F450" s="2"/>
      <c r="H450" s="2"/>
    </row>
    <row r="451">
      <c r="E451" s="2"/>
      <c r="F451" s="2"/>
      <c r="H451" s="2"/>
    </row>
    <row r="452">
      <c r="E452" s="2"/>
      <c r="F452" s="2"/>
      <c r="H452" s="2"/>
    </row>
    <row r="453">
      <c r="E453" s="2"/>
      <c r="F453" s="2"/>
      <c r="H453" s="2"/>
    </row>
    <row r="454">
      <c r="E454" s="2"/>
      <c r="F454" s="2"/>
      <c r="H454" s="2"/>
    </row>
    <row r="455">
      <c r="E455" s="2"/>
      <c r="F455" s="2"/>
      <c r="H455" s="2"/>
    </row>
    <row r="456">
      <c r="E456" s="2"/>
      <c r="F456" s="2"/>
      <c r="H456" s="2"/>
    </row>
    <row r="457">
      <c r="E457" s="2"/>
      <c r="F457" s="2"/>
      <c r="H457" s="2"/>
    </row>
    <row r="458">
      <c r="E458" s="2"/>
      <c r="F458" s="2"/>
      <c r="H458" s="2"/>
    </row>
    <row r="459">
      <c r="E459" s="2"/>
      <c r="F459" s="2"/>
      <c r="H459" s="2"/>
    </row>
    <row r="460">
      <c r="E460" s="2"/>
      <c r="F460" s="2"/>
      <c r="H460" s="2"/>
    </row>
    <row r="461">
      <c r="E461" s="2"/>
      <c r="F461" s="2"/>
      <c r="H461" s="2"/>
    </row>
    <row r="462">
      <c r="E462" s="2"/>
      <c r="F462" s="2"/>
      <c r="H462" s="2"/>
    </row>
    <row r="463">
      <c r="E463" s="2"/>
      <c r="F463" s="2"/>
      <c r="H463" s="2"/>
    </row>
    <row r="464">
      <c r="E464" s="2"/>
      <c r="F464" s="2"/>
      <c r="H464" s="2"/>
    </row>
    <row r="465">
      <c r="E465" s="2"/>
      <c r="F465" s="2"/>
      <c r="H465" s="2"/>
    </row>
    <row r="466">
      <c r="E466" s="2"/>
      <c r="F466" s="2"/>
      <c r="H466" s="2"/>
    </row>
    <row r="467">
      <c r="E467" s="2"/>
      <c r="F467" s="2"/>
      <c r="H467" s="2"/>
    </row>
    <row r="468">
      <c r="E468" s="2"/>
      <c r="F468" s="2"/>
      <c r="H468" s="2"/>
    </row>
    <row r="469">
      <c r="E469" s="2"/>
      <c r="F469" s="2"/>
      <c r="H469" s="2"/>
    </row>
    <row r="470">
      <c r="E470" s="2"/>
      <c r="F470" s="2"/>
      <c r="H470" s="2"/>
    </row>
    <row r="471">
      <c r="E471" s="2"/>
      <c r="F471" s="2"/>
      <c r="H471" s="2"/>
    </row>
    <row r="472">
      <c r="E472" s="2"/>
      <c r="F472" s="2"/>
      <c r="H472" s="2"/>
    </row>
    <row r="473">
      <c r="E473" s="2"/>
      <c r="F473" s="2"/>
      <c r="H473" s="2"/>
    </row>
    <row r="474">
      <c r="E474" s="2"/>
      <c r="F474" s="2"/>
      <c r="H474" s="2"/>
    </row>
    <row r="475">
      <c r="E475" s="2"/>
      <c r="F475" s="2"/>
      <c r="H475" s="2"/>
    </row>
    <row r="476">
      <c r="E476" s="2"/>
      <c r="F476" s="2"/>
      <c r="H476" s="2"/>
    </row>
    <row r="477">
      <c r="E477" s="2"/>
      <c r="F477" s="2"/>
      <c r="H477" s="2"/>
    </row>
    <row r="478">
      <c r="E478" s="2"/>
      <c r="F478" s="2"/>
      <c r="H478" s="2"/>
    </row>
    <row r="479">
      <c r="E479" s="2"/>
      <c r="F479" s="2"/>
      <c r="H479" s="2"/>
    </row>
    <row r="480">
      <c r="E480" s="2"/>
      <c r="F480" s="2"/>
      <c r="H480" s="2"/>
    </row>
    <row r="481">
      <c r="E481" s="2"/>
      <c r="F481" s="2"/>
      <c r="H481" s="2"/>
    </row>
    <row r="482">
      <c r="E482" s="2"/>
      <c r="F482" s="2"/>
      <c r="H482" s="2"/>
    </row>
    <row r="483">
      <c r="E483" s="2"/>
      <c r="F483" s="2"/>
      <c r="H483" s="2"/>
    </row>
    <row r="484">
      <c r="E484" s="2"/>
      <c r="F484" s="2"/>
      <c r="H484" s="2"/>
    </row>
    <row r="485">
      <c r="E485" s="2"/>
      <c r="F485" s="2"/>
      <c r="H485" s="2"/>
    </row>
    <row r="486">
      <c r="E486" s="2"/>
      <c r="F486" s="2"/>
      <c r="H486" s="2"/>
    </row>
    <row r="487">
      <c r="E487" s="2"/>
      <c r="F487" s="2"/>
      <c r="H487" s="2"/>
    </row>
    <row r="488">
      <c r="E488" s="2"/>
      <c r="F488" s="2"/>
      <c r="H488" s="2"/>
    </row>
    <row r="489">
      <c r="E489" s="2"/>
      <c r="F489" s="2"/>
      <c r="H489" s="2"/>
    </row>
    <row r="490">
      <c r="E490" s="2"/>
      <c r="F490" s="2"/>
      <c r="H490" s="2"/>
    </row>
    <row r="491">
      <c r="E491" s="2"/>
      <c r="F491" s="2"/>
      <c r="H491" s="2"/>
    </row>
    <row r="492">
      <c r="E492" s="2"/>
      <c r="F492" s="2"/>
      <c r="H492" s="2"/>
    </row>
    <row r="493">
      <c r="E493" s="2"/>
      <c r="F493" s="2"/>
      <c r="H493" s="2"/>
    </row>
    <row r="494">
      <c r="E494" s="2"/>
      <c r="F494" s="2"/>
      <c r="H494" s="2"/>
    </row>
    <row r="495">
      <c r="E495" s="2"/>
      <c r="F495" s="2"/>
      <c r="H495" s="2"/>
    </row>
    <row r="496">
      <c r="E496" s="2"/>
      <c r="F496" s="2"/>
      <c r="H496" s="2"/>
    </row>
    <row r="497">
      <c r="E497" s="2"/>
      <c r="F497" s="2"/>
      <c r="H497" s="2"/>
    </row>
    <row r="498">
      <c r="E498" s="2"/>
      <c r="F498" s="2"/>
      <c r="H498" s="2"/>
    </row>
    <row r="499">
      <c r="E499" s="2"/>
      <c r="F499" s="2"/>
      <c r="H499" s="2"/>
    </row>
    <row r="500">
      <c r="E500" s="2"/>
      <c r="F500" s="2"/>
      <c r="H500" s="2"/>
    </row>
    <row r="501">
      <c r="E501" s="2"/>
      <c r="F501" s="2"/>
      <c r="H501" s="2"/>
    </row>
    <row r="502">
      <c r="E502" s="2"/>
      <c r="F502" s="2"/>
      <c r="H502" s="2"/>
    </row>
    <row r="503">
      <c r="E503" s="2"/>
      <c r="F503" s="2"/>
      <c r="H503" s="2"/>
    </row>
    <row r="504">
      <c r="E504" s="2"/>
      <c r="F504" s="2"/>
      <c r="H504" s="2"/>
    </row>
    <row r="505">
      <c r="E505" s="2"/>
      <c r="F505" s="2"/>
      <c r="H505" s="2"/>
    </row>
    <row r="506">
      <c r="E506" s="2"/>
      <c r="F506" s="2"/>
      <c r="H506" s="2"/>
    </row>
    <row r="507">
      <c r="E507" s="2"/>
      <c r="F507" s="2"/>
      <c r="H507" s="2"/>
    </row>
    <row r="508">
      <c r="E508" s="2"/>
      <c r="F508" s="2"/>
      <c r="H508" s="2"/>
    </row>
    <row r="509">
      <c r="E509" s="2"/>
      <c r="F509" s="2"/>
      <c r="H509" s="2"/>
    </row>
    <row r="510">
      <c r="E510" s="2"/>
      <c r="F510" s="2"/>
      <c r="H510" s="2"/>
    </row>
    <row r="511">
      <c r="E511" s="2"/>
      <c r="F511" s="2"/>
      <c r="H511" s="2"/>
    </row>
    <row r="512">
      <c r="E512" s="2"/>
      <c r="F512" s="2"/>
      <c r="H512" s="2"/>
    </row>
    <row r="513">
      <c r="E513" s="2"/>
      <c r="F513" s="2"/>
      <c r="H513" s="2"/>
    </row>
    <row r="514">
      <c r="E514" s="2"/>
      <c r="F514" s="2"/>
      <c r="H514" s="2"/>
    </row>
    <row r="515">
      <c r="E515" s="2"/>
      <c r="F515" s="2"/>
      <c r="H515" s="2"/>
    </row>
    <row r="516">
      <c r="E516" s="2"/>
      <c r="F516" s="2"/>
      <c r="H516" s="2"/>
    </row>
    <row r="517">
      <c r="E517" s="2"/>
      <c r="F517" s="2"/>
      <c r="H517" s="2"/>
    </row>
    <row r="518">
      <c r="E518" s="2"/>
      <c r="F518" s="2"/>
      <c r="H518" s="2"/>
    </row>
    <row r="519">
      <c r="E519" s="2"/>
      <c r="F519" s="2"/>
      <c r="H519" s="2"/>
    </row>
    <row r="520">
      <c r="E520" s="2"/>
      <c r="F520" s="2"/>
      <c r="H520" s="2"/>
    </row>
    <row r="521">
      <c r="E521" s="2"/>
      <c r="F521" s="2"/>
      <c r="H521" s="2"/>
    </row>
    <row r="522">
      <c r="E522" s="2"/>
      <c r="F522" s="2"/>
      <c r="H522" s="2"/>
    </row>
    <row r="523">
      <c r="E523" s="2"/>
      <c r="F523" s="2"/>
      <c r="H523" s="2"/>
    </row>
    <row r="524">
      <c r="E524" s="2"/>
      <c r="F524" s="2"/>
      <c r="H524" s="2"/>
    </row>
    <row r="525">
      <c r="E525" s="2"/>
      <c r="F525" s="2"/>
      <c r="H525" s="2"/>
    </row>
    <row r="526">
      <c r="E526" s="2"/>
      <c r="F526" s="2"/>
      <c r="H526" s="2"/>
    </row>
    <row r="527">
      <c r="E527" s="2"/>
      <c r="F527" s="2"/>
      <c r="H527" s="2"/>
    </row>
    <row r="528">
      <c r="E528" s="2"/>
      <c r="F528" s="2"/>
      <c r="H528" s="2"/>
    </row>
    <row r="529">
      <c r="E529" s="2"/>
      <c r="F529" s="2"/>
      <c r="H529" s="2"/>
    </row>
    <row r="530">
      <c r="E530" s="2"/>
      <c r="F530" s="2"/>
      <c r="H530" s="2"/>
    </row>
    <row r="531">
      <c r="E531" s="2"/>
      <c r="F531" s="2"/>
      <c r="H531" s="2"/>
    </row>
    <row r="532">
      <c r="E532" s="2"/>
      <c r="F532" s="2"/>
      <c r="H532" s="2"/>
    </row>
    <row r="533">
      <c r="E533" s="2"/>
      <c r="F533" s="2"/>
      <c r="H533" s="2"/>
    </row>
    <row r="534">
      <c r="E534" s="2"/>
      <c r="F534" s="2"/>
      <c r="H534" s="2"/>
    </row>
    <row r="535">
      <c r="E535" s="2"/>
      <c r="F535" s="2"/>
      <c r="H535" s="2"/>
    </row>
    <row r="536">
      <c r="E536" s="2"/>
      <c r="F536" s="2"/>
      <c r="H536" s="2"/>
    </row>
    <row r="537">
      <c r="E537" s="2"/>
      <c r="F537" s="2"/>
      <c r="H537" s="2"/>
    </row>
    <row r="538">
      <c r="E538" s="2"/>
      <c r="F538" s="2"/>
      <c r="H538" s="2"/>
    </row>
    <row r="539">
      <c r="E539" s="2"/>
      <c r="F539" s="2"/>
      <c r="H539" s="2"/>
    </row>
    <row r="540">
      <c r="E540" s="2"/>
      <c r="F540" s="2"/>
      <c r="H540" s="2"/>
    </row>
    <row r="541">
      <c r="E541" s="2"/>
      <c r="F541" s="2"/>
      <c r="H541" s="2"/>
    </row>
    <row r="542">
      <c r="E542" s="2"/>
      <c r="F542" s="2"/>
      <c r="H542" s="2"/>
    </row>
    <row r="543">
      <c r="E543" s="2"/>
      <c r="F543" s="2"/>
      <c r="H543" s="2"/>
    </row>
    <row r="544">
      <c r="E544" s="2"/>
      <c r="F544" s="2"/>
      <c r="H544" s="2"/>
    </row>
    <row r="545">
      <c r="E545" s="2"/>
      <c r="F545" s="2"/>
      <c r="H545" s="2"/>
    </row>
    <row r="546">
      <c r="E546" s="2"/>
      <c r="F546" s="2"/>
      <c r="H546" s="2"/>
    </row>
    <row r="547">
      <c r="E547" s="2"/>
      <c r="F547" s="2"/>
      <c r="H547" s="2"/>
    </row>
    <row r="548">
      <c r="E548" s="2"/>
      <c r="F548" s="2"/>
      <c r="H548" s="2"/>
    </row>
    <row r="549">
      <c r="E549" s="2"/>
      <c r="F549" s="2"/>
      <c r="H549" s="2"/>
    </row>
    <row r="550">
      <c r="E550" s="2"/>
      <c r="F550" s="2"/>
      <c r="H550" s="2"/>
    </row>
    <row r="551">
      <c r="E551" s="2"/>
      <c r="F551" s="2"/>
      <c r="H551" s="2"/>
    </row>
    <row r="552">
      <c r="E552" s="2"/>
      <c r="F552" s="2"/>
      <c r="H552" s="2"/>
    </row>
    <row r="553">
      <c r="E553" s="2"/>
      <c r="F553" s="2"/>
      <c r="H553" s="2"/>
    </row>
    <row r="554">
      <c r="E554" s="2"/>
      <c r="F554" s="2"/>
      <c r="H554" s="2"/>
    </row>
    <row r="555">
      <c r="E555" s="2"/>
      <c r="F555" s="2"/>
      <c r="H555" s="2"/>
    </row>
    <row r="556">
      <c r="E556" s="2"/>
      <c r="F556" s="2"/>
      <c r="H556" s="2"/>
    </row>
    <row r="557">
      <c r="E557" s="2"/>
      <c r="F557" s="2"/>
      <c r="H557" s="2"/>
    </row>
    <row r="558">
      <c r="E558" s="2"/>
      <c r="F558" s="2"/>
      <c r="H558" s="2"/>
    </row>
    <row r="559">
      <c r="E559" s="2"/>
      <c r="F559" s="2"/>
      <c r="H559" s="2"/>
    </row>
    <row r="560">
      <c r="E560" s="2"/>
      <c r="F560" s="2"/>
      <c r="H560" s="2"/>
    </row>
    <row r="561">
      <c r="E561" s="2"/>
      <c r="F561" s="2"/>
      <c r="H561" s="2"/>
    </row>
    <row r="562">
      <c r="E562" s="2"/>
      <c r="F562" s="2"/>
      <c r="H562" s="2"/>
    </row>
    <row r="563">
      <c r="E563" s="2"/>
      <c r="F563" s="2"/>
      <c r="H563" s="2"/>
    </row>
    <row r="564">
      <c r="E564" s="2"/>
      <c r="F564" s="2"/>
      <c r="H564" s="2"/>
    </row>
    <row r="565">
      <c r="E565" s="2"/>
      <c r="F565" s="2"/>
      <c r="H565" s="2"/>
    </row>
    <row r="566">
      <c r="E566" s="2"/>
      <c r="F566" s="2"/>
      <c r="H566" s="2"/>
    </row>
    <row r="567">
      <c r="E567" s="2"/>
      <c r="F567" s="2"/>
      <c r="H567" s="2"/>
    </row>
    <row r="568">
      <c r="E568" s="2"/>
      <c r="F568" s="2"/>
      <c r="H568" s="2"/>
    </row>
    <row r="569">
      <c r="E569" s="2"/>
      <c r="F569" s="2"/>
      <c r="H569" s="2"/>
    </row>
    <row r="570">
      <c r="E570" s="2"/>
      <c r="F570" s="2"/>
      <c r="H570" s="2"/>
    </row>
    <row r="571">
      <c r="E571" s="2"/>
      <c r="F571" s="2"/>
      <c r="H571" s="2"/>
    </row>
    <row r="572">
      <c r="E572" s="2"/>
      <c r="F572" s="2"/>
      <c r="H572" s="2"/>
    </row>
    <row r="573">
      <c r="E573" s="2"/>
      <c r="F573" s="2"/>
      <c r="H573" s="2"/>
    </row>
    <row r="574">
      <c r="E574" s="2"/>
      <c r="F574" s="2"/>
      <c r="H574" s="2"/>
    </row>
    <row r="575">
      <c r="E575" s="2"/>
      <c r="F575" s="2"/>
      <c r="H575" s="2"/>
    </row>
    <row r="576">
      <c r="E576" s="2"/>
      <c r="F576" s="2"/>
      <c r="H576" s="2"/>
    </row>
    <row r="577">
      <c r="E577" s="2"/>
      <c r="F577" s="2"/>
      <c r="H577" s="2"/>
    </row>
    <row r="578">
      <c r="E578" s="2"/>
      <c r="F578" s="2"/>
      <c r="H578" s="2"/>
    </row>
    <row r="579">
      <c r="E579" s="2"/>
      <c r="F579" s="2"/>
      <c r="H579" s="2"/>
    </row>
    <row r="580">
      <c r="E580" s="2"/>
      <c r="F580" s="2"/>
      <c r="H580" s="2"/>
    </row>
    <row r="581">
      <c r="E581" s="2"/>
      <c r="F581" s="2"/>
      <c r="H581" s="2"/>
    </row>
    <row r="582">
      <c r="E582" s="2"/>
      <c r="F582" s="2"/>
      <c r="H582" s="2"/>
    </row>
    <row r="583">
      <c r="E583" s="2"/>
      <c r="F583" s="2"/>
      <c r="H583" s="2"/>
    </row>
    <row r="584">
      <c r="E584" s="2"/>
      <c r="F584" s="2"/>
      <c r="H584" s="2"/>
    </row>
    <row r="585">
      <c r="E585" s="2"/>
      <c r="F585" s="2"/>
      <c r="H585" s="2"/>
    </row>
    <row r="586">
      <c r="E586" s="2"/>
      <c r="F586" s="2"/>
      <c r="H586" s="2"/>
    </row>
    <row r="587">
      <c r="E587" s="2"/>
      <c r="F587" s="2"/>
      <c r="H587" s="2"/>
    </row>
    <row r="588">
      <c r="E588" s="2"/>
      <c r="F588" s="2"/>
      <c r="H588" s="2"/>
    </row>
    <row r="589">
      <c r="E589" s="2"/>
      <c r="F589" s="2"/>
      <c r="H589" s="2"/>
    </row>
    <row r="590">
      <c r="E590" s="2"/>
      <c r="F590" s="2"/>
      <c r="H590" s="2"/>
    </row>
    <row r="591">
      <c r="E591" s="2"/>
      <c r="F591" s="2"/>
      <c r="H591" s="2"/>
    </row>
    <row r="592">
      <c r="E592" s="2"/>
      <c r="F592" s="2"/>
      <c r="H592" s="2"/>
    </row>
    <row r="593">
      <c r="E593" s="2"/>
      <c r="F593" s="2"/>
      <c r="H593" s="2"/>
    </row>
    <row r="594">
      <c r="E594" s="2"/>
      <c r="F594" s="2"/>
      <c r="H594" s="2"/>
    </row>
    <row r="595">
      <c r="E595" s="2"/>
      <c r="F595" s="2"/>
      <c r="H595" s="2"/>
    </row>
    <row r="596">
      <c r="E596" s="2"/>
      <c r="F596" s="2"/>
      <c r="H596" s="2"/>
    </row>
    <row r="597">
      <c r="E597" s="2"/>
      <c r="F597" s="2"/>
      <c r="H597" s="2"/>
    </row>
    <row r="598">
      <c r="E598" s="2"/>
      <c r="F598" s="2"/>
      <c r="H598" s="2"/>
    </row>
    <row r="599">
      <c r="E599" s="2"/>
      <c r="F599" s="2"/>
      <c r="H599" s="2"/>
    </row>
    <row r="600">
      <c r="E600" s="2"/>
      <c r="F600" s="2"/>
      <c r="H600" s="2"/>
    </row>
    <row r="601">
      <c r="E601" s="2"/>
      <c r="F601" s="2"/>
      <c r="H601" s="2"/>
    </row>
    <row r="602">
      <c r="E602" s="2"/>
      <c r="F602" s="2"/>
      <c r="H602" s="2"/>
    </row>
    <row r="603">
      <c r="E603" s="2"/>
      <c r="F603" s="2"/>
      <c r="H603" s="2"/>
    </row>
    <row r="604">
      <c r="E604" s="2"/>
      <c r="F604" s="2"/>
      <c r="H604" s="2"/>
    </row>
    <row r="605">
      <c r="E605" s="2"/>
      <c r="F605" s="2"/>
      <c r="H605" s="2"/>
    </row>
    <row r="606">
      <c r="E606" s="2"/>
      <c r="F606" s="2"/>
      <c r="H606" s="2"/>
    </row>
    <row r="607">
      <c r="E607" s="2"/>
      <c r="F607" s="2"/>
      <c r="H607" s="2"/>
    </row>
    <row r="608">
      <c r="E608" s="2"/>
      <c r="F608" s="2"/>
      <c r="H608" s="2"/>
    </row>
    <row r="609">
      <c r="E609" s="2"/>
      <c r="F609" s="2"/>
      <c r="H609" s="2"/>
    </row>
    <row r="610">
      <c r="E610" s="2"/>
      <c r="F610" s="2"/>
      <c r="H610" s="2"/>
    </row>
    <row r="611">
      <c r="E611" s="2"/>
      <c r="F611" s="2"/>
      <c r="H611" s="2"/>
    </row>
    <row r="612">
      <c r="E612" s="2"/>
      <c r="F612" s="2"/>
      <c r="H612" s="2"/>
    </row>
    <row r="613">
      <c r="E613" s="2"/>
      <c r="F613" s="2"/>
      <c r="H613" s="2"/>
    </row>
    <row r="614">
      <c r="E614" s="2"/>
      <c r="F614" s="2"/>
      <c r="H614" s="2"/>
    </row>
    <row r="615">
      <c r="E615" s="2"/>
      <c r="F615" s="2"/>
      <c r="H615" s="2"/>
    </row>
    <row r="616">
      <c r="E616" s="2"/>
      <c r="F616" s="2"/>
      <c r="H616" s="2"/>
    </row>
    <row r="617">
      <c r="E617" s="2"/>
      <c r="F617" s="2"/>
      <c r="H617" s="2"/>
    </row>
    <row r="618">
      <c r="E618" s="2"/>
      <c r="F618" s="2"/>
      <c r="H618" s="2"/>
    </row>
    <row r="619">
      <c r="E619" s="2"/>
      <c r="F619" s="2"/>
      <c r="H619" s="2"/>
    </row>
    <row r="620">
      <c r="E620" s="2"/>
      <c r="F620" s="2"/>
      <c r="H620" s="2"/>
    </row>
    <row r="621">
      <c r="E621" s="2"/>
      <c r="F621" s="2"/>
      <c r="H621" s="2"/>
    </row>
    <row r="622">
      <c r="E622" s="2"/>
      <c r="F622" s="2"/>
      <c r="H622" s="2"/>
    </row>
    <row r="623">
      <c r="E623" s="2"/>
      <c r="F623" s="2"/>
      <c r="H623" s="2"/>
    </row>
    <row r="624">
      <c r="E624" s="2"/>
      <c r="F624" s="2"/>
      <c r="H624" s="2"/>
    </row>
    <row r="625">
      <c r="E625" s="2"/>
      <c r="F625" s="2"/>
      <c r="H625" s="2"/>
    </row>
    <row r="626">
      <c r="E626" s="2"/>
      <c r="F626" s="2"/>
      <c r="H626" s="2"/>
    </row>
    <row r="627">
      <c r="E627" s="2"/>
      <c r="F627" s="2"/>
      <c r="H627" s="2"/>
    </row>
    <row r="628">
      <c r="E628" s="2"/>
      <c r="F628" s="2"/>
      <c r="H628" s="2"/>
    </row>
    <row r="629">
      <c r="E629" s="2"/>
      <c r="F629" s="2"/>
      <c r="H629" s="2"/>
    </row>
    <row r="630">
      <c r="E630" s="2"/>
      <c r="F630" s="2"/>
      <c r="H630" s="2"/>
    </row>
    <row r="631">
      <c r="E631" s="2"/>
      <c r="F631" s="2"/>
      <c r="H631" s="2"/>
    </row>
    <row r="632">
      <c r="E632" s="2"/>
      <c r="F632" s="2"/>
      <c r="H632" s="2"/>
    </row>
    <row r="633">
      <c r="E633" s="2"/>
      <c r="F633" s="2"/>
      <c r="H633" s="2"/>
    </row>
    <row r="634">
      <c r="E634" s="2"/>
      <c r="F634" s="2"/>
      <c r="H634" s="2"/>
    </row>
    <row r="635">
      <c r="E635" s="2"/>
      <c r="F635" s="2"/>
      <c r="H635" s="2"/>
    </row>
    <row r="636">
      <c r="E636" s="2"/>
      <c r="F636" s="2"/>
      <c r="H636" s="2"/>
    </row>
    <row r="637">
      <c r="E637" s="2"/>
      <c r="F637" s="2"/>
      <c r="H637" s="2"/>
    </row>
    <row r="638">
      <c r="E638" s="2"/>
      <c r="F638" s="2"/>
      <c r="H638" s="2"/>
    </row>
    <row r="639">
      <c r="E639" s="2"/>
      <c r="F639" s="2"/>
      <c r="H639" s="2"/>
    </row>
    <row r="640">
      <c r="E640" s="2"/>
      <c r="F640" s="2"/>
      <c r="H640" s="2"/>
    </row>
    <row r="641">
      <c r="E641" s="2"/>
      <c r="F641" s="2"/>
      <c r="H641" s="2"/>
    </row>
    <row r="642">
      <c r="E642" s="2"/>
      <c r="F642" s="2"/>
      <c r="H642" s="2"/>
    </row>
    <row r="643">
      <c r="E643" s="2"/>
      <c r="F643" s="2"/>
      <c r="H643" s="2"/>
    </row>
    <row r="644">
      <c r="E644" s="2"/>
      <c r="F644" s="2"/>
      <c r="H644" s="2"/>
    </row>
    <row r="645">
      <c r="E645" s="2"/>
      <c r="F645" s="2"/>
      <c r="H645" s="2"/>
    </row>
    <row r="646">
      <c r="E646" s="2"/>
      <c r="F646" s="2"/>
      <c r="H646" s="2"/>
    </row>
    <row r="647">
      <c r="E647" s="2"/>
      <c r="F647" s="2"/>
      <c r="H647" s="2"/>
    </row>
    <row r="648">
      <c r="E648" s="2"/>
      <c r="F648" s="2"/>
      <c r="H648" s="2"/>
    </row>
    <row r="649">
      <c r="E649" s="2"/>
      <c r="F649" s="2"/>
      <c r="H649" s="2"/>
    </row>
    <row r="650">
      <c r="E650" s="2"/>
      <c r="F650" s="2"/>
      <c r="H650" s="2"/>
    </row>
    <row r="651">
      <c r="E651" s="2"/>
      <c r="F651" s="2"/>
      <c r="H651" s="2"/>
    </row>
    <row r="652">
      <c r="E652" s="2"/>
      <c r="F652" s="2"/>
      <c r="H652" s="2"/>
    </row>
    <row r="653">
      <c r="E653" s="2"/>
      <c r="F653" s="2"/>
      <c r="H653" s="2"/>
    </row>
    <row r="654">
      <c r="E654" s="2"/>
      <c r="F654" s="2"/>
      <c r="H654" s="2"/>
    </row>
    <row r="655">
      <c r="E655" s="2"/>
      <c r="F655" s="2"/>
      <c r="H655" s="2"/>
    </row>
    <row r="656">
      <c r="E656" s="2"/>
      <c r="F656" s="2"/>
      <c r="H656" s="2"/>
    </row>
    <row r="657">
      <c r="E657" s="2"/>
      <c r="F657" s="2"/>
      <c r="H657" s="2"/>
    </row>
    <row r="658">
      <c r="E658" s="2"/>
      <c r="F658" s="2"/>
      <c r="H658" s="2"/>
    </row>
    <row r="659">
      <c r="E659" s="2"/>
      <c r="F659" s="2"/>
      <c r="H659" s="2"/>
    </row>
    <row r="660">
      <c r="E660" s="2"/>
      <c r="F660" s="2"/>
      <c r="H660" s="2"/>
    </row>
    <row r="661">
      <c r="E661" s="2"/>
      <c r="F661" s="2"/>
      <c r="H661" s="2"/>
    </row>
    <row r="662">
      <c r="E662" s="2"/>
      <c r="F662" s="2"/>
      <c r="H662" s="2"/>
    </row>
    <row r="663">
      <c r="E663" s="2"/>
      <c r="F663" s="2"/>
      <c r="H663" s="2"/>
    </row>
    <row r="664">
      <c r="E664" s="2"/>
      <c r="F664" s="2"/>
      <c r="H664" s="2"/>
    </row>
    <row r="665">
      <c r="E665" s="2"/>
      <c r="F665" s="2"/>
      <c r="H665" s="2"/>
    </row>
    <row r="666">
      <c r="E666" s="2"/>
      <c r="F666" s="2"/>
      <c r="H666" s="2"/>
    </row>
    <row r="667">
      <c r="E667" s="2"/>
      <c r="F667" s="2"/>
      <c r="H667" s="2"/>
    </row>
    <row r="668">
      <c r="E668" s="2"/>
      <c r="F668" s="2"/>
      <c r="H668" s="2"/>
    </row>
    <row r="669">
      <c r="E669" s="2"/>
      <c r="F669" s="2"/>
      <c r="H669" s="2"/>
    </row>
    <row r="670">
      <c r="E670" s="2"/>
      <c r="F670" s="2"/>
      <c r="H670" s="2"/>
    </row>
    <row r="671">
      <c r="E671" s="2"/>
      <c r="F671" s="2"/>
      <c r="H671" s="2"/>
    </row>
    <row r="672">
      <c r="E672" s="2"/>
      <c r="F672" s="2"/>
      <c r="H672" s="2"/>
    </row>
    <row r="673">
      <c r="E673" s="2"/>
      <c r="F673" s="2"/>
      <c r="H673" s="2"/>
    </row>
    <row r="674">
      <c r="E674" s="2"/>
      <c r="F674" s="2"/>
      <c r="H674" s="2"/>
    </row>
    <row r="675">
      <c r="E675" s="2"/>
      <c r="F675" s="2"/>
      <c r="H675" s="2"/>
    </row>
    <row r="676">
      <c r="E676" s="2"/>
      <c r="F676" s="2"/>
      <c r="H676" s="2"/>
    </row>
    <row r="677">
      <c r="E677" s="2"/>
      <c r="F677" s="2"/>
      <c r="H677" s="2"/>
    </row>
    <row r="678">
      <c r="E678" s="2"/>
      <c r="F678" s="2"/>
      <c r="H678" s="2"/>
    </row>
    <row r="679">
      <c r="E679" s="2"/>
      <c r="F679" s="2"/>
      <c r="H679" s="2"/>
    </row>
    <row r="680">
      <c r="E680" s="2"/>
      <c r="F680" s="2"/>
      <c r="H680" s="2"/>
    </row>
    <row r="681">
      <c r="E681" s="2"/>
      <c r="F681" s="2"/>
      <c r="H681" s="2"/>
    </row>
    <row r="682">
      <c r="E682" s="2"/>
      <c r="F682" s="2"/>
      <c r="H682" s="2"/>
    </row>
    <row r="683">
      <c r="E683" s="2"/>
      <c r="F683" s="2"/>
      <c r="H683" s="2"/>
    </row>
    <row r="684">
      <c r="E684" s="2"/>
      <c r="F684" s="2"/>
      <c r="H684" s="2"/>
    </row>
    <row r="685">
      <c r="E685" s="2"/>
      <c r="F685" s="2"/>
      <c r="H685" s="2"/>
    </row>
    <row r="686">
      <c r="E686" s="2"/>
      <c r="F686" s="2"/>
      <c r="H686" s="2"/>
    </row>
    <row r="687">
      <c r="E687" s="2"/>
      <c r="F687" s="2"/>
      <c r="H687" s="2"/>
    </row>
    <row r="688">
      <c r="E688" s="2"/>
      <c r="F688" s="2"/>
      <c r="H688" s="2"/>
    </row>
    <row r="689">
      <c r="E689" s="2"/>
      <c r="F689" s="2"/>
      <c r="H689" s="2"/>
    </row>
    <row r="690">
      <c r="E690" s="2"/>
      <c r="F690" s="2"/>
      <c r="H690" s="2"/>
    </row>
    <row r="691">
      <c r="E691" s="2"/>
      <c r="F691" s="2"/>
      <c r="H691" s="2"/>
    </row>
    <row r="692">
      <c r="E692" s="2"/>
      <c r="F692" s="2"/>
      <c r="H692" s="2"/>
    </row>
    <row r="693">
      <c r="E693" s="2"/>
      <c r="F693" s="2"/>
      <c r="H693" s="2"/>
    </row>
    <row r="694">
      <c r="E694" s="2"/>
      <c r="F694" s="2"/>
      <c r="H694" s="2"/>
    </row>
    <row r="695">
      <c r="E695" s="2"/>
      <c r="F695" s="2"/>
      <c r="H695" s="2"/>
    </row>
    <row r="696">
      <c r="E696" s="2"/>
      <c r="F696" s="2"/>
      <c r="H696" s="2"/>
    </row>
    <row r="697">
      <c r="E697" s="2"/>
      <c r="F697" s="2"/>
      <c r="H697" s="2"/>
    </row>
    <row r="698">
      <c r="E698" s="2"/>
      <c r="F698" s="2"/>
      <c r="H698" s="2"/>
    </row>
    <row r="699">
      <c r="E699" s="2"/>
      <c r="F699" s="2"/>
      <c r="H699" s="2"/>
    </row>
    <row r="700">
      <c r="E700" s="2"/>
      <c r="F700" s="2"/>
      <c r="H700" s="2"/>
    </row>
    <row r="701">
      <c r="E701" s="2"/>
      <c r="F701" s="2"/>
      <c r="H701" s="2"/>
    </row>
    <row r="702">
      <c r="E702" s="2"/>
      <c r="F702" s="2"/>
      <c r="H702" s="2"/>
    </row>
    <row r="703">
      <c r="E703" s="2"/>
      <c r="F703" s="2"/>
      <c r="H703" s="2"/>
    </row>
    <row r="704">
      <c r="E704" s="2"/>
      <c r="F704" s="2"/>
      <c r="H704" s="2"/>
    </row>
    <row r="705">
      <c r="E705" s="2"/>
      <c r="F705" s="2"/>
      <c r="H705" s="2"/>
    </row>
    <row r="706">
      <c r="E706" s="2"/>
      <c r="F706" s="2"/>
      <c r="H706" s="2"/>
    </row>
    <row r="707">
      <c r="E707" s="2"/>
      <c r="F707" s="2"/>
      <c r="H707" s="2"/>
    </row>
    <row r="708">
      <c r="E708" s="2"/>
      <c r="F708" s="2"/>
      <c r="H708" s="2"/>
    </row>
    <row r="709">
      <c r="E709" s="2"/>
      <c r="F709" s="2"/>
      <c r="H709" s="2"/>
    </row>
    <row r="710">
      <c r="E710" s="2"/>
      <c r="F710" s="2"/>
      <c r="H710" s="2"/>
    </row>
    <row r="711">
      <c r="E711" s="2"/>
      <c r="F711" s="2"/>
      <c r="H711" s="2"/>
    </row>
    <row r="712">
      <c r="E712" s="2"/>
      <c r="F712" s="2"/>
      <c r="H712" s="2"/>
    </row>
    <row r="713">
      <c r="E713" s="2"/>
      <c r="F713" s="2"/>
      <c r="H713" s="2"/>
    </row>
    <row r="714">
      <c r="E714" s="2"/>
      <c r="F714" s="2"/>
      <c r="H714" s="2"/>
    </row>
    <row r="715">
      <c r="E715" s="2"/>
      <c r="F715" s="2"/>
      <c r="H715" s="2"/>
    </row>
    <row r="716">
      <c r="E716" s="2"/>
      <c r="F716" s="2"/>
      <c r="H716" s="2"/>
    </row>
    <row r="717">
      <c r="E717" s="2"/>
      <c r="F717" s="2"/>
      <c r="H717" s="2"/>
    </row>
    <row r="718">
      <c r="E718" s="2"/>
      <c r="F718" s="2"/>
      <c r="H718" s="2"/>
    </row>
    <row r="719">
      <c r="E719" s="2"/>
      <c r="F719" s="2"/>
      <c r="H719" s="2"/>
    </row>
    <row r="720">
      <c r="E720" s="2"/>
      <c r="F720" s="2"/>
      <c r="H720" s="2"/>
    </row>
    <row r="721">
      <c r="E721" s="2"/>
      <c r="F721" s="2"/>
      <c r="H721" s="2"/>
    </row>
    <row r="722">
      <c r="E722" s="2"/>
      <c r="F722" s="2"/>
      <c r="H722" s="2"/>
    </row>
    <row r="723">
      <c r="E723" s="2"/>
      <c r="F723" s="2"/>
      <c r="H723" s="2"/>
    </row>
    <row r="724">
      <c r="E724" s="2"/>
      <c r="F724" s="2"/>
      <c r="H724" s="2"/>
    </row>
    <row r="725">
      <c r="E725" s="2"/>
      <c r="F725" s="2"/>
      <c r="H725" s="2"/>
    </row>
    <row r="726">
      <c r="E726" s="2"/>
      <c r="F726" s="2"/>
      <c r="H726" s="2"/>
    </row>
    <row r="727">
      <c r="E727" s="2"/>
      <c r="F727" s="2"/>
      <c r="H727" s="2"/>
    </row>
    <row r="728">
      <c r="E728" s="2"/>
      <c r="F728" s="2"/>
      <c r="H728" s="2"/>
    </row>
    <row r="729">
      <c r="E729" s="2"/>
      <c r="F729" s="2"/>
      <c r="H729" s="2"/>
    </row>
    <row r="730">
      <c r="E730" s="2"/>
      <c r="F730" s="2"/>
      <c r="H730" s="2"/>
    </row>
    <row r="731">
      <c r="E731" s="2"/>
      <c r="F731" s="2"/>
      <c r="H731" s="2"/>
    </row>
    <row r="732">
      <c r="E732" s="2"/>
      <c r="F732" s="2"/>
      <c r="H732" s="2"/>
    </row>
    <row r="733">
      <c r="E733" s="2"/>
      <c r="F733" s="2"/>
      <c r="H733" s="2"/>
    </row>
    <row r="734">
      <c r="E734" s="2"/>
      <c r="F734" s="2"/>
      <c r="H734" s="2"/>
    </row>
    <row r="735">
      <c r="E735" s="2"/>
      <c r="F735" s="2"/>
      <c r="H735" s="2"/>
    </row>
    <row r="736">
      <c r="E736" s="2"/>
      <c r="F736" s="2"/>
      <c r="H736" s="2"/>
    </row>
    <row r="737">
      <c r="E737" s="2"/>
      <c r="F737" s="2"/>
      <c r="H737" s="2"/>
    </row>
    <row r="738">
      <c r="E738" s="2"/>
      <c r="F738" s="2"/>
      <c r="H738" s="2"/>
    </row>
    <row r="739">
      <c r="E739" s="2"/>
      <c r="F739" s="2"/>
      <c r="H739" s="2"/>
    </row>
    <row r="740">
      <c r="E740" s="2"/>
      <c r="F740" s="2"/>
      <c r="H740" s="2"/>
    </row>
    <row r="741">
      <c r="E741" s="2"/>
      <c r="F741" s="2"/>
      <c r="H741" s="2"/>
    </row>
    <row r="742">
      <c r="E742" s="2"/>
      <c r="F742" s="2"/>
      <c r="H742" s="2"/>
    </row>
    <row r="743">
      <c r="E743" s="2"/>
      <c r="F743" s="2"/>
      <c r="H743" s="2"/>
    </row>
    <row r="744">
      <c r="E744" s="2"/>
      <c r="F744" s="2"/>
      <c r="H744" s="2"/>
    </row>
    <row r="745">
      <c r="E745" s="2"/>
      <c r="F745" s="2"/>
    </row>
    <row r="746">
      <c r="E746" s="2"/>
      <c r="F746" s="2"/>
    </row>
    <row r="747">
      <c r="E747" s="2"/>
      <c r="F747" s="2"/>
    </row>
    <row r="748">
      <c r="E748" s="2"/>
      <c r="F748" s="2"/>
    </row>
    <row r="749">
      <c r="E749" s="2"/>
      <c r="F749" s="2"/>
    </row>
    <row r="750">
      <c r="E750" s="2"/>
      <c r="F750" s="2"/>
    </row>
    <row r="751">
      <c r="E751" s="2"/>
      <c r="F751" s="2"/>
    </row>
    <row r="752">
      <c r="E752" s="2"/>
      <c r="F752" s="2"/>
    </row>
    <row r="753">
      <c r="E753" s="2"/>
      <c r="F753" s="2"/>
    </row>
    <row r="754">
      <c r="E754" s="2"/>
      <c r="F754" s="2"/>
    </row>
    <row r="755">
      <c r="E755" s="2"/>
      <c r="F755" s="2"/>
    </row>
    <row r="756">
      <c r="E756" s="2"/>
      <c r="F756" s="2"/>
    </row>
    <row r="757">
      <c r="E757" s="2"/>
      <c r="F757" s="2"/>
    </row>
    <row r="758">
      <c r="E758" s="2"/>
      <c r="F758" s="2"/>
    </row>
    <row r="759">
      <c r="E759" s="2"/>
      <c r="F759" s="2"/>
    </row>
    <row r="760">
      <c r="E760" s="2"/>
      <c r="F760" s="2"/>
    </row>
    <row r="761">
      <c r="E761" s="2"/>
      <c r="F761" s="2"/>
    </row>
    <row r="762">
      <c r="E762" s="2"/>
      <c r="F762" s="2"/>
    </row>
    <row r="763">
      <c r="E763" s="2"/>
      <c r="F763" s="2"/>
    </row>
    <row r="764">
      <c r="E764" s="2"/>
      <c r="F764" s="2"/>
    </row>
  </sheetData>
  <dataValidations>
    <dataValidation type="list" allowBlank="1" sqref="C1:C261">
      <formula1>'Intézetek'!$A$1:$A$10</formula1>
    </dataValidation>
  </dataValidations>
  <hyperlinks>
    <hyperlink r:id="rId1" ref="B24"/>
    <hyperlink r:id="rId2" ref="B25"/>
    <hyperlink r:id="rId3" ref="B86"/>
    <hyperlink r:id="rId4" ref="B111"/>
    <hyperlink r:id="rId5" ref="B161"/>
    <hyperlink r:id="rId6" ref="B185"/>
    <hyperlink r:id="rId7" ref="B196"/>
    <hyperlink r:id="rId8" ref="B211"/>
  </hyperlinks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23.75"/>
  </cols>
  <sheetData>
    <row r="1">
      <c r="A1" s="1" t="s">
        <v>282</v>
      </c>
      <c r="B1" s="1" t="s">
        <v>404</v>
      </c>
      <c r="E1" s="1" t="s">
        <v>406</v>
      </c>
      <c r="F1" s="1" t="s">
        <v>407</v>
      </c>
    </row>
    <row r="2">
      <c r="A2" s="1" t="s">
        <v>410</v>
      </c>
      <c r="B2" s="1" t="s">
        <v>412</v>
      </c>
      <c r="E2" s="1" t="s">
        <v>414</v>
      </c>
      <c r="F2" s="1" t="s">
        <v>415</v>
      </c>
    </row>
    <row r="3">
      <c r="A3" s="1" t="s">
        <v>112</v>
      </c>
      <c r="B3" s="1" t="s">
        <v>418</v>
      </c>
      <c r="E3" s="1" t="s">
        <v>182</v>
      </c>
      <c r="F3" s="1" t="s">
        <v>419</v>
      </c>
    </row>
    <row r="4">
      <c r="A4" s="1" t="s">
        <v>421</v>
      </c>
      <c r="B4" s="1" t="s">
        <v>423</v>
      </c>
    </row>
    <row r="5">
      <c r="A5" s="1" t="s">
        <v>348</v>
      </c>
      <c r="B5" s="1" t="s">
        <v>426</v>
      </c>
    </row>
    <row r="6">
      <c r="A6" s="1" t="s">
        <v>428</v>
      </c>
      <c r="B6" s="1" t="s">
        <v>430</v>
      </c>
    </row>
    <row r="7">
      <c r="A7" s="1" t="s">
        <v>431</v>
      </c>
      <c r="B7" s="1" t="s">
        <v>433</v>
      </c>
    </row>
    <row r="8">
      <c r="A8" s="1" t="s">
        <v>434</v>
      </c>
      <c r="B8" s="1" t="s">
        <v>435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</cols>
  <sheetData>
    <row r="1">
      <c r="A1" s="1" t="s">
        <v>19</v>
      </c>
    </row>
    <row r="2">
      <c r="A2" s="1" t="s">
        <v>8</v>
      </c>
    </row>
    <row r="3">
      <c r="A3" s="1" t="s">
        <v>54</v>
      </c>
    </row>
    <row r="4">
      <c r="A4" s="1" t="s">
        <v>29</v>
      </c>
    </row>
    <row r="5">
      <c r="A5" s="1" t="s">
        <v>22</v>
      </c>
    </row>
    <row r="6">
      <c r="A6" s="1" t="s">
        <v>11</v>
      </c>
    </row>
    <row r="7">
      <c r="A7" s="1" t="s">
        <v>202</v>
      </c>
    </row>
    <row r="8">
      <c r="A8" s="1" t="s">
        <v>73</v>
      </c>
    </row>
    <row r="9">
      <c r="A9" s="1" t="s">
        <v>27</v>
      </c>
    </row>
    <row r="10">
      <c r="A10" s="1" t="s">
        <v>16</v>
      </c>
    </row>
    <row r="11">
      <c r="A11" s="1" t="s">
        <v>118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29.25"/>
  </cols>
  <sheetData>
    <row r="1">
      <c r="A1" s="2" t="str">
        <f>IFERROR(__xludf.DUMMYFUNCTION("filter('Oktatók'!A:C,'Oktatók'!C:C=""NPI óraadó"")"),"Báder Mátyás")</f>
        <v>Báder Mátyás</v>
      </c>
      <c r="B1" s="2" t="str">
        <f>IFERROR(__xludf.DUMMYFUNCTION("""COMPUTED_VALUE"""),"bakkinagyimre@gmail.com")</f>
        <v>bakkinagyimre@gmail.com</v>
      </c>
      <c r="C1" s="2" t="str">
        <f>IFERROR(__xludf.DUMMYFUNCTION("""COMPUTED_VALUE"""),"NPI óraadó")</f>
        <v>NPI óraadó</v>
      </c>
    </row>
    <row r="2">
      <c r="A2" s="2" t="str">
        <f>IFERROR(__xludf.DUMMYFUNCTION("""COMPUTED_VALUE"""),"Banai Éva Szidónia")</f>
        <v>Banai Éva Szidónia</v>
      </c>
      <c r="B2" s="2" t="str">
        <f>IFERROR(__xludf.DUMMYFUNCTION("""COMPUTED_VALUE"""),"banaiesz@gmail.com")</f>
        <v>banaiesz@gmail.com</v>
      </c>
      <c r="C2" s="2" t="str">
        <f>IFERROR(__xludf.DUMMYFUNCTION("""COMPUTED_VALUE"""),"NPI óraadó")</f>
        <v>NPI óraadó</v>
      </c>
    </row>
    <row r="3">
      <c r="A3" s="2" t="str">
        <f>IFERROR(__xludf.DUMMYFUNCTION("""COMPUTED_VALUE"""),"Barta Róbert")</f>
        <v>Barta Róbert</v>
      </c>
      <c r="B3" s="2" t="str">
        <f>IFERROR(__xludf.DUMMYFUNCTION("""COMPUTED_VALUE"""),"bartar06@gmail.com")</f>
        <v>bartar06@gmail.com</v>
      </c>
      <c r="C3" s="2" t="str">
        <f>IFERROR(__xludf.DUMMYFUNCTION("""COMPUTED_VALUE"""),"NPI óraadó")</f>
        <v>NPI óraadó</v>
      </c>
    </row>
    <row r="4">
      <c r="A4" s="2" t="str">
        <f>IFERROR(__xludf.DUMMYFUNCTION("""COMPUTED_VALUE"""),"Bauerné Révészi Mónika")</f>
        <v>Bauerné Révészi Mónika</v>
      </c>
      <c r="B4" s="2" t="str">
        <f>IFERROR(__xludf.DUMMYFUNCTION("""COMPUTED_VALUE"""),"bauerne.monika@gmail.com")</f>
        <v>bauerne.monika@gmail.com</v>
      </c>
      <c r="C4" s="2" t="str">
        <f>IFERROR(__xludf.DUMMYFUNCTION("""COMPUTED_VALUE"""),"NPI óraadó")</f>
        <v>NPI óraadó</v>
      </c>
    </row>
    <row r="5">
      <c r="A5" s="2" t="str">
        <f>IFERROR(__xludf.DUMMYFUNCTION("""COMPUTED_VALUE"""),"Bencsik Olga")</f>
        <v>Bencsik Olga</v>
      </c>
      <c r="B5" s="2" t="str">
        <f>IFERROR(__xludf.DUMMYFUNCTION("""COMPUTED_VALUE"""),"bencsik.olga@eotvos.sopron.hu")</f>
        <v>bencsik.olga@eotvos.sopron.hu</v>
      </c>
      <c r="C5" s="2" t="str">
        <f>IFERROR(__xludf.DUMMYFUNCTION("""COMPUTED_VALUE"""),"NPI óraadó")</f>
        <v>NPI óraadó</v>
      </c>
    </row>
    <row r="6">
      <c r="A6" s="2" t="str">
        <f>IFERROR(__xludf.DUMMYFUNCTION("""COMPUTED_VALUE"""),"Benedek Huszár Botond")</f>
        <v>Benedek Huszár Botond</v>
      </c>
      <c r="B6" s="2" t="str">
        <f>IFERROR(__xludf.DUMMYFUNCTION("""COMPUTED_VALUE"""),"benedekbotond1981@gmail.com")</f>
        <v>benedekbotond1981@gmail.com</v>
      </c>
      <c r="C6" s="2" t="str">
        <f>IFERROR(__xludf.DUMMYFUNCTION("""COMPUTED_VALUE"""),"NPI óraadó")</f>
        <v>NPI óraadó</v>
      </c>
    </row>
    <row r="7">
      <c r="A7" s="2" t="str">
        <f>IFERROR(__xludf.DUMMYFUNCTION("""COMPUTED_VALUE"""),"Bognár Ildikó")</f>
        <v>Bognár Ildikó</v>
      </c>
      <c r="B7" s="2" t="str">
        <f>IFERROR(__xludf.DUMMYFUNCTION("""COMPUTED_VALUE"""),"ildiko.csapo.log@gmail.com")</f>
        <v>ildiko.csapo.log@gmail.com</v>
      </c>
      <c r="C7" s="2" t="str">
        <f>IFERROR(__xludf.DUMMYFUNCTION("""COMPUTED_VALUE"""),"NPI óraadó")</f>
        <v>NPI óraadó</v>
      </c>
    </row>
    <row r="8">
      <c r="A8" s="2" t="str">
        <f>IFERROR(__xludf.DUMMYFUNCTION("""COMPUTED_VALUE"""),"Csákiné Dobos Laura")</f>
        <v>Csákiné Dobos Laura</v>
      </c>
      <c r="B8" s="2" t="str">
        <f>IFERROR(__xludf.DUMMYFUNCTION("""COMPUTED_VALUE"""),"doboslaura81@gmail.com")</f>
        <v>doboslaura81@gmail.com</v>
      </c>
      <c r="C8" s="2" t="str">
        <f>IFERROR(__xludf.DUMMYFUNCTION("""COMPUTED_VALUE"""),"NPI óraadó")</f>
        <v>NPI óraadó</v>
      </c>
    </row>
    <row r="9">
      <c r="A9" s="2" t="str">
        <f>IFERROR(__xludf.DUMMYFUNCTION("""COMPUTED_VALUE"""),"Csikósné Czakó Franciska")</f>
        <v>Csikósné Czakó Franciska</v>
      </c>
      <c r="B9" s="2" t="str">
        <f>IFERROR(__xludf.DUMMYFUNCTION("""COMPUTED_VALUE"""),"czako.franciska@uni-sopron.hu")</f>
        <v>czako.franciska@uni-sopron.hu</v>
      </c>
      <c r="C9" s="2" t="str">
        <f>IFERROR(__xludf.DUMMYFUNCTION("""COMPUTED_VALUE"""),"NPI óraadó")</f>
        <v>NPI óraadó</v>
      </c>
    </row>
    <row r="10">
      <c r="A10" s="2" t="str">
        <f>IFERROR(__xludf.DUMMYFUNCTION("""COMPUTED_VALUE"""),"Dr. Balatoni Katalin")</f>
        <v>Dr. Balatoni Katalin</v>
      </c>
      <c r="B10" s="2" t="str">
        <f>IFERROR(__xludf.DUMMYFUNCTION("""COMPUTED_VALUE"""),"katabalatoni@gmail.com")</f>
        <v>katabalatoni@gmail.com</v>
      </c>
      <c r="C10" s="2" t="str">
        <f>IFERROR(__xludf.DUMMYFUNCTION("""COMPUTED_VALUE"""),"NPI óraadó")</f>
        <v>NPI óraadó</v>
      </c>
    </row>
    <row r="11">
      <c r="A11" s="2" t="str">
        <f>IFERROR(__xludf.DUMMYFUNCTION("""COMPUTED_VALUE"""),"Dr. Bodnár Mária ")</f>
        <v>Dr. Bodnár Mária </v>
      </c>
      <c r="B11" s="2" t="str">
        <f>IFERROR(__xludf.DUMMYFUNCTION("""COMPUTED_VALUE"""),"bodmarcs@gmail.com")</f>
        <v>bodmarcs@gmail.com</v>
      </c>
      <c r="C11" s="2" t="str">
        <f>IFERROR(__xludf.DUMMYFUNCTION("""COMPUTED_VALUE"""),"NPI óraadó")</f>
        <v>NPI óraadó</v>
      </c>
    </row>
    <row r="12">
      <c r="A12" s="2" t="str">
        <f>IFERROR(__xludf.DUMMYFUNCTION("""COMPUTED_VALUE"""),"Dr. Csanálosi Dóra ")</f>
        <v>Dr. Csanálosi Dóra </v>
      </c>
      <c r="B12" s="2" t="str">
        <f>IFERROR(__xludf.DUMMYFUNCTION("""COMPUTED_VALUE"""),"dcsanalosi@gmail.com")</f>
        <v>dcsanalosi@gmail.com</v>
      </c>
      <c r="C12" s="2" t="str">
        <f>IFERROR(__xludf.DUMMYFUNCTION("""COMPUTED_VALUE"""),"NPI óraadó")</f>
        <v>NPI óraadó</v>
      </c>
    </row>
    <row r="13">
      <c r="A13" s="2" t="str">
        <f>IFERROR(__xludf.DUMMYFUNCTION("""COMPUTED_VALUE"""),"Dr. Göncz Balázs")</f>
        <v>Dr. Göncz Balázs</v>
      </c>
      <c r="B13" s="2" t="str">
        <f>IFERROR(__xludf.DUMMYFUNCTION("""COMPUTED_VALUE"""),"goncz.balazs@rothszki.hu")</f>
        <v>goncz.balazs@rothszki.hu</v>
      </c>
      <c r="C13" s="2" t="str">
        <f>IFERROR(__xludf.DUMMYFUNCTION("""COMPUTED_VALUE"""),"NPI óraadó")</f>
        <v>NPI óraadó</v>
      </c>
    </row>
    <row r="14">
      <c r="A14" s="2" t="str">
        <f>IFERROR(__xludf.DUMMYFUNCTION("""COMPUTED_VALUE"""),"Dr. habil. Bacsa-Bán Anetta")</f>
        <v>Dr. habil. Bacsa-Bán Anetta</v>
      </c>
      <c r="B14" s="2" t="str">
        <f>IFERROR(__xludf.DUMMYFUNCTION("""COMPUTED_VALUE"""),"bacsa-ban.anetta@uniduna.hu")</f>
        <v>bacsa-ban.anetta@uniduna.hu</v>
      </c>
      <c r="C14" s="2" t="str">
        <f>IFERROR(__xludf.DUMMYFUNCTION("""COMPUTED_VALUE"""),"NPI óraadó")</f>
        <v>NPI óraadó</v>
      </c>
    </row>
    <row r="15">
      <c r="A15" s="2" t="str">
        <f>IFERROR(__xludf.DUMMYFUNCTION("""COMPUTED_VALUE"""),"Dr. habil. Cserti Csapó Tibor")</f>
        <v>Dr. habil. Cserti Csapó Tibor</v>
      </c>
      <c r="B15" s="2" t="str">
        <f>IFERROR(__xludf.DUMMYFUNCTION("""COMPUTED_VALUE"""),"cserti.csapo.tibor@pte.hu")</f>
        <v>cserti.csapo.tibor@pte.hu</v>
      </c>
      <c r="C15" s="2" t="str">
        <f>IFERROR(__xludf.DUMMYFUNCTION("""COMPUTED_VALUE"""),"NPI óraadó")</f>
        <v>NPI óraadó</v>
      </c>
    </row>
    <row r="16">
      <c r="A16" s="2" t="str">
        <f>IFERROR(__xludf.DUMMYFUNCTION("""COMPUTED_VALUE"""),"Dr. habil. Vass Vilmos")</f>
        <v>Dr. habil. Vass Vilmos</v>
      </c>
      <c r="B16" s="2" t="str">
        <f>IFERROR(__xludf.DUMMYFUNCTION("""COMPUTED_VALUE"""),"drvassvilmos@gmail.com")</f>
        <v>drvassvilmos@gmail.com</v>
      </c>
      <c r="C16" s="2" t="str">
        <f>IFERROR(__xludf.DUMMYFUNCTION("""COMPUTED_VALUE"""),"NPI óraadó")</f>
        <v>NPI óraadó</v>
      </c>
    </row>
    <row r="17">
      <c r="A17" s="2" t="str">
        <f>IFERROR(__xludf.DUMMYFUNCTION("""COMPUTED_VALUE"""),"Dr. Horváth Ivánné")</f>
        <v>Dr. Horváth Ivánné</v>
      </c>
      <c r="B17" s="2" t="str">
        <f>IFERROR(__xludf.DUMMYFUNCTION("""COMPUTED_VALUE"""),"banfalvi.ovoda@igsz.hu")</f>
        <v>banfalvi.ovoda@igsz.hu</v>
      </c>
      <c r="C17" s="2" t="str">
        <f>IFERROR(__xludf.DUMMYFUNCTION("""COMPUTED_VALUE"""),"NPI óraadó")</f>
        <v>NPI óraadó</v>
      </c>
    </row>
    <row r="18">
      <c r="A18" s="2" t="str">
        <f>IFERROR(__xludf.DUMMYFUNCTION("""COMPUTED_VALUE"""),"Dr. Józsa Éva")</f>
        <v>Dr. Józsa Éva</v>
      </c>
      <c r="B18" s="2" t="str">
        <f>IFERROR(__xludf.DUMMYFUNCTION("""COMPUTED_VALUE"""),"jozsaeva@gmail.com")</f>
        <v>jozsaeva@gmail.com</v>
      </c>
      <c r="C18" s="2" t="str">
        <f>IFERROR(__xludf.DUMMYFUNCTION("""COMPUTED_VALUE"""),"NPI óraadó")</f>
        <v>NPI óraadó</v>
      </c>
    </row>
    <row r="19">
      <c r="A19" s="2" t="str">
        <f>IFERROR(__xludf.DUMMYFUNCTION("""COMPUTED_VALUE"""),"Dr. Kemenszky Péter")</f>
        <v>Dr. Kemenszky Péter</v>
      </c>
      <c r="B19" s="2" t="str">
        <f>IFERROR(__xludf.DUMMYFUNCTION("""COMPUTED_VALUE"""),"kemenszkypeter@gmail.com")</f>
        <v>kemenszkypeter@gmail.com</v>
      </c>
      <c r="C19" s="2" t="str">
        <f>IFERROR(__xludf.DUMMYFUNCTION("""COMPUTED_VALUE"""),"NPI óraadó")</f>
        <v>NPI óraadó</v>
      </c>
    </row>
    <row r="20">
      <c r="A20" s="2" t="str">
        <f>IFERROR(__xludf.DUMMYFUNCTION("""COMPUTED_VALUE"""),"Dr. Kocs Mihály")</f>
        <v>Dr. Kocs Mihály</v>
      </c>
      <c r="B20" s="2" t="str">
        <f>IFERROR(__xludf.DUMMYFUNCTION("""COMPUTED_VALUE"""),"kocs@saniprevent.hu")</f>
        <v>kocs@saniprevent.hu</v>
      </c>
      <c r="C20" s="2" t="str">
        <f>IFERROR(__xludf.DUMMYFUNCTION("""COMPUTED_VALUE"""),"NPI óraadó")</f>
        <v>NPI óraadó</v>
      </c>
    </row>
    <row r="21">
      <c r="A21" s="2" t="str">
        <f>IFERROR(__xludf.DUMMYFUNCTION("""COMPUTED_VALUE"""),"Dr. Lányi András")</f>
        <v>Dr. Lányi András</v>
      </c>
      <c r="B21" s="22" t="str">
        <f>IFERROR(__xludf.DUMMYFUNCTION("""COMPUTED_VALUE"""),"lanyi.andras@tatk.elte.hu")</f>
        <v>lanyi.andras@tatk.elte.hu</v>
      </c>
      <c r="C21" s="2" t="str">
        <f>IFERROR(__xludf.DUMMYFUNCTION("""COMPUTED_VALUE"""),"NPI óraadó")</f>
        <v>NPI óraadó</v>
      </c>
    </row>
    <row r="22">
      <c r="A22" s="2" t="str">
        <f>IFERROR(__xludf.DUMMYFUNCTION("""COMPUTED_VALUE"""),"Dr. Madariné Molnár Tünde")</f>
        <v>Dr. Madariné Molnár Tünde</v>
      </c>
      <c r="B22" s="2" t="str">
        <f>IFERROR(__xludf.DUMMYFUNCTION("""COMPUTED_VALUE"""),"madarinemolnar@gmail.com")</f>
        <v>madarinemolnar@gmail.com</v>
      </c>
      <c r="C22" s="2" t="str">
        <f>IFERROR(__xludf.DUMMYFUNCTION("""COMPUTED_VALUE"""),"NPI óraadó")</f>
        <v>NPI óraadó</v>
      </c>
    </row>
    <row r="23">
      <c r="A23" s="2" t="str">
        <f>IFERROR(__xludf.DUMMYFUNCTION("""COMPUTED_VALUE"""),"Dr. Marton Eszter")</f>
        <v>Dr. Marton Eszter</v>
      </c>
      <c r="B23" s="2" t="str">
        <f>IFERROR(__xludf.DUMMYFUNCTION("""COMPUTED_VALUE"""),"eszter.marton@gmail.com")</f>
        <v>eszter.marton@gmail.com</v>
      </c>
      <c r="C23" s="2" t="str">
        <f>IFERROR(__xludf.DUMMYFUNCTION("""COMPUTED_VALUE"""),"NPI óraadó")</f>
        <v>NPI óraadó</v>
      </c>
    </row>
    <row r="24">
      <c r="A24" s="2" t="str">
        <f>IFERROR(__xludf.DUMMYFUNCTION("""COMPUTED_VALUE"""),"Dr. Takács Viktor")</f>
        <v>Dr. Takács Viktor</v>
      </c>
      <c r="B24" s="2" t="str">
        <f>IFERROR(__xludf.DUMMYFUNCTION("""COMPUTED_VALUE"""),"takacs.viktor@taegrt.hu")</f>
        <v>takacs.viktor@taegrt.hu</v>
      </c>
      <c r="C24" s="2" t="str">
        <f>IFERROR(__xludf.DUMMYFUNCTION("""COMPUTED_VALUE"""),"NPI óraadó")</f>
        <v>NPI óraadó</v>
      </c>
    </row>
    <row r="25">
      <c r="A25" s="2" t="str">
        <f>IFERROR(__xludf.DUMMYFUNCTION("""COMPUTED_VALUE"""),"Dr. Závoti Józsefné")</f>
        <v>Dr. Závoti Józsefné</v>
      </c>
      <c r="B25" s="2" t="str">
        <f>IFERROR(__xludf.DUMMYFUNCTION("""COMPUTED_VALUE"""),"zavotine@gmail.com")</f>
        <v>zavotine@gmail.com</v>
      </c>
      <c r="C25" s="2" t="str">
        <f>IFERROR(__xludf.DUMMYFUNCTION("""COMPUTED_VALUE"""),"NPI óraadó")</f>
        <v>NPI óraadó</v>
      </c>
    </row>
    <row r="26">
      <c r="A26" s="2" t="str">
        <f>IFERROR(__xludf.DUMMYFUNCTION("""COMPUTED_VALUE"""),"Egész Tamás")</f>
        <v>Egész Tamás</v>
      </c>
      <c r="B26" s="2" t="str">
        <f>IFERROR(__xludf.DUMMYFUNCTION("""COMPUTED_VALUE"""),"egeszt@gmail.com")</f>
        <v>egeszt@gmail.com</v>
      </c>
      <c r="C26" s="2" t="str">
        <f>IFERROR(__xludf.DUMMYFUNCTION("""COMPUTED_VALUE"""),"NPI óraadó")</f>
        <v>NPI óraadó</v>
      </c>
    </row>
    <row r="27">
      <c r="A27" s="2" t="str">
        <f>IFERROR(__xludf.DUMMYFUNCTION("""COMPUTED_VALUE"""),"Fazekas Éva")</f>
        <v>Fazekas Éva</v>
      </c>
      <c r="B27" s="2" t="str">
        <f>IFERROR(__xludf.DUMMYFUNCTION("""COMPUTED_VALUE"""),"fazekas.eva@gmail.com")</f>
        <v>fazekas.eva@gmail.com</v>
      </c>
      <c r="C27" s="2" t="str">
        <f>IFERROR(__xludf.DUMMYFUNCTION("""COMPUTED_VALUE"""),"NPI óraadó")</f>
        <v>NPI óraadó</v>
      </c>
    </row>
    <row r="28">
      <c r="A28" s="2" t="str">
        <f>IFERROR(__xludf.DUMMYFUNCTION("""COMPUTED_VALUE"""),"Fazekas Ildikó")</f>
        <v>Fazekas Ildikó</v>
      </c>
      <c r="B28" s="2" t="str">
        <f>IFERROR(__xludf.DUMMYFUNCTION("""COMPUTED_VALUE"""),"fazekas.ildiko21@gmail.com")</f>
        <v>fazekas.ildiko21@gmail.com</v>
      </c>
      <c r="C28" s="2" t="str">
        <f>IFERROR(__xludf.DUMMYFUNCTION("""COMPUTED_VALUE"""),"NPI óraadó")</f>
        <v>NPI óraadó</v>
      </c>
    </row>
    <row r="29">
      <c r="A29" s="2" t="str">
        <f>IFERROR(__xludf.DUMMYFUNCTION("""COMPUTED_VALUE"""),"Gerard McNamara")</f>
        <v>Gerard McNamara</v>
      </c>
      <c r="B29" s="2" t="str">
        <f>IFERROR(__xludf.DUMMYFUNCTION("""COMPUTED_VALUE"""),"g.k.mcnamara@gmail.com")</f>
        <v>g.k.mcnamara@gmail.com</v>
      </c>
      <c r="C29" s="2" t="str">
        <f>IFERROR(__xludf.DUMMYFUNCTION("""COMPUTED_VALUE"""),"NPI óraadó")</f>
        <v>NPI óraadó</v>
      </c>
    </row>
    <row r="30">
      <c r="A30" s="2" t="str">
        <f>IFERROR(__xludf.DUMMYFUNCTION("""COMPUTED_VALUE"""),"Hajdu Melinda")</f>
        <v>Hajdu Melinda</v>
      </c>
      <c r="B30" s="2" t="str">
        <f>IFERROR(__xludf.DUMMYFUNCTION("""COMPUTED_VALUE"""),"hajdumelindamovar@gmail.com")</f>
        <v>hajdumelindamovar@gmail.com</v>
      </c>
      <c r="C30" s="2" t="str">
        <f>IFERROR(__xludf.DUMMYFUNCTION("""COMPUTED_VALUE"""),"NPI óraadó")</f>
        <v>NPI óraadó</v>
      </c>
    </row>
    <row r="31">
      <c r="A31" s="2" t="str">
        <f>IFERROR(__xludf.DUMMYFUNCTION("""COMPUTED_VALUE"""),"Hanzséros Mária")</f>
        <v>Hanzséros Mária</v>
      </c>
      <c r="B31" s="2" t="str">
        <f>IFERROR(__xludf.DUMMYFUNCTION("""COMPUTED_VALUE"""),"maria.hanzseros@gmail.com")</f>
        <v>maria.hanzseros@gmail.com</v>
      </c>
      <c r="C31" s="2" t="str">
        <f>IFERROR(__xludf.DUMMYFUNCTION("""COMPUTED_VALUE"""),"NPI óraadó")</f>
        <v>NPI óraadó</v>
      </c>
    </row>
    <row r="32">
      <c r="A32" s="2" t="str">
        <f>IFERROR(__xludf.DUMMYFUNCTION("""COMPUTED_VALUE"""),"Hoczek László József")</f>
        <v>Hoczek László József</v>
      </c>
      <c r="B32" s="2" t="str">
        <f>IFERROR(__xludf.DUMMYFUNCTION("""COMPUTED_VALUE"""),"foigazgato@kisalfoldiaszc.hu")</f>
        <v>foigazgato@kisalfoldiaszc.hu</v>
      </c>
      <c r="C32" s="2" t="str">
        <f>IFERROR(__xludf.DUMMYFUNCTION("""COMPUTED_VALUE"""),"NPI óraadó")</f>
        <v>NPI óraadó</v>
      </c>
    </row>
    <row r="33">
      <c r="A33" s="2" t="str">
        <f>IFERROR(__xludf.DUMMYFUNCTION("""COMPUTED_VALUE"""),"Hollósi Lilla")</f>
        <v>Hollósi Lilla</v>
      </c>
      <c r="B33" s="2" t="str">
        <f>IFERROR(__xludf.DUMMYFUNCTION("""COMPUTED_VALUE"""),"lillahollosi@citromail.hu")</f>
        <v>lillahollosi@citromail.hu</v>
      </c>
      <c r="C33" s="2" t="str">
        <f>IFERROR(__xludf.DUMMYFUNCTION("""COMPUTED_VALUE"""),"NPI óraadó")</f>
        <v>NPI óraadó</v>
      </c>
    </row>
    <row r="34">
      <c r="A34" s="2" t="str">
        <f>IFERROR(__xludf.DUMMYFUNCTION("""COMPUTED_VALUE"""),"Horváth Anna Viktória")</f>
        <v>Horváth Anna Viktória</v>
      </c>
      <c r="B34" s="2" t="str">
        <f>IFERROR(__xludf.DUMMYFUNCTION("""COMPUTED_VALUE"""),"horvathannaviktoria1998@gmail.com")</f>
        <v>horvathannaviktoria1998@gmail.com</v>
      </c>
      <c r="C34" s="2" t="str">
        <f>IFERROR(__xludf.DUMMYFUNCTION("""COMPUTED_VALUE"""),"NPI óraadó")</f>
        <v>NPI óraadó</v>
      </c>
    </row>
    <row r="35">
      <c r="A35" s="2" t="str">
        <f>IFERROR(__xludf.DUMMYFUNCTION("""COMPUTED_VALUE"""),"Horváth Lászlóné")</f>
        <v>Horváth Lászlóné</v>
      </c>
      <c r="B35" s="2" t="str">
        <f>IFERROR(__xludf.DUMMYFUNCTION("""COMPUTED_VALUE"""),"horv.tundi1@gmail.com")</f>
        <v>horv.tundi1@gmail.com</v>
      </c>
      <c r="C35" s="2" t="str">
        <f>IFERROR(__xludf.DUMMYFUNCTION("""COMPUTED_VALUE"""),"NPI óraadó")</f>
        <v>NPI óraadó</v>
      </c>
    </row>
    <row r="36">
      <c r="A36" s="2" t="str">
        <f>IFERROR(__xludf.DUMMYFUNCTION("""COMPUTED_VALUE"""),"Horváth Márta")</f>
        <v>Horváth Márta</v>
      </c>
      <c r="B36" s="2" t="str">
        <f>IFERROR(__xludf.DUMMYFUNCTION("""COMPUTED_VALUE"""),"pirosovi@t-online.hu")</f>
        <v>pirosovi@t-online.hu</v>
      </c>
      <c r="C36" s="2" t="str">
        <f>IFERROR(__xludf.DUMMYFUNCTION("""COMPUTED_VALUE"""),"NPI óraadó")</f>
        <v>NPI óraadó</v>
      </c>
    </row>
    <row r="37">
      <c r="A37" s="2" t="str">
        <f>IFERROR(__xludf.DUMMYFUNCTION("""COMPUTED_VALUE"""),"Horváth Mónika")</f>
        <v>Horváth Mónika</v>
      </c>
      <c r="B37" s="2" t="str">
        <f>IFERROR(__xludf.DUMMYFUNCTION("""COMPUTED_VALUE"""),"monikahorvath1231@gmail.com")</f>
        <v>monikahorvath1231@gmail.com</v>
      </c>
      <c r="C37" s="2" t="str">
        <f>IFERROR(__xludf.DUMMYFUNCTION("""COMPUTED_VALUE"""),"NPI óraadó")</f>
        <v>NPI óraadó</v>
      </c>
    </row>
    <row r="38">
      <c r="A38" s="2" t="str">
        <f>IFERROR(__xludf.DUMMYFUNCTION("""COMPUTED_VALUE"""),"Horváthné Kiss Rita")</f>
        <v>Horváthné Kiss Rita</v>
      </c>
      <c r="B38" s="2" t="str">
        <f>IFERROR(__xludf.DUMMYFUNCTION("""COMPUTED_VALUE"""),"bobitafejlesztohaz@gmail.com")</f>
        <v>bobitafejlesztohaz@gmail.com</v>
      </c>
      <c r="C38" s="2" t="str">
        <f>IFERROR(__xludf.DUMMYFUNCTION("""COMPUTED_VALUE"""),"NPI óraadó")</f>
        <v>NPI óraadó</v>
      </c>
    </row>
    <row r="39">
      <c r="A39" s="2" t="str">
        <f>IFERROR(__xludf.DUMMYFUNCTION("""COMPUTED_VALUE"""),"Hosinnerné Makalicza Ágnes")</f>
        <v>Hosinnerné Makalicza Ágnes</v>
      </c>
      <c r="B39" s="2" t="str">
        <f>IFERROR(__xludf.DUMMYFUNCTION("""COMPUTED_VALUE"""),"hosinnernemagnes@svk.hu")</f>
        <v>hosinnernemagnes@svk.hu</v>
      </c>
      <c r="C39" s="2" t="str">
        <f>IFERROR(__xludf.DUMMYFUNCTION("""COMPUTED_VALUE"""),"NPI óraadó")</f>
        <v>NPI óraadó</v>
      </c>
    </row>
    <row r="40">
      <c r="A40" s="2" t="str">
        <f>IFERROR(__xludf.DUMMYFUNCTION("""COMPUTED_VALUE"""),"Hrubyné Pál Tímea")</f>
        <v>Hrubyné Pál Tímea</v>
      </c>
      <c r="B40" s="2" t="str">
        <f>IFERROR(__xludf.DUMMYFUNCTION("""COMPUTED_VALUE"""),"hptimika74@gmail.com")</f>
        <v>hptimika74@gmail.com</v>
      </c>
      <c r="C40" s="2" t="str">
        <f>IFERROR(__xludf.DUMMYFUNCTION("""COMPUTED_VALUE"""),"NPI óraadó")</f>
        <v>NPI óraadó</v>
      </c>
    </row>
    <row r="41">
      <c r="A41" s="2" t="str">
        <f>IFERROR(__xludf.DUMMYFUNCTION("""COMPUTED_VALUE"""),"Imréné Horváth Márta")</f>
        <v>Imréné Horváth Márta</v>
      </c>
      <c r="B41" s="2" t="str">
        <f>IFERROR(__xludf.DUMMYFUNCTION("""COMPUTED_VALUE"""),"imre.marti@freemail.hu")</f>
        <v>imre.marti@freemail.hu</v>
      </c>
      <c r="C41" s="2" t="str">
        <f>IFERROR(__xludf.DUMMYFUNCTION("""COMPUTED_VALUE"""),"NPI óraadó")</f>
        <v>NPI óraadó</v>
      </c>
    </row>
    <row r="42">
      <c r="A42" s="2" t="str">
        <f>IFERROR(__xludf.DUMMYFUNCTION("""COMPUTED_VALUE"""),"Járosi Sztella")</f>
        <v>Járosi Sztella</v>
      </c>
      <c r="B42" s="2" t="str">
        <f>IFERROR(__xludf.DUMMYFUNCTION("""COMPUTED_VALUE"""),"sztellike96@gmail.com")</f>
        <v>sztellike96@gmail.com</v>
      </c>
      <c r="C42" s="2" t="str">
        <f>IFERROR(__xludf.DUMMYFUNCTION("""COMPUTED_VALUE"""),"NPI óraadó")</f>
        <v>NPI óraadó</v>
      </c>
    </row>
    <row r="43">
      <c r="A43" s="2" t="str">
        <f>IFERROR(__xludf.DUMMYFUNCTION("""COMPUTED_VALUE"""),"Jávorszky Edit")</f>
        <v>Jávorszky Edit</v>
      </c>
      <c r="B43" s="2" t="str">
        <f>IFERROR(__xludf.DUMMYFUNCTION("""COMPUTED_VALUE"""),"javorszky.edit@gmail.com")</f>
        <v>javorszky.edit@gmail.com</v>
      </c>
      <c r="C43" s="2" t="str">
        <f>IFERROR(__xludf.DUMMYFUNCTION("""COMPUTED_VALUE"""),"NPI óraadó")</f>
        <v>NPI óraadó</v>
      </c>
    </row>
    <row r="44">
      <c r="A44" s="2" t="str">
        <f>IFERROR(__xludf.DUMMYFUNCTION("""COMPUTED_VALUE"""),"Kasnya-Kiss Dalma")</f>
        <v>Kasnya-Kiss Dalma</v>
      </c>
      <c r="B44" s="2" t="str">
        <f>IFERROR(__xludf.DUMMYFUNCTION("""COMPUTED_VALUE"""),"damcsister@gmail.com")</f>
        <v>damcsister@gmail.com</v>
      </c>
      <c r="C44" s="2" t="str">
        <f>IFERROR(__xludf.DUMMYFUNCTION("""COMPUTED_VALUE"""),"NPI óraadó")</f>
        <v>NPI óraadó</v>
      </c>
    </row>
    <row r="45">
      <c r="A45" s="2" t="str">
        <f>IFERROR(__xludf.DUMMYFUNCTION("""COMPUTED_VALUE"""),"Kerekesné Vincze Judit")</f>
        <v>Kerekesné Vincze Judit</v>
      </c>
      <c r="B45" s="2" t="str">
        <f>IFERROR(__xludf.DUMMYFUNCTION("""COMPUTED_VALUE"""),"juditkorai@gmail.com")</f>
        <v>juditkorai@gmail.com</v>
      </c>
      <c r="C45" s="2" t="str">
        <f>IFERROR(__xludf.DUMMYFUNCTION("""COMPUTED_VALUE"""),"NPI óraadó")</f>
        <v>NPI óraadó</v>
      </c>
    </row>
    <row r="46">
      <c r="A46" s="2" t="str">
        <f>IFERROR(__xludf.DUMMYFUNCTION("""COMPUTED_VALUE"""),"Kiss András")</f>
        <v>Kiss András</v>
      </c>
      <c r="B46" s="2" t="str">
        <f>IFERROR(__xludf.DUMMYFUNCTION("""COMPUTED_VALUE"""),"kiss.andras@gdprsecurity.hu")</f>
        <v>kiss.andras@gdprsecurity.hu</v>
      </c>
      <c r="C46" s="2" t="str">
        <f>IFERROR(__xludf.DUMMYFUNCTION("""COMPUTED_VALUE"""),"NPI óraadó")</f>
        <v>NPI óraadó</v>
      </c>
    </row>
    <row r="47">
      <c r="A47" s="2" t="str">
        <f>IFERROR(__xludf.DUMMYFUNCTION("""COMPUTED_VALUE"""),"Kiss Dávid")</f>
        <v>Kiss Dávid</v>
      </c>
      <c r="B47" s="2" t="str">
        <f>IFERROR(__xludf.DUMMYFUNCTION("""COMPUTED_VALUE"""),"kiss.david@oh.gov.hu")</f>
        <v>kiss.david@oh.gov.hu</v>
      </c>
      <c r="C47" s="2" t="str">
        <f>IFERROR(__xludf.DUMMYFUNCTION("""COMPUTED_VALUE"""),"NPI óraadó")</f>
        <v>NPI óraadó</v>
      </c>
    </row>
    <row r="48">
      <c r="A48" s="2" t="str">
        <f>IFERROR(__xludf.DUMMYFUNCTION("""COMPUTED_VALUE"""),"Kocsisné Boros Otília")</f>
        <v>Kocsisné Boros Otília</v>
      </c>
      <c r="B48" s="2" t="str">
        <f>IFERROR(__xludf.DUMMYFUNCTION("""COMPUTED_VALUE"""),"botmv@handler.hu")</f>
        <v>botmv@handler.hu</v>
      </c>
      <c r="C48" s="2" t="str">
        <f>IFERROR(__xludf.DUMMYFUNCTION("""COMPUTED_VALUE"""),"NPI óraadó")</f>
        <v>NPI óraadó</v>
      </c>
    </row>
    <row r="49">
      <c r="A49" s="2" t="str">
        <f>IFERROR(__xludf.DUMMYFUNCTION("""COMPUTED_VALUE"""),"Kovács Zoltán")</f>
        <v>Kovács Zoltán</v>
      </c>
      <c r="B49" s="2" t="str">
        <f>IFERROR(__xludf.DUMMYFUNCTION("""COMPUTED_VALUE"""),"Kovacs.Zoltan@phd.uni-sopron.hu")</f>
        <v>Kovacs.Zoltan@phd.uni-sopron.hu</v>
      </c>
      <c r="C49" s="2" t="str">
        <f>IFERROR(__xludf.DUMMYFUNCTION("""COMPUTED_VALUE"""),"NPI óraadó")</f>
        <v>NPI óraadó</v>
      </c>
    </row>
    <row r="50">
      <c r="A50" s="2" t="str">
        <f>IFERROR(__xludf.DUMMYFUNCTION("""COMPUTED_VALUE"""),"Kozma Szabolcs")</f>
        <v>Kozma Szabolcs</v>
      </c>
      <c r="B50" s="2" t="str">
        <f>IFERROR(__xludf.DUMMYFUNCTION("""COMPUTED_VALUE"""),"szabi969@gmail.com")</f>
        <v>szabi969@gmail.com</v>
      </c>
      <c r="C50" s="2" t="str">
        <f>IFERROR(__xludf.DUMMYFUNCTION("""COMPUTED_VALUE"""),"NPI óraadó")</f>
        <v>NPI óraadó</v>
      </c>
    </row>
    <row r="51">
      <c r="A51" s="2" t="str">
        <f>IFERROR(__xludf.DUMMYFUNCTION("""COMPUTED_VALUE"""),"Krutzlerné Szarka Tünde")</f>
        <v>Krutzlerné Szarka Tünde</v>
      </c>
      <c r="B51" s="2" t="str">
        <f>IFERROR(__xludf.DUMMYFUNCTION("""COMPUTED_VALUE"""),"iskola.doborjani@gmail.com")</f>
        <v>iskola.doborjani@gmail.com</v>
      </c>
      <c r="C51" s="2" t="str">
        <f>IFERROR(__xludf.DUMMYFUNCTION("""COMPUTED_VALUE"""),"NPI óraadó")</f>
        <v>NPI óraadó</v>
      </c>
    </row>
    <row r="52">
      <c r="A52" s="2" t="str">
        <f>IFERROR(__xludf.DUMMYFUNCTION("""COMPUTED_VALUE"""),"Kuntár Csaba")</f>
        <v>Kuntár Csaba</v>
      </c>
      <c r="B52" s="2" t="str">
        <f>IFERROR(__xludf.DUMMYFUNCTION("""COMPUTED_VALUE"""),"kuntarcs@soproniszc.hu")</f>
        <v>kuntarcs@soproniszc.hu</v>
      </c>
      <c r="C52" s="2" t="str">
        <f>IFERROR(__xludf.DUMMYFUNCTION("""COMPUTED_VALUE"""),"NPI óraadó")</f>
        <v>NPI óraadó</v>
      </c>
    </row>
    <row r="53">
      <c r="A53" s="2" t="str">
        <f>IFERROR(__xludf.DUMMYFUNCTION("""COMPUTED_VALUE"""),"Locsmándi Regina")</f>
        <v>Locsmándi Regina</v>
      </c>
      <c r="B53" s="2" t="str">
        <f>IFERROR(__xludf.DUMMYFUNCTION("""COMPUTED_VALUE"""),"reginalocsmandi@gmail.com")</f>
        <v>reginalocsmandi@gmail.com</v>
      </c>
      <c r="C53" s="2" t="str">
        <f>IFERROR(__xludf.DUMMYFUNCTION("""COMPUTED_VALUE"""),"NPI óraadó")</f>
        <v>NPI óraadó</v>
      </c>
    </row>
    <row r="54">
      <c r="A54" s="2" t="str">
        <f>IFERROR(__xludf.DUMMYFUNCTION("""COMPUTED_VALUE"""),"Locsmándi Zsófia")</f>
        <v>Locsmándi Zsófia</v>
      </c>
      <c r="B54" s="2" t="str">
        <f>IFERROR(__xludf.DUMMYFUNCTION("""COMPUTED_VALUE"""),"locsmandi.zsofia@gmail.com")</f>
        <v>locsmandi.zsofia@gmail.com</v>
      </c>
      <c r="C54" s="2" t="str">
        <f>IFERROR(__xludf.DUMMYFUNCTION("""COMPUTED_VALUE"""),"NPI óraadó")</f>
        <v>NPI óraadó</v>
      </c>
    </row>
    <row r="55">
      <c r="A55" s="2" t="str">
        <f>IFERROR(__xludf.DUMMYFUNCTION("""COMPUTED_VALUE"""),"Marek János")</f>
        <v>Marek János</v>
      </c>
      <c r="B55" s="2" t="str">
        <f>IFERROR(__xludf.DUMMYFUNCTION("""COMPUTED_VALUE"""),"janos.marek@kk.gov.hu")</f>
        <v>janos.marek@kk.gov.hu</v>
      </c>
      <c r="C55" s="2" t="str">
        <f>IFERROR(__xludf.DUMMYFUNCTION("""COMPUTED_VALUE"""),"NPI óraadó")</f>
        <v>NPI óraadó</v>
      </c>
    </row>
    <row r="56">
      <c r="A56" s="2" t="str">
        <f>IFERROR(__xludf.DUMMYFUNCTION("""COMPUTED_VALUE"""),"Mentesné Horváth Zsuzsanna")</f>
        <v>Mentesné Horváth Zsuzsanna</v>
      </c>
      <c r="B56" s="2" t="str">
        <f>IFERROR(__xludf.DUMMYFUNCTION("""COMPUTED_VALUE"""),"zsuzsamentes@gmail.com")</f>
        <v>zsuzsamentes@gmail.com</v>
      </c>
      <c r="C56" s="2" t="str">
        <f>IFERROR(__xludf.DUMMYFUNCTION("""COMPUTED_VALUE"""),"NPI óraadó")</f>
        <v>NPI óraadó</v>
      </c>
    </row>
    <row r="57">
      <c r="A57" s="2" t="str">
        <f>IFERROR(__xludf.DUMMYFUNCTION("""COMPUTED_VALUE"""),"Menyhárt Szilvia")</f>
        <v>Menyhárt Szilvia</v>
      </c>
      <c r="B57" s="2" t="str">
        <f>IFERROR(__xludf.DUMMYFUNCTION("""COMPUTED_VALUE"""),"sz.menyhart@gmail.com")</f>
        <v>sz.menyhart@gmail.com</v>
      </c>
      <c r="C57" s="2" t="str">
        <f>IFERROR(__xludf.DUMMYFUNCTION("""COMPUTED_VALUE"""),"NPI óraadó")</f>
        <v>NPI óraadó</v>
      </c>
    </row>
    <row r="58">
      <c r="A58" s="2" t="str">
        <f>IFERROR(__xludf.DUMMYFUNCTION("""COMPUTED_VALUE"""),"Mórocz Tibor")</f>
        <v>Mórocz Tibor</v>
      </c>
      <c r="B58" s="2" t="str">
        <f>IFERROR(__xludf.DUMMYFUNCTION("""COMPUTED_VALUE"""),"morocz.tibor12@gmail.com")</f>
        <v>morocz.tibor12@gmail.com</v>
      </c>
      <c r="C58" s="2" t="str">
        <f>IFERROR(__xludf.DUMMYFUNCTION("""COMPUTED_VALUE"""),"NPI óraadó")</f>
        <v>NPI óraadó</v>
      </c>
    </row>
    <row r="59">
      <c r="A59" s="2" t="str">
        <f>IFERROR(__xludf.DUMMYFUNCTION("""COMPUTED_VALUE"""),"Mundy Péter")</f>
        <v>Mundy Péter</v>
      </c>
      <c r="B59" s="2" t="str">
        <f>IFERROR(__xludf.DUMMYFUNCTION("""COMPUTED_VALUE"""),"mundypeter@gmail.com")</f>
        <v>mundypeter@gmail.com</v>
      </c>
      <c r="C59" s="2" t="str">
        <f>IFERROR(__xludf.DUMMYFUNCTION("""COMPUTED_VALUE"""),"NPI óraadó")</f>
        <v>NPI óraadó</v>
      </c>
    </row>
    <row r="60">
      <c r="A60" s="2" t="str">
        <f>IFERROR(__xludf.DUMMYFUNCTION("""COMPUTED_VALUE"""),"Nádasné Erdei Andrea")</f>
        <v>Nádasné Erdei Andrea</v>
      </c>
      <c r="B60" s="2" t="str">
        <f>IFERROR(__xludf.DUMMYFUNCTION("""COMPUTED_VALUE"""),"aliz.ovoda@igsz.hu")</f>
        <v>aliz.ovoda@igsz.hu</v>
      </c>
      <c r="C60" s="2" t="str">
        <f>IFERROR(__xludf.DUMMYFUNCTION("""COMPUTED_VALUE"""),"NPI óraadó")</f>
        <v>NPI óraadó</v>
      </c>
    </row>
    <row r="61">
      <c r="A61" s="2" t="str">
        <f>IFERROR(__xludf.DUMMYFUNCTION("""COMPUTED_VALUE"""),"Nagy Zsolt")</f>
        <v>Nagy Zsolt</v>
      </c>
      <c r="B61" s="2" t="str">
        <f>IFERROR(__xludf.DUMMYFUNCTION("""COMPUTED_VALUE"""),"nagyzs@soproniszc.hu")</f>
        <v>nagyzs@soproniszc.hu</v>
      </c>
      <c r="C61" s="2" t="str">
        <f>IFERROR(__xludf.DUMMYFUNCTION("""COMPUTED_VALUE"""),"NPI óraadó")</f>
        <v>NPI óraadó</v>
      </c>
    </row>
    <row r="62">
      <c r="A62" s="2" t="str">
        <f>IFERROR(__xludf.DUMMYFUNCTION("""COMPUTED_VALUE"""),"Nemesházi Bernadett")</f>
        <v>Nemesházi Bernadett</v>
      </c>
      <c r="B62" s="2" t="str">
        <f>IFERROR(__xludf.DUMMYFUNCTION("""COMPUTED_VALUE"""),"bernadett.nemeshazi@gmail.com")</f>
        <v>bernadett.nemeshazi@gmail.com</v>
      </c>
      <c r="C62" s="2" t="str">
        <f>IFERROR(__xludf.DUMMYFUNCTION("""COMPUTED_VALUE"""),"NPI óraadó")</f>
        <v>NPI óraadó</v>
      </c>
    </row>
    <row r="63">
      <c r="A63" s="2" t="str">
        <f>IFERROR(__xludf.DUMMYFUNCTION("""COMPUTED_VALUE"""),"Petőné Dr. Csima Melinda")</f>
        <v>Petőné Dr. Csima Melinda</v>
      </c>
      <c r="B63" s="2" t="str">
        <f>IFERROR(__xludf.DUMMYFUNCTION("""COMPUTED_VALUE"""),"Petone.Csima.Melinda@uni-mate.hu")</f>
        <v>Petone.Csima.Melinda@uni-mate.hu</v>
      </c>
      <c r="C63" s="2" t="str">
        <f>IFERROR(__xludf.DUMMYFUNCTION("""COMPUTED_VALUE"""),"NPI óraadó")</f>
        <v>NPI óraadó</v>
      </c>
    </row>
    <row r="64">
      <c r="A64" s="2" t="str">
        <f>IFERROR(__xludf.DUMMYFUNCTION("""COMPUTED_VALUE"""),"Pónácz Petra")</f>
        <v>Pónácz Petra</v>
      </c>
      <c r="B64" s="2" t="str">
        <f>IFERROR(__xludf.DUMMYFUNCTION("""COMPUTED_VALUE"""),"ponaczpetra@gmail.com")</f>
        <v>ponaczpetra@gmail.com</v>
      </c>
      <c r="C64" s="2" t="str">
        <f>IFERROR(__xludf.DUMMYFUNCTION("""COMPUTED_VALUE"""),"NPI óraadó")</f>
        <v>NPI óraadó</v>
      </c>
    </row>
    <row r="65">
      <c r="A65" s="2" t="str">
        <f>IFERROR(__xludf.DUMMYFUNCTION("""COMPUTED_VALUE"""),"Prof. Dr. Héjj Andreas")</f>
        <v>Prof. Dr. Héjj Andreas</v>
      </c>
      <c r="B65" s="2" t="str">
        <f>IFERROR(__xludf.DUMMYFUNCTION("""COMPUTED_VALUE"""),"andreas.hejj@pte.hu")</f>
        <v>andreas.hejj@pte.hu</v>
      </c>
      <c r="C65" s="2" t="str">
        <f>IFERROR(__xludf.DUMMYFUNCTION("""COMPUTED_VALUE"""),"NPI óraadó")</f>
        <v>NPI óraadó</v>
      </c>
    </row>
    <row r="66">
      <c r="A66" s="2" t="str">
        <f>IFERROR(__xludf.DUMMYFUNCTION("""COMPUTED_VALUE"""),"Prof. Dr. Lükő István CSc")</f>
        <v>Prof. Dr. Lükő István CSc</v>
      </c>
      <c r="B66" s="2" t="str">
        <f>IFERROR(__xludf.DUMMYFUNCTION("""COMPUTED_VALUE"""),"solyombanya@gmail.com")</f>
        <v>solyombanya@gmail.com</v>
      </c>
      <c r="C66" s="2" t="str">
        <f>IFERROR(__xludf.DUMMYFUNCTION("""COMPUTED_VALUE"""),"NPI óraadó")</f>
        <v>NPI óraadó</v>
      </c>
    </row>
    <row r="67">
      <c r="A67" s="2" t="str">
        <f>IFERROR(__xludf.DUMMYFUNCTION("""COMPUTED_VALUE"""),"Prof. Dr. Trencsényi László")</f>
        <v>Prof. Dr. Trencsényi László</v>
      </c>
      <c r="B67" s="2" t="str">
        <f>IFERROR(__xludf.DUMMYFUNCTION("""COMPUTED_VALUE"""),"trenyo@index.hu")</f>
        <v>trenyo@index.hu</v>
      </c>
      <c r="C67" s="2" t="str">
        <f>IFERROR(__xludf.DUMMYFUNCTION("""COMPUTED_VALUE"""),"NPI óraadó")</f>
        <v>NPI óraadó</v>
      </c>
    </row>
    <row r="68">
      <c r="A68" s="2" t="str">
        <f>IFERROR(__xludf.DUMMYFUNCTION("""COMPUTED_VALUE"""),"Rosemond Zsuzsa")</f>
        <v>Rosemond Zsuzsa</v>
      </c>
      <c r="B68" s="2" t="str">
        <f>IFERROR(__xludf.DUMMYFUNCTION("""COMPUTED_VALUE"""),"zsuzsa.rosemond@gmail.com")</f>
        <v>zsuzsa.rosemond@gmail.com</v>
      </c>
      <c r="C68" s="2" t="str">
        <f>IFERROR(__xludf.DUMMYFUNCTION("""COMPUTED_VALUE"""),"NPI óraadó")</f>
        <v>NPI óraadó</v>
      </c>
    </row>
    <row r="69">
      <c r="A69" s="2" t="str">
        <f>IFERROR(__xludf.DUMMYFUNCTION("""COMPUTED_VALUE"""),"Sebestyén Péter")</f>
        <v>Sebestyén Péter</v>
      </c>
      <c r="B69" s="2" t="str">
        <f>IFERROR(__xludf.DUMMYFUNCTION("""COMPUTED_VALUE"""),"sebestyen.peter@uni-sopron.hu")</f>
        <v>sebestyen.peter@uni-sopron.hu</v>
      </c>
      <c r="C69" s="2" t="str">
        <f>IFERROR(__xludf.DUMMYFUNCTION("""COMPUTED_VALUE"""),"NPI óraadó")</f>
        <v>NPI óraadó</v>
      </c>
    </row>
    <row r="70">
      <c r="A70" s="2" t="str">
        <f>IFERROR(__xludf.DUMMYFUNCTION("""COMPUTED_VALUE"""),"Sipka Bence")</f>
        <v>Sipka Bence</v>
      </c>
      <c r="B70" s="2" t="str">
        <f>IFERROR(__xludf.DUMMYFUNCTION("""COMPUTED_VALUE"""),"sipka.bence@lifetechbalance.hu ")</f>
        <v>sipka.bence@lifetechbalance.hu </v>
      </c>
      <c r="C70" s="2" t="str">
        <f>IFERROR(__xludf.DUMMYFUNCTION("""COMPUTED_VALUE"""),"NPI óraadó")</f>
        <v>NPI óraadó</v>
      </c>
    </row>
    <row r="71">
      <c r="A71" s="2" t="str">
        <f>IFERROR(__xludf.DUMMYFUNCTION("""COMPUTED_VALUE"""),"Stréhliné Peternák Magdolna ")</f>
        <v>Stréhliné Peternák Magdolna </v>
      </c>
      <c r="B71" s="2" t="str">
        <f>IFERROR(__xludf.DUMMYFUNCTION("""COMPUTED_VALUE"""),"spmagdi@gmail.com")</f>
        <v>spmagdi@gmail.com</v>
      </c>
      <c r="C71" s="2" t="str">
        <f>IFERROR(__xludf.DUMMYFUNCTION("""COMPUTED_VALUE"""),"NPI óraadó")</f>
        <v>NPI óraadó</v>
      </c>
    </row>
    <row r="72">
      <c r="A72" s="2" t="str">
        <f>IFERROR(__xludf.DUMMYFUNCTION("""COMPUTED_VALUE"""),"Szabó Ildikó")</f>
        <v>Szabó Ildikó</v>
      </c>
      <c r="B72" s="2" t="str">
        <f>IFERROR(__xludf.DUMMYFUNCTION("""COMPUTED_VALUE"""),"il.szabo74@gmail.com")</f>
        <v>il.szabo74@gmail.com</v>
      </c>
      <c r="C72" s="2" t="str">
        <f>IFERROR(__xludf.DUMMYFUNCTION("""COMPUTED_VALUE"""),"NPI óraadó")</f>
        <v>NPI óraadó</v>
      </c>
    </row>
    <row r="73">
      <c r="A73" s="2" t="str">
        <f>IFERROR(__xludf.DUMMYFUNCTION("""COMPUTED_VALUE"""),"Szászi Csongor")</f>
        <v>Szászi Csongor</v>
      </c>
      <c r="B73" s="2" t="str">
        <f>IFERROR(__xludf.DUMMYFUNCTION("""COMPUTED_VALUE"""),"szaszicsongor@gmail.com")</f>
        <v>szaszicsongor@gmail.com</v>
      </c>
      <c r="C73" s="2" t="str">
        <f>IFERROR(__xludf.DUMMYFUNCTION("""COMPUTED_VALUE"""),"NPI óraadó")</f>
        <v>NPI óraadó</v>
      </c>
    </row>
    <row r="74">
      <c r="A74" s="2" t="str">
        <f>IFERROR(__xludf.DUMMYFUNCTION("""COMPUTED_VALUE"""),"Szélesné dr. Ferencz Edit")</f>
        <v>Szélesné dr. Ferencz Edit</v>
      </c>
      <c r="B74" s="2" t="str">
        <f>IFERROR(__xludf.DUMMYFUNCTION("""COMPUTED_VALUE"""),"sz.ferencz.edit@gmail.com")</f>
        <v>sz.ferencz.edit@gmail.com</v>
      </c>
      <c r="C74" s="2" t="str">
        <f>IFERROR(__xludf.DUMMYFUNCTION("""COMPUTED_VALUE"""),"NPI óraadó")</f>
        <v>NPI óraadó</v>
      </c>
    </row>
    <row r="75">
      <c r="A75" s="2" t="str">
        <f>IFERROR(__xludf.DUMMYFUNCTION("""COMPUTED_VALUE"""),"Sztojkáné Bodor Ildikó")</f>
        <v>Sztojkáné Bodor Ildikó</v>
      </c>
      <c r="B75" s="2" t="str">
        <f>IFERROR(__xludf.DUMMYFUNCTION("""COMPUTED_VALUE"""),"bodor.ildiko@rothszki.hu")</f>
        <v>bodor.ildiko@rothszki.hu</v>
      </c>
      <c r="C75" s="2" t="str">
        <f>IFERROR(__xludf.DUMMYFUNCTION("""COMPUTED_VALUE"""),"NPI óraadó")</f>
        <v>NPI óraadó</v>
      </c>
    </row>
    <row r="76">
      <c r="A76" s="2" t="str">
        <f>IFERROR(__xludf.DUMMYFUNCTION("""COMPUTED_VALUE"""),"Tóthné Szakály Lilian")</f>
        <v>Tóthné Szakály Lilian</v>
      </c>
      <c r="B76" s="2" t="str">
        <f>IFERROR(__xludf.DUMMYFUNCTION("""COMPUTED_VALUE"""),"tothneszakaly.lilian@gmail.com")</f>
        <v>tothneszakaly.lilian@gmail.com</v>
      </c>
      <c r="C76" s="2" t="str">
        <f>IFERROR(__xludf.DUMMYFUNCTION("""COMPUTED_VALUE"""),"NPI óraadó")</f>
        <v>NPI óraadó</v>
      </c>
    </row>
    <row r="77">
      <c r="A77" s="2" t="str">
        <f>IFERROR(__xludf.DUMMYFUNCTION("""COMPUTED_VALUE"""),"Törökné Farádi Mária")</f>
        <v>Törökné Farádi Mária</v>
      </c>
      <c r="B77" s="2" t="str">
        <f>IFERROR(__xludf.DUMMYFUNCTION("""COMPUTED_VALUE"""),"tmarcsi62@freemail.hu")</f>
        <v>tmarcsi62@freemail.hu</v>
      </c>
      <c r="C77" s="2" t="str">
        <f>IFERROR(__xludf.DUMMYFUNCTION("""COMPUTED_VALUE"""),"NPI óraadó")</f>
        <v>NPI óraadó</v>
      </c>
    </row>
    <row r="78">
      <c r="A78" s="2" t="str">
        <f>IFERROR(__xludf.DUMMYFUNCTION("""COMPUTED_VALUE"""),"Tscheki Katalin")</f>
        <v>Tscheki Katalin</v>
      </c>
      <c r="B78" s="2" t="str">
        <f>IFERROR(__xludf.DUMMYFUNCTION("""COMPUTED_VALUE"""),"tscheki.kati@gmail.com")</f>
        <v>tscheki.kati@gmail.com</v>
      </c>
      <c r="C78" s="2" t="str">
        <f>IFERROR(__xludf.DUMMYFUNCTION("""COMPUTED_VALUE"""),"NPI óraadó")</f>
        <v>NPI óraadó</v>
      </c>
    </row>
    <row r="79">
      <c r="A79" s="2" t="str">
        <f>IFERROR(__xludf.DUMMYFUNCTION("""COMPUTED_VALUE"""),"Vargyas Daniella")</f>
        <v>Vargyas Daniella</v>
      </c>
      <c r="B79" s="2" t="str">
        <f>IFERROR(__xludf.DUMMYFUNCTION("""COMPUTED_VALUE"""),"VargyasDaniella@phd.uni-sopron.hu")</f>
        <v>VargyasDaniella@phd.uni-sopron.hu</v>
      </c>
      <c r="C79" s="2" t="str">
        <f>IFERROR(__xludf.DUMMYFUNCTION("""COMPUTED_VALUE"""),"NPI óraadó")</f>
        <v>NPI óraadó</v>
      </c>
    </row>
    <row r="80">
      <c r="A80" s="2" t="str">
        <f>IFERROR(__xludf.DUMMYFUNCTION("""COMPUTED_VALUE"""),"Világosné Rozsonits Erika")</f>
        <v>Világosné Rozsonits Erika</v>
      </c>
      <c r="B80" s="2" t="str">
        <f>IFERROR(__xludf.DUMMYFUNCTION("""COMPUTED_VALUE"""),"erika.vilagosne@gmail.com")</f>
        <v>erika.vilagosne@gmail.com</v>
      </c>
      <c r="C80" s="2" t="str">
        <f>IFERROR(__xludf.DUMMYFUNCTION("""COMPUTED_VALUE"""),"NPI óraadó")</f>
        <v>NPI óraadó</v>
      </c>
    </row>
    <row r="81">
      <c r="A81" s="2" t="str">
        <f>IFERROR(__xludf.DUMMYFUNCTION("""COMPUTED_VALUE"""),"Vörösmarthy-Fodróczy Mónika")</f>
        <v>Vörösmarthy-Fodróczy Mónika</v>
      </c>
      <c r="B81" s="2" t="str">
        <f>IFERROR(__xludf.DUMMYFUNCTION("""COMPUTED_VALUE"""),"zararozsa@gmail.com")</f>
        <v>zararozsa@gmail.com</v>
      </c>
      <c r="C81" s="2" t="str">
        <f>IFERROR(__xludf.DUMMYFUNCTION("""COMPUTED_VALUE"""),"NPI óraadó")</f>
        <v>NPI óraadó</v>
      </c>
    </row>
  </sheetData>
  <hyperlinks>
    <hyperlink r:id="rId1" ref="B21"/>
  </hyperlin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tr">
        <f>"&lt;option value="&amp;'Oktatók'!A1&amp;"""&gt;"&amp;'Oktatók'!A1&amp;"&lt;/option&gt;"</f>
        <v>&lt;option value=~nem indul / nincs oktató~"&gt;~nem indul / nincs oktató~&lt;/option&gt;</v>
      </c>
    </row>
    <row r="2">
      <c r="A2" s="2" t="str">
        <f>"&lt;option value="&amp;#REF!&amp;"""&gt;"&amp;#REF!&amp;"&lt;/option&gt;"</f>
        <v>#REF!</v>
      </c>
    </row>
    <row r="3">
      <c r="A3" s="2" t="str">
        <f>"&lt;option value="&amp;'Oktatók'!A2&amp;"""&gt;"&amp;'Oktatók'!A2&amp;"&lt;/option&gt;"</f>
        <v>&lt;option value=Acsainé Dávid Ágnes"&gt;Acsainé Dávid Ágnes&lt;/option&gt;</v>
      </c>
    </row>
    <row r="4">
      <c r="A4" s="2" t="str">
        <f>"&lt;option value="&amp;'Oktatók'!A6&amp;"""&gt;"&amp;'Oktatók'!A6&amp;"&lt;/option&gt;"</f>
        <v>&lt;option value=Árvayné Dr. Nezvald Anett"&gt;Árvayné Dr. Nezvald Anett&lt;/option&gt;</v>
      </c>
    </row>
    <row r="5">
      <c r="A5" s="2" t="str">
        <f>"&lt;option value="&amp;#REF!&amp;"""&gt;"&amp;#REF!&amp;"&lt;/option&gt;"</f>
        <v>#REF!</v>
      </c>
    </row>
    <row r="6">
      <c r="A6" s="2" t="str">
        <f>"&lt;option value="&amp;'Oktatók'!A7&amp;"""&gt;"&amp;'Oktatók'!A7&amp;"&lt;/option&gt;"</f>
        <v>&lt;option value=Babai Zsófia"&gt;Babai Zsófia&lt;/option&gt;</v>
      </c>
    </row>
    <row r="7">
      <c r="A7" s="2" t="str">
        <f>"&lt;option value="&amp;#REF!&amp;"""&gt;"&amp;#REF!&amp;"&lt;/option&gt;"</f>
        <v>#REF!</v>
      </c>
    </row>
    <row r="8">
      <c r="A8" s="2" t="str">
        <f>"&lt;option value="&amp;'Oktatók'!A10&amp;"""&gt;"&amp;'Oktatók'!A10&amp;"&lt;/option&gt;"</f>
        <v>&lt;option value=Báder Mátyás"&gt;Báder Mátyás&lt;/option&gt;</v>
      </c>
    </row>
    <row r="9">
      <c r="A9" s="2" t="str">
        <f>"&lt;option value="&amp;'Oktatók'!A15&amp;"""&gt;"&amp;'Oktatók'!A15&amp;"&lt;/option&gt;"</f>
        <v>&lt;option value=Bazsóné Dr. Bertalan Laura"&gt;Bazsóné Dr. Bertalan Laura&lt;/option&gt;</v>
      </c>
    </row>
    <row r="10">
      <c r="A10" s="2" t="str">
        <f>"&lt;option value="&amp;'Oktatók'!A17&amp;"""&gt;"&amp;'Oktatók'!A17&amp;"&lt;/option&gt;"</f>
        <v>&lt;option value=Bencsik Olga"&gt;Bencsik Olga&lt;/option&gt;</v>
      </c>
    </row>
    <row r="11">
      <c r="A11" s="2" t="str">
        <f>"&lt;option value="&amp;'Oktatók'!A19&amp;"""&gt;"&amp;'Oktatók'!A19&amp;"&lt;/option&gt;"</f>
        <v>&lt;option value=Benedek Huszár Botond"&gt;Benedek Huszár Botond&lt;/option&gt;</v>
      </c>
    </row>
    <row r="12">
      <c r="A12" s="2" t="str">
        <f>"&lt;option value="&amp;'Oktatók'!A20&amp;"""&gt;"&amp;'Oktatók'!A20&amp;"&lt;/option&gt;"</f>
        <v>&lt;option value=Bognár Ildikó"&gt;Bognár Ildikó&lt;/option&gt;</v>
      </c>
    </row>
    <row r="13">
      <c r="A13" s="2" t="str">
        <f>"&lt;option value="&amp;'Oktatók'!A21&amp;"""&gt;"&amp;'Oktatók'!A21&amp;"&lt;/option&gt;"</f>
        <v>&lt;option value=Bognár István"&gt;Bognár István&lt;/option&gt;</v>
      </c>
    </row>
    <row r="14">
      <c r="A14" s="2" t="str">
        <f>"&lt;option value="&amp;#REF!&amp;"""&gt;"&amp;#REF!&amp;"&lt;/option&gt;"</f>
        <v>#REF!</v>
      </c>
    </row>
    <row r="15">
      <c r="A15" s="2" t="str">
        <f>"&lt;option value="&amp;'Oktatók'!A22&amp;"""&gt;"&amp;'Oktatók'!A22&amp;"&lt;/option&gt;"</f>
        <v>&lt;option value=Bolláné Hajdú Ildikó"&gt;Bolláné Hajdú Ildikó&lt;/option&gt;</v>
      </c>
    </row>
    <row r="16">
      <c r="A16" s="2" t="str">
        <f t="shared" ref="A16:A17" si="1">"&lt;option value="&amp;#REF!&amp;"""&gt;"&amp;#REF!&amp;"&lt;/option&gt;"</f>
        <v>#REF!</v>
      </c>
    </row>
    <row r="17">
      <c r="A17" s="2" t="str">
        <f t="shared" si="1"/>
        <v>#REF!</v>
      </c>
    </row>
    <row r="18">
      <c r="A18" s="2" t="str">
        <f>"&lt;option value="&amp;'Oktatók'!A23&amp;"""&gt;"&amp;'Oktatók'!A23&amp;"&lt;/option&gt;"</f>
        <v>&lt;option value=Bujdosó-Farkas Bernadett"&gt;Bujdosó-Farkas Bernadett&lt;/option&gt;</v>
      </c>
    </row>
    <row r="19">
      <c r="A19" s="2" t="str">
        <f>"&lt;option value="&amp;#REF!&amp;"""&gt;"&amp;#REF!&amp;"&lt;/option&gt;"</f>
        <v>#REF!</v>
      </c>
    </row>
    <row r="20">
      <c r="A20" s="2" t="str">
        <f>"&lt;option value="&amp;'Oktatók'!A24&amp;"""&gt;"&amp;'Oktatók'!A24&amp;"&lt;/option&gt;"</f>
        <v>&lt;option value=Csákiné Dobos Laura"&gt;Csákiné Dobos Laura&lt;/option&gt;</v>
      </c>
    </row>
    <row r="21">
      <c r="A21" s="2" t="str">
        <f>"&lt;option value="&amp;#REF!&amp;"""&gt;"&amp;#REF!&amp;"&lt;/option&gt;"</f>
        <v>#REF!</v>
      </c>
    </row>
    <row r="22">
      <c r="A22" s="2" t="str">
        <f>"&lt;option value="&amp;'Oktatók'!A26&amp;"""&gt;"&amp;'Oktatók'!A26&amp;"&lt;/option&gt;"</f>
        <v>&lt;option value=Csikósné Czakó Franciska"&gt;Csikósné Czakó Franciska&lt;/option&gt;</v>
      </c>
    </row>
    <row r="23">
      <c r="A23" s="2" t="str">
        <f>"&lt;option value="&amp;'Oktatók'!A29&amp;"""&gt;"&amp;'Oktatók'!A29&amp;"&lt;/option&gt;"</f>
        <v>&lt;option value=Dr. Balatoni Katalin"&gt;Dr. Balatoni Katalin&lt;/option&gt;</v>
      </c>
    </row>
    <row r="24">
      <c r="A24" s="2" t="str">
        <f>"&lt;option value="&amp;'Oktatók'!A30&amp;"""&gt;"&amp;'Oktatók'!A30&amp;"&lt;/option&gt;"</f>
        <v>&lt;option value=Dr. Balázs Pál"&gt;Dr. Balázs Pál&lt;/option&gt;</v>
      </c>
    </row>
    <row r="25">
      <c r="A25" s="2" t="str">
        <f>"&lt;option value="&amp;'Oktatók'!A31&amp;"""&gt;"&amp;'Oktatók'!A31&amp;"&lt;/option&gt;"</f>
        <v>&lt;option value=Dr. Banadics (Horváth) Adrienn"&gt;Dr. Banadics (Horváth) Adrienn&lt;/option&gt;</v>
      </c>
    </row>
    <row r="26">
      <c r="A26" s="2" t="str">
        <f>"&lt;option value="&amp;'Oktatók'!A33&amp;"""&gt;"&amp;'Oktatók'!A33&amp;"&lt;/option&gt;"</f>
        <v>&lt;option value=Dr. Bartók István"&gt;Dr. Bartók István&lt;/option&gt;</v>
      </c>
    </row>
    <row r="27">
      <c r="A27" s="2" t="str">
        <f>"&lt;option value="&amp;#REF!&amp;"""&gt;"&amp;#REF!&amp;"&lt;/option&gt;"</f>
        <v>#REF!</v>
      </c>
    </row>
    <row r="28">
      <c r="A28" s="2" t="str">
        <f>"&lt;option value="&amp;'Oktatók'!A35&amp;"""&gt;"&amp;'Oktatók'!A35&amp;"&lt;/option&gt;"</f>
        <v>&lt;option value=Dr. Békefi Dezső"&gt;Dr. Békefi Dezső&lt;/option&gt;</v>
      </c>
    </row>
    <row r="29">
      <c r="A29" s="2" t="str">
        <f>"&lt;option value="&amp;'Oktatók'!A36&amp;"""&gt;"&amp;'Oktatók'!A36&amp;"&lt;/option&gt;"</f>
        <v>&lt;option value=Dr. Bencsik Balázs"&gt;Dr. Bencsik Balázs&lt;/option&gt;</v>
      </c>
    </row>
    <row r="30">
      <c r="A30" s="2" t="str">
        <f>"&lt;option value="&amp;'Oktatók'!A38&amp;"""&gt;"&amp;'Oktatók'!A38&amp;"&lt;/option&gt;"</f>
        <v>&lt;option value=Dr. Bodnár Mária "&gt;Dr. Bodnár Mária &lt;/option&gt;</v>
      </c>
    </row>
    <row r="31">
      <c r="A31" s="2" t="str">
        <f>"&lt;option value="&amp;#REF!&amp;"""&gt;"&amp;#REF!&amp;"&lt;/option&gt;"</f>
        <v>#REF!</v>
      </c>
    </row>
    <row r="32">
      <c r="A32" s="2" t="str">
        <f>"&lt;option value="&amp;'Oktatók'!A41&amp;"""&gt;"&amp;'Oktatók'!A41&amp;"&lt;/option&gt;"</f>
        <v>&lt;option value=Dr. Csanálosi Dóra "&gt;Dr. Csanálosi Dóra &lt;/option&gt;</v>
      </c>
    </row>
    <row r="33">
      <c r="A33" s="2" t="str">
        <f>"&lt;option value="&amp;'Oktatók'!A43&amp;"""&gt;"&amp;'Oktatók'!A43&amp;"&lt;/option&gt;"</f>
        <v>&lt;option value=Dr. Csiszár Szabolcs"&gt;Dr. Csiszár Szabolcs&lt;/option&gt;</v>
      </c>
    </row>
    <row r="34">
      <c r="A34" s="2" t="str">
        <f>"&lt;option value="&amp;#REF!&amp;"""&gt;"&amp;#REF!&amp;"&lt;/option&gt;"</f>
        <v>#REF!</v>
      </c>
    </row>
    <row r="35">
      <c r="A35" s="2" t="str">
        <f>"&lt;option value="&amp;'Oktatók'!A44&amp;"""&gt;"&amp;'Oktatók'!A44&amp;"&lt;/option&gt;"</f>
        <v>&lt;option value=Dr. Dereskei Dóra"&gt;Dr. Dereskei Dóra&lt;/option&gt;</v>
      </c>
    </row>
    <row r="36">
      <c r="A36" s="2" t="str">
        <f>"&lt;option value="&amp;'Oktatók'!A45&amp;"""&gt;"&amp;'Oktatók'!A45&amp;"&lt;/option&gt;"</f>
        <v>&lt;option value=Dr. Egyed Krisztián"&gt;Dr. Egyed Krisztián&lt;/option&gt;</v>
      </c>
    </row>
    <row r="37">
      <c r="A37" s="2" t="str">
        <f>"&lt;option value="&amp;'Oktatók'!A47&amp;"""&gt;"&amp;'Oktatók'!A47&amp;"&lt;/option&gt;"</f>
        <v>&lt;option value=Dr. Fehér Sándor"&gt;Dr. Fehér Sándor&lt;/option&gt;</v>
      </c>
    </row>
    <row r="38">
      <c r="A38" s="2" t="str">
        <f>"&lt;option value="&amp;'Oktatók'!A48&amp;"""&gt;"&amp;'Oktatók'!A48&amp;"&lt;/option&gt;"</f>
        <v>&lt;option value=Dr. Frang Gizella"&gt;Dr. Frang Gizella&lt;/option&gt;</v>
      </c>
    </row>
    <row r="39">
      <c r="A39" s="2" t="str">
        <f>"&lt;option value="&amp;'Oktatók'!A52&amp;"""&gt;"&amp;'Oktatók'!A52&amp;"&lt;/option&gt;"</f>
        <v>&lt;option value=Dr. Gyimes Zsolt"&gt;Dr. Gyimes Zsolt&lt;/option&gt;</v>
      </c>
    </row>
    <row r="40">
      <c r="A40" s="2" t="str">
        <f>"&lt;option value="&amp;#REF!&amp;"""&gt;"&amp;#REF!&amp;"&lt;/option&gt;"</f>
        <v>#REF!</v>
      </c>
    </row>
    <row r="41">
      <c r="A41" s="2" t="str">
        <f>"&lt;option value="&amp;'Oktatók'!A55&amp;"""&gt;"&amp;'Oktatók'!A55&amp;"&lt;/option&gt;"</f>
        <v>&lt;option value=Dr. habil. Baranyi Aranka"&gt;Dr. habil. Baranyi Aranka&lt;/option&gt;</v>
      </c>
    </row>
    <row r="42">
      <c r="A42" s="2" t="str">
        <f>"&lt;option value="&amp;'Oktatók'!A56&amp;"""&gt;"&amp;'Oktatók'!A56&amp;"&lt;/option&gt;"</f>
        <v>&lt;option value=Dr. habil. Bártfai Zoltán"&gt;Dr. habil. Bártfai Zoltán&lt;/option&gt;</v>
      </c>
    </row>
    <row r="43">
      <c r="A43" s="2" t="str">
        <f>"&lt;option value="&amp;'Oktatók'!A59&amp;"""&gt;"&amp;'Oktatók'!A59&amp;"&lt;/option&gt;"</f>
        <v>&lt;option value=Dr. habil. Cserti Csapó Tibor"&gt;Dr. habil. Cserti Csapó Tibor&lt;/option&gt;</v>
      </c>
    </row>
    <row r="44">
      <c r="A44" s="2" t="str">
        <f>"&lt;option value="&amp;'Oktatók'!A60&amp;"""&gt;"&amp;'Oktatók'!A60&amp;"&lt;/option&gt;"</f>
        <v>&lt;option value=Dr. habil. Dobay Beáta"&gt;Dr. habil. Dobay Beáta&lt;/option&gt;</v>
      </c>
    </row>
    <row r="45">
      <c r="A45" s="2" t="str">
        <f t="shared" ref="A45:A46" si="2">"&lt;option value="&amp;#REF!&amp;"""&gt;"&amp;#REF!&amp;"&lt;/option&gt;"</f>
        <v>#REF!</v>
      </c>
    </row>
    <row r="46">
      <c r="A46" s="2" t="str">
        <f t="shared" si="2"/>
        <v>#REF!</v>
      </c>
    </row>
    <row r="47">
      <c r="A47" s="2" t="str">
        <f>"&lt;option value="&amp;'Oktatók'!A64&amp;"""&gt;"&amp;'Oktatók'!A64&amp;"&lt;/option&gt;"</f>
        <v>&lt;option value=Dr. habil. Németh László"&gt;Dr. habil. Németh László&lt;/option&gt;</v>
      </c>
    </row>
    <row r="48">
      <c r="A48" s="2" t="str">
        <f>"&lt;option value="&amp;'Oktatók'!A67&amp;"""&gt;"&amp;'Oktatók'!A67&amp;"&lt;/option&gt;"</f>
        <v>&lt;option value=Dr. habil. Polgár András"&gt;Dr. habil. Polgár András&lt;/option&gt;</v>
      </c>
    </row>
    <row r="49">
      <c r="A49" s="2" t="str">
        <f>"&lt;option value="&amp;'Oktatók'!A68&amp;"""&gt;"&amp;'Oktatók'!A68&amp;"&lt;/option&gt;"</f>
        <v>&lt;option value=Dr. habil. Révész György"&gt;Dr. habil. Révész György&lt;/option&gt;</v>
      </c>
    </row>
    <row r="50">
      <c r="A50" s="2" t="str">
        <f>"&lt;option value="&amp;'Oktatók'!A72&amp;"""&gt;"&amp;'Oktatók'!A72&amp;"&lt;/option&gt;"</f>
        <v>&lt;option value=Dr. habil. Varga Attila"&gt;Dr. habil. Varga Attila&lt;/option&gt;</v>
      </c>
    </row>
    <row r="51">
      <c r="A51" s="2" t="str">
        <f>"&lt;option value="&amp;'Oktatók'!A73&amp;"""&gt;"&amp;'Oktatók'!A73&amp;"&lt;/option&gt;"</f>
        <v>&lt;option value=Dr. habil. Varga László"&gt;Dr. habil. Varga László&lt;/option&gt;</v>
      </c>
    </row>
    <row r="52">
      <c r="A52" s="2" t="str">
        <f>"&lt;option value="&amp;'Oktatók'!A75&amp;"""&gt;"&amp;'Oktatók'!A75&amp;"&lt;/option&gt;"</f>
        <v>&lt;option value=Dr. habil. Vida Gergő"&gt;Dr. habil. Vida Gergő&lt;/option&gt;</v>
      </c>
    </row>
    <row r="53">
      <c r="A53" s="2" t="str">
        <f>"&lt;option value="&amp;'Oktatók'!A76&amp;"""&gt;"&amp;'Oktatók'!A76&amp;"&lt;/option&gt;"</f>
        <v>&lt;option value=Dr. Hajas Ágnes"&gt;Dr. Hajas Ágnes&lt;/option&gt;</v>
      </c>
    </row>
    <row r="54">
      <c r="A54" s="2" t="str">
        <f>"&lt;option value="&amp;'Oktatók'!A77&amp;"""&gt;"&amp;'Oktatók'!A77&amp;"&lt;/option&gt;"</f>
        <v>&lt;option value=Dr. Hajba Renáta"&gt;Dr. Hajba Renáta&lt;/option&gt;</v>
      </c>
    </row>
    <row r="55">
      <c r="A55" s="2" t="str">
        <f>"&lt;option value="&amp;'Oktatók'!A78&amp;"""&gt;"&amp;'Oktatók'!A78&amp;"&lt;/option&gt;"</f>
        <v>&lt;option value=Dr. Halász Kata"&gt;Dr. Halász Kata&lt;/option&gt;</v>
      </c>
    </row>
    <row r="56">
      <c r="A56" s="2" t="str">
        <f>"&lt;option value="&amp;'Oktatók'!A79&amp;"""&gt;"&amp;'Oktatók'!A79&amp;"&lt;/option&gt;"</f>
        <v>&lt;option value=Dr. Hartl Éva"&gt;Dr. Hartl Éva&lt;/option&gt;</v>
      </c>
    </row>
    <row r="57">
      <c r="A57" s="2" t="str">
        <f>"&lt;option value="&amp;'Oktatók'!A80&amp;"""&gt;"&amp;'Oktatók'!A80&amp;"&lt;/option&gt;"</f>
        <v>&lt;option value=Dr. Hegyháti Máté"&gt;Dr. Hegyháti Máté&lt;/option&gt;</v>
      </c>
    </row>
    <row r="58">
      <c r="A58" s="2" t="str">
        <f>"&lt;option value="&amp;'Oktatók'!A81&amp;"""&gt;"&amp;'Oktatók'!A81&amp;"&lt;/option&gt;"</f>
        <v>&lt;option value=Dr. Heimann Ilona"&gt;Dr. Heimann Ilona&lt;/option&gt;</v>
      </c>
    </row>
    <row r="59">
      <c r="A59" s="2" t="str">
        <f>"&lt;option value="&amp;'Oktatók'!A82&amp;"""&gt;"&amp;'Oktatók'!A82&amp;"&lt;/option&gt;"</f>
        <v>&lt;option value=Dr. Henye Lívia"&gt;Dr. Henye Lívia&lt;/option&gt;</v>
      </c>
    </row>
    <row r="60">
      <c r="A60" s="2" t="str">
        <f>"&lt;option value="&amp;'Oktatók'!A84&amp;"""&gt;"&amp;'Oktatók'!A84&amp;"&lt;/option&gt;"</f>
        <v>&lt;option value=Dr. Horváth Norbert"&gt;Dr. Horváth Norbert&lt;/option&gt;</v>
      </c>
    </row>
    <row r="61">
      <c r="A61" s="2" t="str">
        <f>"&lt;option value="&amp;'Oktatók'!A85&amp;"""&gt;"&amp;'Oktatók'!A85&amp;"&lt;/option&gt;"</f>
        <v>&lt;option value=Dr. Horváth Péter György"&gt;Dr. Horváth Péter György&lt;/option&gt;</v>
      </c>
    </row>
    <row r="62">
      <c r="A62" s="2" t="str">
        <f>"&lt;option value="&amp;'Oktatók'!A86&amp;"""&gt;"&amp;'Oktatók'!A86&amp;"&lt;/option&gt;"</f>
        <v>&lt;option value=Dr. Horváth Tamás"&gt;Dr. Horváth Tamás&lt;/option&gt;</v>
      </c>
    </row>
    <row r="63">
      <c r="A63" s="2" t="str">
        <f>"&lt;option value="&amp;'Oktatók'!A89&amp;"""&gt;"&amp;'Oktatók'!A89&amp;"&lt;/option&gt;"</f>
        <v>&lt;option value=Dr. Józsa Éva"&gt;Dr. Józsa Éva&lt;/option&gt;</v>
      </c>
    </row>
    <row r="64">
      <c r="A64" s="2" t="str">
        <f>"&lt;option value="&amp;'Oktatók'!A92&amp;"""&gt;"&amp;'Oktatók'!A92&amp;"&lt;/option&gt;"</f>
        <v>&lt;option value=Dr. Katona György"&gt;Dr. Katona György&lt;/option&gt;</v>
      </c>
    </row>
    <row r="65">
      <c r="A65" s="2" t="str">
        <f>"&lt;option value="&amp;'Oktatók'!A94&amp;"""&gt;"&amp;'Oktatók'!A94&amp;"&lt;/option&gt;"</f>
        <v>&lt;option value=Dr. Keresztes Gábor"&gt;Dr. Keresztes Gábor&lt;/option&gt;</v>
      </c>
    </row>
    <row r="66">
      <c r="A66" s="2" t="str">
        <f>"&lt;option value="&amp;'Oktatók'!A96&amp;"""&gt;"&amp;'Oktatók'!A96&amp;"&lt;/option&gt;"</f>
        <v>&lt;option value=Dr. Kicska Zsuzsanna"&gt;Dr. Kicska Zsuzsanna&lt;/option&gt;</v>
      </c>
    </row>
    <row r="67">
      <c r="A67" s="2" t="str">
        <f>"&lt;option value="&amp;'Oktatók'!A97&amp;"""&gt;"&amp;'Oktatók'!A97&amp;"&lt;/option&gt;"</f>
        <v>&lt;option value=Dr. Kitzinger Arianna"&gt;Dr. Kitzinger Arianna&lt;/option&gt;</v>
      </c>
    </row>
    <row r="68">
      <c r="A68" s="2" t="str">
        <f>"&lt;option value="&amp;'Oktatók'!A98&amp;"""&gt;"&amp;'Oktatók'!A98&amp;"&lt;/option&gt;"</f>
        <v>&lt;option value=Dr. Kóczán-Vörös Viola"&gt;Dr. Kóczán-Vörös Viola&lt;/option&gt;</v>
      </c>
    </row>
    <row r="69">
      <c r="A69" s="2" t="str">
        <f>"&lt;option value="&amp;'Oktatók'!A100&amp;"""&gt;"&amp;'Oktatók'!A100&amp;"&lt;/option&gt;"</f>
        <v>&lt;option value=Dr. Kocsis Zoltán"&gt;Dr. Kocsis Zoltán&lt;/option&gt;</v>
      </c>
    </row>
    <row r="70">
      <c r="A70" s="2" t="str">
        <f>"&lt;option value="&amp;'Oktatók'!A102&amp;"""&gt;"&amp;'Oktatók'!A102&amp;"&lt;/option&gt;"</f>
        <v>&lt;option value=Dr. Komán Szabolcs"&gt;Dr. Komán Szabolcs&lt;/option&gt;</v>
      </c>
    </row>
    <row r="71">
      <c r="A71" s="2" t="str">
        <f>"&lt;option value="&amp;'Oktatók'!A103&amp;"""&gt;"&amp;'Oktatók'!A103&amp;"&lt;/option&gt;"</f>
        <v>&lt;option value=Dr. Koncz Adrienn"&gt;Dr. Koncz Adrienn&lt;/option&gt;</v>
      </c>
    </row>
    <row r="72">
      <c r="A72" s="2" t="str">
        <f>"&lt;option value="&amp;'Oktatók'!A104&amp;"""&gt;"&amp;'Oktatók'!A104&amp;"&lt;/option&gt;"</f>
        <v>&lt;option value=Dr. Kópházi Andrea"&gt;Dr. Kópházi Andrea&lt;/option&gt;</v>
      </c>
    </row>
    <row r="73">
      <c r="A73" s="2" t="str">
        <f>"&lt;option value="&amp;'Oktatók'!A107&amp;"""&gt;"&amp;'Oktatók'!A107&amp;"&lt;/option&gt;"</f>
        <v>&lt;option value=Dr. Kovács Gábor"&gt;Dr. Kovács Gábor&lt;/option&gt;</v>
      </c>
    </row>
    <row r="74">
      <c r="A74" s="2" t="str">
        <f>"&lt;option value="&amp;'Oktatók'!A108&amp;"""&gt;"&amp;'Oktatók'!A108&amp;"&lt;/option&gt;"</f>
        <v>&lt;option value=Dr. Kovács Tamás"&gt;Dr. Kovács Tamás&lt;/option&gt;</v>
      </c>
    </row>
    <row r="75">
      <c r="A75" s="2" t="str">
        <f>"&lt;option value="&amp;'Oktatók'!A109&amp;"""&gt;"&amp;'Oktatók'!A109&amp;"&lt;/option&gt;"</f>
        <v>&lt;option value=Dr. Kovács-Gombos Gábor"&gt;Dr. Kovács-Gombos Gábor&lt;/option&gt;</v>
      </c>
    </row>
    <row r="76">
      <c r="A76" s="2" t="str">
        <f>"&lt;option value="&amp;'Oktatók'!A110&amp;"""&gt;"&amp;'Oktatók'!A110&amp;"&lt;/option&gt;"</f>
        <v>&lt;option value=Dr. Kovácsné Vinkovics Éva"&gt;Dr. Kovácsné Vinkovics Éva&lt;/option&gt;</v>
      </c>
    </row>
    <row r="77">
      <c r="A77" s="2" t="str">
        <f>"&lt;option value="&amp;'Oktatók'!A112&amp;"""&gt;"&amp;'Oktatók'!A112&amp;"&lt;/option&gt;"</f>
        <v>&lt;option value=Dr. Lányi András"&gt;Dr. Lányi András&lt;/option&gt;</v>
      </c>
    </row>
    <row r="78">
      <c r="A78" s="2" t="str">
        <f>"&lt;option value="&amp;#REF!&amp;"""&gt;"&amp;#REF!&amp;"&lt;/option&gt;"</f>
        <v>#REF!</v>
      </c>
    </row>
    <row r="79">
      <c r="A79" s="2" t="str">
        <f>"&lt;option value="&amp;'Oktatók'!A114&amp;"""&gt;"&amp;'Oktatók'!A114&amp;"&lt;/option&gt;"</f>
        <v>&lt;option value=Dr. Madariné Molnár Tünde"&gt;Dr. Madariné Molnár Tünde&lt;/option&gt;</v>
      </c>
    </row>
    <row r="80">
      <c r="A80" s="2" t="str">
        <f>"&lt;option value="&amp;'Oktatók'!A116&amp;"""&gt;"&amp;'Oktatók'!A116&amp;"&lt;/option&gt;"</f>
        <v>&lt;option value=Dr. Major Tamás"&gt;Dr. Major Tamás&lt;/option&gt;</v>
      </c>
    </row>
    <row r="81">
      <c r="A81" s="2" t="str">
        <f>"&lt;option value="&amp;'Oktatók'!A117&amp;"""&gt;"&amp;'Oktatók'!A117&amp;"&lt;/option&gt;"</f>
        <v>&lt;option value=Dr. Major Zsolt Balázs"&gt;Dr. Major Zsolt Balázs&lt;/option&gt;</v>
      </c>
    </row>
    <row r="82">
      <c r="A82" s="2" t="str">
        <f>"&lt;option value="&amp;'Oktatók'!A120&amp;"""&gt;"&amp;'Oktatók'!A120&amp;"&lt;/option&gt;"</f>
        <v>&lt;option value=Dr. Marton Eszter"&gt;Dr. Marton Eszter&lt;/option&gt;</v>
      </c>
    </row>
    <row r="83">
      <c r="A83" s="2" t="str">
        <f>"&lt;option value="&amp;'Oktatók'!A121&amp;"""&gt;"&amp;'Oktatók'!A121&amp;"&lt;/option&gt;"</f>
        <v>&lt;option value=Dr. Mattiassich Enikő"&gt;Dr. Mattiassich Enikő&lt;/option&gt;</v>
      </c>
    </row>
    <row r="84">
      <c r="A84" s="2" t="str">
        <f>"&lt;option value="&amp;'Oktatók'!A122&amp;"""&gt;"&amp;'Oktatók'!A122&amp;"&lt;/option&gt;"</f>
        <v>&lt;option value=Dr. Mesterházy Helga"&gt;Dr. Mesterházy Helga&lt;/option&gt;</v>
      </c>
    </row>
    <row r="85">
      <c r="A85" s="2" t="str">
        <f>"&lt;option value="&amp;'Oktatók'!A123&amp;"""&gt;"&amp;'Oktatók'!A123&amp;"&lt;/option&gt;"</f>
        <v>&lt;option value=Dr. Mészáros Katalin"&gt;Dr. Mészáros Katalin&lt;/option&gt;</v>
      </c>
    </row>
    <row r="86">
      <c r="A86" s="2" t="str">
        <f>"&lt;option value="&amp;'Oktatók'!A124&amp;"""&gt;"&amp;'Oktatók'!A124&amp;"&lt;/option&gt;"</f>
        <v>&lt;option value=Dr. Molnár Csilla"&gt;Dr. Molnár Csilla&lt;/option&gt;</v>
      </c>
    </row>
    <row r="87">
      <c r="A87" s="2" t="str">
        <f>"&lt;option value="&amp;'Oktatók'!A125&amp;"""&gt;"&amp;'Oktatók'!A125&amp;"&lt;/option&gt;"</f>
        <v>&lt;option value=Dr. Molnár Katalin"&gt;Dr. Molnár Katalin&lt;/option&gt;</v>
      </c>
    </row>
    <row r="88">
      <c r="A88" s="2" t="str">
        <f>"&lt;option value="&amp;'Oktatók'!A127&amp;"""&gt;"&amp;'Oktatók'!A127&amp;"&lt;/option&gt;"</f>
        <v>&lt;option value=Dr. Naszladi Georgina"&gt;Dr. Naszladi Georgina&lt;/option&gt;</v>
      </c>
    </row>
    <row r="89">
      <c r="A89" s="2" t="str">
        <f>"&lt;option value="&amp;#REF!&amp;"""&gt;"&amp;#REF!&amp;"&lt;/option&gt;"</f>
        <v>#REF!</v>
      </c>
    </row>
    <row r="90">
      <c r="A90" s="2" t="str">
        <f>"&lt;option value="&amp;'Oktatók'!A130&amp;"""&gt;"&amp;'Oktatók'!A130&amp;"&lt;/option&gt;"</f>
        <v>&lt;option value=Dr. Németh Nikoletta"&gt;Dr. Németh Nikoletta&lt;/option&gt;</v>
      </c>
    </row>
    <row r="91">
      <c r="A91" s="2" t="str">
        <f>"&lt;option value="&amp;'Oktatók'!A131&amp;"""&gt;"&amp;'Oktatók'!A131&amp;"&lt;/option&gt;"</f>
        <v>&lt;option value=Dr. Németh Szabolcs"&gt;Dr. Németh Szabolcs&lt;/option&gt;</v>
      </c>
    </row>
    <row r="92">
      <c r="A92" s="2" t="str">
        <f>"&lt;option value="&amp;'Oktatók'!A136&amp;"""&gt;"&amp;'Oktatók'!A136&amp;"&lt;/option&gt;"</f>
        <v>&lt;option value=Dr. Palancsa Attila"&gt;Dr. Palancsa Attila&lt;/option&gt;</v>
      </c>
    </row>
    <row r="93">
      <c r="A93" s="2" t="str">
        <f>"&lt;option value="&amp;'Oktatók'!A137&amp;"""&gt;"&amp;'Oktatók'!A137&amp;"&lt;/option&gt;"</f>
        <v>&lt;option value=Dr. Pásztor Enikő"&gt;Dr. Pásztor Enikő&lt;/option&gt;</v>
      </c>
    </row>
    <row r="94">
      <c r="A94" s="2" t="str">
        <f t="shared" ref="A94:A95" si="3">"&lt;option value="&amp;#REF!&amp;"""&gt;"&amp;#REF!&amp;"&lt;/option&gt;"</f>
        <v>#REF!</v>
      </c>
    </row>
    <row r="95">
      <c r="A95" s="2" t="str">
        <f t="shared" si="3"/>
        <v>#REF!</v>
      </c>
    </row>
    <row r="96">
      <c r="A96" s="2" t="str">
        <f>"&lt;option value="&amp;'Oktatók'!A139&amp;"""&gt;"&amp;'Oktatók'!A139&amp;"&lt;/option&gt;"</f>
        <v>&lt;option value=Dr. Pirger Tamás"&gt;Dr. Pirger Tamás&lt;/option&gt;</v>
      </c>
    </row>
    <row r="97">
      <c r="A97" s="2" t="str">
        <f>"&lt;option value="&amp;'Oktatók'!A144&amp;"""&gt;"&amp;'Oktatók'!A144&amp;"&lt;/option&gt;"</f>
        <v>&lt;option value=Dr. Rétfalvi Tamás"&gt;Dr. Rétfalvi Tamás&lt;/option&gt;</v>
      </c>
    </row>
    <row r="98">
      <c r="A98" s="2" t="str">
        <f>"&lt;option value="&amp;'Oktatók'!A145&amp;"""&gt;"&amp;'Oktatók'!A145&amp;"&lt;/option&gt;"</f>
        <v>&lt;option value=Dr. Samu István"&gt;Dr. Samu István&lt;/option&gt;</v>
      </c>
    </row>
    <row r="99">
      <c r="A99" s="2" t="str">
        <f>"&lt;option value="&amp;'Oktatók'!A153&amp;"""&gt;"&amp;'Oktatók'!A153&amp;"&lt;/option&gt;"</f>
        <v>&lt;option value=Dr. Takács Viktor"&gt;Dr. Takács Viktor&lt;/option&gt;</v>
      </c>
    </row>
    <row r="100">
      <c r="A100" s="2" t="str">
        <f>"&lt;option value="&amp;#REF!&amp;"""&gt;"&amp;#REF!&amp;"&lt;/option&gt;"</f>
        <v>#REF!</v>
      </c>
    </row>
    <row r="101">
      <c r="A101" s="2" t="str">
        <f>"&lt;option value="&amp;'Oktatók'!A154&amp;"""&gt;"&amp;'Oktatók'!A154&amp;"&lt;/option&gt;"</f>
        <v>&lt;option value=Dr. Takáts Alexandra"&gt;Dr. Takáts Alexandra&lt;/option&gt;</v>
      </c>
    </row>
    <row r="102">
      <c r="A102" s="2" t="str">
        <f>"&lt;option value="&amp;'Oktatók'!A155&amp;"""&gt;"&amp;'Oktatók'!A155&amp;"&lt;/option&gt;"</f>
        <v>&lt;option value=Dr. Tauber Anna"&gt;Dr. Tauber Anna&lt;/option&gt;</v>
      </c>
    </row>
    <row r="103">
      <c r="A103" s="2" t="str">
        <f>"&lt;option value="&amp;'Oktatók'!A156&amp;"""&gt;"&amp;'Oktatók'!A156&amp;"&lt;/option&gt;"</f>
        <v>&lt;option value=Dr. Vágvölgyi Andrea"&gt;Dr. Vágvölgyi Andrea&lt;/option&gt;</v>
      </c>
    </row>
    <row r="104">
      <c r="A104" s="2" t="str">
        <f>"&lt;option value="&amp;'Oktatók'!A157&amp;"""&gt;"&amp;'Oktatók'!A157&amp;"&lt;/option&gt;"</f>
        <v>&lt;option value=Dr. Varga Norbert"&gt;Dr. Varga Norbert&lt;/option&gt;</v>
      </c>
    </row>
    <row r="105">
      <c r="A105" s="2" t="str">
        <f>"&lt;option value="&amp;'Oktatók'!A158&amp;"""&gt;"&amp;'Oktatók'!A158&amp;"&lt;/option&gt;"</f>
        <v>&lt;option value=Dr. Varga Szabolcs"&gt;Dr. Varga Szabolcs&lt;/option&gt;</v>
      </c>
    </row>
    <row r="106">
      <c r="A106" s="2" t="str">
        <f>"&lt;option value="&amp;'Oktatók'!A160&amp;"""&gt;"&amp;'Oktatók'!A160&amp;"&lt;/option&gt;"</f>
        <v>&lt;option value=Dr. Velics Gabriella"&gt;Dr. Velics Gabriella&lt;/option&gt;</v>
      </c>
    </row>
    <row r="107">
      <c r="A107" s="2" t="str">
        <f>"&lt;option value="&amp;'Oktatók'!A161&amp;"""&gt;"&amp;'Oktatók'!A161&amp;"&lt;/option&gt;"</f>
        <v>&lt;option value=Dr. Verebélyi Gabriella"&gt;Dr. Verebélyi Gabriella&lt;/option&gt;</v>
      </c>
    </row>
    <row r="108">
      <c r="A108" s="2" t="str">
        <f>"&lt;option value="&amp;'Oktatók'!A163&amp;"""&gt;"&amp;'Oktatók'!A163&amp;"&lt;/option&gt;"</f>
        <v>&lt;option value=Dr. Vörös Ferenc"&gt;Dr. Vörös Ferenc&lt;/option&gt;</v>
      </c>
    </row>
    <row r="109">
      <c r="A109" s="2" t="str">
        <f>"&lt;option value="&amp;'Oktatók'!A164&amp;"""&gt;"&amp;'Oktatók'!A164&amp;"&lt;/option&gt;"</f>
        <v>&lt;option value=Dr. Závoti Józsefné"&gt;Dr. Závoti Józsefné&lt;/option&gt;</v>
      </c>
    </row>
    <row r="110">
      <c r="A110" s="2" t="str">
        <f>"&lt;option value="&amp;'Oktatók'!A168&amp;"""&gt;"&amp;'Oktatók'!A168&amp;"&lt;/option&gt;"</f>
        <v>&lt;option value=Farkas Tünde"&gt;Farkas Tünde&lt;/option&gt;</v>
      </c>
    </row>
    <row r="111">
      <c r="A111" s="2" t="str">
        <f>"&lt;option value="&amp;'Oktatók'!A169&amp;"""&gt;"&amp;'Oktatók'!A169&amp;"&lt;/option&gt;"</f>
        <v>&lt;option value=Farnady-Landerl Viktória"&gt;Farnady-Landerl Viktória&lt;/option&gt;</v>
      </c>
    </row>
    <row r="112">
      <c r="A112" s="2" t="str">
        <f>"&lt;option value="&amp;'Oktatók'!A170&amp;"""&gt;"&amp;'Oktatók'!A170&amp;"&lt;/option&gt;"</f>
        <v>&lt;option value=Fazekas Éva"&gt;Fazekas Éva&lt;/option&gt;</v>
      </c>
    </row>
    <row r="113">
      <c r="A113" s="2" t="str">
        <f>"&lt;option value="&amp;'Oktatók'!A171&amp;"""&gt;"&amp;'Oktatók'!A171&amp;"&lt;/option&gt;"</f>
        <v>&lt;option value=Fazekas Ildikó"&gt;Fazekas Ildikó&lt;/option&gt;</v>
      </c>
    </row>
    <row r="114">
      <c r="A114" s="2" t="str">
        <f>"&lt;option value="&amp;'Oktatók'!A177&amp;"""&gt;"&amp;'Oktatók'!A177&amp;"&lt;/option&gt;"</f>
        <v>&lt;option value=Fung Adrienn"&gt;Fung Adrienn&lt;/option&gt;</v>
      </c>
    </row>
    <row r="115">
      <c r="A115" s="2" t="str">
        <f t="shared" ref="A115:A118" si="4">"&lt;option value="&amp;#REF!&amp;"""&gt;"&amp;#REF!&amp;"&lt;/option&gt;"</f>
        <v>#REF!</v>
      </c>
    </row>
    <row r="116">
      <c r="A116" s="2" t="str">
        <f t="shared" si="4"/>
        <v>#REF!</v>
      </c>
    </row>
    <row r="117">
      <c r="A117" s="2" t="str">
        <f t="shared" si="4"/>
        <v>#REF!</v>
      </c>
    </row>
    <row r="118">
      <c r="A118" s="2" t="str">
        <f t="shared" si="4"/>
        <v>#REF!</v>
      </c>
    </row>
    <row r="119">
      <c r="A119" s="2" t="str">
        <f>"&lt;option value="&amp;'Oktatók'!A179&amp;"""&gt;"&amp;'Oktatók'!A179&amp;"&lt;/option&gt;"</f>
        <v>&lt;option value=Gerard McNamara"&gt;Gerard McNamara&lt;/option&gt;</v>
      </c>
    </row>
    <row r="120">
      <c r="A120" s="2" t="str">
        <f>"&lt;option value="&amp;'Oktatók'!A183&amp;"""&gt;"&amp;'Oktatók'!A183&amp;"&lt;/option&gt;"</f>
        <v>&lt;option value=Hackl János"&gt;Hackl János&lt;/option&gt;</v>
      </c>
    </row>
    <row r="121">
      <c r="A121" s="2" t="str">
        <f>"&lt;option value="&amp;'Oktatók'!A184&amp;"""&gt;"&amp;'Oktatók'!A184&amp;"&lt;/option&gt;"</f>
        <v>&lt;option value=Hainer István"&gt;Hainer István&lt;/option&gt;</v>
      </c>
    </row>
    <row r="122">
      <c r="A122" s="2" t="str">
        <f>"&lt;option value="&amp;'Oktatók'!A186&amp;"""&gt;"&amp;'Oktatók'!A186&amp;"&lt;/option&gt;"</f>
        <v>&lt;option value=Halvax Julianna"&gt;Halvax Julianna&lt;/option&gt;</v>
      </c>
    </row>
    <row r="123">
      <c r="A123" s="2" t="str">
        <f>"&lt;option value="&amp;'Oktatók'!A187&amp;"""&gt;"&amp;'Oktatók'!A187&amp;"&lt;/option&gt;"</f>
        <v>&lt;option value=Hanzséros Mária"&gt;Hanzséros Mária&lt;/option&gt;</v>
      </c>
    </row>
    <row r="124">
      <c r="A124" s="2" t="str">
        <f>"&lt;option value="&amp;'Oktatók'!A188&amp;"""&gt;"&amp;'Oktatók'!A188&amp;"&lt;/option&gt;"</f>
        <v>&lt;option value=Harka Zoltán"&gt;Harka Zoltán&lt;/option&gt;</v>
      </c>
    </row>
    <row r="125">
      <c r="A125" s="2" t="str">
        <f>"&lt;option value="&amp;#REF!&amp;"""&gt;"&amp;#REF!&amp;"&lt;/option&gt;"</f>
        <v>#REF!</v>
      </c>
    </row>
    <row r="126">
      <c r="A126" s="2" t="str">
        <f>"&lt;option value="&amp;'Oktatók'!A190&amp;"""&gt;"&amp;'Oktatók'!A190&amp;"&lt;/option&gt;"</f>
        <v>&lt;option value=Hirschler Erzsébet"&gt;Hirschler Erzsébet&lt;/option&gt;</v>
      </c>
    </row>
    <row r="127">
      <c r="A127" s="2" t="str">
        <f>"&lt;option value="&amp;'Oktatók'!A193&amp;"""&gt;"&amp;'Oktatók'!A193&amp;"&lt;/option&gt;"</f>
        <v>&lt;option value=Horváth Anna Viktória"&gt;Horváth Anna Viktória&lt;/option&gt;</v>
      </c>
    </row>
    <row r="128">
      <c r="A128" s="2" t="str">
        <f>"&lt;option value="&amp;'Oktatók'!A194&amp;"""&gt;"&amp;'Oktatók'!A194&amp;"&lt;/option&gt;"</f>
        <v>&lt;option value=Horváth József"&gt;Horváth József&lt;/option&gt;</v>
      </c>
    </row>
    <row r="129">
      <c r="A129" s="2" t="str">
        <f>"&lt;option value="&amp;'Oktatók'!A196&amp;"""&gt;"&amp;'Oktatók'!A196&amp;"&lt;/option&gt;"</f>
        <v>&lt;option value=Horváth Márta"&gt;Horváth Márta&lt;/option&gt;</v>
      </c>
    </row>
    <row r="130">
      <c r="A130" s="2" t="str">
        <f>"&lt;option value="&amp;'Oktatók'!A199&amp;"""&gt;"&amp;'Oktatók'!A199&amp;"&lt;/option&gt;"</f>
        <v>&lt;option value=Horváthné Bertha Ágnes"&gt;Horváthné Bertha Ágnes&lt;/option&gt;</v>
      </c>
    </row>
    <row r="131">
      <c r="A131" s="2" t="str">
        <f>"&lt;option value="&amp;'Oktatók'!A201&amp;"""&gt;"&amp;'Oktatók'!A201&amp;"&lt;/option&gt;"</f>
        <v>&lt;option value=Horváthné Kiss Rita"&gt;Horváthné Kiss Rita&lt;/option&gt;</v>
      </c>
    </row>
    <row r="132">
      <c r="A132" s="2" t="str">
        <f>"&lt;option value="&amp;'Oktatók'!A203&amp;"""&gt;"&amp;'Oktatók'!A203&amp;"&lt;/option&gt;"</f>
        <v>&lt;option value=Hrubyné Pál Tímea"&gt;Hrubyné Pál Tímea&lt;/option&gt;</v>
      </c>
    </row>
    <row r="133">
      <c r="A133" s="2" t="str">
        <f>"&lt;option value="&amp;'Oktatók'!A207&amp;"""&gt;"&amp;'Oktatók'!A207&amp;"&lt;/option&gt;"</f>
        <v>&lt;option value=Járosi Sztella"&gt;Járosi Sztella&lt;/option&gt;</v>
      </c>
    </row>
    <row r="134">
      <c r="A134" s="2" t="str">
        <f>"&lt;option value="&amp;'Oktatók'!A208&amp;"""&gt;"&amp;'Oktatók'!A208&amp;"&lt;/option&gt;"</f>
        <v>&lt;option value=Jávorszky Edit"&gt;Jávorszky Edit&lt;/option&gt;</v>
      </c>
    </row>
    <row r="135">
      <c r="A135" s="2" t="str">
        <f t="shared" ref="A135:A139" si="5">"&lt;option value="&amp;#REF!&amp;"""&gt;"&amp;#REF!&amp;"&lt;/option&gt;"</f>
        <v>#REF!</v>
      </c>
    </row>
    <row r="136">
      <c r="A136" s="2" t="str">
        <f t="shared" si="5"/>
        <v>#REF!</v>
      </c>
    </row>
    <row r="137">
      <c r="A137" s="2" t="str">
        <f t="shared" si="5"/>
        <v>#REF!</v>
      </c>
    </row>
    <row r="138">
      <c r="A138" s="2" t="str">
        <f t="shared" si="5"/>
        <v>#REF!</v>
      </c>
    </row>
    <row r="139">
      <c r="A139" s="2" t="str">
        <f t="shared" si="5"/>
        <v>#REF!</v>
      </c>
    </row>
    <row r="140">
      <c r="A140" s="2" t="str">
        <f>"&lt;option value="&amp;'Oktatók'!A210&amp;"""&gt;"&amp;'Oktatók'!A210&amp;"&lt;/option&gt;"</f>
        <v>&lt;option value=Juhász Tamás"&gt;Juhász Tamás&lt;/option&gt;</v>
      </c>
    </row>
  </sheetData>
  <drawing r:id="rId1"/>
</worksheet>
</file>