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:\Meu Drive\Arquivos_Pessoais\Arquivos_de_Trabalho_LABSAN\12_Curvas_&amp;_POPs_LABSAN\02_Curvas_após_1S.2024\"/>
    </mc:Choice>
  </mc:AlternateContent>
  <xr:revisionPtr revIDLastSave="0" documentId="13_ncr:1_{EB58A44B-46DD-4A21-BDBF-A0DA977D96C8}" xr6:coauthVersionLast="47" xr6:coauthVersionMax="47" xr10:uidLastSave="{00000000-0000-0000-0000-000000000000}"/>
  <workbookProtection workbookAlgorithmName="SHA-512" workbookHashValue="mraJWEP6cspRxRdJqunTiszB3vae32q+gA2p2wTsWnniaMYMHbsFwjA6+IO2Df/eNOtR6eXBs8NiaRP6GGggDg==" workbookSaltValue="mJSOQnEMYZLHqWBJETIpzA==" workbookSpinCount="100000" lockStructure="1"/>
  <bookViews>
    <workbookView showHorizontalScroll="0" showVerticalScroll="0" showSheetTabs="0" xWindow="-108" yWindow="-108" windowWidth="23256" windowHeight="12456" xr2:uid="{00000000-000D-0000-FFFF-FFFF00000000}"/>
  </bookViews>
  <sheets>
    <sheet name="Curva Analí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4" i="1" l="1"/>
  <c r="V25" i="1" s="1"/>
  <c r="V23" i="1"/>
  <c r="G12" i="1" l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H11" i="1"/>
  <c r="I11" i="1"/>
  <c r="G11" i="1"/>
  <c r="C32" i="1" l="1"/>
  <c r="C33" i="1"/>
  <c r="C34" i="1"/>
  <c r="C35" i="1"/>
  <c r="C36" i="1"/>
  <c r="C37" i="1"/>
  <c r="C38" i="1"/>
  <c r="C39" i="1"/>
  <c r="C40" i="1"/>
  <c r="C41" i="1"/>
  <c r="C31" i="1"/>
  <c r="H42" i="1" l="1"/>
  <c r="H43" i="1"/>
  <c r="I43" i="1"/>
  <c r="I42" i="1"/>
  <c r="G43" i="1"/>
  <c r="G42" i="1"/>
  <c r="G49" i="1" l="1"/>
  <c r="I49" i="1"/>
  <c r="H49" i="1"/>
  <c r="D35" i="1"/>
  <c r="G35" i="1" s="1"/>
  <c r="D40" i="1"/>
  <c r="G40" i="1" s="1"/>
  <c r="D41" i="1"/>
  <c r="G41" i="1" s="1"/>
  <c r="D32" i="1"/>
  <c r="G32" i="1" s="1"/>
  <c r="D39" i="1"/>
  <c r="G39" i="1" s="1"/>
  <c r="D36" i="1"/>
  <c r="G36" i="1" s="1"/>
  <c r="D31" i="1"/>
  <c r="G31" i="1" s="1"/>
  <c r="D33" i="1"/>
  <c r="G33" i="1" s="1"/>
  <c r="D37" i="1"/>
  <c r="G37" i="1" s="1"/>
  <c r="D34" i="1"/>
  <c r="G34" i="1" s="1"/>
  <c r="D38" i="1"/>
  <c r="G38" i="1" s="1"/>
  <c r="E41" i="1"/>
  <c r="H41" i="1" s="1"/>
  <c r="E39" i="1"/>
  <c r="H39" i="1" s="1"/>
  <c r="E34" i="1"/>
  <c r="H34" i="1" s="1"/>
  <c r="E35" i="1"/>
  <c r="H35" i="1" s="1"/>
  <c r="E32" i="1"/>
  <c r="H32" i="1" s="1"/>
  <c r="E36" i="1"/>
  <c r="H36" i="1" s="1"/>
  <c r="E31" i="1"/>
  <c r="H31" i="1" s="1"/>
  <c r="E33" i="1"/>
  <c r="H33" i="1" s="1"/>
  <c r="E37" i="1"/>
  <c r="H37" i="1" s="1"/>
  <c r="E40" i="1"/>
  <c r="H40" i="1" s="1"/>
  <c r="E38" i="1"/>
  <c r="H38" i="1" s="1"/>
  <c r="F35" i="1"/>
  <c r="I35" i="1" s="1"/>
  <c r="F32" i="1"/>
  <c r="I32" i="1" s="1"/>
  <c r="F31" i="1"/>
  <c r="I31" i="1" s="1"/>
  <c r="F39" i="1"/>
  <c r="I39" i="1" s="1"/>
  <c r="F41" i="1"/>
  <c r="I41" i="1" s="1"/>
  <c r="F36" i="1"/>
  <c r="I36" i="1" s="1"/>
  <c r="F37" i="1"/>
  <c r="I37" i="1" s="1"/>
  <c r="F38" i="1"/>
  <c r="I38" i="1" s="1"/>
  <c r="F33" i="1"/>
  <c r="I33" i="1" s="1"/>
  <c r="F40" i="1"/>
  <c r="I40" i="1" s="1"/>
  <c r="F34" i="1"/>
  <c r="I34" i="1" s="1"/>
  <c r="I45" i="1" l="1"/>
  <c r="I44" i="1"/>
  <c r="G44" i="1"/>
  <c r="G45" i="1"/>
  <c r="H44" i="1"/>
  <c r="H45" i="1"/>
  <c r="I46" i="1" l="1"/>
  <c r="H46" i="1"/>
  <c r="G46" i="1"/>
  <c r="H47" i="1" l="1"/>
  <c r="H48" i="1"/>
  <c r="I48" i="1"/>
  <c r="I47" i="1"/>
  <c r="I50" i="1" s="1"/>
  <c r="I51" i="1" s="1"/>
  <c r="I52" i="1" s="1"/>
  <c r="G48" i="1"/>
  <c r="G47" i="1"/>
  <c r="G50" i="1" s="1"/>
  <c r="G51" i="1" s="1"/>
  <c r="G52" i="1" s="1"/>
  <c r="T20" i="1" s="1"/>
  <c r="H50" i="1" l="1"/>
  <c r="H51" i="1" s="1"/>
  <c r="H52" i="1" l="1"/>
</calcChain>
</file>

<file path=xl/sharedStrings.xml><?xml version="1.0" encoding="utf-8"?>
<sst xmlns="http://schemas.openxmlformats.org/spreadsheetml/2006/main" count="84" uniqueCount="72">
  <si>
    <t>BR</t>
  </si>
  <si>
    <t>-</t>
  </si>
  <si>
    <t>Método Utilizado</t>
  </si>
  <si>
    <t>Absorbância Lida no Branco</t>
  </si>
  <si>
    <t>Absorbância Amostral Obtida</t>
  </si>
  <si>
    <t>Hach</t>
  </si>
  <si>
    <t>Micronal</t>
  </si>
  <si>
    <t>Shimadzu</t>
  </si>
  <si>
    <t>Faculdade de Engenharia Civil, Arquitetura e Urbanismo - FECFAU</t>
  </si>
  <si>
    <t>Departamento de Infraestrutura e Ambiente - INFRA</t>
  </si>
  <si>
    <r>
      <rPr>
        <b/>
        <u/>
        <sz val="11"/>
        <rFont val="Calibri"/>
        <family val="2"/>
        <scheme val="minor"/>
      </rPr>
      <t>Responsável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Daniel Bueno</t>
    </r>
  </si>
  <si>
    <t>Comprimento de Onda</t>
  </si>
  <si>
    <t>Caminho Ótico de Leitura</t>
  </si>
  <si>
    <t>Equipamentos Utilizados</t>
  </si>
  <si>
    <t>Hach DR-4000</t>
  </si>
  <si>
    <t>Micronal B-382</t>
  </si>
  <si>
    <t>Shimadzu UV-1280</t>
  </si>
  <si>
    <t>Digestão Ácida com Dicromato Catalisada pela Prata em Refluxo Fechado</t>
  </si>
  <si>
    <t>Pontos das Curvas</t>
  </si>
  <si>
    <t>Informações Instrumentais e Analíticas Específicas sobre as Curvas</t>
  </si>
  <si>
    <t>Gráfico de Dispersão de Pontos das Três Curvas Analíticas</t>
  </si>
  <si>
    <t>Tabela para Cálculo da Concentração Amostral</t>
  </si>
  <si>
    <t>Súmula dos Procedimentos Analíticos Obrigatórios</t>
  </si>
  <si>
    <r>
      <t xml:space="preserve">Última Atualização Feita </t>
    </r>
    <r>
      <rPr>
        <b/>
        <sz val="11"/>
        <rFont val="Calibri"/>
        <family val="2"/>
      </rPr>
      <t>→</t>
    </r>
  </si>
  <si>
    <t>Obtido Yi (Calc.)</t>
  </si>
  <si>
    <t>Calculado (Yi-Yo)²</t>
  </si>
  <si>
    <t>Box Escondido para Avaliação Estatística Rápida e Simples</t>
  </si>
  <si>
    <t>Coeficientes Angulares</t>
  </si>
  <si>
    <t>Coeficientes Lineares</t>
  </si>
  <si>
    <t>Conc. Analito</t>
  </si>
  <si>
    <t>Somatório</t>
  </si>
  <si>
    <t>Número Pts.</t>
  </si>
  <si>
    <t>S (y/x)</t>
  </si>
  <si>
    <t>Limite de Detecção</t>
  </si>
  <si>
    <t>Limite de Quantificação</t>
  </si>
  <si>
    <t>Concentração Recuperada</t>
  </si>
  <si>
    <t>Teste de Limites</t>
  </si>
  <si>
    <t>Concentração Calculada</t>
  </si>
  <si>
    <t>Mensagem Final</t>
  </si>
  <si>
    <t>Concentração Amostral Calculada</t>
  </si>
  <si>
    <t>ATENÇÃO!</t>
  </si>
  <si>
    <t>Equipamento Usado na Leitura</t>
  </si>
  <si>
    <t>Equipamento</t>
  </si>
  <si>
    <r>
      <rPr>
        <b/>
        <u/>
        <sz val="11"/>
        <rFont val="Calibri"/>
        <family val="2"/>
        <scheme val="minor"/>
      </rPr>
      <t>Intervalo</t>
    </r>
    <r>
      <rPr>
        <b/>
        <sz val="11"/>
        <rFont val="Calibri"/>
        <family val="2"/>
        <scheme val="minor"/>
      </rPr>
      <t xml:space="preserve">: </t>
    </r>
    <r>
      <rPr>
        <sz val="11"/>
        <rFont val="Calibri"/>
        <family val="2"/>
        <scheme val="minor"/>
      </rPr>
      <t>5 até 100 mg O₂/L</t>
    </r>
  </si>
  <si>
    <r>
      <t xml:space="preserve">Concent. Analito
</t>
    </r>
    <r>
      <rPr>
        <sz val="9"/>
        <rFont val="Calibri"/>
        <family val="2"/>
        <scheme val="minor"/>
      </rPr>
      <t>(mg O</t>
    </r>
    <r>
      <rPr>
        <sz val="9"/>
        <rFont val="Calibri"/>
        <family val="2"/>
      </rPr>
      <t>₂</t>
    </r>
    <r>
      <rPr>
        <sz val="9"/>
        <rFont val="Calibri"/>
        <family val="2"/>
        <scheme val="minor"/>
      </rPr>
      <t>/L)</t>
    </r>
  </si>
  <si>
    <r>
      <rPr>
        <b/>
        <u/>
        <sz val="8"/>
        <color rgb="FFFF0000"/>
        <rFont val="Calibri"/>
        <family val="2"/>
        <scheme val="minor"/>
      </rPr>
      <t>AVISO</t>
    </r>
    <r>
      <rPr>
        <b/>
        <sz val="8"/>
        <color rgb="FFFF0000"/>
        <rFont val="Calibri"/>
        <family val="2"/>
        <scheme val="minor"/>
      </rPr>
      <t xml:space="preserve">: </t>
    </r>
    <r>
      <rPr>
        <sz val="8"/>
        <color rgb="FFFF0000"/>
        <rFont val="Calibri"/>
        <family val="2"/>
        <scheme val="minor"/>
      </rPr>
      <t>Ajuste o zoom aplicado nessa planilha de acordo com o tamanho da tela do seu dispositivo.</t>
    </r>
  </si>
  <si>
    <r>
      <t>Tubo Micro (</t>
    </r>
    <r>
      <rPr>
        <sz val="9"/>
        <color theme="1"/>
        <rFont val="Calibri"/>
        <family val="2"/>
      </rPr>
      <t>φ.1,6 cm)</t>
    </r>
  </si>
  <si>
    <t>Cubeta Quartz (L.1,0 cm)</t>
  </si>
  <si>
    <t>Tubo Micro (φ.1,6 cm)</t>
  </si>
  <si>
    <r>
      <t xml:space="preserve">λ = </t>
    </r>
    <r>
      <rPr>
        <b/>
        <sz val="9"/>
        <color rgb="FFFF0000"/>
        <rFont val="Calibri"/>
        <family val="2"/>
        <scheme val="minor"/>
      </rPr>
      <t>420 nm</t>
    </r>
    <r>
      <rPr>
        <sz val="9"/>
        <color theme="1"/>
        <rFont val="Calibri"/>
        <family val="2"/>
        <scheme val="minor"/>
      </rPr>
      <t xml:space="preserve"> (único e estático)</t>
    </r>
  </si>
  <si>
    <t>Laboratório de Saneamento - LABSAN</t>
  </si>
  <si>
    <t>UNIVERSIDADE ESTADUAL DE CAMPINAS - UNICAMP</t>
  </si>
  <si>
    <r>
      <rPr>
        <b/>
        <sz val="8"/>
        <rFont val="Calibri"/>
        <family val="2"/>
        <scheme val="minor"/>
      </rPr>
      <t>OBS.:</t>
    </r>
    <r>
      <rPr>
        <sz val="8"/>
        <rFont val="Calibri"/>
        <family val="2"/>
        <scheme val="minor"/>
      </rPr>
      <t xml:space="preserve"> Preencha adequadamente os campos listados abaixo com o equipamento usado na leitura, o fator de diluição amostral (quando solicitado), a absorbância lida no branco e na amostra, e, caso ainda tenha dúvidas, entre em contato com a equipe técnica do laboratório.</t>
    </r>
  </si>
  <si>
    <t>Bibliografia do Método</t>
  </si>
  <si>
    <t>Padrão Empregado</t>
  </si>
  <si>
    <r>
      <rPr>
        <b/>
        <u/>
        <sz val="9"/>
        <color theme="1"/>
        <rFont val="Calibri"/>
        <family val="2"/>
        <scheme val="minor"/>
      </rPr>
      <t>Solução Estoque</t>
    </r>
    <r>
      <rPr>
        <b/>
        <sz val="9"/>
        <color theme="1"/>
        <rFont val="Calibri"/>
        <family val="2"/>
        <scheme val="minor"/>
      </rPr>
      <t>: 85 mg/L</t>
    </r>
    <r>
      <rPr>
        <sz val="9"/>
        <color theme="1"/>
        <rFont val="Calibri"/>
        <family val="2"/>
        <scheme val="minor"/>
      </rPr>
      <t xml:space="preserve"> - KHP (Biftalato de Potássio) - 1,176 mg O₂/mg</t>
    </r>
  </si>
  <si>
    <r>
      <t xml:space="preserve">Escala de Cor Efetiva
</t>
    </r>
    <r>
      <rPr>
        <i/>
        <sz val="9"/>
        <color theme="1"/>
        <rFont val="Calibri"/>
        <family val="2"/>
        <scheme val="minor"/>
      </rPr>
      <t>(Curva em mg O₂/L)</t>
    </r>
  </si>
  <si>
    <r>
      <rPr>
        <b/>
        <sz val="9"/>
        <color theme="1"/>
        <rFont val="Calibri"/>
        <family val="2"/>
        <scheme val="minor"/>
      </rPr>
      <t>APHA et al. (2023)</t>
    </r>
    <r>
      <rPr>
        <sz val="9"/>
        <color theme="1"/>
        <rFont val="Calibri"/>
        <family val="2"/>
        <scheme val="minor"/>
      </rPr>
      <t xml:space="preserve"> - 5220, Section D, pg. 547 (COD Closed Reflux, Colorimetric)</t>
    </r>
  </si>
  <si>
    <r>
      <t xml:space="preserve">Valores Lidos de Absorbância
</t>
    </r>
    <r>
      <rPr>
        <sz val="8"/>
        <color theme="1"/>
        <rFont val="Calibri"/>
        <family val="2"/>
        <scheme val="minor"/>
      </rPr>
      <t>(Sinal-resposta Instrumental)</t>
    </r>
  </si>
  <si>
    <r>
      <t xml:space="preserve">Absorbância Final
</t>
    </r>
    <r>
      <rPr>
        <sz val="8"/>
        <color theme="1"/>
        <rFont val="Calibri"/>
        <family val="2"/>
        <scheme val="minor"/>
      </rPr>
      <t>(Sinal do Branco - Sinal da Amostra)</t>
    </r>
  </si>
  <si>
    <r>
      <t xml:space="preserve">OBS.: </t>
    </r>
    <r>
      <rPr>
        <b/>
        <u/>
        <sz val="9"/>
        <color rgb="FFFF0000"/>
        <rFont val="Calibri"/>
        <family val="2"/>
        <scheme val="minor"/>
      </rPr>
      <t>NUNCA</t>
    </r>
    <r>
      <rPr>
        <b/>
        <sz val="9"/>
        <color rgb="FFFF0000"/>
        <rFont val="Calibri"/>
        <family val="2"/>
        <scheme val="minor"/>
      </rPr>
      <t xml:space="preserve"> executar diluição em faixa baixa.</t>
    </r>
  </si>
  <si>
    <t>Limites Analíticos</t>
  </si>
  <si>
    <t>Limites Originais</t>
  </si>
  <si>
    <t>Limites sob Diluição</t>
  </si>
  <si>
    <r>
      <t xml:space="preserve">LD - </t>
    </r>
    <r>
      <rPr>
        <sz val="8"/>
        <color theme="1"/>
        <rFont val="Calibri"/>
        <family val="2"/>
        <scheme val="minor"/>
      </rPr>
      <t>Limite de Detecção</t>
    </r>
  </si>
  <si>
    <r>
      <t xml:space="preserve">LQ - </t>
    </r>
    <r>
      <rPr>
        <sz val="8"/>
        <color theme="1"/>
        <rFont val="Calibri"/>
        <family val="2"/>
        <scheme val="minor"/>
      </rPr>
      <t>Limite de Quantificação</t>
    </r>
  </si>
  <si>
    <r>
      <t xml:space="preserve">LS - </t>
    </r>
    <r>
      <rPr>
        <sz val="8"/>
        <color theme="1"/>
        <rFont val="Calibri"/>
        <family val="2"/>
        <scheme val="minor"/>
      </rPr>
      <t>Limite Superior</t>
    </r>
  </si>
  <si>
    <r>
      <t xml:space="preserve">Diluição amostral </t>
    </r>
    <r>
      <rPr>
        <b/>
        <u/>
        <sz val="9"/>
        <rFont val="Calibri"/>
        <family val="2"/>
        <scheme val="minor"/>
      </rPr>
      <t>NÃO</t>
    </r>
    <r>
      <rPr>
        <sz val="9"/>
        <rFont val="Calibri"/>
        <family val="2"/>
        <scheme val="minor"/>
      </rPr>
      <t xml:space="preserve"> deve ser realizada na faixa analítica baixa.</t>
    </r>
  </si>
  <si>
    <r>
      <t xml:space="preserve">Preencher </t>
    </r>
    <r>
      <rPr>
        <b/>
        <u/>
        <sz val="9"/>
        <rFont val="Calibri"/>
        <family val="2"/>
        <scheme val="minor"/>
      </rPr>
      <t>TODOS</t>
    </r>
    <r>
      <rPr>
        <sz val="9"/>
        <rFont val="Calibri"/>
        <family val="2"/>
        <scheme val="minor"/>
      </rPr>
      <t xml:space="preserve"> os dados solicitados de maneira adequada!</t>
    </r>
  </si>
  <si>
    <r>
      <rPr>
        <b/>
        <u/>
        <sz val="11"/>
        <rFont val="Calibri"/>
        <family val="2"/>
        <scheme val="minor"/>
      </rPr>
      <t>Curva Analítica Abordada</t>
    </r>
    <r>
      <rPr>
        <b/>
        <sz val="11"/>
        <rFont val="Calibri"/>
        <family val="2"/>
        <scheme val="minor"/>
      </rPr>
      <t xml:space="preserve">: </t>
    </r>
    <r>
      <rPr>
        <b/>
        <sz val="11"/>
        <color rgb="FFFF0000"/>
        <rFont val="Calibri"/>
        <family val="2"/>
        <scheme val="minor"/>
      </rPr>
      <t>DQO em Faixa Baixa</t>
    </r>
  </si>
  <si>
    <r>
      <rPr>
        <b/>
        <u/>
        <sz val="11"/>
        <rFont val="Calibri"/>
        <family val="2"/>
        <scheme val="minor"/>
      </rPr>
      <t>Data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 10/06/2024</t>
    </r>
  </si>
  <si>
    <r>
      <rPr>
        <b/>
        <sz val="8"/>
        <color theme="1"/>
        <rFont val="Calibri"/>
        <family val="2"/>
        <scheme val="minor"/>
      </rPr>
      <t>1)</t>
    </r>
    <r>
      <rPr>
        <sz val="8"/>
        <color theme="1"/>
        <rFont val="Calibri"/>
        <family val="2"/>
        <scheme val="minor"/>
      </rPr>
      <t xml:space="preserve"> Caso necessário, filtrar a amostra em 0,45 μm para DQO solúvel;</t>
    </r>
    <r>
      <rPr>
        <b/>
        <sz val="8"/>
        <color theme="1"/>
        <rFont val="Calibri"/>
        <family val="2"/>
        <scheme val="minor"/>
      </rPr>
      <t xml:space="preserve">
2) </t>
    </r>
    <r>
      <rPr>
        <sz val="8"/>
        <color theme="1"/>
        <rFont val="Calibri"/>
        <family val="2"/>
        <scheme val="minor"/>
      </rPr>
      <t xml:space="preserve">Adicionar </t>
    </r>
    <r>
      <rPr>
        <b/>
        <sz val="8"/>
        <color theme="1"/>
        <rFont val="Calibri"/>
        <family val="2"/>
        <scheme val="minor"/>
      </rPr>
      <t>2,5 mL de Amostra Bruta ou Filtrada</t>
    </r>
    <r>
      <rPr>
        <sz val="8"/>
        <color theme="1"/>
        <rFont val="Calibri"/>
        <family val="2"/>
        <scheme val="minor"/>
      </rPr>
      <t xml:space="preserve"> no tubo micro;
</t>
    </r>
    <r>
      <rPr>
        <b/>
        <sz val="8"/>
        <color theme="1"/>
        <rFont val="Calibri"/>
        <family val="2"/>
        <scheme val="minor"/>
      </rPr>
      <t xml:space="preserve">3) </t>
    </r>
    <r>
      <rPr>
        <sz val="8"/>
        <color theme="1"/>
        <rFont val="Calibri"/>
        <family val="2"/>
        <scheme val="minor"/>
      </rPr>
      <t xml:space="preserve">Adicionar </t>
    </r>
    <r>
      <rPr>
        <b/>
        <sz val="8"/>
        <color theme="1"/>
        <rFont val="Calibri"/>
        <family val="2"/>
        <scheme val="minor"/>
      </rPr>
      <t>1,5 mL da Solução Digestora em Faixa Baixa</t>
    </r>
    <r>
      <rPr>
        <sz val="8"/>
        <color theme="1"/>
        <rFont val="Calibri"/>
        <family val="2"/>
        <scheme val="minor"/>
      </rPr>
      <t xml:space="preserve"> no tubo micro;
</t>
    </r>
    <r>
      <rPr>
        <b/>
        <sz val="8"/>
        <color theme="1"/>
        <rFont val="Calibri"/>
        <family val="2"/>
        <scheme val="minor"/>
      </rPr>
      <t xml:space="preserve">4) </t>
    </r>
    <r>
      <rPr>
        <sz val="8"/>
        <color theme="1"/>
        <rFont val="Calibri"/>
        <family val="2"/>
        <scheme val="minor"/>
      </rPr>
      <t xml:space="preserve">Adicionar </t>
    </r>
    <r>
      <rPr>
        <b/>
        <sz val="8"/>
        <color theme="1"/>
        <rFont val="Calibri"/>
        <family val="2"/>
        <scheme val="minor"/>
      </rPr>
      <t>3,5 mL da Solução Catalisadora Universal</t>
    </r>
    <r>
      <rPr>
        <sz val="8"/>
        <color theme="1"/>
        <rFont val="Calibri"/>
        <family val="2"/>
        <scheme val="minor"/>
      </rPr>
      <t xml:space="preserve"> no tubo micro;
</t>
    </r>
    <r>
      <rPr>
        <b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 Fechar o tubo micro com sua respectiva tampa rosqueável;
</t>
    </r>
    <r>
      <rPr>
        <b/>
        <sz val="8"/>
        <color theme="1"/>
        <rFont val="Calibri"/>
        <family val="2"/>
        <scheme val="minor"/>
      </rPr>
      <t>6)</t>
    </r>
    <r>
      <rPr>
        <sz val="8"/>
        <color theme="1"/>
        <rFont val="Calibri"/>
        <family val="2"/>
        <scheme val="minor"/>
      </rPr>
      <t xml:space="preserve"> Homogeneizar o tubo micro (se possível, utilizando o agitador vórtex);
</t>
    </r>
    <r>
      <rPr>
        <b/>
        <sz val="8"/>
        <color theme="1"/>
        <rFont val="Calibri"/>
        <family val="2"/>
        <scheme val="minor"/>
      </rPr>
      <t>7)</t>
    </r>
    <r>
      <rPr>
        <sz val="8"/>
        <color theme="1"/>
        <rFont val="Calibri"/>
        <family val="2"/>
        <scheme val="minor"/>
      </rPr>
      <t xml:space="preserve"> Digerir o conteúdo do tubo micro por 2 horas a 150 ᵒC em bloco;
</t>
    </r>
    <r>
      <rPr>
        <b/>
        <sz val="8"/>
        <color theme="1"/>
        <rFont val="Calibri"/>
        <family val="2"/>
        <scheme val="minor"/>
      </rPr>
      <t xml:space="preserve">8) </t>
    </r>
    <r>
      <rPr>
        <sz val="8"/>
        <color theme="1"/>
        <rFont val="Calibri"/>
        <family val="2"/>
        <scheme val="minor"/>
      </rPr>
      <t xml:space="preserve">Retirar o tubo micro do digestor e aguardar seu resfriamento completo;
</t>
    </r>
    <r>
      <rPr>
        <b/>
        <sz val="8"/>
        <color theme="1"/>
        <rFont val="Calibri"/>
        <family val="2"/>
        <scheme val="minor"/>
      </rPr>
      <t xml:space="preserve">9) </t>
    </r>
    <r>
      <rPr>
        <sz val="8"/>
        <color theme="1"/>
        <rFont val="Calibri"/>
        <family val="2"/>
        <scheme val="minor"/>
      </rPr>
      <t xml:space="preserve">Limpar parede externa do tubo e ler em espectrofotômetro a </t>
    </r>
    <r>
      <rPr>
        <b/>
        <sz val="8"/>
        <color rgb="FFFF0000"/>
        <rFont val="Calibri"/>
        <family val="2"/>
        <scheme val="minor"/>
      </rPr>
      <t>420 nm</t>
    </r>
    <r>
      <rPr>
        <sz val="8"/>
        <color theme="1"/>
        <rFont val="Calibri"/>
        <family val="2"/>
        <scheme val="minor"/>
      </rPr>
      <t xml:space="preserve">;
</t>
    </r>
    <r>
      <rPr>
        <b/>
        <sz val="8"/>
        <color theme="1"/>
        <rFont val="Calibri"/>
        <family val="2"/>
        <scheme val="minor"/>
      </rPr>
      <t xml:space="preserve">10) </t>
    </r>
    <r>
      <rPr>
        <sz val="8"/>
        <color theme="1"/>
        <rFont val="Calibri"/>
        <family val="2"/>
        <scheme val="minor"/>
      </rPr>
      <t xml:space="preserve">Descartar o resíduo da análise no recipiente específico de DQO.
</t>
    </r>
    <r>
      <rPr>
        <b/>
        <sz val="8"/>
        <color theme="1"/>
        <rFont val="Calibri"/>
        <family val="2"/>
        <scheme val="minor"/>
      </rPr>
      <t>OBS.1:</t>
    </r>
    <r>
      <rPr>
        <sz val="8"/>
        <color theme="1"/>
        <rFont val="Calibri"/>
        <family val="2"/>
        <scheme val="minor"/>
      </rPr>
      <t xml:space="preserve"> A diluição amostral não é sugerida para análises em faixa baixa;</t>
    </r>
    <r>
      <rPr>
        <b/>
        <sz val="8"/>
        <color theme="1"/>
        <rFont val="Calibri"/>
        <family val="2"/>
        <scheme val="minor"/>
      </rPr>
      <t xml:space="preserve">
OBS.2: </t>
    </r>
    <r>
      <rPr>
        <sz val="8"/>
        <color theme="1"/>
        <rFont val="Calibri"/>
        <family val="2"/>
        <scheme val="minor"/>
      </rPr>
      <t xml:space="preserve">Utilizar os dispenseres das soluções para facilitar as dosagens;
</t>
    </r>
    <r>
      <rPr>
        <b/>
        <sz val="8"/>
        <color theme="1"/>
        <rFont val="Calibri"/>
        <family val="2"/>
        <scheme val="minor"/>
      </rPr>
      <t xml:space="preserve">OBS.3: </t>
    </r>
    <r>
      <rPr>
        <sz val="8"/>
        <color theme="1"/>
        <rFont val="Calibri"/>
        <family val="2"/>
        <scheme val="minor"/>
      </rPr>
      <t xml:space="preserve">Cada dispenser já foi calibrado para o respectivo volume dosado;
</t>
    </r>
    <r>
      <rPr>
        <b/>
        <sz val="8"/>
        <color theme="1"/>
        <rFont val="Calibri"/>
        <family val="2"/>
        <scheme val="minor"/>
      </rPr>
      <t>OBS.4:</t>
    </r>
    <r>
      <rPr>
        <sz val="8"/>
        <color theme="1"/>
        <rFont val="Calibri"/>
        <family val="2"/>
        <scheme val="minor"/>
      </rPr>
      <t xml:space="preserve"> O prazo máximo para leitura da análise pós-digestão é de 3 dias.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</si>
</sst>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%"/>
    <numFmt numFmtId="166" formatCode="0.0"/>
    <numFmt numFmtId="167" formatCode="#,##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98">
    <xf numFmtId="0" fontId="0" fillId="0" borderId="0" xfId="0"/>
    <xf numFmtId="0" fontId="0" fillId="6" borderId="0" xfId="0" applyFill="1"/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1" fontId="1" fillId="6" borderId="40" xfId="0" applyNumberFormat="1" applyFont="1" applyFill="1" applyBorder="1" applyAlignment="1">
      <alignment horizontal="center" vertical="center"/>
    </xf>
    <xf numFmtId="1" fontId="1" fillId="6" borderId="30" xfId="0" applyNumberFormat="1" applyFont="1" applyFill="1" applyBorder="1" applyAlignment="1">
      <alignment horizontal="center" vertical="center"/>
    </xf>
    <xf numFmtId="1" fontId="1" fillId="6" borderId="31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16" fillId="6" borderId="44" xfId="0" applyFont="1" applyFill="1" applyBorder="1" applyAlignment="1">
      <alignment horizontal="center" vertical="center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6" fillId="6" borderId="47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5" fontId="22" fillId="0" borderId="12" xfId="1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0" fillId="6" borderId="0" xfId="0" applyNumberFormat="1" applyFill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left" vertical="center"/>
    </xf>
    <xf numFmtId="0" fontId="6" fillId="6" borderId="39" xfId="0" applyFont="1" applyFill="1" applyBorder="1" applyAlignment="1">
      <alignment horizontal="left" vertical="center"/>
    </xf>
    <xf numFmtId="0" fontId="16" fillId="6" borderId="39" xfId="0" applyFont="1" applyFill="1" applyBorder="1" applyAlignment="1">
      <alignment horizontal="center" vertical="center" wrapText="1"/>
    </xf>
    <xf numFmtId="164" fontId="1" fillId="6" borderId="39" xfId="0" applyNumberFormat="1" applyFont="1" applyFill="1" applyBorder="1" applyAlignment="1">
      <alignment horizontal="center" vertical="center"/>
    </xf>
    <xf numFmtId="164" fontId="0" fillId="6" borderId="39" xfId="0" applyNumberForma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1" fontId="1" fillId="6" borderId="52" xfId="0" applyNumberFormat="1" applyFont="1" applyFill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54" xfId="0" applyNumberFormat="1" applyBorder="1" applyAlignment="1">
      <alignment horizontal="center" vertical="center"/>
    </xf>
    <xf numFmtId="164" fontId="0" fillId="0" borderId="55" xfId="0" applyNumberFormat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0" fontId="11" fillId="0" borderId="62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9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3" fontId="28" fillId="0" borderId="20" xfId="0" applyNumberFormat="1" applyFont="1" applyBorder="1" applyAlignment="1">
      <alignment horizontal="center" vertical="center"/>
    </xf>
    <xf numFmtId="3" fontId="28" fillId="0" borderId="12" xfId="0" applyNumberFormat="1" applyFont="1" applyBorder="1" applyAlignment="1">
      <alignment horizontal="center" vertical="center"/>
    </xf>
    <xf numFmtId="1" fontId="25" fillId="0" borderId="32" xfId="0" applyNumberFormat="1" applyFont="1" applyBorder="1" applyAlignment="1">
      <alignment horizontal="center" vertical="center" wrapText="1"/>
    </xf>
    <xf numFmtId="1" fontId="25" fillId="0" borderId="37" xfId="0" applyNumberFormat="1" applyFont="1" applyBorder="1" applyAlignment="1">
      <alignment horizontal="center" vertical="center" wrapText="1"/>
    </xf>
    <xf numFmtId="1" fontId="25" fillId="0" borderId="34" xfId="0" applyNumberFormat="1" applyFont="1" applyBorder="1" applyAlignment="1">
      <alignment horizontal="center" vertical="center" wrapText="1"/>
    </xf>
    <xf numFmtId="1" fontId="25" fillId="0" borderId="39" xfId="0" applyNumberFormat="1" applyFont="1" applyBorder="1" applyAlignment="1">
      <alignment horizontal="center" vertical="center" wrapText="1"/>
    </xf>
    <xf numFmtId="1" fontId="25" fillId="0" borderId="35" xfId="0" applyNumberFormat="1" applyFont="1" applyBorder="1" applyAlignment="1">
      <alignment horizontal="center" vertical="center" wrapText="1"/>
    </xf>
    <xf numFmtId="1" fontId="25" fillId="0" borderId="38" xfId="0" applyNumberFormat="1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1" fontId="28" fillId="0" borderId="3" xfId="0" applyNumberFormat="1" applyFont="1" applyBorder="1" applyAlignment="1">
      <alignment horizontal="center" vertical="center"/>
    </xf>
    <xf numFmtId="1" fontId="28" fillId="0" borderId="1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5" fillId="6" borderId="42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5" fillId="6" borderId="41" xfId="0" applyFont="1" applyFill="1" applyBorder="1" applyAlignment="1">
      <alignment horizontal="left" vertical="center"/>
    </xf>
    <xf numFmtId="0" fontId="5" fillId="7" borderId="41" xfId="0" applyFont="1" applyFill="1" applyBorder="1" applyAlignment="1">
      <alignment horizontal="left" vertical="center"/>
    </xf>
    <xf numFmtId="0" fontId="5" fillId="7" borderId="42" xfId="0" applyFont="1" applyFill="1" applyBorder="1" applyAlignment="1">
      <alignment horizontal="left" vertical="center"/>
    </xf>
    <xf numFmtId="0" fontId="6" fillId="7" borderId="42" xfId="0" applyFont="1" applyFill="1" applyBorder="1" applyAlignment="1">
      <alignment horizontal="left" vertical="center"/>
    </xf>
    <xf numFmtId="0" fontId="6" fillId="7" borderId="43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5" borderId="44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3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6" borderId="3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9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0" fontId="29" fillId="0" borderId="35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29" fillId="0" borderId="38" xfId="0" applyFont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20" fillId="8" borderId="27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5" fillId="9" borderId="34" xfId="0" applyFont="1" applyFill="1" applyBorder="1" applyAlignment="1">
      <alignment horizontal="center" vertical="center" wrapText="1"/>
    </xf>
    <xf numFmtId="0" fontId="25" fillId="9" borderId="39" xfId="0" applyFont="1" applyFill="1" applyBorder="1" applyAlignment="1">
      <alignment horizontal="center" vertical="center" wrapText="1"/>
    </xf>
    <xf numFmtId="0" fontId="25" fillId="9" borderId="35" xfId="0" applyFont="1" applyFill="1" applyBorder="1" applyAlignment="1">
      <alignment horizontal="center" vertical="center" wrapText="1"/>
    </xf>
    <xf numFmtId="0" fontId="25" fillId="9" borderId="38" xfId="0" applyFont="1" applyFill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vertical="center"/>
    </xf>
    <xf numFmtId="0" fontId="16" fillId="0" borderId="61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" fillId="4" borderId="33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16" fillId="0" borderId="62" xfId="0" applyFont="1" applyBorder="1" applyAlignment="1">
      <alignment vertical="center"/>
    </xf>
    <xf numFmtId="0" fontId="16" fillId="0" borderId="63" xfId="0" applyFont="1" applyBorder="1" applyAlignment="1">
      <alignment vertical="center"/>
    </xf>
    <xf numFmtId="0" fontId="16" fillId="0" borderId="2" xfId="0" applyFont="1" applyBorder="1" applyAlignment="1">
      <alignment vertical="center"/>
    </xf>
  </cellXfs>
  <cellStyles count="2">
    <cellStyle name="Normal" xfId="0" builtinId="0"/>
    <cellStyle name="Porcentagem" xfId="1" builtinId="5"/>
  </cellStyles>
  <dxfs count="2">
    <dxf>
      <font>
        <b/>
        <i val="0"/>
        <color rgb="FFFF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3275633097001"/>
          <c:y val="3.1090723254660588E-2"/>
          <c:w val="0.84787336743076935"/>
          <c:h val="0.81213751076042562"/>
        </c:manualLayout>
      </c:layout>
      <c:scatterChart>
        <c:scatterStyle val="lineMarker"/>
        <c:varyColors val="0"/>
        <c:ser>
          <c:idx val="1"/>
          <c:order val="0"/>
          <c:tx>
            <c:strRef>
              <c:f>'Curva Analítica'!$G$9</c:f>
              <c:strCache>
                <c:ptCount val="1"/>
                <c:pt idx="0">
                  <c:v>Hach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 w="15875">
                <a:solidFill>
                  <a:srgbClr val="C00000"/>
                </a:solidFill>
              </a:ln>
              <a:effectLst/>
            </c:spPr>
          </c:marker>
          <c:trendline>
            <c:spPr>
              <a:ln w="2540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350701144989065"/>
                  <c:y val="-4.7088287006723812E-3"/>
                </c:manualLayout>
              </c:layout>
              <c:numFmt formatCode="#,##0.000000" sourceLinked="0"/>
              <c:spPr>
                <a:solidFill>
                  <a:sysClr val="window" lastClr="FFFFFF"/>
                </a:solidFill>
                <a:ln w="1270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'Curva Analítica'!$C$11:$C$21</c:f>
              <c:numCache>
                <c:formatCode>0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'Curva Analítica'!$G$11:$G$21</c:f>
              <c:numCache>
                <c:formatCode>0.000</c:formatCode>
                <c:ptCount val="11"/>
                <c:pt idx="0">
                  <c:v>1.100000000000001E-2</c:v>
                </c:pt>
                <c:pt idx="1">
                  <c:v>2.300000000000002E-2</c:v>
                </c:pt>
                <c:pt idx="2">
                  <c:v>4.6999999999999986E-2</c:v>
                </c:pt>
                <c:pt idx="3">
                  <c:v>7.3000000000000009E-2</c:v>
                </c:pt>
                <c:pt idx="4">
                  <c:v>9.2999999999999999E-2</c:v>
                </c:pt>
                <c:pt idx="5">
                  <c:v>0.12000000000000002</c:v>
                </c:pt>
                <c:pt idx="6">
                  <c:v>0.14700000000000002</c:v>
                </c:pt>
                <c:pt idx="7">
                  <c:v>0.17100000000000001</c:v>
                </c:pt>
                <c:pt idx="8">
                  <c:v>0.19800000000000001</c:v>
                </c:pt>
                <c:pt idx="9">
                  <c:v>0.22300000000000003</c:v>
                </c:pt>
                <c:pt idx="10">
                  <c:v>0.245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00-4B5E-967C-627F9C667FA9}"/>
            </c:ext>
          </c:extLst>
        </c:ser>
        <c:ser>
          <c:idx val="0"/>
          <c:order val="1"/>
          <c:tx>
            <c:strRef>
              <c:f>'Curva Analítica'!$H$9</c:f>
              <c:strCache>
                <c:ptCount val="1"/>
                <c:pt idx="0">
                  <c:v>Micronal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20000"/>
                  <a:lumOff val="80000"/>
                </a:schemeClr>
              </a:solidFill>
              <a:ln w="15875">
                <a:solidFill>
                  <a:schemeClr val="accent6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865302971825551"/>
                  <c:y val="0.50248486893053834"/>
                </c:manualLayout>
              </c:layout>
              <c:numFmt formatCode="#,##0.000000" sourceLinked="0"/>
              <c:spPr>
                <a:solidFill>
                  <a:sysClr val="window" lastClr="FFFFFF"/>
                </a:solidFill>
                <a:ln w="12700">
                  <a:solidFill>
                    <a:schemeClr val="accent6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'Curva Analítica'!$C$11:$C$21</c:f>
              <c:numCache>
                <c:formatCode>0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'Curva Analítica'!$H$11:$H$21</c:f>
              <c:numCache>
                <c:formatCode>0.000</c:formatCode>
                <c:ptCount val="11"/>
                <c:pt idx="0">
                  <c:v>7.0000000000000062E-3</c:v>
                </c:pt>
                <c:pt idx="1">
                  <c:v>1.3000000000000012E-2</c:v>
                </c:pt>
                <c:pt idx="2">
                  <c:v>3.4000000000000002E-2</c:v>
                </c:pt>
                <c:pt idx="3">
                  <c:v>5.5000000000000021E-2</c:v>
                </c:pt>
                <c:pt idx="4">
                  <c:v>7.5000000000000011E-2</c:v>
                </c:pt>
                <c:pt idx="5">
                  <c:v>9.9000000000000005E-2</c:v>
                </c:pt>
                <c:pt idx="6">
                  <c:v>0.12000000000000001</c:v>
                </c:pt>
                <c:pt idx="7">
                  <c:v>0.14100000000000001</c:v>
                </c:pt>
                <c:pt idx="8">
                  <c:v>0.16200000000000001</c:v>
                </c:pt>
                <c:pt idx="9">
                  <c:v>0.184</c:v>
                </c:pt>
                <c:pt idx="10">
                  <c:v>0.20300000000000001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9A-4A74-9DF3-0D5AD0C32BED}"/>
            </c:ext>
          </c:extLst>
        </c:ser>
        <c:ser>
          <c:idx val="2"/>
          <c:order val="2"/>
          <c:tx>
            <c:strRef>
              <c:f>'Curva Analítica'!$I$9</c:f>
              <c:strCache>
                <c:ptCount val="1"/>
                <c:pt idx="0">
                  <c:v>Shimadzu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1587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542518975942364"/>
                  <c:y val="0.2802139455115315"/>
                </c:manualLayout>
              </c:layout>
              <c:numFmt formatCode="#,##0.000000" sourceLinked="0"/>
              <c:spPr>
                <a:solidFill>
                  <a:sysClr val="window" lastClr="FFFFFF"/>
                </a:solidFill>
                <a:ln w="12700">
                  <a:solidFill>
                    <a:schemeClr val="accent5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BR"/>
                </a:p>
              </c:txPr>
            </c:trendlineLbl>
          </c:trendline>
          <c:xVal>
            <c:numRef>
              <c:f>'Curva Analítica'!$C$11:$C$21</c:f>
              <c:numCache>
                <c:formatCode>0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</c:numCache>
            </c:numRef>
          </c:xVal>
          <c:yVal>
            <c:numRef>
              <c:f>'Curva Analítica'!$I$11:$I$21</c:f>
              <c:numCache>
                <c:formatCode>0.000</c:formatCode>
                <c:ptCount val="11"/>
                <c:pt idx="0">
                  <c:v>1.0000000000000009E-2</c:v>
                </c:pt>
                <c:pt idx="1">
                  <c:v>2.5000000000000022E-2</c:v>
                </c:pt>
                <c:pt idx="2">
                  <c:v>4.7999999999999987E-2</c:v>
                </c:pt>
                <c:pt idx="3">
                  <c:v>7.3000000000000009E-2</c:v>
                </c:pt>
                <c:pt idx="4">
                  <c:v>0.10200000000000001</c:v>
                </c:pt>
                <c:pt idx="5">
                  <c:v>0.125</c:v>
                </c:pt>
                <c:pt idx="6">
                  <c:v>0.154</c:v>
                </c:pt>
                <c:pt idx="7">
                  <c:v>0.17899999999999999</c:v>
                </c:pt>
                <c:pt idx="8">
                  <c:v>0.20100000000000001</c:v>
                </c:pt>
                <c:pt idx="9">
                  <c:v>0.22899999999999998</c:v>
                </c:pt>
                <c:pt idx="10">
                  <c:v>0.254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9A-4A74-9DF3-0D5AD0C32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2917376"/>
        <c:axId val="1527442096"/>
      </c:scatterChart>
      <c:valAx>
        <c:axId val="169291737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/>
                  <a:t>Concentração do Analito (mg O₂/L)</a:t>
                </a:r>
              </a:p>
            </c:rich>
          </c:tx>
          <c:layout>
            <c:manualLayout>
              <c:xMode val="edge"/>
              <c:yMode val="edge"/>
              <c:x val="0.30705460350840941"/>
              <c:y val="0.92083899744408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27442096"/>
        <c:crosses val="autoZero"/>
        <c:crossBetween val="midCat"/>
      </c:valAx>
      <c:valAx>
        <c:axId val="1527442096"/>
        <c:scaling>
          <c:orientation val="minMax"/>
          <c:max val="0.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b="1"/>
                  <a:t>Absorbância</a:t>
                </a:r>
              </a:p>
            </c:rich>
          </c:tx>
          <c:layout>
            <c:manualLayout>
              <c:xMode val="edge"/>
              <c:yMode val="edge"/>
              <c:x val="0"/>
              <c:y val="0.25743009462527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692917376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1610572028554324"/>
          <c:y val="4.1756683096742457E-2"/>
          <c:w val="0.1416834570707608"/>
          <c:h val="0.25246575774999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23</xdr:row>
      <xdr:rowOff>68580</xdr:rowOff>
    </xdr:from>
    <xdr:to>
      <xdr:col>17</xdr:col>
      <xdr:colOff>552000</xdr:colOff>
      <xdr:row>24</xdr:row>
      <xdr:rowOff>119700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526BA4BE-E13C-4857-AD3F-6B3955C7F013}"/>
            </a:ext>
          </a:extLst>
        </xdr:cNvPr>
        <xdr:cNvSpPr/>
      </xdr:nvSpPr>
      <xdr:spPr>
        <a:xfrm>
          <a:off x="6446520" y="4572000"/>
          <a:ext cx="3600000" cy="234000"/>
        </a:xfrm>
        <a:prstGeom prst="rect">
          <a:avLst/>
        </a:prstGeom>
        <a:gradFill flip="none" rotWithShape="1">
          <a:gsLst>
            <a:gs pos="15000">
              <a:srgbClr val="FFF0C1"/>
            </a:gs>
            <a:gs pos="1000">
              <a:srgbClr val="F8ECB2"/>
            </a:gs>
            <a:gs pos="40000">
              <a:srgbClr val="DCF1C1"/>
            </a:gs>
            <a:gs pos="79000">
              <a:srgbClr val="D9FFEA"/>
            </a:gs>
            <a:gs pos="63000">
              <a:srgbClr val="DDFFEC"/>
            </a:gs>
            <a:gs pos="100000">
              <a:srgbClr val="E5ECFF"/>
            </a:gs>
            <a:gs pos="95000">
              <a:srgbClr val="E2E9F6"/>
            </a:gs>
          </a:gsLst>
          <a:lin ang="0" scaled="1"/>
          <a:tileRect/>
        </a:gra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15</xdr:col>
      <xdr:colOff>537214</xdr:colOff>
      <xdr:row>0</xdr:row>
      <xdr:rowOff>15240</xdr:rowOff>
    </xdr:from>
    <xdr:to>
      <xdr:col>16</xdr:col>
      <xdr:colOff>421779</xdr:colOff>
      <xdr:row>1</xdr:row>
      <xdr:rowOff>170820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7D9B1DE6-20A3-4346-A560-8456EA2D7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4" y="15240"/>
          <a:ext cx="509405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264796</xdr:colOff>
      <xdr:row>0</xdr:row>
      <xdr:rowOff>15240</xdr:rowOff>
    </xdr:from>
    <xdr:to>
      <xdr:col>15</xdr:col>
      <xdr:colOff>203358</xdr:colOff>
      <xdr:row>1</xdr:row>
      <xdr:rowOff>170820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6AF87070-D4F6-4C4D-97DC-F1B062212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796" y="15240"/>
          <a:ext cx="559592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93348</xdr:colOff>
      <xdr:row>0</xdr:row>
      <xdr:rowOff>15240</xdr:rowOff>
    </xdr:from>
    <xdr:to>
      <xdr:col>17</xdr:col>
      <xdr:colOff>482257</xdr:colOff>
      <xdr:row>1</xdr:row>
      <xdr:rowOff>170820</xdr:rowOff>
    </xdr:to>
    <xdr:pic>
      <xdr:nvPicPr>
        <xdr:cNvPr id="4" name="Imagem 4">
          <a:extLst>
            <a:ext uri="{FF2B5EF4-FFF2-40B4-BE49-F238E27FC236}">
              <a16:creationId xmlns:a16="http://schemas.microsoft.com/office/drawing/2014/main" id="{A681B2AE-79CD-4C19-9788-15F630343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7868" y="15240"/>
          <a:ext cx="392719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38103</xdr:colOff>
      <xdr:row>0</xdr:row>
      <xdr:rowOff>15240</xdr:rowOff>
    </xdr:from>
    <xdr:to>
      <xdr:col>13</xdr:col>
      <xdr:colOff>558755</xdr:colOff>
      <xdr:row>1</xdr:row>
      <xdr:rowOff>170820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B4282C22-CBB9-407B-B861-12C5DF44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263" y="15240"/>
          <a:ext cx="524462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28574</xdr:colOff>
      <xdr:row>3</xdr:row>
      <xdr:rowOff>25717</xdr:rowOff>
    </xdr:from>
    <xdr:to>
      <xdr:col>17</xdr:col>
      <xdr:colOff>590549</xdr:colOff>
      <xdr:row>15</xdr:row>
      <xdr:rowOff>154305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EB4E307-EB6A-4F60-A1F3-12E245684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419101</xdr:colOff>
      <xdr:row>0</xdr:row>
      <xdr:rowOff>15240</xdr:rowOff>
    </xdr:from>
    <xdr:to>
      <xdr:col>12</xdr:col>
      <xdr:colOff>266528</xdr:colOff>
      <xdr:row>1</xdr:row>
      <xdr:rowOff>170820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41EFB89-EBFB-0426-36D7-9E6E41AE2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1" y="15240"/>
          <a:ext cx="472267" cy="46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167640</xdr:colOff>
      <xdr:row>0</xdr:row>
      <xdr:rowOff>15240</xdr:rowOff>
    </xdr:from>
    <xdr:to>
      <xdr:col>11</xdr:col>
      <xdr:colOff>84955</xdr:colOff>
      <xdr:row>1</xdr:row>
      <xdr:rowOff>170820</xdr:rowOff>
    </xdr:to>
    <xdr:pic>
      <xdr:nvPicPr>
        <xdr:cNvPr id="13" name="Imagem 12" descr="Unicamp Logo – Universidade Estadual de Campinas – PNG e Vetor ...">
          <a:extLst>
            <a:ext uri="{FF2B5EF4-FFF2-40B4-BE49-F238E27FC236}">
              <a16:creationId xmlns:a16="http://schemas.microsoft.com/office/drawing/2014/main" id="{61A1220F-2B70-64AC-C524-BCA04EED04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530"/>
        <a:stretch/>
      </xdr:blipFill>
      <xdr:spPr bwMode="auto">
        <a:xfrm>
          <a:off x="5288280" y="15240"/>
          <a:ext cx="538345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76200</xdr:colOff>
      <xdr:row>23</xdr:row>
      <xdr:rowOff>68580</xdr:rowOff>
    </xdr:from>
    <xdr:to>
      <xdr:col>17</xdr:col>
      <xdr:colOff>552000</xdr:colOff>
      <xdr:row>24</xdr:row>
      <xdr:rowOff>119700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D2A4FB2-92D5-4BB6-954B-E885BF49EB52}"/>
            </a:ext>
          </a:extLst>
        </xdr:cNvPr>
        <xdr:cNvSpPr/>
      </xdr:nvSpPr>
      <xdr:spPr>
        <a:xfrm>
          <a:off x="6446520" y="4572000"/>
          <a:ext cx="3600000" cy="234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l"/>
          <a:r>
            <a:rPr lang="pt-BR" sz="1400" b="1">
              <a:solidFill>
                <a:sysClr val="windowText" lastClr="000000"/>
              </a:solidFill>
            </a:rPr>
            <a:t>0</a:t>
          </a:r>
        </a:p>
      </xdr:txBody>
    </xdr:sp>
    <xdr:clientData/>
  </xdr:twoCellAnchor>
  <xdr:twoCellAnchor>
    <xdr:from>
      <xdr:col>12</xdr:col>
      <xdr:colOff>76200</xdr:colOff>
      <xdr:row>23</xdr:row>
      <xdr:rowOff>68580</xdr:rowOff>
    </xdr:from>
    <xdr:to>
      <xdr:col>17</xdr:col>
      <xdr:colOff>552000</xdr:colOff>
      <xdr:row>24</xdr:row>
      <xdr:rowOff>119700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FADF81C7-7A64-437D-B5F3-36B51CDCC37D}"/>
            </a:ext>
          </a:extLst>
        </xdr:cNvPr>
        <xdr:cNvSpPr/>
      </xdr:nvSpPr>
      <xdr:spPr>
        <a:xfrm>
          <a:off x="6446520" y="4572000"/>
          <a:ext cx="3600000" cy="234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pt-BR" sz="1400" b="1">
              <a:solidFill>
                <a:sysClr val="windowText" lastClr="000000"/>
              </a:solidFill>
            </a:rPr>
            <a:t>50</a:t>
          </a:r>
        </a:p>
      </xdr:txBody>
    </xdr:sp>
    <xdr:clientData/>
  </xdr:twoCellAnchor>
  <xdr:twoCellAnchor>
    <xdr:from>
      <xdr:col>12</xdr:col>
      <xdr:colOff>76200</xdr:colOff>
      <xdr:row>23</xdr:row>
      <xdr:rowOff>68580</xdr:rowOff>
    </xdr:from>
    <xdr:to>
      <xdr:col>17</xdr:col>
      <xdr:colOff>552000</xdr:colOff>
      <xdr:row>24</xdr:row>
      <xdr:rowOff>119700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1DBA064-A53D-47F8-B92D-7C68F7E7EA79}"/>
            </a:ext>
          </a:extLst>
        </xdr:cNvPr>
        <xdr:cNvSpPr/>
      </xdr:nvSpPr>
      <xdr:spPr>
        <a:xfrm>
          <a:off x="6446520" y="4572000"/>
          <a:ext cx="3600000" cy="2340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/>
        <a:lstStyle/>
        <a:p>
          <a:pPr algn="r"/>
          <a:r>
            <a:rPr lang="pt-BR" sz="1400" b="1">
              <a:solidFill>
                <a:sysClr val="windowText" lastClr="000000"/>
              </a:solidFill>
            </a:rPr>
            <a:t>100</a:t>
          </a:r>
        </a:p>
      </xdr:txBody>
    </xdr:sp>
    <xdr:clientData/>
  </xdr:twoCellAnchor>
  <xdr:twoCellAnchor>
    <xdr:from>
      <xdr:col>23</xdr:col>
      <xdr:colOff>480060</xdr:colOff>
      <xdr:row>17</xdr:row>
      <xdr:rowOff>106680</xdr:rowOff>
    </xdr:from>
    <xdr:to>
      <xdr:col>24</xdr:col>
      <xdr:colOff>35220</xdr:colOff>
      <xdr:row>17</xdr:row>
      <xdr:rowOff>106680</xdr:rowOff>
    </xdr:to>
    <xdr:cxnSp macro="">
      <xdr:nvCxnSpPr>
        <xdr:cNvPr id="7" name="Conector de Seta Reta 6">
          <a:extLst>
            <a:ext uri="{FF2B5EF4-FFF2-40B4-BE49-F238E27FC236}">
              <a16:creationId xmlns:a16="http://schemas.microsoft.com/office/drawing/2014/main" id="{C3374A9A-5514-4DEC-AC4C-FF9A203F0E9E}"/>
            </a:ext>
          </a:extLst>
        </xdr:cNvPr>
        <xdr:cNvCxnSpPr/>
      </xdr:nvCxnSpPr>
      <xdr:spPr>
        <a:xfrm>
          <a:off x="13159740" y="3482340"/>
          <a:ext cx="18000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480060</xdr:colOff>
      <xdr:row>15</xdr:row>
      <xdr:rowOff>106680</xdr:rowOff>
    </xdr:from>
    <xdr:to>
      <xdr:col>24</xdr:col>
      <xdr:colOff>35220</xdr:colOff>
      <xdr:row>15</xdr:row>
      <xdr:rowOff>106680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00A98F90-CC44-4F31-AF45-384F5F32B1BC}"/>
            </a:ext>
          </a:extLst>
        </xdr:cNvPr>
        <xdr:cNvCxnSpPr/>
      </xdr:nvCxnSpPr>
      <xdr:spPr>
        <a:xfrm>
          <a:off x="13159740" y="3101340"/>
          <a:ext cx="18000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480060</xdr:colOff>
      <xdr:row>16</xdr:row>
      <xdr:rowOff>106680</xdr:rowOff>
    </xdr:from>
    <xdr:to>
      <xdr:col>24</xdr:col>
      <xdr:colOff>35220</xdr:colOff>
      <xdr:row>16</xdr:row>
      <xdr:rowOff>106680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2BF9F28B-816E-4144-8251-0D1ABA19A8E3}"/>
            </a:ext>
          </a:extLst>
        </xdr:cNvPr>
        <xdr:cNvCxnSpPr/>
      </xdr:nvCxnSpPr>
      <xdr:spPr>
        <a:xfrm>
          <a:off x="13159740" y="3291840"/>
          <a:ext cx="180000" cy="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0.92522</cdr:y>
    </cdr:from>
    <cdr:to>
      <cdr:x>0.18963</cdr:x>
      <cdr:y>1</cdr:y>
    </cdr:to>
    <cdr:sp macro="" textlink="">
      <cdr:nvSpPr>
        <cdr:cNvPr id="5" name="Retângulo 4">
          <a:extLst xmlns:a="http://schemas.openxmlformats.org/drawingml/2006/main">
            <a:ext uri="{FF2B5EF4-FFF2-40B4-BE49-F238E27FC236}">
              <a16:creationId xmlns:a16="http://schemas.microsoft.com/office/drawing/2014/main" id="{2AC11BFC-477B-27BF-67F7-EB8C630EE699}"/>
            </a:ext>
          </a:extLst>
        </cdr:cNvPr>
        <cdr:cNvSpPr/>
      </cdr:nvSpPr>
      <cdr:spPr>
        <a:xfrm xmlns:a="http://schemas.openxmlformats.org/drawingml/2006/main">
          <a:off x="0" y="2226975"/>
          <a:ext cx="936000" cy="179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t-BR" b="1">
              <a:solidFill>
                <a:srgbClr val="FF0000"/>
              </a:solidFill>
            </a:rPr>
            <a:t>Curva</a:t>
          </a:r>
          <a:r>
            <a:rPr lang="pt-BR" b="1" baseline="0">
              <a:solidFill>
                <a:srgbClr val="FF0000"/>
              </a:solidFill>
            </a:rPr>
            <a:t> Inversa</a:t>
          </a:r>
          <a:endParaRPr lang="pt-BR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2"/>
  <sheetViews>
    <sheetView showRowColHeaders="0" tabSelected="1" workbookViewId="0">
      <pane xSplit="25" ySplit="25" topLeftCell="Z26" activePane="bottomRight" state="frozen"/>
      <selection pane="topRight" activeCell="Z1" sqref="Z1"/>
      <selection pane="bottomLeft" activeCell="A26" sqref="A26"/>
      <selection pane="bottomRight" activeCell="Y16" sqref="Y16"/>
    </sheetView>
  </sheetViews>
  <sheetFormatPr defaultColWidth="0" defaultRowHeight="14.4" zeroHeight="1" x14ac:dyDescent="0.3"/>
  <cols>
    <col min="1" max="1" width="1.77734375" customWidth="1"/>
    <col min="2" max="2" width="7.77734375" customWidth="1"/>
    <col min="3" max="3" width="9.77734375" customWidth="1"/>
    <col min="4" max="9" width="8.77734375" customWidth="1"/>
    <col min="10" max="10" width="1.77734375" customWidth="1"/>
    <col min="11" max="18" width="9.109375" customWidth="1"/>
    <col min="19" max="19" width="1.77734375" customWidth="1"/>
    <col min="20" max="25" width="9.109375" customWidth="1"/>
    <col min="26" max="26" width="1.77734375" customWidth="1"/>
    <col min="27" max="28" width="3.6640625" hidden="1" customWidth="1"/>
    <col min="29" max="16384" width="9.109375" hidden="1"/>
  </cols>
  <sheetData>
    <row r="1" spans="1:26" ht="24" thickBot="1" x14ac:dyDescent="0.35">
      <c r="A1" s="1"/>
      <c r="B1" s="96" t="s">
        <v>51</v>
      </c>
      <c r="C1" s="97"/>
      <c r="D1" s="97"/>
      <c r="E1" s="97"/>
      <c r="F1" s="97"/>
      <c r="G1" s="97"/>
      <c r="H1" s="97"/>
      <c r="I1" s="98"/>
      <c r="J1" s="44"/>
      <c r="K1" s="85"/>
      <c r="L1" s="85"/>
      <c r="M1" s="85"/>
      <c r="N1" s="85"/>
      <c r="O1" s="85"/>
      <c r="P1" s="85"/>
      <c r="Q1" s="85"/>
      <c r="R1" s="86"/>
      <c r="S1" s="1"/>
      <c r="T1" s="148" t="s">
        <v>52</v>
      </c>
      <c r="U1" s="149"/>
      <c r="V1" s="149"/>
      <c r="W1" s="149"/>
      <c r="X1" s="149"/>
      <c r="Y1" s="150"/>
      <c r="Z1" s="1"/>
    </row>
    <row r="2" spans="1:26" ht="16.2" thickBot="1" x14ac:dyDescent="0.35">
      <c r="A2" s="1"/>
      <c r="B2" s="99" t="s">
        <v>8</v>
      </c>
      <c r="C2" s="100"/>
      <c r="D2" s="100"/>
      <c r="E2" s="100"/>
      <c r="F2" s="100"/>
      <c r="G2" s="100"/>
      <c r="H2" s="100"/>
      <c r="I2" s="101"/>
      <c r="J2" s="45"/>
      <c r="K2" s="87"/>
      <c r="L2" s="87"/>
      <c r="M2" s="87"/>
      <c r="N2" s="87"/>
      <c r="O2" s="87"/>
      <c r="P2" s="87"/>
      <c r="Q2" s="87"/>
      <c r="R2" s="88"/>
      <c r="S2" s="1"/>
      <c r="T2" s="151"/>
      <c r="U2" s="152"/>
      <c r="V2" s="152"/>
      <c r="W2" s="152"/>
      <c r="X2" s="152"/>
      <c r="Y2" s="153"/>
      <c r="Z2" s="1"/>
    </row>
    <row r="3" spans="1:26" ht="16.2" thickBot="1" x14ac:dyDescent="0.35">
      <c r="A3" s="1"/>
      <c r="B3" s="102" t="s">
        <v>9</v>
      </c>
      <c r="C3" s="103"/>
      <c r="D3" s="103"/>
      <c r="E3" s="103"/>
      <c r="F3" s="103"/>
      <c r="G3" s="103"/>
      <c r="H3" s="103"/>
      <c r="I3" s="104"/>
      <c r="J3" s="46"/>
      <c r="K3" s="190" t="s">
        <v>20</v>
      </c>
      <c r="L3" s="191"/>
      <c r="M3" s="191"/>
      <c r="N3" s="191"/>
      <c r="O3" s="191"/>
      <c r="P3" s="191"/>
      <c r="Q3" s="191"/>
      <c r="R3" s="192"/>
      <c r="S3" s="1"/>
      <c r="T3" s="187" t="s">
        <v>22</v>
      </c>
      <c r="U3" s="188"/>
      <c r="V3" s="188"/>
      <c r="W3" s="188"/>
      <c r="X3" s="188"/>
      <c r="Y3" s="189"/>
      <c r="Z3" s="1"/>
    </row>
    <row r="4" spans="1:26" ht="16.2" thickBot="1" x14ac:dyDescent="0.35">
      <c r="A4" s="1"/>
      <c r="B4" s="105" t="s">
        <v>50</v>
      </c>
      <c r="C4" s="106"/>
      <c r="D4" s="106"/>
      <c r="E4" s="106"/>
      <c r="F4" s="106"/>
      <c r="G4" s="106"/>
      <c r="H4" s="106"/>
      <c r="I4" s="107"/>
      <c r="J4" s="46"/>
      <c r="K4" s="85"/>
      <c r="L4" s="85"/>
      <c r="M4" s="85"/>
      <c r="N4" s="85"/>
      <c r="O4" s="85"/>
      <c r="P4" s="85"/>
      <c r="Q4" s="85"/>
      <c r="R4" s="86"/>
      <c r="S4" s="1"/>
      <c r="T4" s="164" t="s">
        <v>71</v>
      </c>
      <c r="U4" s="165"/>
      <c r="V4" s="165"/>
      <c r="W4" s="165"/>
      <c r="X4" s="165"/>
      <c r="Y4" s="166"/>
      <c r="Z4" s="1"/>
    </row>
    <row r="5" spans="1:26" ht="15" thickBot="1" x14ac:dyDescent="0.35">
      <c r="A5" s="1"/>
      <c r="B5" s="91" t="s">
        <v>69</v>
      </c>
      <c r="C5" s="89"/>
      <c r="D5" s="89"/>
      <c r="E5" s="89"/>
      <c r="F5" s="89"/>
      <c r="G5" s="89" t="s">
        <v>43</v>
      </c>
      <c r="H5" s="89"/>
      <c r="I5" s="90"/>
      <c r="J5" s="47"/>
      <c r="K5" s="193"/>
      <c r="L5" s="193"/>
      <c r="M5" s="193"/>
      <c r="N5" s="193"/>
      <c r="O5" s="193"/>
      <c r="P5" s="193"/>
      <c r="Q5" s="193"/>
      <c r="R5" s="194"/>
      <c r="S5" s="1"/>
      <c r="T5" s="167"/>
      <c r="U5" s="168"/>
      <c r="V5" s="168"/>
      <c r="W5" s="168"/>
      <c r="X5" s="168"/>
      <c r="Y5" s="169"/>
      <c r="Z5" s="1"/>
    </row>
    <row r="6" spans="1:26" ht="15" thickBot="1" x14ac:dyDescent="0.35">
      <c r="A6" s="1"/>
      <c r="B6" s="92" t="s">
        <v>23</v>
      </c>
      <c r="C6" s="93"/>
      <c r="D6" s="93"/>
      <c r="E6" s="93" t="s">
        <v>70</v>
      </c>
      <c r="F6" s="94"/>
      <c r="G6" s="94" t="s">
        <v>10</v>
      </c>
      <c r="H6" s="94"/>
      <c r="I6" s="95"/>
      <c r="J6" s="48"/>
      <c r="K6" s="193"/>
      <c r="L6" s="193"/>
      <c r="M6" s="193"/>
      <c r="N6" s="193"/>
      <c r="O6" s="193"/>
      <c r="P6" s="193"/>
      <c r="Q6" s="193"/>
      <c r="R6" s="194"/>
      <c r="S6" s="1"/>
      <c r="T6" s="167"/>
      <c r="U6" s="168"/>
      <c r="V6" s="168"/>
      <c r="W6" s="168"/>
      <c r="X6" s="168"/>
      <c r="Y6" s="169"/>
      <c r="Z6" s="1"/>
    </row>
    <row r="7" spans="1:26" x14ac:dyDescent="0.3">
      <c r="A7" s="1"/>
      <c r="B7" s="119" t="s">
        <v>18</v>
      </c>
      <c r="C7" s="114" t="s">
        <v>44</v>
      </c>
      <c r="D7" s="117" t="s">
        <v>58</v>
      </c>
      <c r="E7" s="109"/>
      <c r="F7" s="110"/>
      <c r="G7" s="108" t="s">
        <v>59</v>
      </c>
      <c r="H7" s="109"/>
      <c r="I7" s="110"/>
      <c r="J7" s="49"/>
      <c r="K7" s="193"/>
      <c r="L7" s="193"/>
      <c r="M7" s="193"/>
      <c r="N7" s="193"/>
      <c r="O7" s="193"/>
      <c r="P7" s="193"/>
      <c r="Q7" s="193"/>
      <c r="R7" s="194"/>
      <c r="S7" s="1"/>
      <c r="T7" s="167"/>
      <c r="U7" s="168"/>
      <c r="V7" s="168"/>
      <c r="W7" s="168"/>
      <c r="X7" s="168"/>
      <c r="Y7" s="169"/>
      <c r="Z7" s="1"/>
    </row>
    <row r="8" spans="1:26" ht="15" thickBot="1" x14ac:dyDescent="0.35">
      <c r="A8" s="1"/>
      <c r="B8" s="120"/>
      <c r="C8" s="115"/>
      <c r="D8" s="118"/>
      <c r="E8" s="112"/>
      <c r="F8" s="113"/>
      <c r="G8" s="111"/>
      <c r="H8" s="112"/>
      <c r="I8" s="113"/>
      <c r="J8" s="49"/>
      <c r="K8" s="193"/>
      <c r="L8" s="193"/>
      <c r="M8" s="193"/>
      <c r="N8" s="193"/>
      <c r="O8" s="193"/>
      <c r="P8" s="193"/>
      <c r="Q8" s="193"/>
      <c r="R8" s="194"/>
      <c r="S8" s="1"/>
      <c r="T8" s="167"/>
      <c r="U8" s="168"/>
      <c r="V8" s="168"/>
      <c r="W8" s="168"/>
      <c r="X8" s="168"/>
      <c r="Y8" s="169"/>
      <c r="Z8" s="1"/>
    </row>
    <row r="9" spans="1:26" ht="15" thickBot="1" x14ac:dyDescent="0.35">
      <c r="A9" s="1"/>
      <c r="B9" s="121"/>
      <c r="C9" s="116"/>
      <c r="D9" s="29" t="s">
        <v>5</v>
      </c>
      <c r="E9" s="30" t="s">
        <v>6</v>
      </c>
      <c r="F9" s="31" t="s">
        <v>7</v>
      </c>
      <c r="G9" s="32" t="s">
        <v>5</v>
      </c>
      <c r="H9" s="30" t="s">
        <v>6</v>
      </c>
      <c r="I9" s="31" t="s">
        <v>7</v>
      </c>
      <c r="J9" s="49"/>
      <c r="K9" s="193"/>
      <c r="L9" s="193"/>
      <c r="M9" s="193"/>
      <c r="N9" s="193"/>
      <c r="O9" s="193"/>
      <c r="P9" s="193"/>
      <c r="Q9" s="193"/>
      <c r="R9" s="194"/>
      <c r="S9" s="1"/>
      <c r="T9" s="167"/>
      <c r="U9" s="168"/>
      <c r="V9" s="168"/>
      <c r="W9" s="168"/>
      <c r="X9" s="168"/>
      <c r="Y9" s="169"/>
      <c r="Z9" s="1"/>
    </row>
    <row r="10" spans="1:26" ht="15" thickBot="1" x14ac:dyDescent="0.35">
      <c r="A10" s="1"/>
      <c r="B10" s="16" t="s">
        <v>0</v>
      </c>
      <c r="C10" s="20">
        <v>0</v>
      </c>
      <c r="D10" s="24">
        <v>0.32600000000000001</v>
      </c>
      <c r="E10" s="4">
        <v>0.23100000000000001</v>
      </c>
      <c r="F10" s="5">
        <v>0.308</v>
      </c>
      <c r="G10" s="15" t="s">
        <v>1</v>
      </c>
      <c r="H10" s="15" t="s">
        <v>1</v>
      </c>
      <c r="I10" s="5" t="s">
        <v>1</v>
      </c>
      <c r="J10" s="50"/>
      <c r="K10" s="193"/>
      <c r="L10" s="193"/>
      <c r="M10" s="193"/>
      <c r="N10" s="193"/>
      <c r="O10" s="193"/>
      <c r="P10" s="193"/>
      <c r="Q10" s="193"/>
      <c r="R10" s="194"/>
      <c r="S10" s="1"/>
      <c r="T10" s="167"/>
      <c r="U10" s="168"/>
      <c r="V10" s="168"/>
      <c r="W10" s="168"/>
      <c r="X10" s="168"/>
      <c r="Y10" s="169"/>
      <c r="Z10" s="1"/>
    </row>
    <row r="11" spans="1:26" x14ac:dyDescent="0.3">
      <c r="A11" s="1"/>
      <c r="B11" s="17">
        <v>1</v>
      </c>
      <c r="C11" s="21">
        <v>5</v>
      </c>
      <c r="D11" s="25">
        <v>0.315</v>
      </c>
      <c r="E11" s="6">
        <v>0.224</v>
      </c>
      <c r="F11" s="7">
        <v>0.29799999999999999</v>
      </c>
      <c r="G11" s="14">
        <f>D$10-D11</f>
        <v>1.100000000000001E-2</v>
      </c>
      <c r="H11" s="6">
        <f t="shared" ref="H11:I11" si="0">E$10-E11</f>
        <v>7.0000000000000062E-3</v>
      </c>
      <c r="I11" s="7">
        <f t="shared" si="0"/>
        <v>1.0000000000000009E-2</v>
      </c>
      <c r="J11" s="51"/>
      <c r="K11" s="193"/>
      <c r="L11" s="193"/>
      <c r="M11" s="193"/>
      <c r="N11" s="193"/>
      <c r="O11" s="193"/>
      <c r="P11" s="193"/>
      <c r="Q11" s="193"/>
      <c r="R11" s="194"/>
      <c r="S11" s="1"/>
      <c r="T11" s="167"/>
      <c r="U11" s="168"/>
      <c r="V11" s="168"/>
      <c r="W11" s="168"/>
      <c r="X11" s="168"/>
      <c r="Y11" s="169"/>
      <c r="Z11" s="1"/>
    </row>
    <row r="12" spans="1:26" x14ac:dyDescent="0.3">
      <c r="A12" s="1"/>
      <c r="B12" s="18">
        <v>2</v>
      </c>
      <c r="C12" s="22">
        <v>10</v>
      </c>
      <c r="D12" s="26">
        <v>0.30299999999999999</v>
      </c>
      <c r="E12" s="2">
        <v>0.218</v>
      </c>
      <c r="F12" s="3">
        <v>0.28299999999999997</v>
      </c>
      <c r="G12" s="11">
        <f t="shared" ref="G12:G21" si="1">D$10-D12</f>
        <v>2.300000000000002E-2</v>
      </c>
      <c r="H12" s="2">
        <f t="shared" ref="H12:H21" si="2">E$10-E12</f>
        <v>1.3000000000000012E-2</v>
      </c>
      <c r="I12" s="3">
        <f t="shared" ref="I12:I21" si="3">F$10-F12</f>
        <v>2.5000000000000022E-2</v>
      </c>
      <c r="J12" s="51"/>
      <c r="K12" s="193"/>
      <c r="L12" s="193"/>
      <c r="M12" s="193"/>
      <c r="N12" s="193"/>
      <c r="O12" s="193"/>
      <c r="P12" s="193"/>
      <c r="Q12" s="193"/>
      <c r="R12" s="194"/>
      <c r="S12" s="1"/>
      <c r="T12" s="167"/>
      <c r="U12" s="168"/>
      <c r="V12" s="168"/>
      <c r="W12" s="168"/>
      <c r="X12" s="168"/>
      <c r="Y12" s="169"/>
      <c r="Z12" s="1"/>
    </row>
    <row r="13" spans="1:26" ht="15" thickBot="1" x14ac:dyDescent="0.35">
      <c r="A13" s="1"/>
      <c r="B13" s="18">
        <v>3</v>
      </c>
      <c r="C13" s="22">
        <v>20</v>
      </c>
      <c r="D13" s="26">
        <v>0.27900000000000003</v>
      </c>
      <c r="E13" s="2">
        <v>0.19700000000000001</v>
      </c>
      <c r="F13" s="3">
        <v>0.26</v>
      </c>
      <c r="G13" s="11">
        <f t="shared" si="1"/>
        <v>4.6999999999999986E-2</v>
      </c>
      <c r="H13" s="2">
        <f t="shared" si="2"/>
        <v>3.4000000000000002E-2</v>
      </c>
      <c r="I13" s="3">
        <f t="shared" si="3"/>
        <v>4.7999999999999987E-2</v>
      </c>
      <c r="J13" s="51"/>
      <c r="K13" s="193"/>
      <c r="L13" s="193"/>
      <c r="M13" s="193"/>
      <c r="N13" s="193"/>
      <c r="O13" s="193"/>
      <c r="P13" s="193"/>
      <c r="Q13" s="193"/>
      <c r="R13" s="194"/>
      <c r="S13" s="1"/>
      <c r="T13" s="170"/>
      <c r="U13" s="171"/>
      <c r="V13" s="171"/>
      <c r="W13" s="171"/>
      <c r="X13" s="171"/>
      <c r="Y13" s="172"/>
      <c r="Z13" s="1"/>
    </row>
    <row r="14" spans="1:26" ht="15" thickBot="1" x14ac:dyDescent="0.35">
      <c r="A14" s="1"/>
      <c r="B14" s="18">
        <v>4</v>
      </c>
      <c r="C14" s="22">
        <v>30</v>
      </c>
      <c r="D14" s="26">
        <v>0.253</v>
      </c>
      <c r="E14" s="2">
        <v>0.17599999999999999</v>
      </c>
      <c r="F14" s="3">
        <v>0.23499999999999999</v>
      </c>
      <c r="G14" s="11">
        <f t="shared" si="1"/>
        <v>7.3000000000000009E-2</v>
      </c>
      <c r="H14" s="2">
        <f t="shared" si="2"/>
        <v>5.5000000000000021E-2</v>
      </c>
      <c r="I14" s="3">
        <f t="shared" si="3"/>
        <v>7.3000000000000009E-2</v>
      </c>
      <c r="J14" s="51"/>
      <c r="K14" s="193"/>
      <c r="L14" s="193"/>
      <c r="M14" s="193"/>
      <c r="N14" s="193"/>
      <c r="O14" s="193"/>
      <c r="P14" s="193"/>
      <c r="Q14" s="193"/>
      <c r="R14" s="194"/>
      <c r="S14" s="1"/>
      <c r="T14" s="72" t="s">
        <v>21</v>
      </c>
      <c r="U14" s="157"/>
      <c r="V14" s="157"/>
      <c r="W14" s="157"/>
      <c r="X14" s="157"/>
      <c r="Y14" s="73"/>
      <c r="Z14" s="1"/>
    </row>
    <row r="15" spans="1:26" ht="15" thickBot="1" x14ac:dyDescent="0.35">
      <c r="A15" s="1"/>
      <c r="B15" s="18">
        <v>5</v>
      </c>
      <c r="C15" s="22">
        <v>40</v>
      </c>
      <c r="D15" s="26">
        <v>0.23300000000000001</v>
      </c>
      <c r="E15" s="2">
        <v>0.156</v>
      </c>
      <c r="F15" s="3">
        <v>0.20599999999999999</v>
      </c>
      <c r="G15" s="11">
        <f t="shared" si="1"/>
        <v>9.2999999999999999E-2</v>
      </c>
      <c r="H15" s="2">
        <f t="shared" si="2"/>
        <v>7.5000000000000011E-2</v>
      </c>
      <c r="I15" s="3">
        <f t="shared" si="3"/>
        <v>0.10200000000000001</v>
      </c>
      <c r="J15" s="51"/>
      <c r="K15" s="193"/>
      <c r="L15" s="193"/>
      <c r="M15" s="193"/>
      <c r="N15" s="193"/>
      <c r="O15" s="193"/>
      <c r="P15" s="193"/>
      <c r="Q15" s="193"/>
      <c r="R15" s="194"/>
      <c r="S15" s="1"/>
      <c r="T15" s="173" t="s">
        <v>40</v>
      </c>
      <c r="U15" s="174"/>
      <c r="V15" s="179" t="s">
        <v>60</v>
      </c>
      <c r="W15" s="180"/>
      <c r="X15" s="180"/>
      <c r="Y15" s="181"/>
      <c r="Z15" s="1"/>
    </row>
    <row r="16" spans="1:26" ht="15" thickBot="1" x14ac:dyDescent="0.35">
      <c r="A16" s="1"/>
      <c r="B16" s="18">
        <v>6</v>
      </c>
      <c r="C16" s="22">
        <v>50</v>
      </c>
      <c r="D16" s="26">
        <v>0.20599999999999999</v>
      </c>
      <c r="E16" s="2">
        <v>0.13200000000000001</v>
      </c>
      <c r="F16" s="3">
        <v>0.183</v>
      </c>
      <c r="G16" s="11">
        <f t="shared" si="1"/>
        <v>0.12000000000000002</v>
      </c>
      <c r="H16" s="2">
        <f t="shared" si="2"/>
        <v>9.9000000000000005E-2</v>
      </c>
      <c r="I16" s="3">
        <f t="shared" si="3"/>
        <v>0.125</v>
      </c>
      <c r="J16" s="51"/>
      <c r="K16" s="87"/>
      <c r="L16" s="87"/>
      <c r="M16" s="87"/>
      <c r="N16" s="87"/>
      <c r="O16" s="87"/>
      <c r="P16" s="87"/>
      <c r="Q16" s="87"/>
      <c r="R16" s="88"/>
      <c r="S16" s="1"/>
      <c r="T16" s="175" t="s">
        <v>68</v>
      </c>
      <c r="U16" s="176"/>
      <c r="V16" s="195" t="s">
        <v>3</v>
      </c>
      <c r="W16" s="196"/>
      <c r="X16" s="197"/>
      <c r="Y16" s="28">
        <v>0</v>
      </c>
      <c r="Z16" s="1"/>
    </row>
    <row r="17" spans="1:26" ht="15" thickBot="1" x14ac:dyDescent="0.35">
      <c r="A17" s="1"/>
      <c r="B17" s="18">
        <v>7</v>
      </c>
      <c r="C17" s="22">
        <v>60</v>
      </c>
      <c r="D17" s="26">
        <v>0.17899999999999999</v>
      </c>
      <c r="E17" s="2">
        <v>0.111</v>
      </c>
      <c r="F17" s="3">
        <v>0.154</v>
      </c>
      <c r="G17" s="11">
        <f t="shared" si="1"/>
        <v>0.14700000000000002</v>
      </c>
      <c r="H17" s="2">
        <f t="shared" si="2"/>
        <v>0.12000000000000001</v>
      </c>
      <c r="I17" s="3">
        <f t="shared" si="3"/>
        <v>0.154</v>
      </c>
      <c r="J17" s="51"/>
      <c r="K17" s="185" t="s">
        <v>19</v>
      </c>
      <c r="L17" s="185"/>
      <c r="M17" s="185"/>
      <c r="N17" s="185"/>
      <c r="O17" s="185"/>
      <c r="P17" s="185"/>
      <c r="Q17" s="185"/>
      <c r="R17" s="186"/>
      <c r="S17" s="1"/>
      <c r="T17" s="175"/>
      <c r="U17" s="176"/>
      <c r="V17" s="195" t="s">
        <v>4</v>
      </c>
      <c r="W17" s="196"/>
      <c r="X17" s="197"/>
      <c r="Y17" s="28">
        <v>0</v>
      </c>
      <c r="Z17" s="1"/>
    </row>
    <row r="18" spans="1:26" ht="15" thickBot="1" x14ac:dyDescent="0.35">
      <c r="A18" s="1"/>
      <c r="B18" s="18">
        <v>8</v>
      </c>
      <c r="C18" s="22">
        <v>70</v>
      </c>
      <c r="D18" s="26">
        <v>0.155</v>
      </c>
      <c r="E18" s="2">
        <v>0.09</v>
      </c>
      <c r="F18" s="3">
        <v>0.129</v>
      </c>
      <c r="G18" s="11">
        <f t="shared" si="1"/>
        <v>0.17100000000000001</v>
      </c>
      <c r="H18" s="2">
        <f t="shared" si="2"/>
        <v>0.14100000000000001</v>
      </c>
      <c r="I18" s="3">
        <f t="shared" si="3"/>
        <v>0.17899999999999999</v>
      </c>
      <c r="J18" s="43"/>
      <c r="K18" s="127" t="s">
        <v>13</v>
      </c>
      <c r="L18" s="128"/>
      <c r="M18" s="129" t="s">
        <v>14</v>
      </c>
      <c r="N18" s="129"/>
      <c r="O18" s="129" t="s">
        <v>15</v>
      </c>
      <c r="P18" s="129"/>
      <c r="Q18" s="129" t="s">
        <v>16</v>
      </c>
      <c r="R18" s="133"/>
      <c r="S18" s="1"/>
      <c r="T18" s="177"/>
      <c r="U18" s="178"/>
      <c r="V18" s="182" t="s">
        <v>41</v>
      </c>
      <c r="W18" s="183"/>
      <c r="X18" s="184"/>
      <c r="Y18" s="37" t="s">
        <v>42</v>
      </c>
      <c r="Z18" s="1"/>
    </row>
    <row r="19" spans="1:26" ht="15" thickBot="1" x14ac:dyDescent="0.35">
      <c r="A19" s="1"/>
      <c r="B19" s="18">
        <v>9</v>
      </c>
      <c r="C19" s="22">
        <v>80</v>
      </c>
      <c r="D19" s="26">
        <v>0.128</v>
      </c>
      <c r="E19" s="2">
        <v>6.9000000000000006E-2</v>
      </c>
      <c r="F19" s="3">
        <v>0.107</v>
      </c>
      <c r="G19" s="11">
        <f t="shared" si="1"/>
        <v>0.19800000000000001</v>
      </c>
      <c r="H19" s="2">
        <f t="shared" si="2"/>
        <v>0.16200000000000001</v>
      </c>
      <c r="I19" s="3">
        <f t="shared" si="3"/>
        <v>0.20100000000000001</v>
      </c>
      <c r="J19" s="43"/>
      <c r="K19" s="124" t="s">
        <v>12</v>
      </c>
      <c r="L19" s="125"/>
      <c r="M19" s="126" t="s">
        <v>46</v>
      </c>
      <c r="N19" s="126"/>
      <c r="O19" s="126" t="s">
        <v>47</v>
      </c>
      <c r="P19" s="126"/>
      <c r="Q19" s="126" t="s">
        <v>48</v>
      </c>
      <c r="R19" s="130"/>
      <c r="S19" s="1"/>
      <c r="T19" s="154" t="s">
        <v>39</v>
      </c>
      <c r="U19" s="155"/>
      <c r="V19" s="155"/>
      <c r="W19" s="155"/>
      <c r="X19" s="155"/>
      <c r="Y19" s="156"/>
      <c r="Z19" s="1"/>
    </row>
    <row r="20" spans="1:26" x14ac:dyDescent="0.3">
      <c r="A20" s="1"/>
      <c r="B20" s="18">
        <v>10</v>
      </c>
      <c r="C20" s="22">
        <v>90</v>
      </c>
      <c r="D20" s="26">
        <v>0.10299999999999999</v>
      </c>
      <c r="E20" s="2">
        <v>4.7E-2</v>
      </c>
      <c r="F20" s="3">
        <v>7.9000000000000001E-2</v>
      </c>
      <c r="G20" s="11">
        <f t="shared" si="1"/>
        <v>0.22300000000000003</v>
      </c>
      <c r="H20" s="2">
        <f t="shared" si="2"/>
        <v>0.184</v>
      </c>
      <c r="I20" s="3">
        <f t="shared" si="3"/>
        <v>0.22899999999999998</v>
      </c>
      <c r="J20" s="43"/>
      <c r="K20" s="124" t="s">
        <v>11</v>
      </c>
      <c r="L20" s="125"/>
      <c r="M20" s="126" t="s">
        <v>49</v>
      </c>
      <c r="N20" s="126"/>
      <c r="O20" s="126"/>
      <c r="P20" s="126"/>
      <c r="Q20" s="126"/>
      <c r="R20" s="130"/>
      <c r="S20" s="1"/>
      <c r="T20" s="158" t="str">
        <f>IF(Y18="Equipamento","Defina o equipamento utilizado!",IF(Y17=0,"Insira a absorbância lida na amostra!",IF(Y17&gt;=Y16,"Valores errados (amostra ≥ BR)!",HLOOKUP(Y18,G30:I52,23))))</f>
        <v>Defina o equipamento utilizado!</v>
      </c>
      <c r="U20" s="159"/>
      <c r="V20" s="159"/>
      <c r="W20" s="159"/>
      <c r="X20" s="159"/>
      <c r="Y20" s="160"/>
      <c r="Z20" s="1"/>
    </row>
    <row r="21" spans="1:26" ht="15" thickBot="1" x14ac:dyDescent="0.35">
      <c r="A21" s="1"/>
      <c r="B21" s="18">
        <v>11</v>
      </c>
      <c r="C21" s="22">
        <v>100</v>
      </c>
      <c r="D21" s="26">
        <v>8.1000000000000003E-2</v>
      </c>
      <c r="E21" s="2">
        <v>2.8000000000000001E-2</v>
      </c>
      <c r="F21" s="3">
        <v>5.3999999999999999E-2</v>
      </c>
      <c r="G21" s="11">
        <f t="shared" si="1"/>
        <v>0.245</v>
      </c>
      <c r="H21" s="2">
        <f t="shared" si="2"/>
        <v>0.20300000000000001</v>
      </c>
      <c r="I21" s="3">
        <f t="shared" si="3"/>
        <v>0.254</v>
      </c>
      <c r="J21" s="43"/>
      <c r="K21" s="124" t="s">
        <v>2</v>
      </c>
      <c r="L21" s="125"/>
      <c r="M21" s="131" t="s">
        <v>17</v>
      </c>
      <c r="N21" s="131"/>
      <c r="O21" s="131"/>
      <c r="P21" s="131"/>
      <c r="Q21" s="131"/>
      <c r="R21" s="132"/>
      <c r="S21" s="1"/>
      <c r="T21" s="161"/>
      <c r="U21" s="162"/>
      <c r="V21" s="162"/>
      <c r="W21" s="162"/>
      <c r="X21" s="162"/>
      <c r="Y21" s="163"/>
      <c r="Z21" s="1"/>
    </row>
    <row r="22" spans="1:26" ht="15" thickBot="1" x14ac:dyDescent="0.35">
      <c r="A22" s="1"/>
      <c r="B22" s="52">
        <v>12</v>
      </c>
      <c r="C22" s="53"/>
      <c r="D22" s="54"/>
      <c r="E22" s="55"/>
      <c r="F22" s="56"/>
      <c r="G22" s="57"/>
      <c r="H22" s="55"/>
      <c r="I22" s="56"/>
      <c r="J22" s="43"/>
      <c r="K22" s="144" t="s">
        <v>53</v>
      </c>
      <c r="L22" s="145"/>
      <c r="M22" s="146" t="s">
        <v>57</v>
      </c>
      <c r="N22" s="146"/>
      <c r="O22" s="146"/>
      <c r="P22" s="146"/>
      <c r="Q22" s="146"/>
      <c r="R22" s="147"/>
      <c r="S22" s="1"/>
      <c r="T22" s="72" t="s">
        <v>61</v>
      </c>
      <c r="U22" s="73"/>
      <c r="V22" s="74" t="s">
        <v>62</v>
      </c>
      <c r="W22" s="75"/>
      <c r="X22" s="76" t="s">
        <v>63</v>
      </c>
      <c r="Y22" s="75"/>
      <c r="Z22" s="1"/>
    </row>
    <row r="23" spans="1:26" x14ac:dyDescent="0.3">
      <c r="A23" s="1"/>
      <c r="B23" s="52">
        <v>13</v>
      </c>
      <c r="C23" s="53"/>
      <c r="D23" s="54"/>
      <c r="E23" s="55"/>
      <c r="F23" s="56"/>
      <c r="G23" s="57"/>
      <c r="H23" s="55"/>
      <c r="I23" s="56"/>
      <c r="J23" s="43"/>
      <c r="K23" s="144" t="s">
        <v>54</v>
      </c>
      <c r="L23" s="145"/>
      <c r="M23" s="146" t="s">
        <v>55</v>
      </c>
      <c r="N23" s="146"/>
      <c r="O23" s="146"/>
      <c r="P23" s="146"/>
      <c r="Q23" s="146"/>
      <c r="R23" s="147"/>
      <c r="S23" s="1"/>
      <c r="T23" s="77" t="s">
        <v>64</v>
      </c>
      <c r="U23" s="78"/>
      <c r="V23" s="79" t="str">
        <f>IF(Y18="Equipamento","?",ROUND(HLOOKUP(Y18,G30:I48,18),1)&amp;" mg O₂/L")</f>
        <v>?</v>
      </c>
      <c r="W23" s="80"/>
      <c r="X23" s="66" t="s">
        <v>67</v>
      </c>
      <c r="Y23" s="67"/>
      <c r="Z23" s="1"/>
    </row>
    <row r="24" spans="1:26" x14ac:dyDescent="0.3">
      <c r="A24" s="1"/>
      <c r="B24" s="52">
        <v>14</v>
      </c>
      <c r="C24" s="53"/>
      <c r="D24" s="54"/>
      <c r="E24" s="55"/>
      <c r="F24" s="56"/>
      <c r="G24" s="57"/>
      <c r="H24" s="55"/>
      <c r="I24" s="56"/>
      <c r="J24" s="43"/>
      <c r="K24" s="134" t="s">
        <v>56</v>
      </c>
      <c r="L24" s="135"/>
      <c r="M24" s="138"/>
      <c r="N24" s="139"/>
      <c r="O24" s="139"/>
      <c r="P24" s="139"/>
      <c r="Q24" s="139"/>
      <c r="R24" s="140"/>
      <c r="S24" s="1"/>
      <c r="T24" s="58" t="s">
        <v>65</v>
      </c>
      <c r="U24" s="59"/>
      <c r="V24" s="60" t="str">
        <f>IF(Y18="Equipamento","?",ROUND(HLOOKUP(Y18,G30:I48,19),1)&amp;" mg O₂/L")</f>
        <v>?</v>
      </c>
      <c r="W24" s="61"/>
      <c r="X24" s="68"/>
      <c r="Y24" s="69"/>
      <c r="Z24" s="1"/>
    </row>
    <row r="25" spans="1:26" ht="15" thickBot="1" x14ac:dyDescent="0.35">
      <c r="A25" s="1"/>
      <c r="B25" s="19">
        <v>15</v>
      </c>
      <c r="C25" s="23"/>
      <c r="D25" s="27"/>
      <c r="E25" s="8"/>
      <c r="F25" s="13"/>
      <c r="G25" s="12"/>
      <c r="H25" s="8"/>
      <c r="I25" s="13"/>
      <c r="J25" s="43"/>
      <c r="K25" s="136"/>
      <c r="L25" s="137"/>
      <c r="M25" s="141"/>
      <c r="N25" s="142"/>
      <c r="O25" s="142"/>
      <c r="P25" s="142"/>
      <c r="Q25" s="142"/>
      <c r="R25" s="143"/>
      <c r="S25" s="1"/>
      <c r="T25" s="62" t="s">
        <v>66</v>
      </c>
      <c r="U25" s="63"/>
      <c r="V25" s="64" t="str">
        <f>IF(V24="?","?","100 mg O₂/L")</f>
        <v>?</v>
      </c>
      <c r="W25" s="65"/>
      <c r="X25" s="70"/>
      <c r="Y25" s="71"/>
      <c r="Z25" s="1"/>
    </row>
    <row r="26" spans="1:26" ht="10.050000000000001" customHeight="1" x14ac:dyDescent="0.3">
      <c r="A26" s="1"/>
      <c r="B26" s="123" t="s">
        <v>45</v>
      </c>
      <c r="C26" s="123"/>
      <c r="D26" s="123"/>
      <c r="E26" s="123"/>
      <c r="F26" s="123"/>
      <c r="G26" s="123"/>
      <c r="H26" s="123"/>
      <c r="I26" s="12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8" spans="1:26" hidden="1" x14ac:dyDescent="0.3">
      <c r="C28" s="122" t="s">
        <v>26</v>
      </c>
      <c r="D28" s="122"/>
      <c r="E28" s="122"/>
      <c r="F28" s="122"/>
      <c r="G28" s="122"/>
      <c r="H28" s="122"/>
      <c r="I28" s="122"/>
      <c r="L28" s="42"/>
    </row>
    <row r="29" spans="1:26" ht="14.4" hidden="1" customHeight="1" x14ac:dyDescent="0.3">
      <c r="C29" s="38" t="s">
        <v>29</v>
      </c>
      <c r="D29" s="82" t="s">
        <v>24</v>
      </c>
      <c r="E29" s="82"/>
      <c r="F29" s="82"/>
      <c r="G29" s="82" t="s">
        <v>25</v>
      </c>
      <c r="H29" s="82"/>
      <c r="I29" s="82"/>
      <c r="L29" s="42"/>
    </row>
    <row r="30" spans="1:26" hidden="1" x14ac:dyDescent="0.3">
      <c r="C30" s="39" t="s">
        <v>42</v>
      </c>
      <c r="D30" s="9" t="s">
        <v>5</v>
      </c>
      <c r="E30" s="9" t="s">
        <v>6</v>
      </c>
      <c r="F30" s="9" t="s">
        <v>7</v>
      </c>
      <c r="G30" s="9" t="s">
        <v>5</v>
      </c>
      <c r="H30" s="9" t="s">
        <v>6</v>
      </c>
      <c r="I30" s="9" t="s">
        <v>7</v>
      </c>
      <c r="L30" s="42"/>
    </row>
    <row r="31" spans="1:26" hidden="1" x14ac:dyDescent="0.3">
      <c r="C31" s="10">
        <f t="shared" ref="C31:C41" si="4">C11</f>
        <v>5</v>
      </c>
      <c r="D31" s="33">
        <f t="shared" ref="D31:D41" si="5">C11*$G$42+$G$43</f>
        <v>9.7688984881209723E-3</v>
      </c>
      <c r="E31" s="33">
        <f t="shared" ref="E31:E41" si="6">C11*$H$42+$H$43</f>
        <v>3.5183585313175187E-3</v>
      </c>
      <c r="F31" s="33">
        <f t="shared" ref="F31:F41" si="7">C11*$I$42+$I$43</f>
        <v>1.0626349892008639E-2</v>
      </c>
      <c r="G31" s="34">
        <f t="shared" ref="G31:G41" si="8">(G11-D31)^2</f>
        <v>1.515610932550852E-6</v>
      </c>
      <c r="H31" s="34">
        <f t="shared" ref="H31:H41" si="9">(H11-E31)^2</f>
        <v>1.2121827316449549E-5</v>
      </c>
      <c r="I31" s="34">
        <f t="shared" ref="I31:I41" si="10">(I11-F31)^2</f>
        <v>3.9231418721922265E-7</v>
      </c>
      <c r="L31" s="42"/>
    </row>
    <row r="32" spans="1:26" hidden="1" x14ac:dyDescent="0.3">
      <c r="C32" s="10">
        <f t="shared" si="4"/>
        <v>10</v>
      </c>
      <c r="D32" s="33">
        <f t="shared" si="5"/>
        <v>2.2204319654427665E-2</v>
      </c>
      <c r="E32" s="33">
        <f t="shared" si="6"/>
        <v>1.4061339092872594E-2</v>
      </c>
      <c r="F32" s="33">
        <f t="shared" si="7"/>
        <v>2.3457451403887688E-2</v>
      </c>
      <c r="G32" s="34">
        <f t="shared" si="8"/>
        <v>6.3310721233014298E-7</v>
      </c>
      <c r="H32" s="34">
        <f t="shared" si="9"/>
        <v>1.1264406700595965E-6</v>
      </c>
      <c r="I32" s="34">
        <f t="shared" si="10"/>
        <v>2.3794561713681334E-6</v>
      </c>
      <c r="L32" s="42"/>
    </row>
    <row r="33" spans="3:12" ht="14.4" hidden="1" customHeight="1" x14ac:dyDescent="0.3">
      <c r="C33" s="10">
        <f t="shared" si="4"/>
        <v>20</v>
      </c>
      <c r="D33" s="33">
        <f t="shared" si="5"/>
        <v>4.707516198704105E-2</v>
      </c>
      <c r="E33" s="33">
        <f t="shared" si="6"/>
        <v>3.5147300215982745E-2</v>
      </c>
      <c r="F33" s="33">
        <f t="shared" si="7"/>
        <v>4.9119654427645786E-2</v>
      </c>
      <c r="G33" s="34">
        <f t="shared" si="8"/>
        <v>5.6493242959610936E-9</v>
      </c>
      <c r="H33" s="34">
        <f t="shared" si="9"/>
        <v>1.3162977855940476E-6</v>
      </c>
      <c r="I33" s="34">
        <f t="shared" si="10"/>
        <v>1.2536260373468404E-6</v>
      </c>
      <c r="L33" s="42"/>
    </row>
    <row r="34" spans="3:12" hidden="1" x14ac:dyDescent="0.3">
      <c r="C34" s="10">
        <f t="shared" si="4"/>
        <v>30</v>
      </c>
      <c r="D34" s="33">
        <f t="shared" si="5"/>
        <v>7.1946004319654436E-2</v>
      </c>
      <c r="E34" s="33">
        <f t="shared" si="6"/>
        <v>5.6233261339092899E-2</v>
      </c>
      <c r="F34" s="33">
        <f t="shared" si="7"/>
        <v>7.478185745140388E-2</v>
      </c>
      <c r="G34" s="34">
        <f t="shared" si="8"/>
        <v>1.1109068941871285E-6</v>
      </c>
      <c r="H34" s="34">
        <f t="shared" si="9"/>
        <v>1.5209335305011591E-6</v>
      </c>
      <c r="I34" s="34">
        <f t="shared" si="10"/>
        <v>3.1750159771234965E-6</v>
      </c>
      <c r="L34" s="42"/>
    </row>
    <row r="35" spans="3:12" hidden="1" x14ac:dyDescent="0.3">
      <c r="C35" s="10">
        <f t="shared" si="4"/>
        <v>40</v>
      </c>
      <c r="D35" s="33">
        <f t="shared" si="5"/>
        <v>9.6816846652267821E-2</v>
      </c>
      <c r="E35" s="33">
        <f t="shared" si="6"/>
        <v>7.7319222462203047E-2</v>
      </c>
      <c r="F35" s="33">
        <f t="shared" si="7"/>
        <v>0.10044406047516198</v>
      </c>
      <c r="G35" s="34">
        <f t="shared" si="8"/>
        <v>1.4568318366928079E-5</v>
      </c>
      <c r="H35" s="34">
        <f t="shared" si="9"/>
        <v>5.3787928291871106E-6</v>
      </c>
      <c r="I35" s="34">
        <f t="shared" si="10"/>
        <v>2.4209478049531837E-6</v>
      </c>
      <c r="L35" s="42"/>
    </row>
    <row r="36" spans="3:12" hidden="1" x14ac:dyDescent="0.3">
      <c r="C36" s="10">
        <f t="shared" si="4"/>
        <v>50</v>
      </c>
      <c r="D36" s="33">
        <f t="shared" si="5"/>
        <v>0.12168768898488122</v>
      </c>
      <c r="E36" s="33">
        <f t="shared" si="6"/>
        <v>9.8405183585313194E-2</v>
      </c>
      <c r="F36" s="33">
        <f t="shared" si="7"/>
        <v>0.1261062634989201</v>
      </c>
      <c r="G36" s="34">
        <f t="shared" si="8"/>
        <v>2.8482941096893256E-6</v>
      </c>
      <c r="H36" s="34">
        <f t="shared" si="9"/>
        <v>3.5380656718087193E-7</v>
      </c>
      <c r="I36" s="34">
        <f t="shared" si="10"/>
        <v>1.2238189290429331E-6</v>
      </c>
      <c r="L36" s="42"/>
    </row>
    <row r="37" spans="3:12" hidden="1" x14ac:dyDescent="0.3">
      <c r="C37" s="10">
        <f t="shared" si="4"/>
        <v>60</v>
      </c>
      <c r="D37" s="33">
        <f t="shared" si="5"/>
        <v>0.14655853131749458</v>
      </c>
      <c r="E37" s="33">
        <f t="shared" si="6"/>
        <v>0.11949114470842336</v>
      </c>
      <c r="F37" s="33">
        <f t="shared" si="7"/>
        <v>0.15176846652267817</v>
      </c>
      <c r="G37" s="34">
        <f t="shared" si="8"/>
        <v>1.9489459763309029E-7</v>
      </c>
      <c r="H37" s="34">
        <f t="shared" si="9"/>
        <v>2.5893370776556178E-7</v>
      </c>
      <c r="I37" s="34">
        <f t="shared" si="10"/>
        <v>4.9797416604080529E-6</v>
      </c>
      <c r="L37" s="42"/>
    </row>
    <row r="38" spans="3:12" hidden="1" x14ac:dyDescent="0.3">
      <c r="C38" s="10">
        <f t="shared" si="4"/>
        <v>70</v>
      </c>
      <c r="D38" s="33">
        <f t="shared" si="5"/>
        <v>0.17142937365010796</v>
      </c>
      <c r="E38" s="33">
        <f t="shared" si="6"/>
        <v>0.14057710583153349</v>
      </c>
      <c r="F38" s="33">
        <f t="shared" si="7"/>
        <v>0.17743066954643627</v>
      </c>
      <c r="G38" s="34">
        <f t="shared" si="8"/>
        <v>1.8436173140702458E-7</v>
      </c>
      <c r="H38" s="34">
        <f t="shared" si="9"/>
        <v>1.7883947772299404E-7</v>
      </c>
      <c r="I38" s="34">
        <f t="shared" si="10"/>
        <v>2.4627980724825176E-6</v>
      </c>
      <c r="L38" s="42"/>
    </row>
    <row r="39" spans="3:12" hidden="1" x14ac:dyDescent="0.3">
      <c r="C39" s="10">
        <f t="shared" si="4"/>
        <v>80</v>
      </c>
      <c r="D39" s="33">
        <f t="shared" si="5"/>
        <v>0.19630021598272135</v>
      </c>
      <c r="E39" s="33">
        <f t="shared" si="6"/>
        <v>0.16166306695464366</v>
      </c>
      <c r="F39" s="33">
        <f t="shared" si="7"/>
        <v>0.20309287257019437</v>
      </c>
      <c r="G39" s="34">
        <f t="shared" si="8"/>
        <v>2.8892657053959816E-6</v>
      </c>
      <c r="H39" s="34">
        <f t="shared" si="9"/>
        <v>1.1352387705309833E-7</v>
      </c>
      <c r="I39" s="34">
        <f t="shared" si="10"/>
        <v>4.3801155950719442E-6</v>
      </c>
      <c r="L39" s="42"/>
    </row>
    <row r="40" spans="3:12" hidden="1" x14ac:dyDescent="0.3">
      <c r="C40" s="10">
        <f t="shared" si="4"/>
        <v>90</v>
      </c>
      <c r="D40" s="33">
        <f t="shared" si="5"/>
        <v>0.22117105831533479</v>
      </c>
      <c r="E40" s="33">
        <f t="shared" si="6"/>
        <v>0.18274902807775378</v>
      </c>
      <c r="F40" s="33">
        <f t="shared" si="7"/>
        <v>0.22875507559395247</v>
      </c>
      <c r="G40" s="34">
        <f t="shared" si="8"/>
        <v>3.3450276859061327E-6</v>
      </c>
      <c r="H40" s="34">
        <f t="shared" si="9"/>
        <v>1.5649307502483863E-6</v>
      </c>
      <c r="I40" s="34">
        <f t="shared" si="10"/>
        <v>5.9987964677724888E-8</v>
      </c>
      <c r="L40" s="42"/>
    </row>
    <row r="41" spans="3:12" hidden="1" x14ac:dyDescent="0.3">
      <c r="C41" s="10">
        <f t="shared" si="4"/>
        <v>100</v>
      </c>
      <c r="D41" s="33">
        <f t="shared" si="5"/>
        <v>0.24604190064794818</v>
      </c>
      <c r="E41" s="33">
        <f t="shared" si="6"/>
        <v>0.20383498920086396</v>
      </c>
      <c r="F41" s="33">
        <f t="shared" si="7"/>
        <v>0.25441727861771057</v>
      </c>
      <c r="G41" s="34">
        <f t="shared" si="8"/>
        <v>1.0855569601948364E-6</v>
      </c>
      <c r="H41" s="34">
        <f t="shared" si="9"/>
        <v>6.9720696555940918E-7</v>
      </c>
      <c r="I41" s="34">
        <f t="shared" si="10"/>
        <v>1.7412144479844428E-7</v>
      </c>
      <c r="L41" s="42"/>
    </row>
    <row r="42" spans="3:12" hidden="1" x14ac:dyDescent="0.3">
      <c r="E42" s="81" t="s">
        <v>27</v>
      </c>
      <c r="F42" s="81"/>
      <c r="G42" s="9">
        <f>SLOPE(G11:G21,$C$11:$C$21)</f>
        <v>2.4870842332613387E-3</v>
      </c>
      <c r="H42" s="9">
        <f>SLOPE(H11:H21,$C$11:$C$21)</f>
        <v>2.108596112311015E-3</v>
      </c>
      <c r="I42" s="9">
        <f>SLOPE(I11:I21,$C$11:$C$21)</f>
        <v>2.5662203023758099E-3</v>
      </c>
      <c r="L42" s="42"/>
    </row>
    <row r="43" spans="3:12" hidden="1" x14ac:dyDescent="0.3">
      <c r="E43" s="81" t="s">
        <v>28</v>
      </c>
      <c r="F43" s="81"/>
      <c r="G43" s="9">
        <f>INTERCEPT(G11:G21,$C$11:$C$21)</f>
        <v>-2.6665226781857204E-3</v>
      </c>
      <c r="H43" s="9">
        <f>INTERCEPT(H11:H21,$C$11:$C$21)</f>
        <v>-7.0246220302375567E-3</v>
      </c>
      <c r="I43" s="9">
        <f>INTERCEPT(I11:I21,$C$11:$C$21)</f>
        <v>-2.2047516198704098E-3</v>
      </c>
    </row>
    <row r="44" spans="3:12" hidden="1" x14ac:dyDescent="0.3">
      <c r="E44" s="83" t="s">
        <v>30</v>
      </c>
      <c r="F44" s="83"/>
      <c r="G44" s="34">
        <f>SUM(G31:G41)</f>
        <v>2.8380993520518554E-5</v>
      </c>
      <c r="H44" s="34">
        <f t="shared" ref="H44:I44" si="11">SUM(H31:H41)</f>
        <v>2.4631533477321778E-5</v>
      </c>
      <c r="I44" s="34">
        <f t="shared" si="11"/>
        <v>2.2901943844492495E-5</v>
      </c>
    </row>
    <row r="45" spans="3:12" hidden="1" x14ac:dyDescent="0.3">
      <c r="E45" s="83" t="s">
        <v>31</v>
      </c>
      <c r="F45" s="83"/>
      <c r="G45" s="10">
        <f>COUNT(G31:G41)</f>
        <v>11</v>
      </c>
      <c r="H45" s="10">
        <f t="shared" ref="H45:I45" si="12">COUNT(H31:H41)</f>
        <v>11</v>
      </c>
      <c r="I45" s="10">
        <f t="shared" si="12"/>
        <v>11</v>
      </c>
    </row>
    <row r="46" spans="3:12" hidden="1" x14ac:dyDescent="0.3">
      <c r="E46" s="84" t="s">
        <v>32</v>
      </c>
      <c r="F46" s="84"/>
      <c r="G46" s="9">
        <f>SQRT(G44/(G45-2))</f>
        <v>1.775793829390693E-3</v>
      </c>
      <c r="H46" s="9">
        <f t="shared" ref="H46:I46" si="13">SQRT(H44/(H45-2))</f>
        <v>1.654338856775042E-3</v>
      </c>
      <c r="I46" s="9">
        <f t="shared" si="13"/>
        <v>1.5951991810322097E-3</v>
      </c>
    </row>
    <row r="47" spans="3:12" hidden="1" x14ac:dyDescent="0.3">
      <c r="E47" s="81" t="s">
        <v>33</v>
      </c>
      <c r="F47" s="81"/>
      <c r="G47" s="40">
        <f>(3*G46)/G42</f>
        <v>2.1420189219672023</v>
      </c>
      <c r="H47" s="40">
        <f t="shared" ref="H47:I47" si="14">(3*H46)/H42</f>
        <v>2.3537065924330456</v>
      </c>
      <c r="I47" s="40">
        <f t="shared" si="14"/>
        <v>1.864842834680295</v>
      </c>
    </row>
    <row r="48" spans="3:12" hidden="1" x14ac:dyDescent="0.3">
      <c r="E48" s="81" t="s">
        <v>34</v>
      </c>
      <c r="F48" s="81"/>
      <c r="G48" s="40">
        <f>(10*G46)/G42</f>
        <v>7.1400630732240087</v>
      </c>
      <c r="H48" s="40">
        <f t="shared" ref="H48:I48" si="15">(10*H46)/H42</f>
        <v>7.8456886414434841</v>
      </c>
      <c r="I48" s="40">
        <f t="shared" si="15"/>
        <v>6.2161427822676503</v>
      </c>
    </row>
    <row r="49" spans="5:9" hidden="1" x14ac:dyDescent="0.3">
      <c r="E49" s="81" t="s">
        <v>35</v>
      </c>
      <c r="F49" s="81"/>
      <c r="G49" s="41">
        <f>($Y$16-$Y$17-G43)/G42</f>
        <v>1.0721481172710754</v>
      </c>
      <c r="H49" s="41">
        <f>($Y$16-$Y$17-H43)/H42</f>
        <v>3.3314213135575748</v>
      </c>
      <c r="I49" s="41">
        <f>($Y$16-$Y$17-I43)/I42</f>
        <v>0.85914354969027718</v>
      </c>
    </row>
    <row r="50" spans="5:9" hidden="1" x14ac:dyDescent="0.3">
      <c r="E50" s="81" t="s">
        <v>36</v>
      </c>
      <c r="F50" s="81"/>
      <c r="G50" s="35" t="str">
        <f>IF(G49&lt;=G47,"&lt; LD",IF(G49&lt;=G48,"&lt; LQ",IF(G49&gt;100,"&gt; LS","OK")))</f>
        <v>&lt; LD</v>
      </c>
      <c r="H50" s="35" t="str">
        <f t="shared" ref="H50:I50" si="16">IF(H49&lt;=H47,"&lt; LD",IF(H49&lt;=H48,"&lt; LQ",IF(H49&gt;100,"&gt; LS","OK")))</f>
        <v>&lt; LQ</v>
      </c>
      <c r="I50" s="35" t="str">
        <f t="shared" si="16"/>
        <v>&lt; LD</v>
      </c>
    </row>
    <row r="51" spans="5:9" hidden="1" x14ac:dyDescent="0.3">
      <c r="E51" s="81" t="s">
        <v>37</v>
      </c>
      <c r="F51" s="81"/>
      <c r="G51" s="41" t="str">
        <f>IF(G50="OK",ROUND(G49,1),"Erro")</f>
        <v>Erro</v>
      </c>
      <c r="H51" s="41" t="str">
        <f t="shared" ref="H51:I51" si="17">IF(H50="OK",ROUND(H49,1),"Erro")</f>
        <v>Erro</v>
      </c>
      <c r="I51" s="41" t="str">
        <f t="shared" si="17"/>
        <v>Erro</v>
      </c>
    </row>
    <row r="52" spans="5:9" hidden="1" x14ac:dyDescent="0.3">
      <c r="E52" s="81" t="s">
        <v>38</v>
      </c>
      <c r="F52" s="81"/>
      <c r="G52" s="36" t="str">
        <f>IF(G50="&lt; LD","Indetectável (&lt; LD)",IF(G50="&lt; LQ","Inquantificável (&lt; LQ)",IF(G50="&gt; LS","Diluir a amostra (&gt; LS)",TEXT(G51,"#.##0,0")&amp;" mg O₂/L")))</f>
        <v>Indetectável (&lt; LD)</v>
      </c>
      <c r="H52" s="36" t="str">
        <f t="shared" ref="H52:I52" si="18">IF(H50="&lt; LD","Indetectável (&lt; LD)",IF(H50="&lt; LQ","Inquantificável (&lt; LQ)",IF(H50="&gt; LS","Diluir a amostra (&gt; LS)",TEXT(H51,"#.##0,0")&amp;" mg O₂/L")))</f>
        <v>Inquantificável (&lt; LQ)</v>
      </c>
      <c r="I52" s="36" t="str">
        <f t="shared" si="18"/>
        <v>Indetectável (&lt; LD)</v>
      </c>
    </row>
  </sheetData>
  <sheetProtection algorithmName="SHA-512" hashValue="sTGfWizDjm0lkZGBNTlLkMQN4Bz+bXWGkvG1YqYrJ1OgI3oEoDfpUjEJ1eNfvTzZA6Dd7kolXDKzldveBJaeXQ==" saltValue="AHVMwmhN7EPOb/8ffZr3ZA==" spinCount="100000" sheet="1" objects="1" scenarios="1" selectLockedCells="1"/>
  <protectedRanges>
    <protectedRange sqref="Y15:Y18" name="Intervalo1"/>
  </protectedRanges>
  <mergeCells count="72">
    <mergeCell ref="K17:R17"/>
    <mergeCell ref="T3:Y3"/>
    <mergeCell ref="K3:R3"/>
    <mergeCell ref="K4:R16"/>
    <mergeCell ref="V16:X16"/>
    <mergeCell ref="V17:X17"/>
    <mergeCell ref="T1:Y2"/>
    <mergeCell ref="T19:Y19"/>
    <mergeCell ref="T14:Y14"/>
    <mergeCell ref="T20:Y21"/>
    <mergeCell ref="T4:Y13"/>
    <mergeCell ref="T15:U15"/>
    <mergeCell ref="T16:U18"/>
    <mergeCell ref="V15:Y15"/>
    <mergeCell ref="V18:X18"/>
    <mergeCell ref="K24:L25"/>
    <mergeCell ref="M24:R25"/>
    <mergeCell ref="K22:L22"/>
    <mergeCell ref="M22:R22"/>
    <mergeCell ref="K23:L23"/>
    <mergeCell ref="M23:R23"/>
    <mergeCell ref="O18:P18"/>
    <mergeCell ref="O19:P19"/>
    <mergeCell ref="Q19:R19"/>
    <mergeCell ref="M20:R20"/>
    <mergeCell ref="M21:R21"/>
    <mergeCell ref="Q18:R18"/>
    <mergeCell ref="K20:L20"/>
    <mergeCell ref="K19:L19"/>
    <mergeCell ref="K21:L21"/>
    <mergeCell ref="M19:N19"/>
    <mergeCell ref="K18:L18"/>
    <mergeCell ref="M18:N18"/>
    <mergeCell ref="G7:I8"/>
    <mergeCell ref="C7:C9"/>
    <mergeCell ref="D7:F8"/>
    <mergeCell ref="B7:B9"/>
    <mergeCell ref="G29:I29"/>
    <mergeCell ref="C28:I28"/>
    <mergeCell ref="B26:I26"/>
    <mergeCell ref="K1:R2"/>
    <mergeCell ref="G5:I5"/>
    <mergeCell ref="B5:F5"/>
    <mergeCell ref="B6:D6"/>
    <mergeCell ref="E6:F6"/>
    <mergeCell ref="G6:I6"/>
    <mergeCell ref="B1:I1"/>
    <mergeCell ref="B2:I2"/>
    <mergeCell ref="B3:I3"/>
    <mergeCell ref="B4:I4"/>
    <mergeCell ref="E43:F43"/>
    <mergeCell ref="D29:F29"/>
    <mergeCell ref="E51:F51"/>
    <mergeCell ref="E52:F52"/>
    <mergeCell ref="E44:F44"/>
    <mergeCell ref="E45:F45"/>
    <mergeCell ref="E46:F46"/>
    <mergeCell ref="E47:F47"/>
    <mergeCell ref="E48:F48"/>
    <mergeCell ref="E49:F49"/>
    <mergeCell ref="E50:F50"/>
    <mergeCell ref="E42:F42"/>
    <mergeCell ref="T22:U22"/>
    <mergeCell ref="V22:W22"/>
    <mergeCell ref="X22:Y22"/>
    <mergeCell ref="T23:U23"/>
    <mergeCell ref="V23:W23"/>
    <mergeCell ref="T24:U24"/>
    <mergeCell ref="V24:W24"/>
    <mergeCell ref="T25:U25"/>
    <mergeCell ref="V25:W25"/>
    <mergeCell ref="X23:Y25"/>
  </mergeCells>
  <conditionalFormatting sqref="X23">
    <cfRule type="containsText" dxfId="1" priority="1" operator="containsText" text="Original">
      <formula>NOT(ISERROR(SEARCH("Original",X23)))</formula>
    </cfRule>
  </conditionalFormatting>
  <conditionalFormatting sqref="Y18">
    <cfRule type="containsText" dxfId="0" priority="2" operator="containsText" text="Equipamento">
      <formula>NOT(ISERROR(SEARCH("Equipamento",Y18)))</formula>
    </cfRule>
  </conditionalFormatting>
  <dataValidations count="3">
    <dataValidation type="list" allowBlank="1" showErrorMessage="1" sqref="Y18" xr:uid="{A57C3BC4-7978-43C4-94DA-11342BA5A864}">
      <formula1>$C$30:$F$30</formula1>
    </dataValidation>
    <dataValidation type="decimal" allowBlank="1" showInputMessage="1" showErrorMessage="1" sqref="Y16" xr:uid="{713798FD-83DC-4866-8B04-C7FBD1C0C27B}">
      <formula1>0</formula1>
      <formula2>4</formula2>
    </dataValidation>
    <dataValidation type="decimal" allowBlank="1" showInputMessage="1" showErrorMessage="1" sqref="Y17" xr:uid="{F0988FDE-F6D1-46CF-BD74-027324C2FA6E}">
      <formula1>-4</formula1>
      <formula2>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Curva Analítica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 Bueno</cp:lastModifiedBy>
  <dcterms:created xsi:type="dcterms:W3CDTF">2015-06-05T18:19:34Z</dcterms:created>
  <dcterms:modified xsi:type="dcterms:W3CDTF">2024-08-26T17:24:57Z</dcterms:modified>
</cp:coreProperties>
</file>