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A Work Space PD\1 My SPECIALS\1 Evaluation\Easy Result System School Edutech 2026-27\std-9th-2026-27\std.9th-all-in-one\"/>
    </mc:Choice>
  </mc:AlternateContent>
  <xr:revisionPtr revIDLastSave="0" documentId="13_ncr:1_{27D7792C-B9BC-4ACF-BE39-3143C82D75F8}" xr6:coauthVersionLast="47" xr6:coauthVersionMax="47" xr10:uidLastSave="{00000000-0000-0000-0000-000000000000}"/>
  <bookViews>
    <workbookView xWindow="-120" yWindow="-120" windowWidth="29040" windowHeight="15720" tabRatio="855" xr2:uid="{00000000-000D-0000-FFFF-FFFF00000000}"/>
  </bookViews>
  <sheets>
    <sheet name="HOME" sheetId="651" r:id="rId1"/>
    <sheet name="MASTER" sheetId="210" r:id="rId2"/>
    <sheet name="मुख पृष्ठ" sheetId="655" r:id="rId3"/>
    <sheet name="विद्य्र्थ्याची माहिती" sheetId="30" r:id="rId4"/>
    <sheet name="प्र.भाषा" sheetId="657" r:id="rId5"/>
    <sheet name="प्र.भाषा-अ.मूल्यमापन" sheetId="1" r:id="rId6"/>
    <sheet name="व्दि. भाषा अ.मूल्यमापन" sheetId="658" r:id="rId7"/>
    <sheet name="व्दि.or संयुक्त भा" sheetId="659" r:id="rId8"/>
    <sheet name="संयुक्त भाषा-1 अ.मू." sheetId="927" r:id="rId9"/>
    <sheet name="संयुक्त भाषा-2 अ.मू" sheetId="928" r:id="rId10"/>
    <sheet name="तृ. भाषा" sheetId="661" r:id="rId11"/>
    <sheet name="तृ.भाषा-अ.मूल्यमापन" sheetId="660" r:id="rId12"/>
    <sheet name="गणित" sheetId="8" r:id="rId13"/>
    <sheet name="अं.मु.गणित" sheetId="9" r:id="rId14"/>
    <sheet name="विज्ञान " sheetId="663" r:id="rId15"/>
    <sheet name="विज्ञान अंतर्गत मूल्यमापन" sheetId="662" r:id="rId16"/>
    <sheet name="समाज शास्र" sheetId="665" r:id="rId17"/>
    <sheet name="अं.मु.समाज शास्र" sheetId="664" r:id="rId18"/>
    <sheet name="आ.शा.शिक्षण" sheetId="17" r:id="rId19"/>
    <sheet name="जलसुरक्षा" sheetId="16" r:id="rId20"/>
    <sheet name="संरक्षणशास्र" sheetId="15" r:id="rId21"/>
    <sheet name="प्रथम सत्र परीक्षा निकाल पत्रक" sheetId="277" r:id="rId22"/>
    <sheet name="व्दितीय सत्र निकाल पत्रक" sheetId="279" r:id="rId23"/>
    <sheet name="वार्षिक निकाल पत्रक" sheetId="280" r:id="rId24"/>
    <sheet name="अनुक्रमणिका" sheetId="652" r:id="rId25"/>
    <sheet name="निकाल पुस्तिका" sheetId="930" r:id="rId26"/>
    <sheet name="निकाल पुस्तिका (2)" sheetId="932" r:id="rId27"/>
    <sheet name="गोषवारा" sheetId="929" r:id="rId28"/>
    <sheet name="गोषवारा(blanck)" sheetId="28" r:id="rId29"/>
    <sheet name="प्रथम सत्र प्रगती पत्रक" sheetId="903" r:id="rId30"/>
    <sheet name="वार्षिक प्रगती पत्रक" sheetId="931" r:id="rId31"/>
    <sheet name="Whatsapp" sheetId="925" r:id="rId32"/>
    <sheet name="NSQF FOR HINDI" sheetId="933" r:id="rId33"/>
    <sheet name="मुख पृष्ठ NSQF-HIN" sheetId="945" r:id="rId34"/>
    <sheet name="NSQF" sheetId="935" r:id="rId35"/>
    <sheet name="प्रथम सत्र निकाल NSQF-HIN" sheetId="936" r:id="rId36"/>
    <sheet name="व्दितीय सत्र निकाल NSQF-HIN" sheetId="937" r:id="rId37"/>
    <sheet name="वार्षिक निकाल पत्रक NSQF-HIN" sheetId="938" r:id="rId38"/>
    <sheet name="गोषवारा NSQF-HIN" sheetId="939" r:id="rId39"/>
    <sheet name="निकाल पुस्तिका NSQF-HIN" sheetId="943" r:id="rId40"/>
    <sheet name="निकाल पुस्तिका 2 NSQF-HIN" sheetId="944" r:id="rId41"/>
    <sheet name="प्रथम सत्र प्रगती पत्रकNSQF-HIN" sheetId="941" r:id="rId42"/>
    <sheet name="वार्षिक प्रगती पत्रक NSQF-HIN" sheetId="942" r:id="rId43"/>
    <sheet name="चाचणी १ परीक्षा निकाल पत्रक" sheetId="23" r:id="rId44"/>
    <sheet name="चाचणी २ परीक्षा निकाल पत्रक" sheetId="278" r:id="rId45"/>
    <sheet name="NSQF FOR SS" sheetId="949" r:id="rId46"/>
    <sheet name="मुख पृष्ठ NSQF-SS" sheetId="959" r:id="rId47"/>
    <sheet name="प्रथम सत्र परीक्षा NSQF-SS" sheetId="960" r:id="rId48"/>
    <sheet name="व्दितीय सत्र नि पत्रक NSQF-SS" sheetId="961" r:id="rId49"/>
    <sheet name="वार्षिक निकाल पत्रक NSQF-SS" sheetId="962" r:id="rId50"/>
    <sheet name="अनुक्रमणिका NSQF-SS" sheetId="963" r:id="rId51"/>
    <sheet name="निकाल पुस्तिका NSQF-SS" sheetId="964" r:id="rId52"/>
    <sheet name="निकाल पुस्तिका 2 NSQF-SS" sheetId="965" r:id="rId53"/>
    <sheet name="गोषवारा NSQF-SS" sheetId="966" r:id="rId54"/>
    <sheet name="प्रथम सत्र प्रगती पत्रक NSQF-SS" sheetId="967" r:id="rId55"/>
    <sheet name="वार्षिक प्रगती पत्रक NSQF-SS" sheetId="968" r:id="rId56"/>
    <sheet name="HOME (2)" sheetId="969" r:id="rId57"/>
    <sheet name="सूचना" sheetId="970" r:id="rId58"/>
  </sheets>
  <externalReferences>
    <externalReference r:id="rId59"/>
  </externalReferences>
  <definedNames>
    <definedName name="_xlnm.Print_Area" localSheetId="0">HOME!$A$1:$S$23</definedName>
    <definedName name="_xlnm.Print_Area" localSheetId="56">'HOME (2)'!$A$1:$S$23</definedName>
    <definedName name="_xlnm.Print_Area" localSheetId="1">MASTER!$A$1:$C$29</definedName>
    <definedName name="_xlnm.Print_Area" localSheetId="34">NSQF!$A$1:$S$143</definedName>
    <definedName name="_xlnm.Print_Area" localSheetId="32">'NSQF FOR HINDI'!$A$1:$S$23</definedName>
    <definedName name="_xlnm.Print_Area" localSheetId="45">'NSQF FOR SS'!$A$1:$S$23</definedName>
    <definedName name="_xlnm.Print_Area" localSheetId="31">Whatsapp!$A$1:$C$136</definedName>
    <definedName name="_xlnm.Print_Area" localSheetId="17">'अं.मु.समाज शास्र'!$A$1:$N$73</definedName>
    <definedName name="_xlnm.Print_Area" localSheetId="24">अनुक्रमणिका!$A$1:$G$55</definedName>
    <definedName name="_xlnm.Print_Area" localSheetId="50">'अनुक्रमणिका NSQF-SS'!$A$1:$G$55</definedName>
    <definedName name="_xlnm.Print_Area" localSheetId="18">'आ.शा.शिक्षण'!$A$1:$P$73</definedName>
    <definedName name="_xlnm.Print_Area" localSheetId="12">गणित!$A$1:$Q$73</definedName>
    <definedName name="_xlnm.Print_Area" localSheetId="27">गोषवारा!$A$1:$K$59</definedName>
    <definedName name="_xlnm.Print_Area" localSheetId="38">'गोषवारा NSQF-HIN'!$A$1:$K$59</definedName>
    <definedName name="_xlnm.Print_Area" localSheetId="53">'गोषवारा NSQF-SS'!$A$1:$K$59</definedName>
    <definedName name="_xlnm.Print_Area" localSheetId="28">'गोषवारा(blanck)'!$A$1:$L$61</definedName>
    <definedName name="_xlnm.Print_Area" localSheetId="43">'चाचणी १ परीक्षा निकाल पत्रक'!$A$1:$P$143</definedName>
    <definedName name="_xlnm.Print_Area" localSheetId="44">'चाचणी २ परीक्षा निकाल पत्रक'!$A$1:$P$143</definedName>
    <definedName name="_xlnm.Print_Area" localSheetId="19">जलसुरक्षा!$A$1:$T$73</definedName>
    <definedName name="_xlnm.Print_Area" localSheetId="10">'तृ. भाषा'!$A$1:$M$73</definedName>
    <definedName name="_xlnm.Print_Area" localSheetId="11">'तृ.भाषा-अ.मूल्यमापन'!$A$1:$L$73</definedName>
    <definedName name="_xlnm.Print_Area" localSheetId="25">'निकाल पुस्तिका'!$A$1:$M$32</definedName>
    <definedName name="_xlnm.Print_Area" localSheetId="26">'निकाल पुस्तिका (2)'!$A$1:$U$49</definedName>
    <definedName name="_xlnm.Print_Area" localSheetId="40">'निकाल पुस्तिका 2 NSQF-HIN'!$A$1:$U$49</definedName>
    <definedName name="_xlnm.Print_Area" localSheetId="52">'निकाल पुस्तिका 2 NSQF-SS'!$A$1:$S$49</definedName>
    <definedName name="_xlnm.Print_Area" localSheetId="39">'निकाल पुस्तिका NSQF-HIN'!$A$1:$M$32</definedName>
    <definedName name="_xlnm.Print_Area" localSheetId="51">'निकाल पुस्तिका NSQF-SS'!$A$1:$M$30</definedName>
    <definedName name="_xlnm.Print_Area" localSheetId="4">प्र.भाषा!$A$1:$M$73</definedName>
    <definedName name="_xlnm.Print_Area" localSheetId="5">'प्र.भाषा-अ.मूल्यमापन'!$A$1:$L$73</definedName>
    <definedName name="_xlnm.Print_Area" localSheetId="35">'प्रथम सत्र निकाल NSQF-HIN'!$A$1:$P$143</definedName>
    <definedName name="_xlnm.Print_Area" localSheetId="47">'प्रथम सत्र परीक्षा NSQF-SS'!$A$1:$P$143</definedName>
    <definedName name="_xlnm.Print_Area" localSheetId="21">'प्रथम सत्र परीक्षा निकाल पत्रक'!$A$1:$P$73</definedName>
    <definedName name="_xlnm.Print_Area" localSheetId="29">'प्रथम सत्र प्रगती पत्रक'!$A$1:$M$50</definedName>
    <definedName name="_xlnm.Print_Area" localSheetId="54">'प्रथम सत्र प्रगती पत्रक NSQF-SS'!$A$1:$M$50</definedName>
    <definedName name="_xlnm.Print_Area" localSheetId="41">'प्रथम सत्र प्रगती पत्रकNSQF-HIN'!$A$1:$M$50</definedName>
    <definedName name="_xlnm.Print_Area" localSheetId="2">'मुख पृष्ठ'!$A$1:$J$45</definedName>
    <definedName name="_xlnm.Print_Area" localSheetId="33">'मुख पृष्ठ NSQF-HIN'!$A$1:$J$45</definedName>
    <definedName name="_xlnm.Print_Area" localSheetId="46">'मुख पृष्ठ NSQF-SS'!$A$1:$J$45</definedName>
    <definedName name="_xlnm.Print_Area" localSheetId="23">'वार्षिक निकाल पत्रक'!$B$1:$Q$73</definedName>
    <definedName name="_xlnm.Print_Area" localSheetId="37">'वार्षिक निकाल पत्रक NSQF-HIN'!$B$1:$Q$143</definedName>
    <definedName name="_xlnm.Print_Area" localSheetId="49">'वार्षिक निकाल पत्रक NSQF-SS'!$B$1:$Q$143</definedName>
    <definedName name="_xlnm.Print_Area" localSheetId="30">'वार्षिक प्रगती पत्रक'!$A$1:$M$50</definedName>
    <definedName name="_xlnm.Print_Area" localSheetId="42">'वार्षिक प्रगती पत्रक NSQF-HIN'!$A$1:$M$50</definedName>
    <definedName name="_xlnm.Print_Area" localSheetId="55">'वार्षिक प्रगती पत्रक NSQF-SS'!$A$1:$M$50</definedName>
    <definedName name="_xlnm.Print_Area" localSheetId="14">'विज्ञान '!$A$1:$Q$73</definedName>
    <definedName name="_xlnm.Print_Area" localSheetId="15">'विज्ञान अंतर्गत मूल्यमापन'!$A$1:$P$73</definedName>
    <definedName name="_xlnm.Print_Area" localSheetId="3">'विद्य्र्थ्याची माहिती'!$A$1:$G$71</definedName>
    <definedName name="_xlnm.Print_Area" localSheetId="6">'व्दि. भाषा अ.मूल्यमापन'!$A$1:$L$73</definedName>
    <definedName name="_xlnm.Print_Area" localSheetId="7">'व्दि.or संयुक्त भा'!$A$1:$M$73</definedName>
    <definedName name="_xlnm.Print_Area" localSheetId="48">'व्दितीय सत्र नि पत्रक NSQF-SS'!$A$1:$P$143</definedName>
    <definedName name="_xlnm.Print_Area" localSheetId="36">'व्दितीय सत्र निकाल NSQF-HIN'!$A$1:$P$143</definedName>
    <definedName name="_xlnm.Print_Area" localSheetId="22">'व्दितीय सत्र निकाल पत्रक'!$A$1:$P$73</definedName>
    <definedName name="_xlnm.Print_Area" localSheetId="8">'संयुक्त भाषा-1 अ.मू.'!$A$1:$L$73</definedName>
    <definedName name="_xlnm.Print_Area" localSheetId="9">'संयुक्त भाषा-2 अ.मू'!$A$1:$L$73</definedName>
    <definedName name="_xlnm.Print_Area" localSheetId="20">संरक्षणशास्र!$A$1:$K$73</definedName>
    <definedName name="_xlnm.Print_Area" localSheetId="16">'समाज शास्र'!$A$1:$Q$73</definedName>
    <definedName name="_xlnm.Print_Area" localSheetId="57">सूचना!$A$1:$N$21</definedName>
    <definedName name="_xlnm.Print_Titles" localSheetId="34">NSQF!$1:$9</definedName>
    <definedName name="_xlnm.Print_Titles" localSheetId="13">'अं.मु.गणित'!$1:$9</definedName>
    <definedName name="_xlnm.Print_Titles" localSheetId="17">'अं.मु.समाज शास्र'!$1:$9</definedName>
    <definedName name="_xlnm.Print_Titles" localSheetId="18">'आ.शा.शिक्षण'!$1:$9</definedName>
    <definedName name="_xlnm.Print_Titles" localSheetId="12">गणित!$1:$9</definedName>
    <definedName name="_xlnm.Print_Titles" localSheetId="27">गोषवारा!$1:$14</definedName>
    <definedName name="_xlnm.Print_Titles" localSheetId="38">'गोषवारा NSQF-HIN'!$1:$14</definedName>
    <definedName name="_xlnm.Print_Titles" localSheetId="53">'गोषवारा NSQF-SS'!$1:$14</definedName>
    <definedName name="_xlnm.Print_Titles" localSheetId="43">'चाचणी १ परीक्षा निकाल पत्रक'!$1:$9</definedName>
    <definedName name="_xlnm.Print_Titles" localSheetId="44">'चाचणी २ परीक्षा निकाल पत्रक'!$1:$9</definedName>
    <definedName name="_xlnm.Print_Titles" localSheetId="19">जलसुरक्षा!$1:$9</definedName>
    <definedName name="_xlnm.Print_Titles" localSheetId="10">'तृ. भाषा'!$1:$9</definedName>
    <definedName name="_xlnm.Print_Titles" localSheetId="11">'तृ.भाषा-अ.मूल्यमापन'!$1:$9</definedName>
    <definedName name="_xlnm.Print_Titles" localSheetId="4">प्र.भाषा!$1:$9</definedName>
    <definedName name="_xlnm.Print_Titles" localSheetId="5">'प्र.भाषा-अ.मूल्यमापन'!$1:$9</definedName>
    <definedName name="_xlnm.Print_Titles" localSheetId="35">'प्रथम सत्र निकाल NSQF-HIN'!$1:$9</definedName>
    <definedName name="_xlnm.Print_Titles" localSheetId="47">'प्रथम सत्र परीक्षा NSQF-SS'!$1:$9</definedName>
    <definedName name="_xlnm.Print_Titles" localSheetId="21">'प्रथम सत्र परीक्षा निकाल पत्रक'!$1:$9</definedName>
    <definedName name="_xlnm.Print_Titles" localSheetId="23">'वार्षिक निकाल पत्रक'!$1:$9</definedName>
    <definedName name="_xlnm.Print_Titles" localSheetId="37">'वार्षिक निकाल पत्रक NSQF-HIN'!$1:$9</definedName>
    <definedName name="_xlnm.Print_Titles" localSheetId="49">'वार्षिक निकाल पत्रक NSQF-SS'!$1:$9</definedName>
    <definedName name="_xlnm.Print_Titles" localSheetId="14">'विज्ञान '!$1:$9</definedName>
    <definedName name="_xlnm.Print_Titles" localSheetId="15">'विज्ञान अंतर्गत मूल्यमापन'!$1:$9</definedName>
    <definedName name="_xlnm.Print_Titles" localSheetId="6">'व्दि. भाषा अ.मूल्यमापन'!$1:$9</definedName>
    <definedName name="_xlnm.Print_Titles" localSheetId="7">'व्दि.or संयुक्त भा'!$1:$9</definedName>
    <definedName name="_xlnm.Print_Titles" localSheetId="48">'व्दितीय सत्र नि पत्रक NSQF-SS'!$1:$9</definedName>
    <definedName name="_xlnm.Print_Titles" localSheetId="36">'व्दितीय सत्र निकाल NSQF-HIN'!$1:$9</definedName>
    <definedName name="_xlnm.Print_Titles" localSheetId="22">'व्दितीय सत्र निकाल पत्रक'!$1:$9</definedName>
    <definedName name="_xlnm.Print_Titles" localSheetId="8">'संयुक्त भाषा-1 अ.मू.'!$1:$9</definedName>
    <definedName name="_xlnm.Print_Titles" localSheetId="9">'संयुक्त भाषा-2 अ.मू'!$1:$9</definedName>
    <definedName name="_xlnm.Print_Titles" localSheetId="20">संरक्षणशास्र!$1:$9</definedName>
    <definedName name="_xlnm.Print_Titles" localSheetId="16">'समाज शास्र'!$1:$9</definedName>
    <definedName name="RTE">INDEX('[1]नोंद वही5-6-7-8'!$X$13:$X$24,MATCH('[1]नोंद वही5-6-7-8'!$W$13:$W$15,'[1]नोंद वही5-6-7-8'!$V$13:$V$24,0))</definedName>
    <definedName name="RTEI" localSheetId="56">INDEX(#REF!,MATCH(#REF!,#REF!,0))</definedName>
    <definedName name="RTEI" localSheetId="34">INDEX(#REF!,MATCH(#REF!,#REF!,0))</definedName>
    <definedName name="RTEI" localSheetId="32">INDEX(#REF!,MATCH(#REF!,#REF!,0))</definedName>
    <definedName name="RTEI" localSheetId="45">INDEX(#REF!,MATCH(#REF!,#REF!,0))</definedName>
    <definedName name="RTEI" localSheetId="27">INDEX(#REF!,MATCH(#REF!,#REF!,0))</definedName>
    <definedName name="RTEI" localSheetId="38">INDEX(#REF!,MATCH(#REF!,#REF!,0))</definedName>
    <definedName name="RTEI" localSheetId="53">INDEX(#REF!,MATCH(#REF!,#REF!,0))</definedName>
    <definedName name="RTEI" localSheetId="25">INDEX(#REF!,MATCH(#REF!,#REF!,0))</definedName>
    <definedName name="RTEI" localSheetId="26">INDEX(#REF!,MATCH(#REF!,#REF!,0))</definedName>
    <definedName name="RTEI" localSheetId="40">INDEX(#REF!,MATCH(#REF!,#REF!,0))</definedName>
    <definedName name="RTEI" localSheetId="52">INDEX(#REF!,MATCH(#REF!,#REF!,0))</definedName>
    <definedName name="RTEI" localSheetId="39">INDEX(#REF!,MATCH(#REF!,#REF!,0))</definedName>
    <definedName name="RTEI" localSheetId="51">INDEX(#REF!,MATCH(#REF!,#REF!,0))</definedName>
    <definedName name="RTEI" localSheetId="33">INDEX(#REF!,MATCH(#REF!,#REF!,0))</definedName>
    <definedName name="RTEI" localSheetId="30">INDEX(#REF!,MATCH(#REF!,#REF!,0))</definedName>
    <definedName name="RTEI" localSheetId="42">INDEX(#REF!,MATCH(#REF!,#REF!,0))</definedName>
    <definedName name="RTEI" localSheetId="55">INDEX(#REF!,MATCH(#REF!,#REF!,0))</definedName>
    <definedName name="RTEI">INDEX(#REF!,MATCH(#REF!,#REF!,0))</definedName>
    <definedName name="RTEIII" localSheetId="56">INDEX(#REF!,MATCH(#REF!,#REF!,0))</definedName>
    <definedName name="RTEIII" localSheetId="34">INDEX(#REF!,MATCH(#REF!,#REF!,0))</definedName>
    <definedName name="RTEIII" localSheetId="32">INDEX(#REF!,MATCH(#REF!,#REF!,0))</definedName>
    <definedName name="RTEIII" localSheetId="45">INDEX(#REF!,MATCH(#REF!,#REF!,0))</definedName>
    <definedName name="RTEIII" localSheetId="27">INDEX(#REF!,MATCH(#REF!,#REF!,0))</definedName>
    <definedName name="RTEIII" localSheetId="38">INDEX(#REF!,MATCH(#REF!,#REF!,0))</definedName>
    <definedName name="RTEIII" localSheetId="53">INDEX(#REF!,MATCH(#REF!,#REF!,0))</definedName>
    <definedName name="RTEIII" localSheetId="25">INDEX(#REF!,MATCH(#REF!,#REF!,0))</definedName>
    <definedName name="RTEIII" localSheetId="26">INDEX(#REF!,MATCH(#REF!,#REF!,0))</definedName>
    <definedName name="RTEIII" localSheetId="40">INDEX(#REF!,MATCH(#REF!,#REF!,0))</definedName>
    <definedName name="RTEIII" localSheetId="52">INDEX(#REF!,MATCH(#REF!,#REF!,0))</definedName>
    <definedName name="RTEIII" localSheetId="39">INDEX(#REF!,MATCH(#REF!,#REF!,0))</definedName>
    <definedName name="RTEIII" localSheetId="51">INDEX(#REF!,MATCH(#REF!,#REF!,0))</definedName>
    <definedName name="RTEIII" localSheetId="33">INDEX(#REF!,MATCH(#REF!,#REF!,0))</definedName>
    <definedName name="RTEIII" localSheetId="30">INDEX(#REF!,MATCH(#REF!,#REF!,0))</definedName>
    <definedName name="RTEIII" localSheetId="42">INDEX(#REF!,MATCH(#REF!,#REF!,0))</definedName>
    <definedName name="RTEIII" localSheetId="55">INDEX(#REF!,MATCH(#REF!,#REF!,0))</definedName>
    <definedName name="RTEIII">INDEX(#REF!,MATCH(#REF!,#REF!,0))</definedName>
    <definedName name="RTEV" localSheetId="56">INDEX(#REF!,MATCH(#REF!,#REF!,0))</definedName>
    <definedName name="RTEV" localSheetId="34">INDEX(#REF!,MATCH(#REF!,#REF!,0))</definedName>
    <definedName name="RTEV" localSheetId="32">INDEX(#REF!,MATCH(#REF!,#REF!,0))</definedName>
    <definedName name="RTEV" localSheetId="45">INDEX(#REF!,MATCH(#REF!,#REF!,0))</definedName>
    <definedName name="RTEV" localSheetId="27">INDEX(#REF!,MATCH(#REF!,#REF!,0))</definedName>
    <definedName name="RTEV" localSheetId="38">INDEX(#REF!,MATCH(#REF!,#REF!,0))</definedName>
    <definedName name="RTEV" localSheetId="53">INDEX(#REF!,MATCH(#REF!,#REF!,0))</definedName>
    <definedName name="RTEV" localSheetId="25">INDEX(#REF!,MATCH(#REF!,#REF!,0))</definedName>
    <definedName name="RTEV" localSheetId="26">INDEX(#REF!,MATCH(#REF!,#REF!,0))</definedName>
    <definedName name="RTEV" localSheetId="40">INDEX(#REF!,MATCH(#REF!,#REF!,0))</definedName>
    <definedName name="RTEV" localSheetId="52">INDEX(#REF!,MATCH(#REF!,#REF!,0))</definedName>
    <definedName name="RTEV" localSheetId="39">INDEX(#REF!,MATCH(#REF!,#REF!,0))</definedName>
    <definedName name="RTEV" localSheetId="51">INDEX(#REF!,MATCH(#REF!,#REF!,0))</definedName>
    <definedName name="RTEV" localSheetId="33">INDEX(#REF!,MATCH(#REF!,#REF!,0))</definedName>
    <definedName name="RTEV" localSheetId="30">INDEX(#REF!,MATCH(#REF!,#REF!,0))</definedName>
    <definedName name="RTEV" localSheetId="42">INDEX(#REF!,MATCH(#REF!,#REF!,0))</definedName>
    <definedName name="RTEV" localSheetId="55">INDEX(#REF!,MATCH(#REF!,#REF!,0))</definedName>
    <definedName name="RTEV">INDEX(#REF!,MATCH(#REF!,#REF!,0))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2" i="931" l="1"/>
  <c r="I48" i="931"/>
  <c r="D48" i="931"/>
  <c r="A48" i="931"/>
  <c r="A46" i="931"/>
  <c r="E44" i="931"/>
  <c r="B43" i="931"/>
  <c r="M34" i="931"/>
  <c r="G34" i="931"/>
  <c r="F34" i="931"/>
  <c r="E34" i="931"/>
  <c r="D34" i="931"/>
  <c r="C34" i="931"/>
  <c r="B34" i="931"/>
  <c r="A31" i="931"/>
  <c r="A28" i="931"/>
  <c r="A27" i="931"/>
  <c r="I22" i="931"/>
  <c r="D22" i="931"/>
  <c r="A22" i="931"/>
  <c r="A20" i="931"/>
  <c r="E18" i="931"/>
  <c r="B17" i="931"/>
  <c r="M8" i="931"/>
  <c r="G8" i="931"/>
  <c r="F8" i="931"/>
  <c r="E8" i="931"/>
  <c r="D8" i="931"/>
  <c r="C8" i="931"/>
  <c r="B8" i="931"/>
  <c r="A5" i="931"/>
  <c r="A2" i="931"/>
  <c r="A1" i="931"/>
  <c r="G33" i="966" l="1"/>
  <c r="G7" i="966"/>
  <c r="O6" i="965"/>
  <c r="A23" i="964"/>
  <c r="I6" i="962"/>
  <c r="H6" i="961"/>
  <c r="H6" i="960"/>
  <c r="D38" i="959"/>
  <c r="D41" i="959"/>
  <c r="B38" i="959"/>
  <c r="B41" i="959"/>
  <c r="E44" i="968"/>
  <c r="J32" i="968"/>
  <c r="A27" i="968"/>
  <c r="I22" i="968"/>
  <c r="I48" i="968" s="1"/>
  <c r="D22" i="968"/>
  <c r="D48" i="968" s="1"/>
  <c r="A22" i="968"/>
  <c r="A48" i="968" s="1"/>
  <c r="E18" i="968"/>
  <c r="B17" i="968"/>
  <c r="B43" i="968" s="1"/>
  <c r="M8" i="968"/>
  <c r="M34" i="968" s="1"/>
  <c r="G8" i="968"/>
  <c r="G34" i="968" s="1"/>
  <c r="F8" i="968"/>
  <c r="F34" i="968" s="1"/>
  <c r="E8" i="968"/>
  <c r="E34" i="968" s="1"/>
  <c r="D8" i="968"/>
  <c r="D34" i="968" s="1"/>
  <c r="C8" i="968"/>
  <c r="C34" i="968" s="1"/>
  <c r="B8" i="968"/>
  <c r="B34" i="968" s="1"/>
  <c r="A5" i="968"/>
  <c r="A31" i="968" s="1"/>
  <c r="A2" i="968"/>
  <c r="A28" i="968" s="1"/>
  <c r="A1" i="968"/>
  <c r="E44" i="967"/>
  <c r="J32" i="967"/>
  <c r="A27" i="967"/>
  <c r="I22" i="967"/>
  <c r="I48" i="967" s="1"/>
  <c r="D22" i="967"/>
  <c r="D48" i="967" s="1"/>
  <c r="A22" i="967"/>
  <c r="A48" i="967" s="1"/>
  <c r="E18" i="967"/>
  <c r="B17" i="967"/>
  <c r="B43" i="967" s="1"/>
  <c r="G8" i="967"/>
  <c r="G34" i="967" s="1"/>
  <c r="F8" i="967"/>
  <c r="F34" i="967" s="1"/>
  <c r="E8" i="967"/>
  <c r="E34" i="967" s="1"/>
  <c r="D8" i="967"/>
  <c r="D34" i="967" s="1"/>
  <c r="C8" i="967"/>
  <c r="C34" i="967" s="1"/>
  <c r="B8" i="967"/>
  <c r="B34" i="967" s="1"/>
  <c r="A5" i="967"/>
  <c r="A31" i="967" s="1"/>
  <c r="A2" i="967"/>
  <c r="A28" i="967" s="1"/>
  <c r="A1" i="967"/>
  <c r="H51" i="966"/>
  <c r="C51" i="966"/>
  <c r="A51" i="966"/>
  <c r="F33" i="966"/>
  <c r="E33" i="966"/>
  <c r="D33" i="966"/>
  <c r="C33" i="966"/>
  <c r="B33" i="966"/>
  <c r="F7" i="966"/>
  <c r="E7" i="966"/>
  <c r="D7" i="966"/>
  <c r="C7" i="966"/>
  <c r="B7" i="966"/>
  <c r="A6" i="966"/>
  <c r="A2" i="966"/>
  <c r="A1" i="966"/>
  <c r="A9" i="965"/>
  <c r="R6" i="965"/>
  <c r="Q6" i="965"/>
  <c r="P6" i="965"/>
  <c r="L6" i="965"/>
  <c r="I6" i="965"/>
  <c r="H6" i="965"/>
  <c r="G6" i="965"/>
  <c r="F6" i="965"/>
  <c r="A2" i="965"/>
  <c r="A1" i="965"/>
  <c r="C28" i="964"/>
  <c r="A20" i="964"/>
  <c r="A17" i="964"/>
  <c r="A16" i="964"/>
  <c r="A15" i="964"/>
  <c r="A14" i="964"/>
  <c r="L7" i="964"/>
  <c r="C7" i="964"/>
  <c r="L6" i="964"/>
  <c r="C6" i="964"/>
  <c r="L5" i="964"/>
  <c r="C5" i="964"/>
  <c r="C4" i="964"/>
  <c r="A2" i="964"/>
  <c r="A1" i="964"/>
  <c r="F55" i="963"/>
  <c r="C55" i="963"/>
  <c r="F54" i="963"/>
  <c r="C54" i="963"/>
  <c r="F53" i="963"/>
  <c r="C53" i="963"/>
  <c r="F52" i="963"/>
  <c r="C52" i="963"/>
  <c r="F51" i="963"/>
  <c r="C51" i="963"/>
  <c r="F50" i="963"/>
  <c r="C50" i="963"/>
  <c r="F49" i="963"/>
  <c r="C49" i="963"/>
  <c r="F48" i="963"/>
  <c r="C48" i="963"/>
  <c r="F47" i="963"/>
  <c r="C47" i="963"/>
  <c r="F46" i="963"/>
  <c r="C46" i="963"/>
  <c r="F45" i="963"/>
  <c r="C45" i="963"/>
  <c r="F44" i="963"/>
  <c r="C44" i="963"/>
  <c r="F43" i="963"/>
  <c r="C43" i="963"/>
  <c r="F42" i="963"/>
  <c r="C42" i="963"/>
  <c r="F41" i="963"/>
  <c r="C41" i="963"/>
  <c r="F40" i="963"/>
  <c r="C40" i="963"/>
  <c r="F39" i="963"/>
  <c r="C39" i="963"/>
  <c r="F38" i="963"/>
  <c r="C38" i="963"/>
  <c r="F37" i="963"/>
  <c r="C37" i="963"/>
  <c r="F36" i="963"/>
  <c r="C36" i="963"/>
  <c r="F35" i="963"/>
  <c r="C35" i="963"/>
  <c r="F34" i="963"/>
  <c r="C34" i="963"/>
  <c r="F33" i="963"/>
  <c r="C33" i="963"/>
  <c r="F32" i="963"/>
  <c r="C32" i="963"/>
  <c r="F31" i="963"/>
  <c r="C31" i="963"/>
  <c r="F30" i="963"/>
  <c r="C30" i="963"/>
  <c r="F29" i="963"/>
  <c r="C29" i="963"/>
  <c r="F28" i="963"/>
  <c r="C28" i="963"/>
  <c r="F27" i="963"/>
  <c r="C27" i="963"/>
  <c r="F26" i="963"/>
  <c r="C26" i="963"/>
  <c r="F25" i="963"/>
  <c r="C25" i="963"/>
  <c r="F24" i="963"/>
  <c r="C24" i="963"/>
  <c r="F23" i="963"/>
  <c r="C23" i="963"/>
  <c r="F22" i="963"/>
  <c r="C22" i="963"/>
  <c r="F21" i="963"/>
  <c r="C21" i="963"/>
  <c r="F20" i="963"/>
  <c r="C20" i="963"/>
  <c r="F19" i="963"/>
  <c r="C19" i="963"/>
  <c r="F18" i="963"/>
  <c r="C18" i="963"/>
  <c r="F17" i="963"/>
  <c r="C17" i="963"/>
  <c r="F16" i="963"/>
  <c r="C16" i="963"/>
  <c r="F15" i="963"/>
  <c r="C15" i="963"/>
  <c r="F14" i="963"/>
  <c r="C14" i="963"/>
  <c r="F13" i="963"/>
  <c r="C13" i="963"/>
  <c r="F12" i="963"/>
  <c r="C12" i="963"/>
  <c r="F11" i="963"/>
  <c r="C11" i="963"/>
  <c r="F10" i="963"/>
  <c r="C10" i="963"/>
  <c r="F9" i="963"/>
  <c r="C9" i="963"/>
  <c r="F8" i="963"/>
  <c r="C8" i="963"/>
  <c r="F7" i="963"/>
  <c r="C7" i="963"/>
  <c r="F6" i="963"/>
  <c r="C6" i="963"/>
  <c r="C4" i="963"/>
  <c r="B2" i="963"/>
  <c r="B1" i="963"/>
  <c r="J142" i="962"/>
  <c r="B142" i="962"/>
  <c r="O139" i="962"/>
  <c r="N139" i="962"/>
  <c r="M139" i="962"/>
  <c r="H139" i="962"/>
  <c r="G139" i="962"/>
  <c r="F139" i="962"/>
  <c r="D139" i="962"/>
  <c r="C139" i="962"/>
  <c r="B139" i="962"/>
  <c r="O138" i="962"/>
  <c r="N138" i="962"/>
  <c r="M138" i="962"/>
  <c r="H138" i="962"/>
  <c r="G138" i="962"/>
  <c r="F138" i="962"/>
  <c r="D138" i="962"/>
  <c r="C138" i="962"/>
  <c r="B138" i="962"/>
  <c r="O137" i="962"/>
  <c r="N137" i="962"/>
  <c r="M137" i="962"/>
  <c r="H137" i="962"/>
  <c r="G137" i="962"/>
  <c r="F137" i="962"/>
  <c r="D137" i="962"/>
  <c r="C137" i="962"/>
  <c r="B137" i="962"/>
  <c r="O136" i="962"/>
  <c r="N136" i="962"/>
  <c r="M136" i="962"/>
  <c r="H136" i="962"/>
  <c r="G136" i="962"/>
  <c r="F136" i="962"/>
  <c r="D136" i="962"/>
  <c r="C136" i="962"/>
  <c r="B136" i="962"/>
  <c r="O135" i="962"/>
  <c r="N135" i="962"/>
  <c r="M135" i="962"/>
  <c r="H135" i="962"/>
  <c r="G135" i="962"/>
  <c r="F135" i="962"/>
  <c r="D135" i="962"/>
  <c r="C135" i="962"/>
  <c r="B135" i="962"/>
  <c r="O134" i="962"/>
  <c r="N134" i="962"/>
  <c r="M134" i="962"/>
  <c r="H134" i="962"/>
  <c r="G134" i="962"/>
  <c r="F134" i="962"/>
  <c r="D134" i="962"/>
  <c r="C134" i="962"/>
  <c r="B134" i="962"/>
  <c r="O133" i="962"/>
  <c r="N133" i="962"/>
  <c r="M133" i="962"/>
  <c r="H133" i="962"/>
  <c r="G133" i="962"/>
  <c r="F133" i="962"/>
  <c r="D133" i="962"/>
  <c r="C133" i="962"/>
  <c r="B133" i="962"/>
  <c r="O132" i="962"/>
  <c r="N132" i="962"/>
  <c r="M132" i="962"/>
  <c r="H132" i="962"/>
  <c r="G132" i="962"/>
  <c r="F132" i="962"/>
  <c r="D132" i="962"/>
  <c r="C132" i="962"/>
  <c r="B132" i="962"/>
  <c r="O131" i="962"/>
  <c r="N131" i="962"/>
  <c r="M131" i="962"/>
  <c r="H131" i="962"/>
  <c r="G131" i="962"/>
  <c r="F131" i="962"/>
  <c r="D131" i="962"/>
  <c r="C131" i="962"/>
  <c r="B131" i="962"/>
  <c r="O130" i="962"/>
  <c r="N130" i="962"/>
  <c r="M130" i="962"/>
  <c r="H130" i="962"/>
  <c r="G130" i="962"/>
  <c r="F130" i="962"/>
  <c r="D130" i="962"/>
  <c r="C130" i="962"/>
  <c r="B130" i="962"/>
  <c r="O129" i="962"/>
  <c r="N129" i="962"/>
  <c r="M129" i="962"/>
  <c r="H129" i="962"/>
  <c r="G129" i="962"/>
  <c r="F129" i="962"/>
  <c r="D129" i="962"/>
  <c r="C129" i="962"/>
  <c r="B129" i="962"/>
  <c r="O128" i="962"/>
  <c r="N128" i="962"/>
  <c r="M128" i="962"/>
  <c r="H128" i="962"/>
  <c r="G128" i="962"/>
  <c r="F128" i="962"/>
  <c r="D128" i="962"/>
  <c r="C128" i="962"/>
  <c r="B128" i="962"/>
  <c r="O127" i="962"/>
  <c r="N127" i="962"/>
  <c r="M127" i="962"/>
  <c r="H127" i="962"/>
  <c r="G127" i="962"/>
  <c r="F127" i="962"/>
  <c r="D127" i="962"/>
  <c r="C127" i="962"/>
  <c r="B127" i="962"/>
  <c r="O126" i="962"/>
  <c r="N126" i="962"/>
  <c r="M126" i="962"/>
  <c r="H126" i="962"/>
  <c r="G126" i="962"/>
  <c r="F126" i="962"/>
  <c r="D126" i="962"/>
  <c r="C126" i="962"/>
  <c r="B126" i="962"/>
  <c r="O125" i="962"/>
  <c r="N125" i="962"/>
  <c r="M125" i="962"/>
  <c r="H125" i="962"/>
  <c r="G125" i="962"/>
  <c r="F125" i="962"/>
  <c r="D125" i="962"/>
  <c r="C125" i="962"/>
  <c r="B125" i="962"/>
  <c r="O124" i="962"/>
  <c r="N124" i="962"/>
  <c r="M124" i="962"/>
  <c r="H124" i="962"/>
  <c r="G124" i="962"/>
  <c r="F124" i="962"/>
  <c r="D124" i="962"/>
  <c r="C124" i="962"/>
  <c r="B124" i="962"/>
  <c r="O123" i="962"/>
  <c r="N123" i="962"/>
  <c r="M123" i="962"/>
  <c r="H123" i="962"/>
  <c r="G123" i="962"/>
  <c r="F123" i="962"/>
  <c r="D123" i="962"/>
  <c r="C123" i="962"/>
  <c r="B123" i="962"/>
  <c r="O122" i="962"/>
  <c r="N122" i="962"/>
  <c r="M122" i="962"/>
  <c r="H122" i="962"/>
  <c r="G122" i="962"/>
  <c r="F122" i="962"/>
  <c r="D122" i="962"/>
  <c r="C122" i="962"/>
  <c r="B122" i="962"/>
  <c r="O121" i="962"/>
  <c r="N121" i="962"/>
  <c r="M121" i="962"/>
  <c r="H121" i="962"/>
  <c r="G121" i="962"/>
  <c r="F121" i="962"/>
  <c r="D121" i="962"/>
  <c r="C121" i="962"/>
  <c r="B121" i="962"/>
  <c r="O120" i="962"/>
  <c r="N120" i="962"/>
  <c r="M120" i="962"/>
  <c r="H120" i="962"/>
  <c r="G120" i="962"/>
  <c r="F120" i="962"/>
  <c r="D120" i="962"/>
  <c r="C120" i="962"/>
  <c r="B120" i="962"/>
  <c r="O119" i="962"/>
  <c r="N119" i="962"/>
  <c r="M119" i="962"/>
  <c r="H119" i="962"/>
  <c r="G119" i="962"/>
  <c r="F119" i="962"/>
  <c r="D119" i="962"/>
  <c r="C119" i="962"/>
  <c r="B119" i="962"/>
  <c r="O118" i="962"/>
  <c r="N118" i="962"/>
  <c r="M118" i="962"/>
  <c r="H118" i="962"/>
  <c r="G118" i="962"/>
  <c r="F118" i="962"/>
  <c r="D118" i="962"/>
  <c r="C118" i="962"/>
  <c r="B118" i="962"/>
  <c r="O117" i="962"/>
  <c r="N117" i="962"/>
  <c r="M117" i="962"/>
  <c r="H117" i="962"/>
  <c r="G117" i="962"/>
  <c r="F117" i="962"/>
  <c r="D117" i="962"/>
  <c r="C117" i="962"/>
  <c r="B117" i="962"/>
  <c r="O116" i="962"/>
  <c r="N116" i="962"/>
  <c r="M116" i="962"/>
  <c r="H116" i="962"/>
  <c r="G116" i="962"/>
  <c r="F116" i="962"/>
  <c r="D116" i="962"/>
  <c r="C116" i="962"/>
  <c r="B116" i="962"/>
  <c r="O115" i="962"/>
  <c r="N115" i="962"/>
  <c r="M115" i="962"/>
  <c r="H115" i="962"/>
  <c r="G115" i="962"/>
  <c r="F115" i="962"/>
  <c r="D115" i="962"/>
  <c r="C115" i="962"/>
  <c r="B115" i="962"/>
  <c r="O114" i="962"/>
  <c r="N114" i="962"/>
  <c r="M114" i="962"/>
  <c r="H114" i="962"/>
  <c r="G114" i="962"/>
  <c r="F114" i="962"/>
  <c r="D114" i="962"/>
  <c r="C114" i="962"/>
  <c r="B114" i="962"/>
  <c r="O113" i="962"/>
  <c r="N113" i="962"/>
  <c r="M113" i="962"/>
  <c r="H113" i="962"/>
  <c r="G113" i="962"/>
  <c r="F113" i="962"/>
  <c r="D113" i="962"/>
  <c r="C113" i="962"/>
  <c r="B113" i="962"/>
  <c r="O112" i="962"/>
  <c r="N112" i="962"/>
  <c r="M112" i="962"/>
  <c r="H112" i="962"/>
  <c r="G112" i="962"/>
  <c r="F112" i="962"/>
  <c r="D112" i="962"/>
  <c r="C112" i="962"/>
  <c r="B112" i="962"/>
  <c r="O111" i="962"/>
  <c r="N111" i="962"/>
  <c r="M111" i="962"/>
  <c r="H111" i="962"/>
  <c r="G111" i="962"/>
  <c r="F111" i="962"/>
  <c r="D111" i="962"/>
  <c r="C111" i="962"/>
  <c r="B111" i="962"/>
  <c r="O110" i="962"/>
  <c r="N110" i="962"/>
  <c r="M110" i="962"/>
  <c r="H110" i="962"/>
  <c r="G110" i="962"/>
  <c r="F110" i="962"/>
  <c r="D110" i="962"/>
  <c r="C110" i="962"/>
  <c r="B110" i="962"/>
  <c r="O109" i="962"/>
  <c r="N109" i="962"/>
  <c r="M109" i="962"/>
  <c r="H109" i="962"/>
  <c r="G109" i="962"/>
  <c r="D109" i="962"/>
  <c r="C109" i="962"/>
  <c r="B109" i="962"/>
  <c r="O108" i="962"/>
  <c r="N108" i="962"/>
  <c r="M108" i="962"/>
  <c r="H108" i="962"/>
  <c r="G108" i="962"/>
  <c r="D108" i="962"/>
  <c r="C108" i="962"/>
  <c r="B108" i="962"/>
  <c r="O107" i="962"/>
  <c r="N107" i="962"/>
  <c r="M107" i="962"/>
  <c r="H107" i="962"/>
  <c r="G107" i="962"/>
  <c r="D107" i="962"/>
  <c r="C107" i="962"/>
  <c r="B107" i="962"/>
  <c r="O106" i="962"/>
  <c r="M106" i="962"/>
  <c r="H106" i="962"/>
  <c r="G106" i="962"/>
  <c r="D106" i="962"/>
  <c r="C106" i="962"/>
  <c r="B106" i="962"/>
  <c r="O105" i="962"/>
  <c r="M105" i="962"/>
  <c r="H105" i="962"/>
  <c r="G105" i="962"/>
  <c r="D105" i="962"/>
  <c r="C105" i="962"/>
  <c r="B105" i="962"/>
  <c r="O104" i="962"/>
  <c r="M104" i="962"/>
  <c r="H104" i="962"/>
  <c r="G104" i="962"/>
  <c r="D104" i="962"/>
  <c r="C104" i="962"/>
  <c r="B104" i="962"/>
  <c r="O103" i="962"/>
  <c r="M103" i="962"/>
  <c r="H103" i="962"/>
  <c r="G103" i="962"/>
  <c r="D103" i="962"/>
  <c r="C103" i="962"/>
  <c r="B103" i="962"/>
  <c r="O102" i="962"/>
  <c r="M102" i="962"/>
  <c r="H102" i="962"/>
  <c r="G102" i="962"/>
  <c r="D102" i="962"/>
  <c r="C102" i="962"/>
  <c r="B102" i="962"/>
  <c r="O101" i="962"/>
  <c r="M101" i="962"/>
  <c r="H101" i="962"/>
  <c r="G101" i="962"/>
  <c r="D101" i="962"/>
  <c r="C101" i="962"/>
  <c r="B101" i="962"/>
  <c r="O100" i="962"/>
  <c r="M100" i="962"/>
  <c r="H100" i="962"/>
  <c r="G100" i="962"/>
  <c r="D100" i="962"/>
  <c r="C100" i="962"/>
  <c r="B100" i="962"/>
  <c r="O99" i="962"/>
  <c r="M99" i="962"/>
  <c r="H99" i="962"/>
  <c r="G99" i="962"/>
  <c r="D99" i="962"/>
  <c r="C99" i="962"/>
  <c r="B99" i="962"/>
  <c r="O98" i="962"/>
  <c r="M98" i="962"/>
  <c r="H98" i="962"/>
  <c r="G98" i="962"/>
  <c r="D98" i="962"/>
  <c r="C98" i="962"/>
  <c r="B98" i="962"/>
  <c r="O97" i="962"/>
  <c r="M97" i="962"/>
  <c r="H97" i="962"/>
  <c r="G97" i="962"/>
  <c r="D97" i="962"/>
  <c r="C97" i="962"/>
  <c r="B97" i="962"/>
  <c r="O96" i="962"/>
  <c r="M96" i="962"/>
  <c r="H96" i="962"/>
  <c r="G96" i="962"/>
  <c r="D96" i="962"/>
  <c r="C96" i="962"/>
  <c r="B96" i="962"/>
  <c r="O95" i="962"/>
  <c r="M95" i="962"/>
  <c r="H95" i="962"/>
  <c r="G95" i="962"/>
  <c r="D95" i="962"/>
  <c r="C95" i="962"/>
  <c r="B95" i="962"/>
  <c r="O94" i="962"/>
  <c r="M94" i="962"/>
  <c r="H94" i="962"/>
  <c r="G94" i="962"/>
  <c r="D94" i="962"/>
  <c r="C94" i="962"/>
  <c r="B94" i="962"/>
  <c r="O93" i="962"/>
  <c r="M93" i="962"/>
  <c r="H93" i="962"/>
  <c r="G93" i="962"/>
  <c r="D93" i="962"/>
  <c r="C93" i="962"/>
  <c r="B93" i="962"/>
  <c r="O92" i="962"/>
  <c r="M92" i="962"/>
  <c r="H92" i="962"/>
  <c r="G92" i="962"/>
  <c r="D92" i="962"/>
  <c r="C92" i="962"/>
  <c r="B92" i="962"/>
  <c r="O91" i="962"/>
  <c r="M91" i="962"/>
  <c r="H91" i="962"/>
  <c r="G91" i="962"/>
  <c r="D91" i="962"/>
  <c r="C91" i="962"/>
  <c r="B91" i="962"/>
  <c r="O90" i="962"/>
  <c r="M90" i="962"/>
  <c r="H90" i="962"/>
  <c r="G90" i="962"/>
  <c r="D90" i="962"/>
  <c r="C90" i="962"/>
  <c r="B90" i="962"/>
  <c r="O89" i="962"/>
  <c r="M89" i="962"/>
  <c r="H89" i="962"/>
  <c r="G89" i="962"/>
  <c r="D89" i="962"/>
  <c r="C89" i="962"/>
  <c r="B89" i="962"/>
  <c r="O88" i="962"/>
  <c r="M88" i="962"/>
  <c r="H88" i="962"/>
  <c r="G88" i="962"/>
  <c r="D88" i="962"/>
  <c r="C88" i="962"/>
  <c r="B88" i="962"/>
  <c r="O87" i="962"/>
  <c r="M87" i="962"/>
  <c r="H87" i="962"/>
  <c r="G87" i="962"/>
  <c r="D87" i="962"/>
  <c r="C87" i="962"/>
  <c r="B87" i="962"/>
  <c r="O86" i="962"/>
  <c r="M86" i="962"/>
  <c r="H86" i="962"/>
  <c r="G86" i="962"/>
  <c r="D86" i="962"/>
  <c r="C86" i="962"/>
  <c r="B86" i="962"/>
  <c r="O85" i="962"/>
  <c r="M85" i="962"/>
  <c r="H85" i="962"/>
  <c r="G85" i="962"/>
  <c r="D85" i="962"/>
  <c r="C85" i="962"/>
  <c r="B85" i="962"/>
  <c r="O84" i="962"/>
  <c r="M84" i="962"/>
  <c r="H84" i="962"/>
  <c r="G84" i="962"/>
  <c r="D84" i="962"/>
  <c r="C84" i="962"/>
  <c r="B84" i="962"/>
  <c r="O83" i="962"/>
  <c r="M83" i="962"/>
  <c r="H83" i="962"/>
  <c r="G83" i="962"/>
  <c r="D83" i="962"/>
  <c r="C83" i="962"/>
  <c r="B83" i="962"/>
  <c r="O82" i="962"/>
  <c r="M82" i="962"/>
  <c r="H82" i="962"/>
  <c r="G82" i="962"/>
  <c r="D82" i="962"/>
  <c r="C82" i="962"/>
  <c r="B82" i="962"/>
  <c r="O81" i="962"/>
  <c r="M81" i="962"/>
  <c r="H81" i="962"/>
  <c r="G81" i="962"/>
  <c r="D81" i="962"/>
  <c r="C81" i="962"/>
  <c r="B81" i="962"/>
  <c r="O80" i="962"/>
  <c r="M80" i="962"/>
  <c r="H80" i="962"/>
  <c r="D80" i="962"/>
  <c r="C80" i="962"/>
  <c r="B80" i="962"/>
  <c r="O79" i="962"/>
  <c r="M79" i="962"/>
  <c r="H79" i="962"/>
  <c r="D79" i="962"/>
  <c r="C79" i="962"/>
  <c r="B79" i="962"/>
  <c r="O78" i="962"/>
  <c r="M78" i="962"/>
  <c r="H78" i="962"/>
  <c r="D78" i="962"/>
  <c r="C78" i="962"/>
  <c r="B78" i="962"/>
  <c r="O77" i="962"/>
  <c r="M77" i="962"/>
  <c r="H77" i="962"/>
  <c r="D77" i="962"/>
  <c r="C77" i="962"/>
  <c r="B77" i="962"/>
  <c r="O76" i="962"/>
  <c r="M76" i="962"/>
  <c r="H76" i="962"/>
  <c r="D76" i="962"/>
  <c r="C76" i="962"/>
  <c r="B76" i="962"/>
  <c r="O75" i="962"/>
  <c r="M75" i="962"/>
  <c r="H75" i="962"/>
  <c r="D75" i="962"/>
  <c r="C75" i="962"/>
  <c r="B75" i="962"/>
  <c r="O74" i="962"/>
  <c r="M74" i="962"/>
  <c r="H74" i="962"/>
  <c r="D74" i="962"/>
  <c r="C74" i="962"/>
  <c r="B74" i="962"/>
  <c r="O73" i="962"/>
  <c r="M73" i="962"/>
  <c r="H73" i="962"/>
  <c r="D73" i="962"/>
  <c r="C73" i="962"/>
  <c r="B73" i="962"/>
  <c r="O72" i="962"/>
  <c r="M72" i="962"/>
  <c r="H72" i="962"/>
  <c r="D72" i="962"/>
  <c r="C72" i="962"/>
  <c r="B72" i="962"/>
  <c r="O71" i="962"/>
  <c r="M71" i="962"/>
  <c r="H71" i="962"/>
  <c r="D71" i="962"/>
  <c r="C71" i="962"/>
  <c r="B71" i="962"/>
  <c r="O70" i="962"/>
  <c r="M70" i="962"/>
  <c r="H70" i="962"/>
  <c r="D70" i="962"/>
  <c r="C70" i="962"/>
  <c r="B70" i="962"/>
  <c r="C69" i="962"/>
  <c r="B69" i="962"/>
  <c r="C68" i="962"/>
  <c r="B68" i="962"/>
  <c r="C67" i="962"/>
  <c r="B67" i="962"/>
  <c r="C66" i="962"/>
  <c r="B66" i="962"/>
  <c r="C65" i="962"/>
  <c r="B65" i="962"/>
  <c r="C64" i="962"/>
  <c r="B64" i="962"/>
  <c r="C63" i="962"/>
  <c r="B63" i="962"/>
  <c r="C62" i="962"/>
  <c r="B62" i="962"/>
  <c r="C61" i="962"/>
  <c r="B61" i="962"/>
  <c r="C60" i="962"/>
  <c r="B60" i="962"/>
  <c r="C59" i="962"/>
  <c r="B59" i="962"/>
  <c r="C58" i="962"/>
  <c r="B58" i="962"/>
  <c r="C57" i="962"/>
  <c r="B57" i="962"/>
  <c r="C56" i="962"/>
  <c r="B56" i="962"/>
  <c r="C55" i="962"/>
  <c r="B55" i="962"/>
  <c r="C54" i="962"/>
  <c r="B54" i="962"/>
  <c r="C53" i="962"/>
  <c r="B53" i="962"/>
  <c r="C52" i="962"/>
  <c r="B52" i="962"/>
  <c r="C51" i="962"/>
  <c r="B51" i="962"/>
  <c r="C50" i="962"/>
  <c r="B50" i="962"/>
  <c r="C49" i="962"/>
  <c r="B49" i="962"/>
  <c r="C48" i="962"/>
  <c r="B48" i="962"/>
  <c r="C47" i="962"/>
  <c r="B47" i="962"/>
  <c r="C46" i="962"/>
  <c r="B46" i="962"/>
  <c r="C45" i="962"/>
  <c r="B45" i="962"/>
  <c r="C44" i="962"/>
  <c r="B44" i="962"/>
  <c r="C43" i="962"/>
  <c r="B43" i="962"/>
  <c r="C42" i="962"/>
  <c r="B42" i="962"/>
  <c r="C41" i="962"/>
  <c r="B41" i="962"/>
  <c r="C40" i="962"/>
  <c r="B40" i="962"/>
  <c r="C39" i="962"/>
  <c r="B39" i="962"/>
  <c r="C38" i="962"/>
  <c r="B38" i="962"/>
  <c r="C37" i="962"/>
  <c r="B37" i="962"/>
  <c r="C36" i="962"/>
  <c r="B36" i="962"/>
  <c r="C35" i="962"/>
  <c r="B35" i="962"/>
  <c r="C34" i="962"/>
  <c r="B34" i="962"/>
  <c r="C33" i="962"/>
  <c r="B33" i="962"/>
  <c r="C32" i="962"/>
  <c r="B32" i="962"/>
  <c r="C31" i="962"/>
  <c r="B31" i="962"/>
  <c r="C30" i="962"/>
  <c r="B30" i="962"/>
  <c r="C29" i="962"/>
  <c r="B29" i="962"/>
  <c r="C28" i="962"/>
  <c r="B28" i="962"/>
  <c r="C27" i="962"/>
  <c r="B27" i="962"/>
  <c r="C26" i="962"/>
  <c r="B26" i="962"/>
  <c r="C25" i="962"/>
  <c r="B25" i="962"/>
  <c r="C24" i="962"/>
  <c r="B24" i="962"/>
  <c r="C23" i="962"/>
  <c r="B23" i="962"/>
  <c r="C22" i="962"/>
  <c r="B22" i="962"/>
  <c r="C21" i="962"/>
  <c r="B21" i="962"/>
  <c r="C20" i="962"/>
  <c r="B20" i="962"/>
  <c r="C19" i="962"/>
  <c r="B19" i="962"/>
  <c r="C18" i="962"/>
  <c r="B18" i="962"/>
  <c r="C17" i="962"/>
  <c r="B17" i="962"/>
  <c r="C16" i="962"/>
  <c r="B16" i="962"/>
  <c r="C15" i="962"/>
  <c r="B15" i="962"/>
  <c r="C14" i="962"/>
  <c r="B14" i="962"/>
  <c r="C13" i="962"/>
  <c r="B13" i="962"/>
  <c r="C12" i="962"/>
  <c r="B12" i="962"/>
  <c r="C11" i="962"/>
  <c r="B11" i="962"/>
  <c r="C10" i="962"/>
  <c r="B10" i="962"/>
  <c r="O6" i="962"/>
  <c r="N6" i="962"/>
  <c r="M6" i="962"/>
  <c r="H6" i="962"/>
  <c r="G6" i="962"/>
  <c r="F6" i="962"/>
  <c r="E6" i="962"/>
  <c r="D6" i="962"/>
  <c r="C3" i="962"/>
  <c r="B1" i="962"/>
  <c r="I142" i="961"/>
  <c r="A142" i="961"/>
  <c r="G139" i="961"/>
  <c r="F139" i="961"/>
  <c r="E139" i="961"/>
  <c r="C139" i="961"/>
  <c r="B139" i="961"/>
  <c r="A139" i="961"/>
  <c r="G138" i="961"/>
  <c r="F138" i="961"/>
  <c r="E138" i="961"/>
  <c r="C138" i="961"/>
  <c r="B138" i="961"/>
  <c r="A138" i="961"/>
  <c r="G137" i="961"/>
  <c r="F137" i="961"/>
  <c r="E137" i="961"/>
  <c r="C137" i="961"/>
  <c r="B137" i="961"/>
  <c r="A137" i="961"/>
  <c r="G136" i="961"/>
  <c r="F136" i="961"/>
  <c r="E136" i="961"/>
  <c r="C136" i="961"/>
  <c r="B136" i="961"/>
  <c r="A136" i="961"/>
  <c r="G135" i="961"/>
  <c r="F135" i="961"/>
  <c r="E135" i="961"/>
  <c r="C135" i="961"/>
  <c r="B135" i="961"/>
  <c r="A135" i="961"/>
  <c r="G134" i="961"/>
  <c r="F134" i="961"/>
  <c r="E134" i="961"/>
  <c r="C134" i="961"/>
  <c r="B134" i="961"/>
  <c r="A134" i="961"/>
  <c r="G133" i="961"/>
  <c r="F133" i="961"/>
  <c r="E133" i="961"/>
  <c r="C133" i="961"/>
  <c r="B133" i="961"/>
  <c r="A133" i="961"/>
  <c r="G132" i="961"/>
  <c r="F132" i="961"/>
  <c r="E132" i="961"/>
  <c r="C132" i="961"/>
  <c r="B132" i="961"/>
  <c r="A132" i="961"/>
  <c r="G131" i="961"/>
  <c r="F131" i="961"/>
  <c r="E131" i="961"/>
  <c r="C131" i="961"/>
  <c r="B131" i="961"/>
  <c r="A131" i="961"/>
  <c r="G130" i="961"/>
  <c r="F130" i="961"/>
  <c r="E130" i="961"/>
  <c r="C130" i="961"/>
  <c r="B130" i="961"/>
  <c r="A130" i="961"/>
  <c r="G129" i="961"/>
  <c r="F129" i="961"/>
  <c r="E129" i="961"/>
  <c r="C129" i="961"/>
  <c r="B129" i="961"/>
  <c r="A129" i="961"/>
  <c r="G128" i="961"/>
  <c r="F128" i="961"/>
  <c r="E128" i="961"/>
  <c r="C128" i="961"/>
  <c r="B128" i="961"/>
  <c r="A128" i="961"/>
  <c r="G127" i="961"/>
  <c r="F127" i="961"/>
  <c r="E127" i="961"/>
  <c r="C127" i="961"/>
  <c r="B127" i="961"/>
  <c r="A127" i="961"/>
  <c r="G126" i="961"/>
  <c r="F126" i="961"/>
  <c r="E126" i="961"/>
  <c r="C126" i="961"/>
  <c r="B126" i="961"/>
  <c r="A126" i="961"/>
  <c r="G125" i="961"/>
  <c r="F125" i="961"/>
  <c r="E125" i="961"/>
  <c r="C125" i="961"/>
  <c r="B125" i="961"/>
  <c r="A125" i="961"/>
  <c r="G124" i="961"/>
  <c r="F124" i="961"/>
  <c r="E124" i="961"/>
  <c r="C124" i="961"/>
  <c r="B124" i="961"/>
  <c r="A124" i="961"/>
  <c r="G123" i="961"/>
  <c r="F123" i="961"/>
  <c r="E123" i="961"/>
  <c r="C123" i="961"/>
  <c r="B123" i="961"/>
  <c r="A123" i="961"/>
  <c r="G122" i="961"/>
  <c r="F122" i="961"/>
  <c r="E122" i="961"/>
  <c r="C122" i="961"/>
  <c r="B122" i="961"/>
  <c r="A122" i="961"/>
  <c r="G121" i="961"/>
  <c r="F121" i="961"/>
  <c r="E121" i="961"/>
  <c r="C121" i="961"/>
  <c r="B121" i="961"/>
  <c r="A121" i="961"/>
  <c r="G120" i="961"/>
  <c r="F120" i="961"/>
  <c r="E120" i="961"/>
  <c r="C120" i="961"/>
  <c r="B120" i="961"/>
  <c r="A120" i="961"/>
  <c r="G119" i="961"/>
  <c r="F119" i="961"/>
  <c r="E119" i="961"/>
  <c r="C119" i="961"/>
  <c r="B119" i="961"/>
  <c r="A119" i="961"/>
  <c r="G118" i="961"/>
  <c r="F118" i="961"/>
  <c r="E118" i="961"/>
  <c r="C118" i="961"/>
  <c r="B118" i="961"/>
  <c r="A118" i="961"/>
  <c r="G117" i="961"/>
  <c r="F117" i="961"/>
  <c r="E117" i="961"/>
  <c r="C117" i="961"/>
  <c r="B117" i="961"/>
  <c r="A117" i="961"/>
  <c r="G116" i="961"/>
  <c r="F116" i="961"/>
  <c r="E116" i="961"/>
  <c r="C116" i="961"/>
  <c r="B116" i="961"/>
  <c r="A116" i="961"/>
  <c r="G115" i="961"/>
  <c r="F115" i="961"/>
  <c r="E115" i="961"/>
  <c r="C115" i="961"/>
  <c r="B115" i="961"/>
  <c r="A115" i="961"/>
  <c r="G114" i="961"/>
  <c r="F114" i="961"/>
  <c r="E114" i="961"/>
  <c r="C114" i="961"/>
  <c r="B114" i="961"/>
  <c r="A114" i="961"/>
  <c r="G113" i="961"/>
  <c r="F113" i="961"/>
  <c r="E113" i="961"/>
  <c r="C113" i="961"/>
  <c r="B113" i="961"/>
  <c r="A113" i="961"/>
  <c r="G112" i="961"/>
  <c r="F112" i="961"/>
  <c r="E112" i="961"/>
  <c r="C112" i="961"/>
  <c r="B112" i="961"/>
  <c r="A112" i="961"/>
  <c r="G111" i="961"/>
  <c r="F111" i="961"/>
  <c r="E111" i="961"/>
  <c r="C111" i="961"/>
  <c r="B111" i="961"/>
  <c r="A111" i="961"/>
  <c r="G110" i="961"/>
  <c r="F110" i="961"/>
  <c r="E110" i="961"/>
  <c r="C110" i="961"/>
  <c r="B110" i="961"/>
  <c r="A110" i="961"/>
  <c r="G109" i="961"/>
  <c r="F109" i="961"/>
  <c r="C109" i="961"/>
  <c r="B109" i="961"/>
  <c r="A109" i="961"/>
  <c r="G108" i="961"/>
  <c r="F108" i="961"/>
  <c r="C108" i="961"/>
  <c r="B108" i="961"/>
  <c r="A108" i="961"/>
  <c r="G107" i="961"/>
  <c r="F107" i="961"/>
  <c r="C107" i="961"/>
  <c r="B107" i="961"/>
  <c r="A107" i="961"/>
  <c r="G106" i="961"/>
  <c r="F106" i="961"/>
  <c r="C106" i="961"/>
  <c r="B106" i="961"/>
  <c r="A106" i="961"/>
  <c r="G105" i="961"/>
  <c r="F105" i="961"/>
  <c r="C105" i="961"/>
  <c r="B105" i="961"/>
  <c r="A105" i="961"/>
  <c r="G104" i="961"/>
  <c r="F104" i="961"/>
  <c r="C104" i="961"/>
  <c r="B104" i="961"/>
  <c r="A104" i="961"/>
  <c r="G103" i="961"/>
  <c r="F103" i="961"/>
  <c r="C103" i="961"/>
  <c r="B103" i="961"/>
  <c r="A103" i="961"/>
  <c r="G102" i="961"/>
  <c r="F102" i="961"/>
  <c r="C102" i="961"/>
  <c r="B102" i="961"/>
  <c r="A102" i="961"/>
  <c r="G101" i="961"/>
  <c r="F101" i="961"/>
  <c r="C101" i="961"/>
  <c r="B101" i="961"/>
  <c r="A101" i="961"/>
  <c r="G100" i="961"/>
  <c r="F100" i="961"/>
  <c r="C100" i="961"/>
  <c r="B100" i="961"/>
  <c r="A100" i="961"/>
  <c r="G99" i="961"/>
  <c r="F99" i="961"/>
  <c r="C99" i="961"/>
  <c r="B99" i="961"/>
  <c r="A99" i="961"/>
  <c r="G98" i="961"/>
  <c r="F98" i="961"/>
  <c r="C98" i="961"/>
  <c r="B98" i="961"/>
  <c r="A98" i="961"/>
  <c r="G97" i="961"/>
  <c r="F97" i="961"/>
  <c r="C97" i="961"/>
  <c r="B97" i="961"/>
  <c r="A97" i="961"/>
  <c r="G96" i="961"/>
  <c r="F96" i="961"/>
  <c r="C96" i="961"/>
  <c r="B96" i="961"/>
  <c r="A96" i="961"/>
  <c r="G95" i="961"/>
  <c r="F95" i="961"/>
  <c r="C95" i="961"/>
  <c r="B95" i="961"/>
  <c r="A95" i="961"/>
  <c r="G94" i="961"/>
  <c r="F94" i="961"/>
  <c r="C94" i="961"/>
  <c r="B94" i="961"/>
  <c r="A94" i="961"/>
  <c r="G93" i="961"/>
  <c r="F93" i="961"/>
  <c r="C93" i="961"/>
  <c r="B93" i="961"/>
  <c r="A93" i="961"/>
  <c r="G92" i="961"/>
  <c r="F92" i="961"/>
  <c r="C92" i="961"/>
  <c r="B92" i="961"/>
  <c r="A92" i="961"/>
  <c r="G91" i="961"/>
  <c r="F91" i="961"/>
  <c r="C91" i="961"/>
  <c r="B91" i="961"/>
  <c r="A91" i="961"/>
  <c r="G90" i="961"/>
  <c r="F90" i="961"/>
  <c r="C90" i="961"/>
  <c r="B90" i="961"/>
  <c r="A90" i="961"/>
  <c r="G89" i="961"/>
  <c r="F89" i="961"/>
  <c r="C89" i="961"/>
  <c r="B89" i="961"/>
  <c r="A89" i="961"/>
  <c r="G88" i="961"/>
  <c r="F88" i="961"/>
  <c r="C88" i="961"/>
  <c r="B88" i="961"/>
  <c r="A88" i="961"/>
  <c r="G87" i="961"/>
  <c r="F87" i="961"/>
  <c r="C87" i="961"/>
  <c r="B87" i="961"/>
  <c r="A87" i="961"/>
  <c r="G86" i="961"/>
  <c r="F86" i="961"/>
  <c r="C86" i="961"/>
  <c r="B86" i="961"/>
  <c r="A86" i="961"/>
  <c r="G85" i="961"/>
  <c r="F85" i="961"/>
  <c r="C85" i="961"/>
  <c r="B85" i="961"/>
  <c r="A85" i="961"/>
  <c r="G84" i="961"/>
  <c r="F84" i="961"/>
  <c r="C84" i="961"/>
  <c r="B84" i="961"/>
  <c r="A84" i="961"/>
  <c r="G83" i="961"/>
  <c r="F83" i="961"/>
  <c r="C83" i="961"/>
  <c r="B83" i="961"/>
  <c r="A83" i="961"/>
  <c r="G82" i="961"/>
  <c r="F82" i="961"/>
  <c r="C82" i="961"/>
  <c r="B82" i="961"/>
  <c r="A82" i="961"/>
  <c r="G81" i="961"/>
  <c r="F81" i="961"/>
  <c r="C81" i="961"/>
  <c r="B81" i="961"/>
  <c r="A81" i="961"/>
  <c r="G80" i="961"/>
  <c r="C80" i="961"/>
  <c r="B80" i="961"/>
  <c r="A80" i="961"/>
  <c r="G79" i="961"/>
  <c r="C79" i="961"/>
  <c r="B79" i="961"/>
  <c r="A79" i="961"/>
  <c r="G78" i="961"/>
  <c r="C78" i="961"/>
  <c r="B78" i="961"/>
  <c r="A78" i="961"/>
  <c r="G77" i="961"/>
  <c r="C77" i="961"/>
  <c r="B77" i="961"/>
  <c r="A77" i="961"/>
  <c r="G76" i="961"/>
  <c r="C76" i="961"/>
  <c r="B76" i="961"/>
  <c r="A76" i="961"/>
  <c r="G75" i="961"/>
  <c r="C75" i="961"/>
  <c r="B75" i="961"/>
  <c r="A75" i="961"/>
  <c r="G74" i="961"/>
  <c r="C74" i="961"/>
  <c r="B74" i="961"/>
  <c r="A74" i="961"/>
  <c r="G73" i="961"/>
  <c r="C73" i="961"/>
  <c r="B73" i="961"/>
  <c r="A73" i="961"/>
  <c r="G72" i="961"/>
  <c r="C72" i="961"/>
  <c r="B72" i="961"/>
  <c r="A72" i="961"/>
  <c r="G71" i="961"/>
  <c r="C71" i="961"/>
  <c r="B71" i="961"/>
  <c r="A71" i="961"/>
  <c r="G70" i="961"/>
  <c r="C70" i="961"/>
  <c r="B70" i="961"/>
  <c r="A70" i="961"/>
  <c r="B69" i="961"/>
  <c r="A69" i="961"/>
  <c r="B68" i="961"/>
  <c r="A68" i="961"/>
  <c r="B67" i="961"/>
  <c r="A67" i="961"/>
  <c r="B66" i="961"/>
  <c r="A66" i="961"/>
  <c r="B65" i="961"/>
  <c r="A65" i="961"/>
  <c r="B64" i="961"/>
  <c r="A64" i="961"/>
  <c r="B63" i="961"/>
  <c r="A63" i="961"/>
  <c r="B62" i="961"/>
  <c r="A62" i="961"/>
  <c r="B61" i="961"/>
  <c r="A61" i="961"/>
  <c r="B60" i="961"/>
  <c r="A60" i="961"/>
  <c r="B59" i="961"/>
  <c r="A59" i="961"/>
  <c r="B58" i="961"/>
  <c r="A58" i="961"/>
  <c r="B57" i="961"/>
  <c r="A57" i="961"/>
  <c r="B56" i="961"/>
  <c r="A56" i="961"/>
  <c r="B55" i="961"/>
  <c r="A55" i="961"/>
  <c r="B54" i="961"/>
  <c r="A54" i="961"/>
  <c r="B53" i="961"/>
  <c r="A53" i="961"/>
  <c r="B52" i="961"/>
  <c r="A52" i="961"/>
  <c r="B51" i="961"/>
  <c r="A51" i="961"/>
  <c r="B50" i="961"/>
  <c r="A50" i="961"/>
  <c r="B49" i="961"/>
  <c r="A49" i="961"/>
  <c r="B48" i="961"/>
  <c r="A48" i="961"/>
  <c r="B47" i="961"/>
  <c r="A47" i="961"/>
  <c r="B46" i="961"/>
  <c r="A46" i="961"/>
  <c r="B45" i="961"/>
  <c r="A45" i="961"/>
  <c r="B44" i="961"/>
  <c r="A44" i="961"/>
  <c r="B43" i="961"/>
  <c r="A43" i="961"/>
  <c r="B42" i="961"/>
  <c r="A42" i="961"/>
  <c r="B41" i="961"/>
  <c r="A41" i="961"/>
  <c r="B40" i="961"/>
  <c r="A40" i="961"/>
  <c r="B39" i="961"/>
  <c r="A39" i="961"/>
  <c r="B38" i="961"/>
  <c r="A38" i="961"/>
  <c r="B37" i="961"/>
  <c r="A37" i="961"/>
  <c r="B36" i="961"/>
  <c r="A36" i="961"/>
  <c r="B35" i="961"/>
  <c r="A35" i="961"/>
  <c r="B34" i="961"/>
  <c r="A34" i="961"/>
  <c r="B33" i="961"/>
  <c r="A33" i="961"/>
  <c r="B32" i="961"/>
  <c r="A32" i="961"/>
  <c r="B31" i="961"/>
  <c r="A31" i="961"/>
  <c r="B30" i="961"/>
  <c r="A30" i="961"/>
  <c r="B29" i="961"/>
  <c r="A29" i="961"/>
  <c r="B28" i="961"/>
  <c r="A28" i="961"/>
  <c r="B27" i="961"/>
  <c r="A27" i="961"/>
  <c r="B26" i="961"/>
  <c r="A26" i="961"/>
  <c r="B25" i="961"/>
  <c r="A25" i="961"/>
  <c r="B24" i="961"/>
  <c r="A24" i="961"/>
  <c r="B23" i="961"/>
  <c r="A23" i="961"/>
  <c r="B22" i="961"/>
  <c r="A22" i="961"/>
  <c r="B21" i="961"/>
  <c r="A21" i="961"/>
  <c r="B20" i="961"/>
  <c r="A20" i="961"/>
  <c r="B19" i="961"/>
  <c r="A19" i="961"/>
  <c r="B18" i="961"/>
  <c r="A18" i="961"/>
  <c r="B17" i="961"/>
  <c r="A17" i="961"/>
  <c r="B16" i="961"/>
  <c r="A16" i="961"/>
  <c r="B15" i="961"/>
  <c r="A15" i="961"/>
  <c r="B14" i="961"/>
  <c r="A14" i="961"/>
  <c r="B13" i="961"/>
  <c r="A13" i="961"/>
  <c r="B12" i="961"/>
  <c r="A12" i="961"/>
  <c r="B11" i="961"/>
  <c r="A11" i="961"/>
  <c r="B10" i="961"/>
  <c r="A10" i="961"/>
  <c r="N6" i="961"/>
  <c r="M6" i="961"/>
  <c r="L6" i="961"/>
  <c r="G6" i="961"/>
  <c r="F6" i="961"/>
  <c r="E6" i="961"/>
  <c r="D6" i="961"/>
  <c r="C6" i="961"/>
  <c r="B3" i="961"/>
  <c r="A1" i="961"/>
  <c r="I142" i="960"/>
  <c r="A142" i="960"/>
  <c r="U139" i="960"/>
  <c r="V139" i="960" s="1"/>
  <c r="N139" i="960" s="1"/>
  <c r="S139" i="960"/>
  <c r="T139" i="960" s="1"/>
  <c r="M139" i="960" s="1"/>
  <c r="Q139" i="960"/>
  <c r="R139" i="960" s="1"/>
  <c r="L139" i="960" s="1"/>
  <c r="G139" i="960"/>
  <c r="F139" i="960"/>
  <c r="E139" i="960"/>
  <c r="C139" i="960"/>
  <c r="B139" i="960"/>
  <c r="A139" i="960"/>
  <c r="V138" i="960"/>
  <c r="U138" i="960"/>
  <c r="S138" i="960"/>
  <c r="T138" i="960" s="1"/>
  <c r="M138" i="960" s="1"/>
  <c r="Q138" i="960"/>
  <c r="R138" i="960" s="1"/>
  <c r="L138" i="960" s="1"/>
  <c r="N138" i="960"/>
  <c r="G138" i="960"/>
  <c r="F138" i="960"/>
  <c r="E138" i="960"/>
  <c r="C138" i="960"/>
  <c r="B138" i="960"/>
  <c r="A138" i="960"/>
  <c r="U137" i="960"/>
  <c r="V137" i="960" s="1"/>
  <c r="N137" i="960" s="1"/>
  <c r="S137" i="960"/>
  <c r="T137" i="960" s="1"/>
  <c r="M137" i="960" s="1"/>
  <c r="Q137" i="960"/>
  <c r="R137" i="960" s="1"/>
  <c r="L137" i="960" s="1"/>
  <c r="G137" i="960"/>
  <c r="F137" i="960"/>
  <c r="E137" i="960"/>
  <c r="C137" i="960"/>
  <c r="B137" i="960"/>
  <c r="A137" i="960"/>
  <c r="U136" i="960"/>
  <c r="V136" i="960" s="1"/>
  <c r="N136" i="960" s="1"/>
  <c r="S136" i="960"/>
  <c r="T136" i="960" s="1"/>
  <c r="M136" i="960" s="1"/>
  <c r="Q136" i="960"/>
  <c r="R136" i="960" s="1"/>
  <c r="L136" i="960" s="1"/>
  <c r="G136" i="960"/>
  <c r="F136" i="960"/>
  <c r="E136" i="960"/>
  <c r="C136" i="960"/>
  <c r="B136" i="960"/>
  <c r="A136" i="960"/>
  <c r="U135" i="960"/>
  <c r="V135" i="960" s="1"/>
  <c r="N135" i="960" s="1"/>
  <c r="S135" i="960"/>
  <c r="T135" i="960" s="1"/>
  <c r="M135" i="960" s="1"/>
  <c r="Q135" i="960"/>
  <c r="R135" i="960" s="1"/>
  <c r="L135" i="960" s="1"/>
  <c r="G135" i="960"/>
  <c r="F135" i="960"/>
  <c r="E135" i="960"/>
  <c r="C135" i="960"/>
  <c r="B135" i="960"/>
  <c r="A135" i="960"/>
  <c r="U134" i="960"/>
  <c r="V134" i="960" s="1"/>
  <c r="N134" i="960" s="1"/>
  <c r="S134" i="960"/>
  <c r="T134" i="960" s="1"/>
  <c r="M134" i="960" s="1"/>
  <c r="Q134" i="960"/>
  <c r="R134" i="960" s="1"/>
  <c r="L134" i="960" s="1"/>
  <c r="G134" i="960"/>
  <c r="F134" i="960"/>
  <c r="E134" i="960"/>
  <c r="C134" i="960"/>
  <c r="B134" i="960"/>
  <c r="A134" i="960"/>
  <c r="V133" i="960"/>
  <c r="N133" i="960" s="1"/>
  <c r="U133" i="960"/>
  <c r="S133" i="960"/>
  <c r="T133" i="960" s="1"/>
  <c r="M133" i="960" s="1"/>
  <c r="Q133" i="960"/>
  <c r="R133" i="960" s="1"/>
  <c r="L133" i="960" s="1"/>
  <c r="G133" i="960"/>
  <c r="F133" i="960"/>
  <c r="E133" i="960"/>
  <c r="C133" i="960"/>
  <c r="B133" i="960"/>
  <c r="A133" i="960"/>
  <c r="V132" i="960"/>
  <c r="N132" i="960" s="1"/>
  <c r="U132" i="960"/>
  <c r="S132" i="960"/>
  <c r="T132" i="960" s="1"/>
  <c r="M132" i="960" s="1"/>
  <c r="Q132" i="960"/>
  <c r="R132" i="960" s="1"/>
  <c r="L132" i="960" s="1"/>
  <c r="G132" i="960"/>
  <c r="F132" i="960"/>
  <c r="E132" i="960"/>
  <c r="C132" i="960"/>
  <c r="B132" i="960"/>
  <c r="A132" i="960"/>
  <c r="U131" i="960"/>
  <c r="V131" i="960" s="1"/>
  <c r="N131" i="960" s="1"/>
  <c r="S131" i="960"/>
  <c r="T131" i="960" s="1"/>
  <c r="M131" i="960" s="1"/>
  <c r="Q131" i="960"/>
  <c r="R131" i="960" s="1"/>
  <c r="L131" i="960" s="1"/>
  <c r="G131" i="960"/>
  <c r="F131" i="960"/>
  <c r="E131" i="960"/>
  <c r="C131" i="960"/>
  <c r="B131" i="960"/>
  <c r="A131" i="960"/>
  <c r="U130" i="960"/>
  <c r="V130" i="960" s="1"/>
  <c r="N130" i="960" s="1"/>
  <c r="S130" i="960"/>
  <c r="T130" i="960" s="1"/>
  <c r="M130" i="960" s="1"/>
  <c r="Q130" i="960"/>
  <c r="R130" i="960" s="1"/>
  <c r="L130" i="960" s="1"/>
  <c r="G130" i="960"/>
  <c r="F130" i="960"/>
  <c r="E130" i="960"/>
  <c r="C130" i="960"/>
  <c r="B130" i="960"/>
  <c r="A130" i="960"/>
  <c r="U129" i="960"/>
  <c r="V129" i="960" s="1"/>
  <c r="N129" i="960" s="1"/>
  <c r="S129" i="960"/>
  <c r="T129" i="960" s="1"/>
  <c r="M129" i="960" s="1"/>
  <c r="Q129" i="960"/>
  <c r="R129" i="960" s="1"/>
  <c r="L129" i="960" s="1"/>
  <c r="G129" i="960"/>
  <c r="F129" i="960"/>
  <c r="E129" i="960"/>
  <c r="C129" i="960"/>
  <c r="B129" i="960"/>
  <c r="A129" i="960"/>
  <c r="U128" i="960"/>
  <c r="V128" i="960" s="1"/>
  <c r="S128" i="960"/>
  <c r="T128" i="960" s="1"/>
  <c r="M128" i="960" s="1"/>
  <c r="Q128" i="960"/>
  <c r="R128" i="960" s="1"/>
  <c r="L128" i="960" s="1"/>
  <c r="N128" i="960"/>
  <c r="G128" i="960"/>
  <c r="F128" i="960"/>
  <c r="E128" i="960"/>
  <c r="C128" i="960"/>
  <c r="B128" i="960"/>
  <c r="A128" i="960"/>
  <c r="U127" i="960"/>
  <c r="V127" i="960" s="1"/>
  <c r="N127" i="960" s="1"/>
  <c r="S127" i="960"/>
  <c r="T127" i="960" s="1"/>
  <c r="M127" i="960" s="1"/>
  <c r="Q127" i="960"/>
  <c r="R127" i="960" s="1"/>
  <c r="L127" i="960" s="1"/>
  <c r="G127" i="960"/>
  <c r="F127" i="960"/>
  <c r="E127" i="960"/>
  <c r="C127" i="960"/>
  <c r="B127" i="960"/>
  <c r="A127" i="960"/>
  <c r="U126" i="960"/>
  <c r="V126" i="960" s="1"/>
  <c r="N126" i="960" s="1"/>
  <c r="S126" i="960"/>
  <c r="T126" i="960" s="1"/>
  <c r="M126" i="960" s="1"/>
  <c r="Q126" i="960"/>
  <c r="R126" i="960" s="1"/>
  <c r="L126" i="960" s="1"/>
  <c r="G126" i="960"/>
  <c r="F126" i="960"/>
  <c r="E126" i="960"/>
  <c r="C126" i="960"/>
  <c r="B126" i="960"/>
  <c r="A126" i="960"/>
  <c r="V125" i="960"/>
  <c r="N125" i="960" s="1"/>
  <c r="U125" i="960"/>
  <c r="S125" i="960"/>
  <c r="T125" i="960" s="1"/>
  <c r="M125" i="960" s="1"/>
  <c r="Q125" i="960"/>
  <c r="R125" i="960" s="1"/>
  <c r="L125" i="960" s="1"/>
  <c r="G125" i="960"/>
  <c r="F125" i="960"/>
  <c r="E125" i="960"/>
  <c r="C125" i="960"/>
  <c r="B125" i="960"/>
  <c r="A125" i="960"/>
  <c r="U124" i="960"/>
  <c r="V124" i="960" s="1"/>
  <c r="N124" i="960" s="1"/>
  <c r="S124" i="960"/>
  <c r="T124" i="960" s="1"/>
  <c r="M124" i="960" s="1"/>
  <c r="Q124" i="960"/>
  <c r="R124" i="960" s="1"/>
  <c r="L124" i="960" s="1"/>
  <c r="G124" i="960"/>
  <c r="F124" i="960"/>
  <c r="E124" i="960"/>
  <c r="C124" i="960"/>
  <c r="B124" i="960"/>
  <c r="A124" i="960"/>
  <c r="U123" i="960"/>
  <c r="V123" i="960" s="1"/>
  <c r="N123" i="960" s="1"/>
  <c r="S123" i="960"/>
  <c r="T123" i="960" s="1"/>
  <c r="M123" i="960" s="1"/>
  <c r="Q123" i="960"/>
  <c r="R123" i="960" s="1"/>
  <c r="L123" i="960" s="1"/>
  <c r="G123" i="960"/>
  <c r="F123" i="960"/>
  <c r="E123" i="960"/>
  <c r="C123" i="960"/>
  <c r="B123" i="960"/>
  <c r="A123" i="960"/>
  <c r="U122" i="960"/>
  <c r="V122" i="960" s="1"/>
  <c r="N122" i="960" s="1"/>
  <c r="S122" i="960"/>
  <c r="T122" i="960" s="1"/>
  <c r="M122" i="960" s="1"/>
  <c r="Q122" i="960"/>
  <c r="R122" i="960" s="1"/>
  <c r="L122" i="960" s="1"/>
  <c r="G122" i="960"/>
  <c r="F122" i="960"/>
  <c r="E122" i="960"/>
  <c r="C122" i="960"/>
  <c r="B122" i="960"/>
  <c r="A122" i="960"/>
  <c r="U121" i="960"/>
  <c r="V121" i="960" s="1"/>
  <c r="N121" i="960" s="1"/>
  <c r="S121" i="960"/>
  <c r="T121" i="960" s="1"/>
  <c r="M121" i="960" s="1"/>
  <c r="Q121" i="960"/>
  <c r="R121" i="960" s="1"/>
  <c r="L121" i="960" s="1"/>
  <c r="G121" i="960"/>
  <c r="F121" i="960"/>
  <c r="E121" i="960"/>
  <c r="C121" i="960"/>
  <c r="B121" i="960"/>
  <c r="A121" i="960"/>
  <c r="U120" i="960"/>
  <c r="V120" i="960" s="1"/>
  <c r="S120" i="960"/>
  <c r="T120" i="960" s="1"/>
  <c r="M120" i="960" s="1"/>
  <c r="Q120" i="960"/>
  <c r="R120" i="960" s="1"/>
  <c r="L120" i="960" s="1"/>
  <c r="N120" i="960"/>
  <c r="G120" i="960"/>
  <c r="F120" i="960"/>
  <c r="E120" i="960"/>
  <c r="C120" i="960"/>
  <c r="B120" i="960"/>
  <c r="A120" i="960"/>
  <c r="U119" i="960"/>
  <c r="V119" i="960" s="1"/>
  <c r="N119" i="960" s="1"/>
  <c r="S119" i="960"/>
  <c r="T119" i="960" s="1"/>
  <c r="M119" i="960" s="1"/>
  <c r="Q119" i="960"/>
  <c r="R119" i="960" s="1"/>
  <c r="L119" i="960" s="1"/>
  <c r="G119" i="960"/>
  <c r="F119" i="960"/>
  <c r="E119" i="960"/>
  <c r="C119" i="960"/>
  <c r="B119" i="960"/>
  <c r="A119" i="960"/>
  <c r="U118" i="960"/>
  <c r="V118" i="960" s="1"/>
  <c r="N118" i="960" s="1"/>
  <c r="S118" i="960"/>
  <c r="T118" i="960" s="1"/>
  <c r="M118" i="960" s="1"/>
  <c r="Q118" i="960"/>
  <c r="R118" i="960" s="1"/>
  <c r="L118" i="960" s="1"/>
  <c r="G118" i="960"/>
  <c r="F118" i="960"/>
  <c r="E118" i="960"/>
  <c r="C118" i="960"/>
  <c r="B118" i="960"/>
  <c r="A118" i="960"/>
  <c r="U117" i="960"/>
  <c r="V117" i="960" s="1"/>
  <c r="N117" i="960" s="1"/>
  <c r="S117" i="960"/>
  <c r="T117" i="960" s="1"/>
  <c r="M117" i="960" s="1"/>
  <c r="Q117" i="960"/>
  <c r="R117" i="960" s="1"/>
  <c r="L117" i="960" s="1"/>
  <c r="G117" i="960"/>
  <c r="F117" i="960"/>
  <c r="E117" i="960"/>
  <c r="C117" i="960"/>
  <c r="B117" i="960"/>
  <c r="A117" i="960"/>
  <c r="U116" i="960"/>
  <c r="V116" i="960" s="1"/>
  <c r="N116" i="960" s="1"/>
  <c r="T116" i="960"/>
  <c r="M116" i="960" s="1"/>
  <c r="S116" i="960"/>
  <c r="Q116" i="960"/>
  <c r="R116" i="960" s="1"/>
  <c r="L116" i="960" s="1"/>
  <c r="G116" i="960"/>
  <c r="F116" i="960"/>
  <c r="E116" i="960"/>
  <c r="C116" i="960"/>
  <c r="B116" i="960"/>
  <c r="A116" i="960"/>
  <c r="U115" i="960"/>
  <c r="V115" i="960" s="1"/>
  <c r="N115" i="960" s="1"/>
  <c r="S115" i="960"/>
  <c r="T115" i="960" s="1"/>
  <c r="M115" i="960" s="1"/>
  <c r="Q115" i="960"/>
  <c r="R115" i="960" s="1"/>
  <c r="L115" i="960" s="1"/>
  <c r="G115" i="960"/>
  <c r="F115" i="960"/>
  <c r="E115" i="960"/>
  <c r="C115" i="960"/>
  <c r="B115" i="960"/>
  <c r="A115" i="960"/>
  <c r="U114" i="960"/>
  <c r="V114" i="960" s="1"/>
  <c r="N114" i="960" s="1"/>
  <c r="S114" i="960"/>
  <c r="T114" i="960" s="1"/>
  <c r="M114" i="960" s="1"/>
  <c r="Q114" i="960"/>
  <c r="R114" i="960" s="1"/>
  <c r="L114" i="960" s="1"/>
  <c r="G114" i="960"/>
  <c r="F114" i="960"/>
  <c r="E114" i="960"/>
  <c r="C114" i="960"/>
  <c r="B114" i="960"/>
  <c r="A114" i="960"/>
  <c r="U113" i="960"/>
  <c r="V113" i="960" s="1"/>
  <c r="N113" i="960" s="1"/>
  <c r="S113" i="960"/>
  <c r="T113" i="960" s="1"/>
  <c r="M113" i="960" s="1"/>
  <c r="Q113" i="960"/>
  <c r="R113" i="960" s="1"/>
  <c r="L113" i="960" s="1"/>
  <c r="G113" i="960"/>
  <c r="F113" i="960"/>
  <c r="E113" i="960"/>
  <c r="C113" i="960"/>
  <c r="B113" i="960"/>
  <c r="A113" i="960"/>
  <c r="U112" i="960"/>
  <c r="V112" i="960" s="1"/>
  <c r="S112" i="960"/>
  <c r="T112" i="960" s="1"/>
  <c r="M112" i="960" s="1"/>
  <c r="Q112" i="960"/>
  <c r="R112" i="960" s="1"/>
  <c r="L112" i="960" s="1"/>
  <c r="N112" i="960"/>
  <c r="G112" i="960"/>
  <c r="F112" i="960"/>
  <c r="E112" i="960"/>
  <c r="C112" i="960"/>
  <c r="B112" i="960"/>
  <c r="A112" i="960"/>
  <c r="U111" i="960"/>
  <c r="V111" i="960" s="1"/>
  <c r="N111" i="960" s="1"/>
  <c r="S111" i="960"/>
  <c r="T111" i="960" s="1"/>
  <c r="M111" i="960" s="1"/>
  <c r="Q111" i="960"/>
  <c r="R111" i="960" s="1"/>
  <c r="L111" i="960" s="1"/>
  <c r="G111" i="960"/>
  <c r="F111" i="960"/>
  <c r="E111" i="960"/>
  <c r="C111" i="960"/>
  <c r="B111" i="960"/>
  <c r="A111" i="960"/>
  <c r="U110" i="960"/>
  <c r="V110" i="960" s="1"/>
  <c r="N110" i="960" s="1"/>
  <c r="S110" i="960"/>
  <c r="T110" i="960" s="1"/>
  <c r="M110" i="960" s="1"/>
  <c r="Q110" i="960"/>
  <c r="R110" i="960" s="1"/>
  <c r="L110" i="960" s="1"/>
  <c r="G110" i="960"/>
  <c r="F110" i="960"/>
  <c r="E110" i="960"/>
  <c r="C110" i="960"/>
  <c r="B110" i="960"/>
  <c r="A110" i="960"/>
  <c r="U109" i="960"/>
  <c r="V109" i="960" s="1"/>
  <c r="N109" i="960" s="1"/>
  <c r="S109" i="960"/>
  <c r="T109" i="960" s="1"/>
  <c r="M109" i="960" s="1"/>
  <c r="Q109" i="960"/>
  <c r="R109" i="960" s="1"/>
  <c r="L109" i="960" s="1"/>
  <c r="G109" i="960"/>
  <c r="F109" i="960"/>
  <c r="E109" i="960"/>
  <c r="C109" i="960"/>
  <c r="B109" i="960"/>
  <c r="A109" i="960"/>
  <c r="U108" i="960"/>
  <c r="V108" i="960" s="1"/>
  <c r="N108" i="960" s="1"/>
  <c r="S108" i="960"/>
  <c r="T108" i="960" s="1"/>
  <c r="M108" i="960" s="1"/>
  <c r="Q108" i="960"/>
  <c r="R108" i="960" s="1"/>
  <c r="L108" i="960" s="1"/>
  <c r="G108" i="960"/>
  <c r="F108" i="960"/>
  <c r="E108" i="960"/>
  <c r="C108" i="960"/>
  <c r="B108" i="960"/>
  <c r="A108" i="960"/>
  <c r="U107" i="960"/>
  <c r="V107" i="960" s="1"/>
  <c r="N107" i="960" s="1"/>
  <c r="S107" i="960"/>
  <c r="T107" i="960" s="1"/>
  <c r="M107" i="960" s="1"/>
  <c r="Q107" i="960"/>
  <c r="R107" i="960" s="1"/>
  <c r="L107" i="960" s="1"/>
  <c r="G107" i="960"/>
  <c r="F107" i="960"/>
  <c r="E107" i="960"/>
  <c r="C107" i="960"/>
  <c r="B107" i="960"/>
  <c r="A107" i="960"/>
  <c r="U106" i="960"/>
  <c r="V106" i="960" s="1"/>
  <c r="N106" i="960" s="1"/>
  <c r="S106" i="960"/>
  <c r="T106" i="960" s="1"/>
  <c r="M106" i="960" s="1"/>
  <c r="R106" i="960"/>
  <c r="L106" i="960" s="1"/>
  <c r="Q106" i="960"/>
  <c r="G106" i="960"/>
  <c r="F106" i="960"/>
  <c r="E106" i="960"/>
  <c r="C106" i="960"/>
  <c r="B106" i="960"/>
  <c r="A106" i="960"/>
  <c r="V105" i="960"/>
  <c r="N105" i="960" s="1"/>
  <c r="U105" i="960"/>
  <c r="S105" i="960"/>
  <c r="T105" i="960" s="1"/>
  <c r="M105" i="960" s="1"/>
  <c r="Q105" i="960"/>
  <c r="R105" i="960" s="1"/>
  <c r="L105" i="960" s="1"/>
  <c r="G105" i="960"/>
  <c r="F105" i="960"/>
  <c r="E105" i="960"/>
  <c r="C105" i="960"/>
  <c r="B105" i="960"/>
  <c r="A105" i="960"/>
  <c r="U104" i="960"/>
  <c r="V104" i="960" s="1"/>
  <c r="N104" i="960" s="1"/>
  <c r="S104" i="960"/>
  <c r="T104" i="960" s="1"/>
  <c r="M104" i="960" s="1"/>
  <c r="Q104" i="960"/>
  <c r="R104" i="960" s="1"/>
  <c r="L104" i="960" s="1"/>
  <c r="G104" i="960"/>
  <c r="F104" i="960"/>
  <c r="E104" i="960"/>
  <c r="C104" i="960"/>
  <c r="B104" i="960"/>
  <c r="A104" i="960"/>
  <c r="U103" i="960"/>
  <c r="V103" i="960" s="1"/>
  <c r="N103" i="960" s="1"/>
  <c r="S103" i="960"/>
  <c r="T103" i="960" s="1"/>
  <c r="M103" i="960" s="1"/>
  <c r="Q103" i="960"/>
  <c r="R103" i="960" s="1"/>
  <c r="L103" i="960" s="1"/>
  <c r="G103" i="960"/>
  <c r="F103" i="960"/>
  <c r="E103" i="960"/>
  <c r="C103" i="960"/>
  <c r="B103" i="960"/>
  <c r="A103" i="960"/>
  <c r="U102" i="960"/>
  <c r="V102" i="960" s="1"/>
  <c r="N102" i="960" s="1"/>
  <c r="S102" i="960"/>
  <c r="T102" i="960" s="1"/>
  <c r="M102" i="960" s="1"/>
  <c r="Q102" i="960"/>
  <c r="R102" i="960" s="1"/>
  <c r="L102" i="960" s="1"/>
  <c r="G102" i="960"/>
  <c r="F102" i="960"/>
  <c r="E102" i="960"/>
  <c r="C102" i="960"/>
  <c r="B102" i="960"/>
  <c r="A102" i="960"/>
  <c r="U101" i="960"/>
  <c r="V101" i="960" s="1"/>
  <c r="N101" i="960" s="1"/>
  <c r="S101" i="960"/>
  <c r="T101" i="960" s="1"/>
  <c r="M101" i="960" s="1"/>
  <c r="Q101" i="960"/>
  <c r="R101" i="960" s="1"/>
  <c r="L101" i="960" s="1"/>
  <c r="G101" i="960"/>
  <c r="F101" i="960"/>
  <c r="E101" i="960"/>
  <c r="C101" i="960"/>
  <c r="B101" i="960"/>
  <c r="A101" i="960"/>
  <c r="U100" i="960"/>
  <c r="V100" i="960" s="1"/>
  <c r="N100" i="960" s="1"/>
  <c r="S100" i="960"/>
  <c r="T100" i="960" s="1"/>
  <c r="M100" i="960" s="1"/>
  <c r="Q100" i="960"/>
  <c r="R100" i="960" s="1"/>
  <c r="L100" i="960" s="1"/>
  <c r="G100" i="960"/>
  <c r="F100" i="960"/>
  <c r="E100" i="960"/>
  <c r="C100" i="960"/>
  <c r="B100" i="960"/>
  <c r="A100" i="960"/>
  <c r="U99" i="960"/>
  <c r="V99" i="960" s="1"/>
  <c r="N99" i="960" s="1"/>
  <c r="Q99" i="960"/>
  <c r="R99" i="960" s="1"/>
  <c r="L99" i="960" s="1"/>
  <c r="G99" i="960"/>
  <c r="F99" i="960"/>
  <c r="E99" i="960"/>
  <c r="C99" i="960"/>
  <c r="B99" i="960"/>
  <c r="A99" i="960"/>
  <c r="U98" i="960"/>
  <c r="V98" i="960" s="1"/>
  <c r="N98" i="960" s="1"/>
  <c r="Q98" i="960"/>
  <c r="R98" i="960" s="1"/>
  <c r="L98" i="960" s="1"/>
  <c r="G98" i="960"/>
  <c r="F98" i="960"/>
  <c r="E98" i="960"/>
  <c r="C98" i="960"/>
  <c r="B98" i="960"/>
  <c r="A98" i="960"/>
  <c r="U97" i="960"/>
  <c r="V97" i="960" s="1"/>
  <c r="N97" i="960" s="1"/>
  <c r="Q97" i="960"/>
  <c r="R97" i="960" s="1"/>
  <c r="L97" i="960" s="1"/>
  <c r="G97" i="960"/>
  <c r="F97" i="960"/>
  <c r="E97" i="960"/>
  <c r="C97" i="960"/>
  <c r="B97" i="960"/>
  <c r="A97" i="960"/>
  <c r="U96" i="960"/>
  <c r="V96" i="960" s="1"/>
  <c r="N96" i="960" s="1"/>
  <c r="Q96" i="960"/>
  <c r="R96" i="960" s="1"/>
  <c r="L96" i="960" s="1"/>
  <c r="G96" i="960"/>
  <c r="F96" i="960"/>
  <c r="E96" i="960"/>
  <c r="C96" i="960"/>
  <c r="B96" i="960"/>
  <c r="A96" i="960"/>
  <c r="U95" i="960"/>
  <c r="V95" i="960" s="1"/>
  <c r="N95" i="960" s="1"/>
  <c r="Q95" i="960"/>
  <c r="R95" i="960" s="1"/>
  <c r="L95" i="960" s="1"/>
  <c r="G95" i="960"/>
  <c r="F95" i="960"/>
  <c r="E95" i="960"/>
  <c r="C95" i="960"/>
  <c r="B95" i="960"/>
  <c r="A95" i="960"/>
  <c r="U94" i="960"/>
  <c r="V94" i="960" s="1"/>
  <c r="N94" i="960" s="1"/>
  <c r="Q94" i="960"/>
  <c r="R94" i="960" s="1"/>
  <c r="L94" i="960" s="1"/>
  <c r="G94" i="960"/>
  <c r="F94" i="960"/>
  <c r="E94" i="960"/>
  <c r="C94" i="960"/>
  <c r="B94" i="960"/>
  <c r="A94" i="960"/>
  <c r="U93" i="960"/>
  <c r="V93" i="960" s="1"/>
  <c r="N93" i="960" s="1"/>
  <c r="Q93" i="960"/>
  <c r="R93" i="960" s="1"/>
  <c r="L93" i="960" s="1"/>
  <c r="G93" i="960"/>
  <c r="F93" i="960"/>
  <c r="E93" i="960"/>
  <c r="C93" i="960"/>
  <c r="B93" i="960"/>
  <c r="A93" i="960"/>
  <c r="V92" i="960"/>
  <c r="N92" i="960" s="1"/>
  <c r="U92" i="960"/>
  <c r="Q92" i="960"/>
  <c r="R92" i="960" s="1"/>
  <c r="L92" i="960" s="1"/>
  <c r="G92" i="960"/>
  <c r="F92" i="960"/>
  <c r="E92" i="960"/>
  <c r="C92" i="960"/>
  <c r="B92" i="960"/>
  <c r="A92" i="960"/>
  <c r="U91" i="960"/>
  <c r="V91" i="960" s="1"/>
  <c r="N91" i="960" s="1"/>
  <c r="Q91" i="960"/>
  <c r="R91" i="960" s="1"/>
  <c r="L91" i="960" s="1"/>
  <c r="G91" i="960"/>
  <c r="F91" i="960"/>
  <c r="E91" i="960"/>
  <c r="C91" i="960"/>
  <c r="B91" i="960"/>
  <c r="A91" i="960"/>
  <c r="V90" i="960"/>
  <c r="U90" i="960"/>
  <c r="Q90" i="960"/>
  <c r="R90" i="960" s="1"/>
  <c r="L90" i="960" s="1"/>
  <c r="N90" i="960"/>
  <c r="G90" i="960"/>
  <c r="F90" i="960"/>
  <c r="E90" i="960"/>
  <c r="C90" i="960"/>
  <c r="B90" i="960"/>
  <c r="A90" i="960"/>
  <c r="U89" i="960"/>
  <c r="V89" i="960" s="1"/>
  <c r="N89" i="960" s="1"/>
  <c r="Q89" i="960"/>
  <c r="R89" i="960" s="1"/>
  <c r="L89" i="960" s="1"/>
  <c r="G89" i="960"/>
  <c r="F89" i="960"/>
  <c r="E89" i="960"/>
  <c r="C89" i="960"/>
  <c r="B89" i="960"/>
  <c r="A89" i="960"/>
  <c r="V88" i="960"/>
  <c r="N88" i="960" s="1"/>
  <c r="U88" i="960"/>
  <c r="Q88" i="960"/>
  <c r="R88" i="960" s="1"/>
  <c r="L88" i="960" s="1"/>
  <c r="G88" i="960"/>
  <c r="F88" i="960"/>
  <c r="E88" i="960"/>
  <c r="C88" i="960"/>
  <c r="B88" i="960"/>
  <c r="A88" i="960"/>
  <c r="V87" i="960"/>
  <c r="U87" i="960"/>
  <c r="Q87" i="960"/>
  <c r="R87" i="960" s="1"/>
  <c r="L87" i="960" s="1"/>
  <c r="N87" i="960"/>
  <c r="G87" i="960"/>
  <c r="F87" i="960"/>
  <c r="E87" i="960"/>
  <c r="C87" i="960"/>
  <c r="B87" i="960"/>
  <c r="A87" i="960"/>
  <c r="V86" i="960"/>
  <c r="U86" i="960"/>
  <c r="Q86" i="960"/>
  <c r="R86" i="960" s="1"/>
  <c r="L86" i="960" s="1"/>
  <c r="N86" i="960"/>
  <c r="G86" i="960"/>
  <c r="F86" i="960"/>
  <c r="E86" i="960"/>
  <c r="C86" i="960"/>
  <c r="B86" i="960"/>
  <c r="A86" i="960"/>
  <c r="V85" i="960"/>
  <c r="U85" i="960"/>
  <c r="Q85" i="960"/>
  <c r="R85" i="960" s="1"/>
  <c r="L85" i="960" s="1"/>
  <c r="N85" i="960"/>
  <c r="G85" i="960"/>
  <c r="F85" i="960"/>
  <c r="E85" i="960"/>
  <c r="C85" i="960"/>
  <c r="B85" i="960"/>
  <c r="A85" i="960"/>
  <c r="U84" i="960"/>
  <c r="V84" i="960" s="1"/>
  <c r="N84" i="960" s="1"/>
  <c r="Q84" i="960"/>
  <c r="R84" i="960" s="1"/>
  <c r="L84" i="960" s="1"/>
  <c r="G84" i="960"/>
  <c r="F84" i="960"/>
  <c r="E84" i="960"/>
  <c r="C84" i="960"/>
  <c r="B84" i="960"/>
  <c r="A84" i="960"/>
  <c r="U83" i="960"/>
  <c r="V83" i="960" s="1"/>
  <c r="N83" i="960" s="1"/>
  <c r="Q83" i="960"/>
  <c r="R83" i="960" s="1"/>
  <c r="L83" i="960" s="1"/>
  <c r="G83" i="960"/>
  <c r="F83" i="960"/>
  <c r="E83" i="960"/>
  <c r="C83" i="960"/>
  <c r="B83" i="960"/>
  <c r="A83" i="960"/>
  <c r="U82" i="960"/>
  <c r="V82" i="960" s="1"/>
  <c r="N82" i="960" s="1"/>
  <c r="Q82" i="960"/>
  <c r="R82" i="960" s="1"/>
  <c r="L82" i="960" s="1"/>
  <c r="G82" i="960"/>
  <c r="F82" i="960"/>
  <c r="E82" i="960"/>
  <c r="C82" i="960"/>
  <c r="B82" i="960"/>
  <c r="A82" i="960"/>
  <c r="U81" i="960"/>
  <c r="V81" i="960" s="1"/>
  <c r="N81" i="960" s="1"/>
  <c r="Q81" i="960"/>
  <c r="R81" i="960" s="1"/>
  <c r="L81" i="960" s="1"/>
  <c r="G81" i="960"/>
  <c r="F81" i="960"/>
  <c r="E81" i="960"/>
  <c r="C81" i="960"/>
  <c r="B81" i="960"/>
  <c r="A81" i="960"/>
  <c r="U80" i="960"/>
  <c r="V80" i="960" s="1"/>
  <c r="N80" i="960" s="1"/>
  <c r="Q80" i="960"/>
  <c r="R80" i="960" s="1"/>
  <c r="L80" i="960" s="1"/>
  <c r="G80" i="960"/>
  <c r="F80" i="960"/>
  <c r="E80" i="960"/>
  <c r="C80" i="960"/>
  <c r="B80" i="960"/>
  <c r="A80" i="960"/>
  <c r="U79" i="960"/>
  <c r="V79" i="960" s="1"/>
  <c r="N79" i="960" s="1"/>
  <c r="Q79" i="960"/>
  <c r="R79" i="960" s="1"/>
  <c r="L79" i="960" s="1"/>
  <c r="G79" i="960"/>
  <c r="F79" i="960"/>
  <c r="E79" i="960"/>
  <c r="C79" i="960"/>
  <c r="B79" i="960"/>
  <c r="A79" i="960"/>
  <c r="U78" i="960"/>
  <c r="V78" i="960" s="1"/>
  <c r="N78" i="960" s="1"/>
  <c r="Q78" i="960"/>
  <c r="R78" i="960" s="1"/>
  <c r="L78" i="960" s="1"/>
  <c r="G78" i="960"/>
  <c r="F78" i="960"/>
  <c r="E78" i="960"/>
  <c r="C78" i="960"/>
  <c r="B78" i="960"/>
  <c r="A78" i="960"/>
  <c r="U77" i="960"/>
  <c r="V77" i="960" s="1"/>
  <c r="N77" i="960" s="1"/>
  <c r="Q77" i="960"/>
  <c r="R77" i="960" s="1"/>
  <c r="L77" i="960" s="1"/>
  <c r="G77" i="960"/>
  <c r="F77" i="960"/>
  <c r="E77" i="960"/>
  <c r="C77" i="960"/>
  <c r="B77" i="960"/>
  <c r="A77" i="960"/>
  <c r="U76" i="960"/>
  <c r="V76" i="960" s="1"/>
  <c r="N76" i="960" s="1"/>
  <c r="Q76" i="960"/>
  <c r="R76" i="960" s="1"/>
  <c r="L76" i="960" s="1"/>
  <c r="G76" i="960"/>
  <c r="F76" i="960"/>
  <c r="E76" i="960"/>
  <c r="C76" i="960"/>
  <c r="B76" i="960"/>
  <c r="A76" i="960"/>
  <c r="U75" i="960"/>
  <c r="V75" i="960" s="1"/>
  <c r="N75" i="960" s="1"/>
  <c r="Q75" i="960"/>
  <c r="R75" i="960" s="1"/>
  <c r="L75" i="960" s="1"/>
  <c r="G75" i="960"/>
  <c r="F75" i="960"/>
  <c r="E75" i="960"/>
  <c r="C75" i="960"/>
  <c r="B75" i="960"/>
  <c r="A75" i="960"/>
  <c r="U74" i="960"/>
  <c r="V74" i="960" s="1"/>
  <c r="N74" i="960" s="1"/>
  <c r="Q74" i="960"/>
  <c r="R74" i="960" s="1"/>
  <c r="L74" i="960" s="1"/>
  <c r="G74" i="960"/>
  <c r="F74" i="960"/>
  <c r="E74" i="960"/>
  <c r="C74" i="960"/>
  <c r="B74" i="960"/>
  <c r="A74" i="960"/>
  <c r="U73" i="960"/>
  <c r="V73" i="960" s="1"/>
  <c r="N73" i="960" s="1"/>
  <c r="Q73" i="960"/>
  <c r="R73" i="960" s="1"/>
  <c r="L73" i="960" s="1"/>
  <c r="G73" i="960"/>
  <c r="F73" i="960"/>
  <c r="E73" i="960"/>
  <c r="C73" i="960"/>
  <c r="B73" i="960"/>
  <c r="A73" i="960"/>
  <c r="U72" i="960"/>
  <c r="V72" i="960" s="1"/>
  <c r="N72" i="960" s="1"/>
  <c r="Q72" i="960"/>
  <c r="R72" i="960" s="1"/>
  <c r="L72" i="960" s="1"/>
  <c r="G72" i="960"/>
  <c r="F72" i="960"/>
  <c r="E72" i="960"/>
  <c r="C72" i="960"/>
  <c r="B72" i="960"/>
  <c r="A72" i="960"/>
  <c r="U71" i="960"/>
  <c r="V71" i="960" s="1"/>
  <c r="N71" i="960" s="1"/>
  <c r="Q71" i="960"/>
  <c r="R71" i="960" s="1"/>
  <c r="L71" i="960" s="1"/>
  <c r="G71" i="960"/>
  <c r="F71" i="960"/>
  <c r="E71" i="960"/>
  <c r="C71" i="960"/>
  <c r="B71" i="960"/>
  <c r="A71" i="960"/>
  <c r="U70" i="960"/>
  <c r="V70" i="960" s="1"/>
  <c r="N70" i="960" s="1"/>
  <c r="Q70" i="960"/>
  <c r="R70" i="960" s="1"/>
  <c r="L70" i="960" s="1"/>
  <c r="G70" i="960"/>
  <c r="F70" i="960"/>
  <c r="E70" i="960"/>
  <c r="C70" i="960"/>
  <c r="B70" i="960"/>
  <c r="A70" i="960"/>
  <c r="B69" i="960"/>
  <c r="A69" i="960"/>
  <c r="B68" i="960"/>
  <c r="A68" i="960"/>
  <c r="B67" i="960"/>
  <c r="A67" i="960"/>
  <c r="B66" i="960"/>
  <c r="A66" i="960"/>
  <c r="B65" i="960"/>
  <c r="A65" i="960"/>
  <c r="B64" i="960"/>
  <c r="A64" i="960"/>
  <c r="B63" i="960"/>
  <c r="A63" i="960"/>
  <c r="B62" i="960"/>
  <c r="A62" i="960"/>
  <c r="B61" i="960"/>
  <c r="A61" i="960"/>
  <c r="B60" i="960"/>
  <c r="A60" i="960"/>
  <c r="B59" i="960"/>
  <c r="A59" i="960"/>
  <c r="B58" i="960"/>
  <c r="A58" i="960"/>
  <c r="B57" i="960"/>
  <c r="A57" i="960"/>
  <c r="B56" i="960"/>
  <c r="A56" i="960"/>
  <c r="B55" i="960"/>
  <c r="A55" i="960"/>
  <c r="B54" i="960"/>
  <c r="A54" i="960"/>
  <c r="B53" i="960"/>
  <c r="A53" i="960"/>
  <c r="B52" i="960"/>
  <c r="A52" i="960"/>
  <c r="B51" i="960"/>
  <c r="A51" i="960"/>
  <c r="B50" i="960"/>
  <c r="A50" i="960"/>
  <c r="B49" i="960"/>
  <c r="A49" i="960"/>
  <c r="B48" i="960"/>
  <c r="A48" i="960"/>
  <c r="B47" i="960"/>
  <c r="A47" i="960"/>
  <c r="B46" i="960"/>
  <c r="A46" i="960"/>
  <c r="B45" i="960"/>
  <c r="A45" i="960"/>
  <c r="B44" i="960"/>
  <c r="A44" i="960"/>
  <c r="B43" i="960"/>
  <c r="A43" i="960"/>
  <c r="B42" i="960"/>
  <c r="A42" i="960"/>
  <c r="B41" i="960"/>
  <c r="A41" i="960"/>
  <c r="B40" i="960"/>
  <c r="A40" i="960"/>
  <c r="B39" i="960"/>
  <c r="A39" i="960"/>
  <c r="B38" i="960"/>
  <c r="A38" i="960"/>
  <c r="B37" i="960"/>
  <c r="A37" i="960"/>
  <c r="B36" i="960"/>
  <c r="A36" i="960"/>
  <c r="B35" i="960"/>
  <c r="A35" i="960"/>
  <c r="B34" i="960"/>
  <c r="A34" i="960"/>
  <c r="B33" i="960"/>
  <c r="A33" i="960"/>
  <c r="B32" i="960"/>
  <c r="A32" i="960"/>
  <c r="B31" i="960"/>
  <c r="A31" i="960"/>
  <c r="B30" i="960"/>
  <c r="A30" i="960"/>
  <c r="B29" i="960"/>
  <c r="A29" i="960"/>
  <c r="B28" i="960"/>
  <c r="A28" i="960"/>
  <c r="B27" i="960"/>
  <c r="A27" i="960"/>
  <c r="B26" i="960"/>
  <c r="A26" i="960"/>
  <c r="B25" i="960"/>
  <c r="A25" i="960"/>
  <c r="B24" i="960"/>
  <c r="A24" i="960"/>
  <c r="B23" i="960"/>
  <c r="A23" i="960"/>
  <c r="B22" i="960"/>
  <c r="A22" i="960"/>
  <c r="B21" i="960"/>
  <c r="A21" i="960"/>
  <c r="B20" i="960"/>
  <c r="A20" i="960"/>
  <c r="B19" i="960"/>
  <c r="A19" i="960"/>
  <c r="B18" i="960"/>
  <c r="A18" i="960"/>
  <c r="B17" i="960"/>
  <c r="A17" i="960"/>
  <c r="B16" i="960"/>
  <c r="A16" i="960"/>
  <c r="B15" i="960"/>
  <c r="A15" i="960"/>
  <c r="B14" i="960"/>
  <c r="A14" i="960"/>
  <c r="B13" i="960"/>
  <c r="A13" i="960"/>
  <c r="B12" i="960"/>
  <c r="A12" i="960"/>
  <c r="B11" i="960"/>
  <c r="A11" i="960"/>
  <c r="B10" i="960"/>
  <c r="A10" i="960"/>
  <c r="N6" i="960"/>
  <c r="M6" i="960"/>
  <c r="L6" i="960"/>
  <c r="G6" i="960"/>
  <c r="F6" i="960"/>
  <c r="E6" i="960"/>
  <c r="D6" i="960"/>
  <c r="C6" i="960"/>
  <c r="B3" i="960"/>
  <c r="A1" i="960"/>
  <c r="D40" i="959"/>
  <c r="B40" i="959"/>
  <c r="D39" i="959"/>
  <c r="B39" i="959"/>
  <c r="D37" i="959"/>
  <c r="B37" i="959"/>
  <c r="D36" i="959"/>
  <c r="B36" i="959"/>
  <c r="D35" i="959"/>
  <c r="B35" i="959"/>
  <c r="D34" i="959"/>
  <c r="B34" i="959"/>
  <c r="D33" i="959"/>
  <c r="B33" i="959"/>
  <c r="A15" i="959"/>
  <c r="A12" i="959"/>
  <c r="A4" i="959"/>
  <c r="A3" i="959"/>
  <c r="H22" i="210"/>
  <c r="H21" i="210"/>
  <c r="B4" i="962" s="1"/>
  <c r="C33" i="939"/>
  <c r="C8" i="941"/>
  <c r="G6" i="932"/>
  <c r="D34" i="945"/>
  <c r="B34" i="945"/>
  <c r="A4" i="965" l="1"/>
  <c r="A4" i="944"/>
  <c r="A4" i="932"/>
  <c r="B6" i="967"/>
  <c r="B6" i="968"/>
  <c r="B32" i="968"/>
  <c r="A19" i="965"/>
  <c r="B9" i="965"/>
  <c r="B32" i="967"/>
  <c r="G6" i="944"/>
  <c r="D12" i="935"/>
  <c r="H12" i="935" s="1"/>
  <c r="G12" i="935"/>
  <c r="J12" i="935"/>
  <c r="M12" i="935"/>
  <c r="T12" i="935"/>
  <c r="U12" i="935"/>
  <c r="D13" i="935"/>
  <c r="H13" i="935" s="1"/>
  <c r="G13" i="935"/>
  <c r="J13" i="935"/>
  <c r="N13" i="935" s="1"/>
  <c r="M13" i="935"/>
  <c r="T13" i="935"/>
  <c r="U13" i="935"/>
  <c r="D14" i="935"/>
  <c r="G14" i="935"/>
  <c r="H14" i="935"/>
  <c r="J14" i="935"/>
  <c r="M14" i="935"/>
  <c r="T14" i="935"/>
  <c r="U14" i="935"/>
  <c r="D15" i="935"/>
  <c r="G15" i="935"/>
  <c r="H15" i="935"/>
  <c r="J15" i="935"/>
  <c r="N15" i="935" s="1"/>
  <c r="M15" i="935"/>
  <c r="T15" i="935"/>
  <c r="U15" i="935"/>
  <c r="D16" i="935"/>
  <c r="G16" i="935"/>
  <c r="H16" i="935"/>
  <c r="J16" i="935"/>
  <c r="M16" i="935"/>
  <c r="T16" i="935"/>
  <c r="U16" i="935"/>
  <c r="D17" i="935"/>
  <c r="G17" i="935"/>
  <c r="H17" i="935"/>
  <c r="J17" i="935"/>
  <c r="M17" i="935"/>
  <c r="T17" i="935"/>
  <c r="U17" i="935"/>
  <c r="D18" i="935"/>
  <c r="H18" i="935" s="1"/>
  <c r="G18" i="935"/>
  <c r="J18" i="935"/>
  <c r="N18" i="935" s="1"/>
  <c r="M18" i="935"/>
  <c r="T18" i="935"/>
  <c r="U18" i="935"/>
  <c r="D19" i="935"/>
  <c r="G19" i="935"/>
  <c r="H19" i="935"/>
  <c r="J19" i="935"/>
  <c r="M19" i="935"/>
  <c r="T19" i="935"/>
  <c r="U19" i="935"/>
  <c r="D20" i="935"/>
  <c r="H20" i="935" s="1"/>
  <c r="G20" i="935"/>
  <c r="J20" i="935"/>
  <c r="N20" i="935" s="1"/>
  <c r="M20" i="935"/>
  <c r="T20" i="935"/>
  <c r="U20" i="935"/>
  <c r="D21" i="935"/>
  <c r="G21" i="935"/>
  <c r="H21" i="935"/>
  <c r="J21" i="935"/>
  <c r="N21" i="935" s="1"/>
  <c r="M21" i="935"/>
  <c r="T21" i="935"/>
  <c r="U21" i="935"/>
  <c r="D22" i="935"/>
  <c r="H22" i="935" s="1"/>
  <c r="G22" i="935"/>
  <c r="J22" i="935"/>
  <c r="N22" i="935" s="1"/>
  <c r="M22" i="935"/>
  <c r="T22" i="935"/>
  <c r="U22" i="935"/>
  <c r="D23" i="935"/>
  <c r="G23" i="935"/>
  <c r="H23" i="935"/>
  <c r="J23" i="935"/>
  <c r="M23" i="935"/>
  <c r="T23" i="935"/>
  <c r="U23" i="935"/>
  <c r="D24" i="935"/>
  <c r="H24" i="935" s="1"/>
  <c r="G24" i="935"/>
  <c r="J24" i="935"/>
  <c r="N24" i="935" s="1"/>
  <c r="M24" i="935"/>
  <c r="T24" i="935"/>
  <c r="U24" i="935"/>
  <c r="D25" i="935"/>
  <c r="H25" i="935" s="1"/>
  <c r="G25" i="935"/>
  <c r="J25" i="935"/>
  <c r="N25" i="935" s="1"/>
  <c r="M25" i="935"/>
  <c r="T25" i="935"/>
  <c r="U25" i="935"/>
  <c r="D26" i="935"/>
  <c r="H26" i="935" s="1"/>
  <c r="G26" i="935"/>
  <c r="J26" i="935"/>
  <c r="N26" i="935" s="1"/>
  <c r="M26" i="935"/>
  <c r="T26" i="935"/>
  <c r="U26" i="935"/>
  <c r="D27" i="935"/>
  <c r="G27" i="935"/>
  <c r="H27" i="935"/>
  <c r="J27" i="935"/>
  <c r="M27" i="935"/>
  <c r="T27" i="935"/>
  <c r="U27" i="935"/>
  <c r="D28" i="935"/>
  <c r="G28" i="935"/>
  <c r="H28" i="935"/>
  <c r="J28" i="935"/>
  <c r="N28" i="935" s="1"/>
  <c r="M28" i="935"/>
  <c r="T28" i="935"/>
  <c r="U28" i="935"/>
  <c r="D29" i="935"/>
  <c r="H29" i="935" s="1"/>
  <c r="G29" i="935"/>
  <c r="J29" i="935"/>
  <c r="N29" i="935" s="1"/>
  <c r="M29" i="935"/>
  <c r="T29" i="935"/>
  <c r="U29" i="935"/>
  <c r="D30" i="935"/>
  <c r="G30" i="935"/>
  <c r="H30" i="935"/>
  <c r="J30" i="935"/>
  <c r="M30" i="935"/>
  <c r="T30" i="935"/>
  <c r="U30" i="935"/>
  <c r="D31" i="935"/>
  <c r="G31" i="935"/>
  <c r="H31" i="935"/>
  <c r="J31" i="935"/>
  <c r="M31" i="935"/>
  <c r="T31" i="935"/>
  <c r="U31" i="935"/>
  <c r="D32" i="935"/>
  <c r="G32" i="935"/>
  <c r="H32" i="935"/>
  <c r="J32" i="935"/>
  <c r="N32" i="935" s="1"/>
  <c r="M32" i="935"/>
  <c r="T32" i="935"/>
  <c r="U32" i="935"/>
  <c r="D33" i="935"/>
  <c r="G33" i="935"/>
  <c r="H33" i="935"/>
  <c r="J33" i="935"/>
  <c r="N33" i="935" s="1"/>
  <c r="M33" i="935"/>
  <c r="T33" i="935"/>
  <c r="U33" i="935"/>
  <c r="D34" i="935"/>
  <c r="H34" i="935" s="1"/>
  <c r="G34" i="935"/>
  <c r="J34" i="935"/>
  <c r="N34" i="935" s="1"/>
  <c r="M34" i="935"/>
  <c r="T34" i="935"/>
  <c r="U34" i="935"/>
  <c r="D35" i="935"/>
  <c r="H35" i="935" s="1"/>
  <c r="G35" i="935"/>
  <c r="J35" i="935"/>
  <c r="N35" i="935" s="1"/>
  <c r="M35" i="935"/>
  <c r="T35" i="935"/>
  <c r="U35" i="935"/>
  <c r="D36" i="935"/>
  <c r="H36" i="935" s="1"/>
  <c r="G36" i="935"/>
  <c r="J36" i="935"/>
  <c r="N36" i="935" s="1"/>
  <c r="M36" i="935"/>
  <c r="T36" i="935"/>
  <c r="U36" i="935"/>
  <c r="D37" i="935"/>
  <c r="H37" i="935" s="1"/>
  <c r="G37" i="935"/>
  <c r="J37" i="935"/>
  <c r="N37" i="935" s="1"/>
  <c r="M37" i="935"/>
  <c r="T37" i="935"/>
  <c r="U37" i="935"/>
  <c r="D38" i="935"/>
  <c r="H38" i="935" s="1"/>
  <c r="G38" i="935"/>
  <c r="J38" i="935"/>
  <c r="N38" i="935" s="1"/>
  <c r="M38" i="935"/>
  <c r="T38" i="935"/>
  <c r="U38" i="935"/>
  <c r="D39" i="935"/>
  <c r="G39" i="935"/>
  <c r="H39" i="935"/>
  <c r="J39" i="935"/>
  <c r="N39" i="935" s="1"/>
  <c r="M39" i="935"/>
  <c r="O39" i="935"/>
  <c r="P39" i="935" s="1"/>
  <c r="R39" i="935" s="1"/>
  <c r="T39" i="935"/>
  <c r="U39" i="935"/>
  <c r="D40" i="935"/>
  <c r="G40" i="935"/>
  <c r="H40" i="935"/>
  <c r="J40" i="935"/>
  <c r="N40" i="935" s="1"/>
  <c r="M40" i="935"/>
  <c r="T40" i="935"/>
  <c r="U40" i="935"/>
  <c r="D41" i="935"/>
  <c r="G41" i="935"/>
  <c r="H41" i="935"/>
  <c r="J41" i="935"/>
  <c r="M41" i="935"/>
  <c r="T41" i="935"/>
  <c r="U41" i="935"/>
  <c r="D42" i="935"/>
  <c r="G42" i="935"/>
  <c r="H42" i="935"/>
  <c r="J42" i="935"/>
  <c r="M42" i="935"/>
  <c r="T42" i="935"/>
  <c r="U42" i="935"/>
  <c r="D43" i="935"/>
  <c r="H43" i="935" s="1"/>
  <c r="G43" i="935"/>
  <c r="J43" i="935"/>
  <c r="N43" i="935" s="1"/>
  <c r="M43" i="935"/>
  <c r="T43" i="935"/>
  <c r="U43" i="935"/>
  <c r="D44" i="935"/>
  <c r="G44" i="935"/>
  <c r="H44" i="935"/>
  <c r="J44" i="935"/>
  <c r="M44" i="935"/>
  <c r="T44" i="935"/>
  <c r="U44" i="935"/>
  <c r="D45" i="935"/>
  <c r="H45" i="935" s="1"/>
  <c r="G45" i="935"/>
  <c r="J45" i="935"/>
  <c r="M45" i="935"/>
  <c r="T45" i="935"/>
  <c r="U45" i="935"/>
  <c r="D46" i="935"/>
  <c r="H46" i="935" s="1"/>
  <c r="G46" i="935"/>
  <c r="J46" i="935"/>
  <c r="M46" i="935"/>
  <c r="T46" i="935"/>
  <c r="U46" i="935"/>
  <c r="D47" i="935"/>
  <c r="G47" i="935"/>
  <c r="H47" i="935"/>
  <c r="J47" i="935"/>
  <c r="M47" i="935"/>
  <c r="T47" i="935"/>
  <c r="U47" i="935"/>
  <c r="D48" i="935"/>
  <c r="H48" i="935" s="1"/>
  <c r="G48" i="935"/>
  <c r="J48" i="935"/>
  <c r="M48" i="935"/>
  <c r="T48" i="935"/>
  <c r="U48" i="935"/>
  <c r="D49" i="935"/>
  <c r="H49" i="935" s="1"/>
  <c r="G49" i="935"/>
  <c r="J49" i="935"/>
  <c r="M49" i="935"/>
  <c r="T49" i="935"/>
  <c r="U49" i="935"/>
  <c r="D50" i="935"/>
  <c r="H50" i="935" s="1"/>
  <c r="G50" i="935"/>
  <c r="J50" i="935"/>
  <c r="M50" i="935"/>
  <c r="T50" i="935"/>
  <c r="U50" i="935"/>
  <c r="D51" i="935"/>
  <c r="H51" i="935" s="1"/>
  <c r="G51" i="935"/>
  <c r="J51" i="935"/>
  <c r="M51" i="935"/>
  <c r="T51" i="935"/>
  <c r="U51" i="935"/>
  <c r="D52" i="935"/>
  <c r="H52" i="935" s="1"/>
  <c r="G52" i="935"/>
  <c r="J52" i="935"/>
  <c r="M52" i="935"/>
  <c r="T52" i="935"/>
  <c r="U52" i="935"/>
  <c r="D53" i="935"/>
  <c r="H53" i="935" s="1"/>
  <c r="G53" i="935"/>
  <c r="J53" i="935"/>
  <c r="M53" i="935"/>
  <c r="T53" i="935"/>
  <c r="U53" i="935"/>
  <c r="D54" i="935"/>
  <c r="H54" i="935" s="1"/>
  <c r="G54" i="935"/>
  <c r="J54" i="935"/>
  <c r="M54" i="935"/>
  <c r="T54" i="935"/>
  <c r="U54" i="935"/>
  <c r="D55" i="935"/>
  <c r="G55" i="935"/>
  <c r="J55" i="935"/>
  <c r="M55" i="935"/>
  <c r="N55" i="935"/>
  <c r="T55" i="935"/>
  <c r="U55" i="935"/>
  <c r="D56" i="935"/>
  <c r="G56" i="935"/>
  <c r="J56" i="935"/>
  <c r="M56" i="935"/>
  <c r="N56" i="935"/>
  <c r="T56" i="935"/>
  <c r="U56" i="935"/>
  <c r="D57" i="935"/>
  <c r="G57" i="935"/>
  <c r="J57" i="935"/>
  <c r="N57" i="935" s="1"/>
  <c r="M57" i="935"/>
  <c r="T57" i="935"/>
  <c r="U57" i="935"/>
  <c r="D58" i="935"/>
  <c r="G58" i="935"/>
  <c r="J58" i="935"/>
  <c r="M58" i="935"/>
  <c r="N58" i="935"/>
  <c r="T58" i="935"/>
  <c r="U58" i="935"/>
  <c r="D59" i="935"/>
  <c r="G59" i="935"/>
  <c r="J59" i="935"/>
  <c r="M59" i="935"/>
  <c r="N59" i="935"/>
  <c r="T59" i="935"/>
  <c r="U59" i="935"/>
  <c r="D60" i="935"/>
  <c r="G60" i="935"/>
  <c r="J60" i="935"/>
  <c r="M60" i="935"/>
  <c r="N60" i="935"/>
  <c r="T60" i="935"/>
  <c r="U60" i="935"/>
  <c r="D61" i="935"/>
  <c r="G61" i="935"/>
  <c r="J61" i="935"/>
  <c r="M61" i="935"/>
  <c r="N61" i="935"/>
  <c r="T61" i="935"/>
  <c r="U61" i="935"/>
  <c r="D62" i="935"/>
  <c r="G62" i="935"/>
  <c r="J62" i="935"/>
  <c r="M62" i="935"/>
  <c r="N62" i="935"/>
  <c r="T62" i="935"/>
  <c r="U62" i="935"/>
  <c r="D63" i="935"/>
  <c r="G63" i="935"/>
  <c r="J63" i="935"/>
  <c r="M63" i="935"/>
  <c r="N63" i="935"/>
  <c r="T63" i="935"/>
  <c r="U63" i="935"/>
  <c r="D64" i="935"/>
  <c r="G64" i="935"/>
  <c r="J64" i="935"/>
  <c r="M64" i="935"/>
  <c r="N64" i="935"/>
  <c r="T64" i="935"/>
  <c r="U64" i="935"/>
  <c r="D65" i="935"/>
  <c r="G65" i="935"/>
  <c r="J65" i="935"/>
  <c r="M65" i="935"/>
  <c r="N65" i="935"/>
  <c r="T65" i="935"/>
  <c r="U65" i="935"/>
  <c r="D66" i="935"/>
  <c r="G66" i="935"/>
  <c r="J66" i="935"/>
  <c r="M66" i="935"/>
  <c r="N66" i="935"/>
  <c r="T66" i="935"/>
  <c r="U66" i="935"/>
  <c r="D67" i="935"/>
  <c r="G67" i="935"/>
  <c r="J67" i="935"/>
  <c r="M67" i="935"/>
  <c r="N67" i="935"/>
  <c r="T67" i="935"/>
  <c r="U67" i="935"/>
  <c r="D68" i="935"/>
  <c r="G68" i="935"/>
  <c r="J68" i="935"/>
  <c r="M68" i="935"/>
  <c r="N68" i="935"/>
  <c r="T68" i="935"/>
  <c r="U68" i="935"/>
  <c r="D69" i="935"/>
  <c r="G69" i="935"/>
  <c r="J69" i="935"/>
  <c r="M69" i="935"/>
  <c r="N69" i="935"/>
  <c r="T69" i="935"/>
  <c r="U69" i="935"/>
  <c r="D70" i="935"/>
  <c r="G70" i="935"/>
  <c r="J70" i="935"/>
  <c r="M70" i="935"/>
  <c r="N70" i="935"/>
  <c r="T70" i="935"/>
  <c r="U70" i="935"/>
  <c r="D71" i="935"/>
  <c r="G71" i="935"/>
  <c r="J71" i="935"/>
  <c r="M71" i="935"/>
  <c r="N71" i="935"/>
  <c r="T71" i="935"/>
  <c r="U71" i="935"/>
  <c r="D72" i="935"/>
  <c r="G72" i="935"/>
  <c r="J72" i="935"/>
  <c r="M72" i="935"/>
  <c r="T72" i="935"/>
  <c r="U72" i="935"/>
  <c r="D73" i="935"/>
  <c r="G73" i="935"/>
  <c r="J73" i="935"/>
  <c r="M73" i="935"/>
  <c r="N73" i="935" s="1"/>
  <c r="T73" i="935"/>
  <c r="U73" i="935"/>
  <c r="D74" i="935"/>
  <c r="G74" i="935"/>
  <c r="J74" i="935"/>
  <c r="N74" i="935" s="1"/>
  <c r="M74" i="935"/>
  <c r="T74" i="935"/>
  <c r="U74" i="935"/>
  <c r="D75" i="935"/>
  <c r="H75" i="935" s="1"/>
  <c r="G75" i="935"/>
  <c r="J75" i="935"/>
  <c r="M75" i="935"/>
  <c r="N75" i="935" s="1"/>
  <c r="T75" i="935"/>
  <c r="U75" i="935"/>
  <c r="D76" i="935"/>
  <c r="G76" i="935"/>
  <c r="J76" i="935"/>
  <c r="N76" i="935" s="1"/>
  <c r="M76" i="935"/>
  <c r="T76" i="935"/>
  <c r="U76" i="935"/>
  <c r="D77" i="935"/>
  <c r="H77" i="935" s="1"/>
  <c r="G77" i="935"/>
  <c r="J77" i="935"/>
  <c r="M77" i="935"/>
  <c r="N77" i="935" s="1"/>
  <c r="T77" i="935"/>
  <c r="U77" i="935"/>
  <c r="D78" i="935"/>
  <c r="G78" i="935"/>
  <c r="J78" i="935"/>
  <c r="N78" i="935" s="1"/>
  <c r="M78" i="935"/>
  <c r="T78" i="935"/>
  <c r="U78" i="935"/>
  <c r="D79" i="935"/>
  <c r="H79" i="935" s="1"/>
  <c r="G79" i="935"/>
  <c r="J79" i="935"/>
  <c r="M79" i="935"/>
  <c r="N79" i="935" s="1"/>
  <c r="T79" i="935"/>
  <c r="U79" i="935"/>
  <c r="D80" i="935"/>
  <c r="G80" i="935"/>
  <c r="J80" i="935"/>
  <c r="N80" i="935" s="1"/>
  <c r="M80" i="935"/>
  <c r="T80" i="935"/>
  <c r="U80" i="935"/>
  <c r="D81" i="935"/>
  <c r="H81" i="935" s="1"/>
  <c r="G81" i="935"/>
  <c r="J81" i="935"/>
  <c r="M81" i="935"/>
  <c r="T81" i="935"/>
  <c r="U81" i="935"/>
  <c r="D82" i="935"/>
  <c r="G82" i="935"/>
  <c r="J82" i="935"/>
  <c r="N82" i="935" s="1"/>
  <c r="M82" i="935"/>
  <c r="T82" i="935"/>
  <c r="U82" i="935"/>
  <c r="D83" i="935"/>
  <c r="H83" i="935" s="1"/>
  <c r="G83" i="935"/>
  <c r="J83" i="935"/>
  <c r="M83" i="935"/>
  <c r="N83" i="935" s="1"/>
  <c r="T83" i="935"/>
  <c r="U83" i="935"/>
  <c r="D84" i="935"/>
  <c r="G84" i="935"/>
  <c r="J84" i="935"/>
  <c r="N84" i="935" s="1"/>
  <c r="M84" i="935"/>
  <c r="T84" i="935"/>
  <c r="U84" i="935"/>
  <c r="D85" i="935"/>
  <c r="H85" i="935" s="1"/>
  <c r="G85" i="935"/>
  <c r="J85" i="935"/>
  <c r="M85" i="935"/>
  <c r="N85" i="935" s="1"/>
  <c r="T85" i="935"/>
  <c r="U85" i="935"/>
  <c r="D86" i="935"/>
  <c r="G86" i="935"/>
  <c r="J86" i="935"/>
  <c r="N86" i="935" s="1"/>
  <c r="M86" i="935"/>
  <c r="T86" i="935"/>
  <c r="U86" i="935"/>
  <c r="D87" i="935"/>
  <c r="H87" i="935" s="1"/>
  <c r="G87" i="935"/>
  <c r="J87" i="935"/>
  <c r="M87" i="935"/>
  <c r="N87" i="935" s="1"/>
  <c r="T87" i="935"/>
  <c r="U87" i="935"/>
  <c r="D88" i="935"/>
  <c r="G88" i="935"/>
  <c r="J88" i="935"/>
  <c r="N88" i="935" s="1"/>
  <c r="M88" i="935"/>
  <c r="T88" i="935"/>
  <c r="U88" i="935"/>
  <c r="D89" i="935"/>
  <c r="G89" i="935"/>
  <c r="J89" i="935"/>
  <c r="N89" i="935" s="1"/>
  <c r="M89" i="935"/>
  <c r="T89" i="935"/>
  <c r="U89" i="935"/>
  <c r="D90" i="935"/>
  <c r="G90" i="935"/>
  <c r="J90" i="935"/>
  <c r="N90" i="935" s="1"/>
  <c r="M90" i="935"/>
  <c r="T90" i="935"/>
  <c r="U90" i="935"/>
  <c r="D91" i="935"/>
  <c r="G91" i="935"/>
  <c r="J91" i="935"/>
  <c r="N91" i="935" s="1"/>
  <c r="M91" i="935"/>
  <c r="T91" i="935"/>
  <c r="U91" i="935"/>
  <c r="D92" i="935"/>
  <c r="G92" i="935"/>
  <c r="H92" i="935" s="1"/>
  <c r="J92" i="935"/>
  <c r="M92" i="935"/>
  <c r="N92" i="935"/>
  <c r="T92" i="935"/>
  <c r="U92" i="935"/>
  <c r="D93" i="935"/>
  <c r="G93" i="935"/>
  <c r="H93" i="935" s="1"/>
  <c r="J93" i="935"/>
  <c r="M93" i="935"/>
  <c r="N93" i="935" s="1"/>
  <c r="T93" i="935"/>
  <c r="U93" i="935"/>
  <c r="D94" i="935"/>
  <c r="G94" i="935"/>
  <c r="J94" i="935"/>
  <c r="M94" i="935"/>
  <c r="N94" i="935"/>
  <c r="T94" i="935"/>
  <c r="U94" i="935"/>
  <c r="D95" i="935"/>
  <c r="G95" i="935"/>
  <c r="H95" i="935" s="1"/>
  <c r="J95" i="935"/>
  <c r="M95" i="935"/>
  <c r="N95" i="935"/>
  <c r="T95" i="935"/>
  <c r="U95" i="935"/>
  <c r="D96" i="935"/>
  <c r="G96" i="935"/>
  <c r="H96" i="935" s="1"/>
  <c r="J96" i="935"/>
  <c r="M96" i="935"/>
  <c r="N96" i="935"/>
  <c r="T96" i="935"/>
  <c r="U96" i="935"/>
  <c r="D97" i="935"/>
  <c r="G97" i="935"/>
  <c r="J97" i="935"/>
  <c r="N97" i="935" s="1"/>
  <c r="M97" i="935"/>
  <c r="T97" i="935"/>
  <c r="U97" i="935"/>
  <c r="D98" i="935"/>
  <c r="G98" i="935"/>
  <c r="J98" i="935"/>
  <c r="N98" i="935" s="1"/>
  <c r="M98" i="935"/>
  <c r="T98" i="935"/>
  <c r="U98" i="935"/>
  <c r="D99" i="935"/>
  <c r="G99" i="935"/>
  <c r="J99" i="935"/>
  <c r="M99" i="935"/>
  <c r="N99" i="935"/>
  <c r="T99" i="935"/>
  <c r="U99" i="935"/>
  <c r="D100" i="935"/>
  <c r="G100" i="935"/>
  <c r="J100" i="935"/>
  <c r="N100" i="935" s="1"/>
  <c r="M100" i="935"/>
  <c r="T100" i="935"/>
  <c r="U100" i="935"/>
  <c r="D101" i="935"/>
  <c r="G101" i="935"/>
  <c r="J101" i="935"/>
  <c r="N101" i="935" s="1"/>
  <c r="M101" i="935"/>
  <c r="T101" i="935"/>
  <c r="U101" i="935"/>
  <c r="D102" i="935"/>
  <c r="G102" i="935"/>
  <c r="J102" i="935"/>
  <c r="M102" i="935"/>
  <c r="N102" i="935"/>
  <c r="T102" i="935"/>
  <c r="U102" i="935"/>
  <c r="D103" i="935"/>
  <c r="G103" i="935"/>
  <c r="H103" i="935" s="1"/>
  <c r="J103" i="935"/>
  <c r="M103" i="935"/>
  <c r="N103" i="935"/>
  <c r="T103" i="935"/>
  <c r="U103" i="935"/>
  <c r="D104" i="935"/>
  <c r="G104" i="935"/>
  <c r="J104" i="935"/>
  <c r="N104" i="935" s="1"/>
  <c r="M104" i="935"/>
  <c r="T104" i="935"/>
  <c r="U104" i="935"/>
  <c r="D105" i="935"/>
  <c r="G105" i="935"/>
  <c r="J105" i="935"/>
  <c r="N105" i="935" s="1"/>
  <c r="M105" i="935"/>
  <c r="T105" i="935"/>
  <c r="U105" i="935"/>
  <c r="D106" i="935"/>
  <c r="G106" i="935"/>
  <c r="J106" i="935"/>
  <c r="N106" i="935" s="1"/>
  <c r="M106" i="935"/>
  <c r="T106" i="935"/>
  <c r="U106" i="935"/>
  <c r="D107" i="935"/>
  <c r="G107" i="935"/>
  <c r="J107" i="935"/>
  <c r="N107" i="935" s="1"/>
  <c r="M107" i="935"/>
  <c r="T107" i="935"/>
  <c r="U107" i="935"/>
  <c r="D108" i="935"/>
  <c r="G108" i="935"/>
  <c r="J108" i="935"/>
  <c r="N108" i="935" s="1"/>
  <c r="M108" i="935"/>
  <c r="T108" i="935"/>
  <c r="U108" i="935"/>
  <c r="D109" i="935"/>
  <c r="G109" i="935"/>
  <c r="J109" i="935"/>
  <c r="N109" i="935" s="1"/>
  <c r="M109" i="935"/>
  <c r="T109" i="935"/>
  <c r="U109" i="935"/>
  <c r="D110" i="935"/>
  <c r="G110" i="935"/>
  <c r="J110" i="935"/>
  <c r="N110" i="935" s="1"/>
  <c r="M110" i="935"/>
  <c r="T110" i="935"/>
  <c r="U110" i="935"/>
  <c r="D111" i="935"/>
  <c r="G111" i="935"/>
  <c r="J111" i="935"/>
  <c r="N111" i="935" s="1"/>
  <c r="M111" i="935"/>
  <c r="T111" i="935"/>
  <c r="U111" i="935"/>
  <c r="D112" i="935"/>
  <c r="G112" i="935"/>
  <c r="J112" i="935"/>
  <c r="M112" i="935"/>
  <c r="N112" i="935"/>
  <c r="T112" i="935"/>
  <c r="U112" i="935"/>
  <c r="D113" i="935"/>
  <c r="G113" i="935"/>
  <c r="J113" i="935"/>
  <c r="N113" i="935" s="1"/>
  <c r="M113" i="935"/>
  <c r="T113" i="935"/>
  <c r="U113" i="935"/>
  <c r="D114" i="935"/>
  <c r="G114" i="935"/>
  <c r="J114" i="935"/>
  <c r="M114" i="935"/>
  <c r="N114" i="935"/>
  <c r="T114" i="935"/>
  <c r="U114" i="935"/>
  <c r="D115" i="935"/>
  <c r="G115" i="935"/>
  <c r="J115" i="935"/>
  <c r="N115" i="935" s="1"/>
  <c r="M115" i="935"/>
  <c r="T115" i="935"/>
  <c r="U115" i="935"/>
  <c r="D116" i="935"/>
  <c r="G116" i="935"/>
  <c r="J116" i="935"/>
  <c r="N116" i="935" s="1"/>
  <c r="M116" i="935"/>
  <c r="T116" i="935"/>
  <c r="U116" i="935"/>
  <c r="D117" i="935"/>
  <c r="G117" i="935"/>
  <c r="J117" i="935"/>
  <c r="M117" i="935"/>
  <c r="N117" i="935"/>
  <c r="T117" i="935"/>
  <c r="U117" i="935"/>
  <c r="D118" i="935"/>
  <c r="G118" i="935"/>
  <c r="J118" i="935"/>
  <c r="M118" i="935"/>
  <c r="N118" i="935"/>
  <c r="T118" i="935"/>
  <c r="U118" i="935"/>
  <c r="D119" i="935"/>
  <c r="G119" i="935"/>
  <c r="J119" i="935"/>
  <c r="M119" i="935"/>
  <c r="N119" i="935"/>
  <c r="T119" i="935"/>
  <c r="U119" i="935"/>
  <c r="D120" i="935"/>
  <c r="G120" i="935"/>
  <c r="J120" i="935"/>
  <c r="N120" i="935" s="1"/>
  <c r="M120" i="935"/>
  <c r="T120" i="935"/>
  <c r="U120" i="935"/>
  <c r="D121" i="935"/>
  <c r="G121" i="935"/>
  <c r="J121" i="935"/>
  <c r="M121" i="935"/>
  <c r="N121" i="935"/>
  <c r="T121" i="935"/>
  <c r="U121" i="935"/>
  <c r="D122" i="935"/>
  <c r="G122" i="935"/>
  <c r="J122" i="935"/>
  <c r="M122" i="935"/>
  <c r="N122" i="935"/>
  <c r="T122" i="935"/>
  <c r="U122" i="935"/>
  <c r="D123" i="935"/>
  <c r="G123" i="935"/>
  <c r="J123" i="935"/>
  <c r="M123" i="935"/>
  <c r="N123" i="935"/>
  <c r="T123" i="935"/>
  <c r="U123" i="935"/>
  <c r="D124" i="935"/>
  <c r="G124" i="935"/>
  <c r="J124" i="935"/>
  <c r="M124" i="935"/>
  <c r="N124" i="935"/>
  <c r="T124" i="935"/>
  <c r="U124" i="935"/>
  <c r="D125" i="935"/>
  <c r="G125" i="935"/>
  <c r="J125" i="935"/>
  <c r="M125" i="935"/>
  <c r="N125" i="935"/>
  <c r="T125" i="935"/>
  <c r="U125" i="935"/>
  <c r="D126" i="935"/>
  <c r="G126" i="935"/>
  <c r="J126" i="935"/>
  <c r="M126" i="935"/>
  <c r="N126" i="935"/>
  <c r="T126" i="935"/>
  <c r="U126" i="935"/>
  <c r="D127" i="935"/>
  <c r="G127" i="935"/>
  <c r="J127" i="935"/>
  <c r="M127" i="935"/>
  <c r="N127" i="935"/>
  <c r="T127" i="935"/>
  <c r="U127" i="935"/>
  <c r="D128" i="935"/>
  <c r="G128" i="935"/>
  <c r="J128" i="935"/>
  <c r="M128" i="935"/>
  <c r="N128" i="935" s="1"/>
  <c r="T128" i="935"/>
  <c r="U128" i="935"/>
  <c r="D129" i="935"/>
  <c r="G129" i="935"/>
  <c r="J129" i="935"/>
  <c r="M129" i="935"/>
  <c r="N129" i="935"/>
  <c r="T129" i="935"/>
  <c r="U129" i="935"/>
  <c r="D130" i="935"/>
  <c r="G130" i="935"/>
  <c r="J130" i="935"/>
  <c r="M130" i="935"/>
  <c r="N130" i="935"/>
  <c r="T130" i="935"/>
  <c r="U130" i="935"/>
  <c r="D131" i="935"/>
  <c r="G131" i="935"/>
  <c r="J131" i="935"/>
  <c r="M131" i="935"/>
  <c r="N131" i="935"/>
  <c r="T131" i="935"/>
  <c r="U131" i="935"/>
  <c r="D132" i="935"/>
  <c r="G132" i="935"/>
  <c r="J132" i="935"/>
  <c r="M132" i="935"/>
  <c r="N132" i="935" s="1"/>
  <c r="T132" i="935"/>
  <c r="U132" i="935"/>
  <c r="D133" i="935"/>
  <c r="G133" i="935"/>
  <c r="J133" i="935"/>
  <c r="M133" i="935"/>
  <c r="N133" i="935"/>
  <c r="T133" i="935"/>
  <c r="U133" i="935"/>
  <c r="D134" i="935"/>
  <c r="G134" i="935"/>
  <c r="J134" i="935"/>
  <c r="M134" i="935"/>
  <c r="N134" i="935"/>
  <c r="T134" i="935"/>
  <c r="U134" i="935"/>
  <c r="D135" i="935"/>
  <c r="G135" i="935"/>
  <c r="J135" i="935"/>
  <c r="M135" i="935"/>
  <c r="N135" i="935" s="1"/>
  <c r="T135" i="935"/>
  <c r="U135" i="935"/>
  <c r="D136" i="935"/>
  <c r="G136" i="935"/>
  <c r="J136" i="935"/>
  <c r="M136" i="935"/>
  <c r="N136" i="935"/>
  <c r="T136" i="935"/>
  <c r="U136" i="935"/>
  <c r="D137" i="935"/>
  <c r="G137" i="935"/>
  <c r="H137" i="935"/>
  <c r="J137" i="935"/>
  <c r="M137" i="935"/>
  <c r="N137" i="935"/>
  <c r="O137" i="935"/>
  <c r="P137" i="935" s="1"/>
  <c r="R137" i="935" s="1"/>
  <c r="T137" i="935"/>
  <c r="U137" i="935"/>
  <c r="D138" i="935"/>
  <c r="G138" i="935"/>
  <c r="H138" i="935"/>
  <c r="J138" i="935"/>
  <c r="M138" i="935"/>
  <c r="T138" i="935"/>
  <c r="U138" i="935"/>
  <c r="D139" i="935"/>
  <c r="G139" i="935"/>
  <c r="H139" i="935"/>
  <c r="J139" i="935"/>
  <c r="M139" i="935"/>
  <c r="T139" i="935"/>
  <c r="U139" i="935"/>
  <c r="M11" i="935"/>
  <c r="M10" i="935"/>
  <c r="M9" i="935"/>
  <c r="G11" i="935"/>
  <c r="G10" i="935"/>
  <c r="G9" i="935"/>
  <c r="A15" i="943"/>
  <c r="A16" i="943"/>
  <c r="C7" i="939"/>
  <c r="E6" i="938"/>
  <c r="D6" i="937"/>
  <c r="D6" i="936"/>
  <c r="D41" i="945"/>
  <c r="B41" i="945"/>
  <c r="D40" i="945"/>
  <c r="B40" i="945"/>
  <c r="D39" i="945"/>
  <c r="B39" i="945"/>
  <c r="D38" i="945"/>
  <c r="B38" i="945"/>
  <c r="D37" i="945"/>
  <c r="B37" i="945"/>
  <c r="D36" i="945"/>
  <c r="B36" i="945"/>
  <c r="D35" i="945"/>
  <c r="B35" i="945"/>
  <c r="D33" i="945"/>
  <c r="B33" i="945"/>
  <c r="A15" i="945"/>
  <c r="A12" i="945"/>
  <c r="A4" i="945"/>
  <c r="A3" i="945"/>
  <c r="A9" i="944"/>
  <c r="T6" i="944"/>
  <c r="S6" i="944"/>
  <c r="R6" i="944"/>
  <c r="O6" i="944"/>
  <c r="L6" i="944"/>
  <c r="I6" i="944"/>
  <c r="H6" i="944"/>
  <c r="F6" i="944"/>
  <c r="A2" i="944"/>
  <c r="A1" i="944"/>
  <c r="C30" i="943"/>
  <c r="A23" i="943"/>
  <c r="A20" i="943"/>
  <c r="A17" i="943"/>
  <c r="A14" i="943"/>
  <c r="L7" i="943"/>
  <c r="C7" i="943"/>
  <c r="L6" i="943"/>
  <c r="C6" i="943"/>
  <c r="L5" i="943"/>
  <c r="C5" i="943"/>
  <c r="C4" i="943"/>
  <c r="A2" i="943"/>
  <c r="A1" i="943"/>
  <c r="E44" i="942"/>
  <c r="J32" i="942"/>
  <c r="A27" i="942"/>
  <c r="I22" i="942"/>
  <c r="I48" i="942" s="1"/>
  <c r="D22" i="942"/>
  <c r="D48" i="942" s="1"/>
  <c r="A22" i="942"/>
  <c r="A48" i="942" s="1"/>
  <c r="E18" i="942"/>
  <c r="B17" i="942"/>
  <c r="B43" i="942" s="1"/>
  <c r="M8" i="942"/>
  <c r="M34" i="942" s="1"/>
  <c r="G8" i="942"/>
  <c r="G34" i="942" s="1"/>
  <c r="F8" i="942"/>
  <c r="F34" i="942" s="1"/>
  <c r="E8" i="942"/>
  <c r="E34" i="942" s="1"/>
  <c r="D8" i="942"/>
  <c r="D34" i="942" s="1"/>
  <c r="C8" i="942"/>
  <c r="C34" i="942" s="1"/>
  <c r="B8" i="942"/>
  <c r="B34" i="942" s="1"/>
  <c r="A5" i="942"/>
  <c r="A31" i="942" s="1"/>
  <c r="A2" i="942"/>
  <c r="A28" i="942" s="1"/>
  <c r="A1" i="942"/>
  <c r="E44" i="941"/>
  <c r="C34" i="941"/>
  <c r="J32" i="941"/>
  <c r="A27" i="941"/>
  <c r="I22" i="941"/>
  <c r="I48" i="941" s="1"/>
  <c r="D22" i="941"/>
  <c r="D48" i="941" s="1"/>
  <c r="A22" i="941"/>
  <c r="A48" i="941" s="1"/>
  <c r="E18" i="941"/>
  <c r="B17" i="941"/>
  <c r="B43" i="941" s="1"/>
  <c r="G8" i="941"/>
  <c r="G34" i="941" s="1"/>
  <c r="F8" i="941"/>
  <c r="F34" i="941" s="1"/>
  <c r="E8" i="941"/>
  <c r="E34" i="941" s="1"/>
  <c r="D8" i="941"/>
  <c r="D34" i="941" s="1"/>
  <c r="B8" i="941"/>
  <c r="B34" i="941" s="1"/>
  <c r="A5" i="941"/>
  <c r="A31" i="941" s="1"/>
  <c r="A2" i="941"/>
  <c r="A28" i="941" s="1"/>
  <c r="A1" i="941"/>
  <c r="H51" i="939"/>
  <c r="C51" i="939"/>
  <c r="A51" i="939"/>
  <c r="G33" i="939"/>
  <c r="F33" i="939"/>
  <c r="E33" i="939"/>
  <c r="D33" i="939"/>
  <c r="B33" i="939"/>
  <c r="G7" i="939"/>
  <c r="F7" i="939"/>
  <c r="E7" i="939"/>
  <c r="D7" i="939"/>
  <c r="B7" i="939"/>
  <c r="A6" i="939"/>
  <c r="A2" i="939"/>
  <c r="A1" i="939"/>
  <c r="J142" i="938"/>
  <c r="B142" i="938"/>
  <c r="O139" i="938"/>
  <c r="N139" i="938"/>
  <c r="M139" i="938"/>
  <c r="I139" i="938"/>
  <c r="H139" i="938"/>
  <c r="G139" i="938"/>
  <c r="F139" i="938"/>
  <c r="D139" i="938"/>
  <c r="C139" i="938"/>
  <c r="B139" i="938"/>
  <c r="O138" i="938"/>
  <c r="N138" i="938"/>
  <c r="M138" i="938"/>
  <c r="I138" i="938"/>
  <c r="H138" i="938"/>
  <c r="G138" i="938"/>
  <c r="F138" i="938"/>
  <c r="D138" i="938"/>
  <c r="C138" i="938"/>
  <c r="B138" i="938"/>
  <c r="O137" i="938"/>
  <c r="N137" i="938"/>
  <c r="M137" i="938"/>
  <c r="I137" i="938"/>
  <c r="H137" i="938"/>
  <c r="G137" i="938"/>
  <c r="F137" i="938"/>
  <c r="D137" i="938"/>
  <c r="C137" i="938"/>
  <c r="B137" i="938"/>
  <c r="O136" i="938"/>
  <c r="N136" i="938"/>
  <c r="M136" i="938"/>
  <c r="I136" i="938"/>
  <c r="H136" i="938"/>
  <c r="G136" i="938"/>
  <c r="F136" i="938"/>
  <c r="D136" i="938"/>
  <c r="C136" i="938"/>
  <c r="B136" i="938"/>
  <c r="O135" i="938"/>
  <c r="N135" i="938"/>
  <c r="M135" i="938"/>
  <c r="I135" i="938"/>
  <c r="H135" i="938"/>
  <c r="G135" i="938"/>
  <c r="F135" i="938"/>
  <c r="D135" i="938"/>
  <c r="C135" i="938"/>
  <c r="B135" i="938"/>
  <c r="O134" i="938"/>
  <c r="N134" i="938"/>
  <c r="M134" i="938"/>
  <c r="I134" i="938"/>
  <c r="H134" i="938"/>
  <c r="G134" i="938"/>
  <c r="F134" i="938"/>
  <c r="D134" i="938"/>
  <c r="C134" i="938"/>
  <c r="B134" i="938"/>
  <c r="O133" i="938"/>
  <c r="N133" i="938"/>
  <c r="M133" i="938"/>
  <c r="I133" i="938"/>
  <c r="H133" i="938"/>
  <c r="G133" i="938"/>
  <c r="F133" i="938"/>
  <c r="D133" i="938"/>
  <c r="C133" i="938"/>
  <c r="B133" i="938"/>
  <c r="O132" i="938"/>
  <c r="N132" i="938"/>
  <c r="M132" i="938"/>
  <c r="I132" i="938"/>
  <c r="H132" i="938"/>
  <c r="G132" i="938"/>
  <c r="F132" i="938"/>
  <c r="D132" i="938"/>
  <c r="C132" i="938"/>
  <c r="B132" i="938"/>
  <c r="O131" i="938"/>
  <c r="N131" i="938"/>
  <c r="M131" i="938"/>
  <c r="I131" i="938"/>
  <c r="H131" i="938"/>
  <c r="G131" i="938"/>
  <c r="F131" i="938"/>
  <c r="D131" i="938"/>
  <c r="C131" i="938"/>
  <c r="B131" i="938"/>
  <c r="O130" i="938"/>
  <c r="N130" i="938"/>
  <c r="M130" i="938"/>
  <c r="I130" i="938"/>
  <c r="H130" i="938"/>
  <c r="G130" i="938"/>
  <c r="F130" i="938"/>
  <c r="D130" i="938"/>
  <c r="C130" i="938"/>
  <c r="B130" i="938"/>
  <c r="O129" i="938"/>
  <c r="N129" i="938"/>
  <c r="M129" i="938"/>
  <c r="I129" i="938"/>
  <c r="H129" i="938"/>
  <c r="G129" i="938"/>
  <c r="F129" i="938"/>
  <c r="D129" i="938"/>
  <c r="C129" i="938"/>
  <c r="B129" i="938"/>
  <c r="O128" i="938"/>
  <c r="N128" i="938"/>
  <c r="M128" i="938"/>
  <c r="I128" i="938"/>
  <c r="H128" i="938"/>
  <c r="G128" i="938"/>
  <c r="F128" i="938"/>
  <c r="D128" i="938"/>
  <c r="C128" i="938"/>
  <c r="B128" i="938"/>
  <c r="O127" i="938"/>
  <c r="N127" i="938"/>
  <c r="M127" i="938"/>
  <c r="I127" i="938"/>
  <c r="H127" i="938"/>
  <c r="G127" i="938"/>
  <c r="F127" i="938"/>
  <c r="D127" i="938"/>
  <c r="C127" i="938"/>
  <c r="B127" i="938"/>
  <c r="O126" i="938"/>
  <c r="N126" i="938"/>
  <c r="M126" i="938"/>
  <c r="I126" i="938"/>
  <c r="H126" i="938"/>
  <c r="G126" i="938"/>
  <c r="F126" i="938"/>
  <c r="D126" i="938"/>
  <c r="C126" i="938"/>
  <c r="B126" i="938"/>
  <c r="O125" i="938"/>
  <c r="N125" i="938"/>
  <c r="M125" i="938"/>
  <c r="I125" i="938"/>
  <c r="H125" i="938"/>
  <c r="G125" i="938"/>
  <c r="F125" i="938"/>
  <c r="D125" i="938"/>
  <c r="C125" i="938"/>
  <c r="B125" i="938"/>
  <c r="O124" i="938"/>
  <c r="N124" i="938"/>
  <c r="M124" i="938"/>
  <c r="I124" i="938"/>
  <c r="H124" i="938"/>
  <c r="G124" i="938"/>
  <c r="F124" i="938"/>
  <c r="D124" i="938"/>
  <c r="C124" i="938"/>
  <c r="B124" i="938"/>
  <c r="O123" i="938"/>
  <c r="N123" i="938"/>
  <c r="M123" i="938"/>
  <c r="I123" i="938"/>
  <c r="H123" i="938"/>
  <c r="G123" i="938"/>
  <c r="F123" i="938"/>
  <c r="D123" i="938"/>
  <c r="C123" i="938"/>
  <c r="B123" i="938"/>
  <c r="O122" i="938"/>
  <c r="N122" i="938"/>
  <c r="M122" i="938"/>
  <c r="I122" i="938"/>
  <c r="H122" i="938"/>
  <c r="G122" i="938"/>
  <c r="F122" i="938"/>
  <c r="D122" i="938"/>
  <c r="C122" i="938"/>
  <c r="B122" i="938"/>
  <c r="O121" i="938"/>
  <c r="N121" i="938"/>
  <c r="M121" i="938"/>
  <c r="I121" i="938"/>
  <c r="H121" i="938"/>
  <c r="G121" i="938"/>
  <c r="F121" i="938"/>
  <c r="D121" i="938"/>
  <c r="C121" i="938"/>
  <c r="B121" i="938"/>
  <c r="O120" i="938"/>
  <c r="N120" i="938"/>
  <c r="M120" i="938"/>
  <c r="I120" i="938"/>
  <c r="H120" i="938"/>
  <c r="G120" i="938"/>
  <c r="F120" i="938"/>
  <c r="D120" i="938"/>
  <c r="C120" i="938"/>
  <c r="B120" i="938"/>
  <c r="O119" i="938"/>
  <c r="N119" i="938"/>
  <c r="M119" i="938"/>
  <c r="I119" i="938"/>
  <c r="H119" i="938"/>
  <c r="G119" i="938"/>
  <c r="F119" i="938"/>
  <c r="D119" i="938"/>
  <c r="C119" i="938"/>
  <c r="B119" i="938"/>
  <c r="O118" i="938"/>
  <c r="N118" i="938"/>
  <c r="M118" i="938"/>
  <c r="I118" i="938"/>
  <c r="H118" i="938"/>
  <c r="G118" i="938"/>
  <c r="F118" i="938"/>
  <c r="D118" i="938"/>
  <c r="C118" i="938"/>
  <c r="B118" i="938"/>
  <c r="O117" i="938"/>
  <c r="N117" i="938"/>
  <c r="M117" i="938"/>
  <c r="I117" i="938"/>
  <c r="H117" i="938"/>
  <c r="G117" i="938"/>
  <c r="F117" i="938"/>
  <c r="D117" i="938"/>
  <c r="C117" i="938"/>
  <c r="B117" i="938"/>
  <c r="O116" i="938"/>
  <c r="N116" i="938"/>
  <c r="M116" i="938"/>
  <c r="I116" i="938"/>
  <c r="H116" i="938"/>
  <c r="G116" i="938"/>
  <c r="F116" i="938"/>
  <c r="D116" i="938"/>
  <c r="C116" i="938"/>
  <c r="B116" i="938"/>
  <c r="O115" i="938"/>
  <c r="N115" i="938"/>
  <c r="M115" i="938"/>
  <c r="I115" i="938"/>
  <c r="H115" i="938"/>
  <c r="G115" i="938"/>
  <c r="F115" i="938"/>
  <c r="D115" i="938"/>
  <c r="C115" i="938"/>
  <c r="B115" i="938"/>
  <c r="O114" i="938"/>
  <c r="N114" i="938"/>
  <c r="M114" i="938"/>
  <c r="I114" i="938"/>
  <c r="H114" i="938"/>
  <c r="G114" i="938"/>
  <c r="F114" i="938"/>
  <c r="D114" i="938"/>
  <c r="C114" i="938"/>
  <c r="B114" i="938"/>
  <c r="O113" i="938"/>
  <c r="N113" i="938"/>
  <c r="M113" i="938"/>
  <c r="I113" i="938"/>
  <c r="H113" i="938"/>
  <c r="G113" i="938"/>
  <c r="F113" i="938"/>
  <c r="D113" i="938"/>
  <c r="C113" i="938"/>
  <c r="B113" i="938"/>
  <c r="O112" i="938"/>
  <c r="N112" i="938"/>
  <c r="M112" i="938"/>
  <c r="I112" i="938"/>
  <c r="H112" i="938"/>
  <c r="G112" i="938"/>
  <c r="F112" i="938"/>
  <c r="D112" i="938"/>
  <c r="C112" i="938"/>
  <c r="B112" i="938"/>
  <c r="O111" i="938"/>
  <c r="N111" i="938"/>
  <c r="M111" i="938"/>
  <c r="I111" i="938"/>
  <c r="H111" i="938"/>
  <c r="G111" i="938"/>
  <c r="F111" i="938"/>
  <c r="D111" i="938"/>
  <c r="C111" i="938"/>
  <c r="B111" i="938"/>
  <c r="O110" i="938"/>
  <c r="N110" i="938"/>
  <c r="M110" i="938"/>
  <c r="I110" i="938"/>
  <c r="H110" i="938"/>
  <c r="G110" i="938"/>
  <c r="F110" i="938"/>
  <c r="D110" i="938"/>
  <c r="C110" i="938"/>
  <c r="B110" i="938"/>
  <c r="O109" i="938"/>
  <c r="N109" i="938"/>
  <c r="M109" i="938"/>
  <c r="I109" i="938"/>
  <c r="H109" i="938"/>
  <c r="G109" i="938"/>
  <c r="D109" i="938"/>
  <c r="C109" i="938"/>
  <c r="B109" i="938"/>
  <c r="O108" i="938"/>
  <c r="N108" i="938"/>
  <c r="M108" i="938"/>
  <c r="I108" i="938"/>
  <c r="H108" i="938"/>
  <c r="G108" i="938"/>
  <c r="D108" i="938"/>
  <c r="C108" i="938"/>
  <c r="B108" i="938"/>
  <c r="O107" i="938"/>
  <c r="N107" i="938"/>
  <c r="M107" i="938"/>
  <c r="I107" i="938"/>
  <c r="H107" i="938"/>
  <c r="G107" i="938"/>
  <c r="D107" i="938"/>
  <c r="C107" i="938"/>
  <c r="B107" i="938"/>
  <c r="O106" i="938"/>
  <c r="M106" i="938"/>
  <c r="I106" i="938"/>
  <c r="H106" i="938"/>
  <c r="G106" i="938"/>
  <c r="D106" i="938"/>
  <c r="C106" i="938"/>
  <c r="B106" i="938"/>
  <c r="O105" i="938"/>
  <c r="M105" i="938"/>
  <c r="I105" i="938"/>
  <c r="H105" i="938"/>
  <c r="G105" i="938"/>
  <c r="D105" i="938"/>
  <c r="C105" i="938"/>
  <c r="B105" i="938"/>
  <c r="O104" i="938"/>
  <c r="M104" i="938"/>
  <c r="I104" i="938"/>
  <c r="H104" i="938"/>
  <c r="G104" i="938"/>
  <c r="D104" i="938"/>
  <c r="C104" i="938"/>
  <c r="B104" i="938"/>
  <c r="O103" i="938"/>
  <c r="M103" i="938"/>
  <c r="I103" i="938"/>
  <c r="H103" i="938"/>
  <c r="G103" i="938"/>
  <c r="D103" i="938"/>
  <c r="C103" i="938"/>
  <c r="B103" i="938"/>
  <c r="O102" i="938"/>
  <c r="M102" i="938"/>
  <c r="I102" i="938"/>
  <c r="H102" i="938"/>
  <c r="G102" i="938"/>
  <c r="D102" i="938"/>
  <c r="C102" i="938"/>
  <c r="B102" i="938"/>
  <c r="O101" i="938"/>
  <c r="M101" i="938"/>
  <c r="I101" i="938"/>
  <c r="H101" i="938"/>
  <c r="G101" i="938"/>
  <c r="D101" i="938"/>
  <c r="C101" i="938"/>
  <c r="B101" i="938"/>
  <c r="O100" i="938"/>
  <c r="M100" i="938"/>
  <c r="I100" i="938"/>
  <c r="H100" i="938"/>
  <c r="G100" i="938"/>
  <c r="D100" i="938"/>
  <c r="C100" i="938"/>
  <c r="B100" i="938"/>
  <c r="O99" i="938"/>
  <c r="M99" i="938"/>
  <c r="I99" i="938"/>
  <c r="H99" i="938"/>
  <c r="G99" i="938"/>
  <c r="D99" i="938"/>
  <c r="C99" i="938"/>
  <c r="B99" i="938"/>
  <c r="O98" i="938"/>
  <c r="M98" i="938"/>
  <c r="I98" i="938"/>
  <c r="H98" i="938"/>
  <c r="G98" i="938"/>
  <c r="D98" i="938"/>
  <c r="C98" i="938"/>
  <c r="B98" i="938"/>
  <c r="O97" i="938"/>
  <c r="M97" i="938"/>
  <c r="I97" i="938"/>
  <c r="H97" i="938"/>
  <c r="G97" i="938"/>
  <c r="D97" i="938"/>
  <c r="C97" i="938"/>
  <c r="B97" i="938"/>
  <c r="O96" i="938"/>
  <c r="M96" i="938"/>
  <c r="I96" i="938"/>
  <c r="H96" i="938"/>
  <c r="G96" i="938"/>
  <c r="D96" i="938"/>
  <c r="C96" i="938"/>
  <c r="B96" i="938"/>
  <c r="O95" i="938"/>
  <c r="M95" i="938"/>
  <c r="I95" i="938"/>
  <c r="H95" i="938"/>
  <c r="G95" i="938"/>
  <c r="D95" i="938"/>
  <c r="C95" i="938"/>
  <c r="B95" i="938"/>
  <c r="O94" i="938"/>
  <c r="M94" i="938"/>
  <c r="I94" i="938"/>
  <c r="H94" i="938"/>
  <c r="G94" i="938"/>
  <c r="D94" i="938"/>
  <c r="C94" i="938"/>
  <c r="B94" i="938"/>
  <c r="O93" i="938"/>
  <c r="M93" i="938"/>
  <c r="I93" i="938"/>
  <c r="H93" i="938"/>
  <c r="G93" i="938"/>
  <c r="D93" i="938"/>
  <c r="C93" i="938"/>
  <c r="B93" i="938"/>
  <c r="O92" i="938"/>
  <c r="M92" i="938"/>
  <c r="I92" i="938"/>
  <c r="H92" i="938"/>
  <c r="G92" i="938"/>
  <c r="D92" i="938"/>
  <c r="C92" i="938"/>
  <c r="B92" i="938"/>
  <c r="O91" i="938"/>
  <c r="M91" i="938"/>
  <c r="I91" i="938"/>
  <c r="H91" i="938"/>
  <c r="G91" i="938"/>
  <c r="D91" i="938"/>
  <c r="C91" i="938"/>
  <c r="B91" i="938"/>
  <c r="O90" i="938"/>
  <c r="M90" i="938"/>
  <c r="I90" i="938"/>
  <c r="H90" i="938"/>
  <c r="G90" i="938"/>
  <c r="D90" i="938"/>
  <c r="C90" i="938"/>
  <c r="B90" i="938"/>
  <c r="O89" i="938"/>
  <c r="M89" i="938"/>
  <c r="I89" i="938"/>
  <c r="H89" i="938"/>
  <c r="G89" i="938"/>
  <c r="D89" i="938"/>
  <c r="C89" i="938"/>
  <c r="B89" i="938"/>
  <c r="O88" i="938"/>
  <c r="M88" i="938"/>
  <c r="I88" i="938"/>
  <c r="H88" i="938"/>
  <c r="G88" i="938"/>
  <c r="D88" i="938"/>
  <c r="C88" i="938"/>
  <c r="B88" i="938"/>
  <c r="O87" i="938"/>
  <c r="M87" i="938"/>
  <c r="I87" i="938"/>
  <c r="H87" i="938"/>
  <c r="G87" i="938"/>
  <c r="D87" i="938"/>
  <c r="C87" i="938"/>
  <c r="B87" i="938"/>
  <c r="O86" i="938"/>
  <c r="M86" i="938"/>
  <c r="I86" i="938"/>
  <c r="H86" i="938"/>
  <c r="G86" i="938"/>
  <c r="D86" i="938"/>
  <c r="C86" i="938"/>
  <c r="B86" i="938"/>
  <c r="O85" i="938"/>
  <c r="M85" i="938"/>
  <c r="I85" i="938"/>
  <c r="H85" i="938"/>
  <c r="G85" i="938"/>
  <c r="D85" i="938"/>
  <c r="C85" i="938"/>
  <c r="B85" i="938"/>
  <c r="O84" i="938"/>
  <c r="M84" i="938"/>
  <c r="I84" i="938"/>
  <c r="H84" i="938"/>
  <c r="G84" i="938"/>
  <c r="D84" i="938"/>
  <c r="C84" i="938"/>
  <c r="B84" i="938"/>
  <c r="O83" i="938"/>
  <c r="M83" i="938"/>
  <c r="I83" i="938"/>
  <c r="H83" i="938"/>
  <c r="G83" i="938"/>
  <c r="D83" i="938"/>
  <c r="C83" i="938"/>
  <c r="B83" i="938"/>
  <c r="O82" i="938"/>
  <c r="M82" i="938"/>
  <c r="I82" i="938"/>
  <c r="H82" i="938"/>
  <c r="G82" i="938"/>
  <c r="D82" i="938"/>
  <c r="C82" i="938"/>
  <c r="B82" i="938"/>
  <c r="O81" i="938"/>
  <c r="M81" i="938"/>
  <c r="I81" i="938"/>
  <c r="H81" i="938"/>
  <c r="G81" i="938"/>
  <c r="D81" i="938"/>
  <c r="C81" i="938"/>
  <c r="B81" i="938"/>
  <c r="O80" i="938"/>
  <c r="M80" i="938"/>
  <c r="I80" i="938"/>
  <c r="H80" i="938"/>
  <c r="D80" i="938"/>
  <c r="C80" i="938"/>
  <c r="B80" i="938"/>
  <c r="O79" i="938"/>
  <c r="M79" i="938"/>
  <c r="I79" i="938"/>
  <c r="H79" i="938"/>
  <c r="D79" i="938"/>
  <c r="C79" i="938"/>
  <c r="B79" i="938"/>
  <c r="O78" i="938"/>
  <c r="M78" i="938"/>
  <c r="I78" i="938"/>
  <c r="H78" i="938"/>
  <c r="D78" i="938"/>
  <c r="C78" i="938"/>
  <c r="B78" i="938"/>
  <c r="O77" i="938"/>
  <c r="M77" i="938"/>
  <c r="I77" i="938"/>
  <c r="H77" i="938"/>
  <c r="D77" i="938"/>
  <c r="C77" i="938"/>
  <c r="B77" i="938"/>
  <c r="O76" i="938"/>
  <c r="M76" i="938"/>
  <c r="I76" i="938"/>
  <c r="H76" i="938"/>
  <c r="D76" i="938"/>
  <c r="C76" i="938"/>
  <c r="B76" i="938"/>
  <c r="O75" i="938"/>
  <c r="M75" i="938"/>
  <c r="I75" i="938"/>
  <c r="H75" i="938"/>
  <c r="D75" i="938"/>
  <c r="C75" i="938"/>
  <c r="B75" i="938"/>
  <c r="O74" i="938"/>
  <c r="M74" i="938"/>
  <c r="I74" i="938"/>
  <c r="H74" i="938"/>
  <c r="D74" i="938"/>
  <c r="C74" i="938"/>
  <c r="B74" i="938"/>
  <c r="O73" i="938"/>
  <c r="M73" i="938"/>
  <c r="I73" i="938"/>
  <c r="H73" i="938"/>
  <c r="D73" i="938"/>
  <c r="C73" i="938"/>
  <c r="B73" i="938"/>
  <c r="O72" i="938"/>
  <c r="M72" i="938"/>
  <c r="I72" i="938"/>
  <c r="H72" i="938"/>
  <c r="D72" i="938"/>
  <c r="C72" i="938"/>
  <c r="B72" i="938"/>
  <c r="O71" i="938"/>
  <c r="M71" i="938"/>
  <c r="I71" i="938"/>
  <c r="H71" i="938"/>
  <c r="D71" i="938"/>
  <c r="C71" i="938"/>
  <c r="B71" i="938"/>
  <c r="O70" i="938"/>
  <c r="M70" i="938"/>
  <c r="I70" i="938"/>
  <c r="H70" i="938"/>
  <c r="D70" i="938"/>
  <c r="C70" i="938"/>
  <c r="B70" i="938"/>
  <c r="C69" i="938"/>
  <c r="B69" i="938"/>
  <c r="C68" i="938"/>
  <c r="B68" i="938"/>
  <c r="C67" i="938"/>
  <c r="B67" i="938"/>
  <c r="C66" i="938"/>
  <c r="B66" i="938"/>
  <c r="C65" i="938"/>
  <c r="B65" i="938"/>
  <c r="C64" i="938"/>
  <c r="B64" i="938"/>
  <c r="C63" i="938"/>
  <c r="B63" i="938"/>
  <c r="C62" i="938"/>
  <c r="B62" i="938"/>
  <c r="C61" i="938"/>
  <c r="B61" i="938"/>
  <c r="C60" i="938"/>
  <c r="B60" i="938"/>
  <c r="C59" i="938"/>
  <c r="B59" i="938"/>
  <c r="C58" i="938"/>
  <c r="B58" i="938"/>
  <c r="C57" i="938"/>
  <c r="B57" i="938"/>
  <c r="C56" i="938"/>
  <c r="B56" i="938"/>
  <c r="C55" i="938"/>
  <c r="B55" i="938"/>
  <c r="C54" i="938"/>
  <c r="B54" i="938"/>
  <c r="C53" i="938"/>
  <c r="B53" i="938"/>
  <c r="C52" i="938"/>
  <c r="B52" i="938"/>
  <c r="C51" i="938"/>
  <c r="B51" i="938"/>
  <c r="C50" i="938"/>
  <c r="B50" i="938"/>
  <c r="C49" i="938"/>
  <c r="B49" i="938"/>
  <c r="C48" i="938"/>
  <c r="B48" i="938"/>
  <c r="C47" i="938"/>
  <c r="B47" i="938"/>
  <c r="C46" i="938"/>
  <c r="B46" i="938"/>
  <c r="C45" i="938"/>
  <c r="B45" i="938"/>
  <c r="C44" i="938"/>
  <c r="B44" i="938"/>
  <c r="C43" i="938"/>
  <c r="B43" i="938"/>
  <c r="C42" i="938"/>
  <c r="B42" i="938"/>
  <c r="C41" i="938"/>
  <c r="B41" i="938"/>
  <c r="C40" i="938"/>
  <c r="B40" i="938"/>
  <c r="C39" i="938"/>
  <c r="B39" i="938"/>
  <c r="C38" i="938"/>
  <c r="B38" i="938"/>
  <c r="C37" i="938"/>
  <c r="B37" i="938"/>
  <c r="C36" i="938"/>
  <c r="B36" i="938"/>
  <c r="C35" i="938"/>
  <c r="B35" i="938"/>
  <c r="C34" i="938"/>
  <c r="B34" i="938"/>
  <c r="C33" i="938"/>
  <c r="B33" i="938"/>
  <c r="C32" i="938"/>
  <c r="B32" i="938"/>
  <c r="C31" i="938"/>
  <c r="B31" i="938"/>
  <c r="C30" i="938"/>
  <c r="B30" i="938"/>
  <c r="C29" i="938"/>
  <c r="B29" i="938"/>
  <c r="C28" i="938"/>
  <c r="B28" i="938"/>
  <c r="C27" i="938"/>
  <c r="B27" i="938"/>
  <c r="C26" i="938"/>
  <c r="B26" i="938"/>
  <c r="C25" i="938"/>
  <c r="B25" i="938"/>
  <c r="C24" i="938"/>
  <c r="B24" i="938"/>
  <c r="C23" i="938"/>
  <c r="B23" i="938"/>
  <c r="C22" i="938"/>
  <c r="B22" i="938"/>
  <c r="C21" i="938"/>
  <c r="B21" i="938"/>
  <c r="C20" i="938"/>
  <c r="B20" i="938"/>
  <c r="C19" i="938"/>
  <c r="B19" i="938"/>
  <c r="C18" i="938"/>
  <c r="B18" i="938"/>
  <c r="C17" i="938"/>
  <c r="B17" i="938"/>
  <c r="C16" i="938"/>
  <c r="B16" i="938"/>
  <c r="C15" i="938"/>
  <c r="B15" i="938"/>
  <c r="C14" i="938"/>
  <c r="B14" i="938"/>
  <c r="C13" i="938"/>
  <c r="B13" i="938"/>
  <c r="C12" i="938"/>
  <c r="B12" i="938"/>
  <c r="C11" i="938"/>
  <c r="B11" i="938"/>
  <c r="C10" i="938"/>
  <c r="B10" i="938"/>
  <c r="O6" i="938"/>
  <c r="N6" i="938"/>
  <c r="M6" i="938"/>
  <c r="I6" i="938"/>
  <c r="H6" i="938"/>
  <c r="G6" i="938"/>
  <c r="F6" i="938"/>
  <c r="D6" i="938"/>
  <c r="B4" i="938"/>
  <c r="C3" i="938"/>
  <c r="B1" i="938"/>
  <c r="I142" i="937"/>
  <c r="A142" i="937"/>
  <c r="H139" i="937"/>
  <c r="G139" i="937"/>
  <c r="F139" i="937"/>
  <c r="E139" i="937"/>
  <c r="C139" i="937"/>
  <c r="B139" i="937"/>
  <c r="A139" i="937"/>
  <c r="H138" i="937"/>
  <c r="G138" i="937"/>
  <c r="F138" i="937"/>
  <c r="E138" i="937"/>
  <c r="C138" i="937"/>
  <c r="B138" i="937"/>
  <c r="A138" i="937"/>
  <c r="H137" i="937"/>
  <c r="G137" i="937"/>
  <c r="F137" i="937"/>
  <c r="E137" i="937"/>
  <c r="C137" i="937"/>
  <c r="B137" i="937"/>
  <c r="A137" i="937"/>
  <c r="H136" i="937"/>
  <c r="G136" i="937"/>
  <c r="F136" i="937"/>
  <c r="E136" i="937"/>
  <c r="C136" i="937"/>
  <c r="B136" i="937"/>
  <c r="A136" i="937"/>
  <c r="H135" i="937"/>
  <c r="G135" i="937"/>
  <c r="F135" i="937"/>
  <c r="E135" i="937"/>
  <c r="C135" i="937"/>
  <c r="B135" i="937"/>
  <c r="A135" i="937"/>
  <c r="H134" i="937"/>
  <c r="G134" i="937"/>
  <c r="F134" i="937"/>
  <c r="E134" i="937"/>
  <c r="C134" i="937"/>
  <c r="B134" i="937"/>
  <c r="A134" i="937"/>
  <c r="H133" i="937"/>
  <c r="G133" i="937"/>
  <c r="F133" i="937"/>
  <c r="E133" i="937"/>
  <c r="C133" i="937"/>
  <c r="B133" i="937"/>
  <c r="A133" i="937"/>
  <c r="H132" i="937"/>
  <c r="G132" i="937"/>
  <c r="F132" i="937"/>
  <c r="E132" i="937"/>
  <c r="C132" i="937"/>
  <c r="B132" i="937"/>
  <c r="A132" i="937"/>
  <c r="H131" i="937"/>
  <c r="G131" i="937"/>
  <c r="F131" i="937"/>
  <c r="E131" i="937"/>
  <c r="C131" i="937"/>
  <c r="B131" i="937"/>
  <c r="A131" i="937"/>
  <c r="H130" i="937"/>
  <c r="G130" i="937"/>
  <c r="F130" i="937"/>
  <c r="E130" i="937"/>
  <c r="C130" i="937"/>
  <c r="B130" i="937"/>
  <c r="A130" i="937"/>
  <c r="H129" i="937"/>
  <c r="G129" i="937"/>
  <c r="F129" i="937"/>
  <c r="E129" i="937"/>
  <c r="C129" i="937"/>
  <c r="B129" i="937"/>
  <c r="A129" i="937"/>
  <c r="H128" i="937"/>
  <c r="G128" i="937"/>
  <c r="F128" i="937"/>
  <c r="E128" i="937"/>
  <c r="C128" i="937"/>
  <c r="B128" i="937"/>
  <c r="A128" i="937"/>
  <c r="H127" i="937"/>
  <c r="G127" i="937"/>
  <c r="F127" i="937"/>
  <c r="E127" i="937"/>
  <c r="C127" i="937"/>
  <c r="B127" i="937"/>
  <c r="A127" i="937"/>
  <c r="H126" i="937"/>
  <c r="G126" i="937"/>
  <c r="F126" i="937"/>
  <c r="E126" i="937"/>
  <c r="C126" i="937"/>
  <c r="B126" i="937"/>
  <c r="A126" i="937"/>
  <c r="H125" i="937"/>
  <c r="G125" i="937"/>
  <c r="F125" i="937"/>
  <c r="E125" i="937"/>
  <c r="C125" i="937"/>
  <c r="B125" i="937"/>
  <c r="A125" i="937"/>
  <c r="H124" i="937"/>
  <c r="G124" i="937"/>
  <c r="F124" i="937"/>
  <c r="E124" i="937"/>
  <c r="C124" i="937"/>
  <c r="B124" i="937"/>
  <c r="A124" i="937"/>
  <c r="H123" i="937"/>
  <c r="G123" i="937"/>
  <c r="F123" i="937"/>
  <c r="E123" i="937"/>
  <c r="C123" i="937"/>
  <c r="B123" i="937"/>
  <c r="A123" i="937"/>
  <c r="H122" i="937"/>
  <c r="G122" i="937"/>
  <c r="F122" i="937"/>
  <c r="E122" i="937"/>
  <c r="C122" i="937"/>
  <c r="B122" i="937"/>
  <c r="A122" i="937"/>
  <c r="H121" i="937"/>
  <c r="G121" i="937"/>
  <c r="F121" i="937"/>
  <c r="E121" i="937"/>
  <c r="C121" i="937"/>
  <c r="B121" i="937"/>
  <c r="A121" i="937"/>
  <c r="H120" i="937"/>
  <c r="G120" i="937"/>
  <c r="F120" i="937"/>
  <c r="E120" i="937"/>
  <c r="C120" i="937"/>
  <c r="B120" i="937"/>
  <c r="A120" i="937"/>
  <c r="H119" i="937"/>
  <c r="G119" i="937"/>
  <c r="F119" i="937"/>
  <c r="E119" i="937"/>
  <c r="C119" i="937"/>
  <c r="B119" i="937"/>
  <c r="A119" i="937"/>
  <c r="H118" i="937"/>
  <c r="G118" i="937"/>
  <c r="F118" i="937"/>
  <c r="E118" i="937"/>
  <c r="C118" i="937"/>
  <c r="B118" i="937"/>
  <c r="A118" i="937"/>
  <c r="H117" i="937"/>
  <c r="G117" i="937"/>
  <c r="F117" i="937"/>
  <c r="E117" i="937"/>
  <c r="C117" i="937"/>
  <c r="B117" i="937"/>
  <c r="A117" i="937"/>
  <c r="H116" i="937"/>
  <c r="G116" i="937"/>
  <c r="F116" i="937"/>
  <c r="E116" i="937"/>
  <c r="C116" i="937"/>
  <c r="I116" i="937" s="1"/>
  <c r="J116" i="937" s="1"/>
  <c r="B116" i="937"/>
  <c r="A116" i="937"/>
  <c r="H115" i="937"/>
  <c r="G115" i="937"/>
  <c r="F115" i="937"/>
  <c r="E115" i="937"/>
  <c r="C115" i="937"/>
  <c r="B115" i="937"/>
  <c r="A115" i="937"/>
  <c r="H114" i="937"/>
  <c r="G114" i="937"/>
  <c r="F114" i="937"/>
  <c r="E114" i="937"/>
  <c r="C114" i="937"/>
  <c r="B114" i="937"/>
  <c r="A114" i="937"/>
  <c r="H113" i="937"/>
  <c r="G113" i="937"/>
  <c r="F113" i="937"/>
  <c r="E113" i="937"/>
  <c r="C113" i="937"/>
  <c r="B113" i="937"/>
  <c r="A113" i="937"/>
  <c r="H112" i="937"/>
  <c r="G112" i="937"/>
  <c r="F112" i="937"/>
  <c r="E112" i="937"/>
  <c r="C112" i="937"/>
  <c r="B112" i="937"/>
  <c r="A112" i="937"/>
  <c r="H111" i="937"/>
  <c r="G111" i="937"/>
  <c r="F111" i="937"/>
  <c r="E111" i="937"/>
  <c r="C111" i="937"/>
  <c r="B111" i="937"/>
  <c r="A111" i="937"/>
  <c r="H110" i="937"/>
  <c r="G110" i="937"/>
  <c r="F110" i="937"/>
  <c r="E110" i="937"/>
  <c r="C110" i="937"/>
  <c r="B110" i="937"/>
  <c r="A110" i="937"/>
  <c r="H109" i="937"/>
  <c r="G109" i="937"/>
  <c r="F109" i="937"/>
  <c r="C109" i="937"/>
  <c r="B109" i="937"/>
  <c r="A109" i="937"/>
  <c r="H108" i="937"/>
  <c r="G108" i="937"/>
  <c r="F108" i="937"/>
  <c r="C108" i="937"/>
  <c r="B108" i="937"/>
  <c r="A108" i="937"/>
  <c r="H107" i="937"/>
  <c r="G107" i="937"/>
  <c r="F107" i="937"/>
  <c r="C107" i="937"/>
  <c r="B107" i="937"/>
  <c r="A107" i="937"/>
  <c r="H106" i="937"/>
  <c r="G106" i="937"/>
  <c r="F106" i="937"/>
  <c r="C106" i="937"/>
  <c r="B106" i="937"/>
  <c r="A106" i="937"/>
  <c r="H105" i="937"/>
  <c r="G105" i="937"/>
  <c r="F105" i="937"/>
  <c r="C105" i="937"/>
  <c r="B105" i="937"/>
  <c r="A105" i="937"/>
  <c r="H104" i="937"/>
  <c r="G104" i="937"/>
  <c r="F104" i="937"/>
  <c r="C104" i="937"/>
  <c r="B104" i="937"/>
  <c r="A104" i="937"/>
  <c r="H103" i="937"/>
  <c r="G103" i="937"/>
  <c r="F103" i="937"/>
  <c r="C103" i="937"/>
  <c r="B103" i="937"/>
  <c r="A103" i="937"/>
  <c r="H102" i="937"/>
  <c r="G102" i="937"/>
  <c r="F102" i="937"/>
  <c r="C102" i="937"/>
  <c r="B102" i="937"/>
  <c r="A102" i="937"/>
  <c r="H101" i="937"/>
  <c r="G101" i="937"/>
  <c r="F101" i="937"/>
  <c r="C101" i="937"/>
  <c r="B101" i="937"/>
  <c r="A101" i="937"/>
  <c r="H100" i="937"/>
  <c r="G100" i="937"/>
  <c r="F100" i="937"/>
  <c r="C100" i="937"/>
  <c r="B100" i="937"/>
  <c r="A100" i="937"/>
  <c r="H99" i="937"/>
  <c r="G99" i="937"/>
  <c r="F99" i="937"/>
  <c r="C99" i="937"/>
  <c r="B99" i="937"/>
  <c r="A99" i="937"/>
  <c r="H98" i="937"/>
  <c r="G98" i="937"/>
  <c r="F98" i="937"/>
  <c r="C98" i="937"/>
  <c r="B98" i="937"/>
  <c r="A98" i="937"/>
  <c r="H97" i="937"/>
  <c r="G97" i="937"/>
  <c r="F97" i="937"/>
  <c r="C97" i="937"/>
  <c r="B97" i="937"/>
  <c r="A97" i="937"/>
  <c r="H96" i="937"/>
  <c r="G96" i="937"/>
  <c r="F96" i="937"/>
  <c r="C96" i="937"/>
  <c r="B96" i="937"/>
  <c r="A96" i="937"/>
  <c r="H95" i="937"/>
  <c r="G95" i="937"/>
  <c r="F95" i="937"/>
  <c r="C95" i="937"/>
  <c r="B95" i="937"/>
  <c r="A95" i="937"/>
  <c r="H94" i="937"/>
  <c r="G94" i="937"/>
  <c r="F94" i="937"/>
  <c r="C94" i="937"/>
  <c r="B94" i="937"/>
  <c r="A94" i="937"/>
  <c r="H93" i="937"/>
  <c r="G93" i="937"/>
  <c r="F93" i="937"/>
  <c r="C93" i="937"/>
  <c r="B93" i="937"/>
  <c r="A93" i="937"/>
  <c r="H92" i="937"/>
  <c r="G92" i="937"/>
  <c r="F92" i="937"/>
  <c r="C92" i="937"/>
  <c r="B92" i="937"/>
  <c r="A92" i="937"/>
  <c r="H91" i="937"/>
  <c r="G91" i="937"/>
  <c r="F91" i="937"/>
  <c r="C91" i="937"/>
  <c r="B91" i="937"/>
  <c r="A91" i="937"/>
  <c r="H90" i="937"/>
  <c r="G90" i="937"/>
  <c r="F90" i="937"/>
  <c r="C90" i="937"/>
  <c r="B90" i="937"/>
  <c r="A90" i="937"/>
  <c r="H89" i="937"/>
  <c r="G89" i="937"/>
  <c r="F89" i="937"/>
  <c r="C89" i="937"/>
  <c r="B89" i="937"/>
  <c r="A89" i="937"/>
  <c r="H88" i="937"/>
  <c r="G88" i="937"/>
  <c r="F88" i="937"/>
  <c r="C88" i="937"/>
  <c r="B88" i="937"/>
  <c r="A88" i="937"/>
  <c r="H87" i="937"/>
  <c r="G87" i="937"/>
  <c r="F87" i="937"/>
  <c r="C87" i="937"/>
  <c r="B87" i="937"/>
  <c r="A87" i="937"/>
  <c r="H86" i="937"/>
  <c r="G86" i="937"/>
  <c r="F86" i="937"/>
  <c r="C86" i="937"/>
  <c r="B86" i="937"/>
  <c r="A86" i="937"/>
  <c r="H85" i="937"/>
  <c r="G85" i="937"/>
  <c r="F85" i="937"/>
  <c r="C85" i="937"/>
  <c r="B85" i="937"/>
  <c r="A85" i="937"/>
  <c r="H84" i="937"/>
  <c r="G84" i="937"/>
  <c r="F84" i="937"/>
  <c r="C84" i="937"/>
  <c r="B84" i="937"/>
  <c r="A84" i="937"/>
  <c r="H83" i="937"/>
  <c r="G83" i="937"/>
  <c r="F83" i="937"/>
  <c r="C83" i="937"/>
  <c r="B83" i="937"/>
  <c r="A83" i="937"/>
  <c r="H82" i="937"/>
  <c r="G82" i="937"/>
  <c r="F82" i="937"/>
  <c r="C82" i="937"/>
  <c r="B82" i="937"/>
  <c r="A82" i="937"/>
  <c r="H81" i="937"/>
  <c r="G81" i="937"/>
  <c r="F81" i="937"/>
  <c r="C81" i="937"/>
  <c r="B81" i="937"/>
  <c r="A81" i="937"/>
  <c r="H80" i="937"/>
  <c r="G80" i="937"/>
  <c r="C80" i="937"/>
  <c r="B80" i="937"/>
  <c r="A80" i="937"/>
  <c r="H79" i="937"/>
  <c r="G79" i="937"/>
  <c r="C79" i="937"/>
  <c r="B79" i="937"/>
  <c r="A79" i="937"/>
  <c r="H78" i="937"/>
  <c r="G78" i="937"/>
  <c r="C78" i="937"/>
  <c r="B78" i="937"/>
  <c r="A78" i="937"/>
  <c r="H77" i="937"/>
  <c r="G77" i="937"/>
  <c r="C77" i="937"/>
  <c r="B77" i="937"/>
  <c r="A77" i="937"/>
  <c r="H76" i="937"/>
  <c r="G76" i="937"/>
  <c r="C76" i="937"/>
  <c r="B76" i="937"/>
  <c r="A76" i="937"/>
  <c r="H75" i="937"/>
  <c r="G75" i="937"/>
  <c r="C75" i="937"/>
  <c r="B75" i="937"/>
  <c r="A75" i="937"/>
  <c r="H74" i="937"/>
  <c r="G74" i="937"/>
  <c r="C74" i="937"/>
  <c r="B74" i="937"/>
  <c r="A74" i="937"/>
  <c r="H73" i="937"/>
  <c r="G73" i="937"/>
  <c r="C73" i="937"/>
  <c r="B73" i="937"/>
  <c r="A73" i="937"/>
  <c r="H72" i="937"/>
  <c r="G72" i="937"/>
  <c r="C72" i="937"/>
  <c r="B72" i="937"/>
  <c r="A72" i="937"/>
  <c r="H71" i="937"/>
  <c r="G71" i="937"/>
  <c r="C71" i="937"/>
  <c r="B71" i="937"/>
  <c r="A71" i="937"/>
  <c r="H70" i="937"/>
  <c r="G70" i="937"/>
  <c r="C70" i="937"/>
  <c r="B70" i="937"/>
  <c r="A70" i="937"/>
  <c r="B69" i="937"/>
  <c r="A69" i="937"/>
  <c r="B68" i="937"/>
  <c r="A68" i="937"/>
  <c r="B67" i="937"/>
  <c r="A67" i="937"/>
  <c r="B66" i="937"/>
  <c r="A66" i="937"/>
  <c r="B65" i="937"/>
  <c r="A65" i="937"/>
  <c r="B64" i="937"/>
  <c r="A64" i="937"/>
  <c r="B63" i="937"/>
  <c r="A63" i="937"/>
  <c r="B62" i="937"/>
  <c r="A62" i="937"/>
  <c r="B61" i="937"/>
  <c r="A61" i="937"/>
  <c r="B60" i="937"/>
  <c r="A60" i="937"/>
  <c r="B59" i="937"/>
  <c r="A59" i="937"/>
  <c r="B58" i="937"/>
  <c r="A58" i="937"/>
  <c r="B57" i="937"/>
  <c r="A57" i="937"/>
  <c r="B56" i="937"/>
  <c r="A56" i="937"/>
  <c r="B55" i="937"/>
  <c r="A55" i="937"/>
  <c r="B54" i="937"/>
  <c r="A54" i="937"/>
  <c r="B53" i="937"/>
  <c r="A53" i="937"/>
  <c r="B52" i="937"/>
  <c r="A52" i="937"/>
  <c r="B51" i="937"/>
  <c r="A51" i="937"/>
  <c r="B50" i="937"/>
  <c r="A50" i="937"/>
  <c r="B49" i="937"/>
  <c r="A49" i="937"/>
  <c r="B48" i="937"/>
  <c r="A48" i="937"/>
  <c r="B47" i="937"/>
  <c r="A47" i="937"/>
  <c r="B46" i="937"/>
  <c r="A46" i="937"/>
  <c r="B45" i="937"/>
  <c r="A45" i="937"/>
  <c r="B44" i="937"/>
  <c r="A44" i="937"/>
  <c r="B43" i="937"/>
  <c r="A43" i="937"/>
  <c r="B42" i="937"/>
  <c r="A42" i="937"/>
  <c r="B41" i="937"/>
  <c r="A41" i="937"/>
  <c r="B40" i="937"/>
  <c r="A40" i="937"/>
  <c r="B39" i="937"/>
  <c r="A39" i="937"/>
  <c r="B38" i="937"/>
  <c r="A38" i="937"/>
  <c r="B37" i="937"/>
  <c r="A37" i="937"/>
  <c r="B36" i="937"/>
  <c r="A36" i="937"/>
  <c r="B35" i="937"/>
  <c r="A35" i="937"/>
  <c r="B34" i="937"/>
  <c r="A34" i="937"/>
  <c r="B33" i="937"/>
  <c r="A33" i="937"/>
  <c r="B32" i="937"/>
  <c r="A32" i="937"/>
  <c r="B31" i="937"/>
  <c r="A31" i="937"/>
  <c r="B30" i="937"/>
  <c r="A30" i="937"/>
  <c r="B29" i="937"/>
  <c r="A29" i="937"/>
  <c r="B28" i="937"/>
  <c r="A28" i="937"/>
  <c r="B27" i="937"/>
  <c r="A27" i="937"/>
  <c r="B26" i="937"/>
  <c r="A26" i="937"/>
  <c r="B25" i="937"/>
  <c r="A25" i="937"/>
  <c r="B24" i="937"/>
  <c r="A24" i="937"/>
  <c r="B23" i="937"/>
  <c r="A23" i="937"/>
  <c r="B22" i="937"/>
  <c r="A22" i="937"/>
  <c r="B21" i="937"/>
  <c r="A21" i="937"/>
  <c r="B20" i="937"/>
  <c r="A20" i="937"/>
  <c r="B19" i="937"/>
  <c r="A19" i="937"/>
  <c r="B18" i="937"/>
  <c r="A18" i="937"/>
  <c r="B17" i="937"/>
  <c r="A17" i="937"/>
  <c r="B16" i="937"/>
  <c r="A16" i="937"/>
  <c r="B15" i="937"/>
  <c r="A15" i="937"/>
  <c r="B14" i="937"/>
  <c r="A14" i="937"/>
  <c r="B13" i="937"/>
  <c r="A13" i="937"/>
  <c r="B12" i="937"/>
  <c r="A12" i="937"/>
  <c r="B11" i="937"/>
  <c r="A11" i="937"/>
  <c r="B10" i="937"/>
  <c r="A10" i="937"/>
  <c r="N6" i="937"/>
  <c r="M6" i="937"/>
  <c r="L6" i="937"/>
  <c r="H6" i="937"/>
  <c r="G6" i="937"/>
  <c r="F6" i="937"/>
  <c r="E6" i="937"/>
  <c r="C6" i="937"/>
  <c r="B3" i="937"/>
  <c r="A1" i="937"/>
  <c r="I142" i="936"/>
  <c r="A142" i="936"/>
  <c r="U139" i="936"/>
  <c r="V139" i="936" s="1"/>
  <c r="N139" i="936" s="1"/>
  <c r="S139" i="936"/>
  <c r="T139" i="936" s="1"/>
  <c r="M139" i="936" s="1"/>
  <c r="Q139" i="936"/>
  <c r="R139" i="936" s="1"/>
  <c r="L139" i="936" s="1"/>
  <c r="H139" i="936"/>
  <c r="G139" i="936"/>
  <c r="F139" i="936"/>
  <c r="E139" i="936"/>
  <c r="C139" i="936"/>
  <c r="B139" i="936"/>
  <c r="A139" i="936"/>
  <c r="U138" i="936"/>
  <c r="V138" i="936" s="1"/>
  <c r="N138" i="936" s="1"/>
  <c r="S138" i="936"/>
  <c r="T138" i="936" s="1"/>
  <c r="M138" i="936" s="1"/>
  <c r="Q138" i="936"/>
  <c r="R138" i="936" s="1"/>
  <c r="L138" i="936" s="1"/>
  <c r="H138" i="936"/>
  <c r="G138" i="936"/>
  <c r="F138" i="936"/>
  <c r="E138" i="936"/>
  <c r="C138" i="936"/>
  <c r="B138" i="936"/>
  <c r="A138" i="936"/>
  <c r="U137" i="936"/>
  <c r="V137" i="936" s="1"/>
  <c r="N137" i="936" s="1"/>
  <c r="S137" i="936"/>
  <c r="T137" i="936" s="1"/>
  <c r="M137" i="936" s="1"/>
  <c r="Q137" i="936"/>
  <c r="R137" i="936" s="1"/>
  <c r="L137" i="936" s="1"/>
  <c r="H137" i="936"/>
  <c r="G137" i="936"/>
  <c r="F137" i="936"/>
  <c r="E137" i="936"/>
  <c r="C137" i="936"/>
  <c r="B137" i="936"/>
  <c r="A137" i="936"/>
  <c r="U136" i="936"/>
  <c r="V136" i="936" s="1"/>
  <c r="N136" i="936" s="1"/>
  <c r="S136" i="936"/>
  <c r="T136" i="936" s="1"/>
  <c r="M136" i="936" s="1"/>
  <c r="Q136" i="936"/>
  <c r="R136" i="936" s="1"/>
  <c r="L136" i="936" s="1"/>
  <c r="H136" i="936"/>
  <c r="G136" i="936"/>
  <c r="F136" i="936"/>
  <c r="E136" i="936"/>
  <c r="C136" i="936"/>
  <c r="B136" i="936"/>
  <c r="A136" i="936"/>
  <c r="U135" i="936"/>
  <c r="V135" i="936" s="1"/>
  <c r="N135" i="936" s="1"/>
  <c r="S135" i="936"/>
  <c r="T135" i="936" s="1"/>
  <c r="M135" i="936" s="1"/>
  <c r="Q135" i="936"/>
  <c r="R135" i="936" s="1"/>
  <c r="L135" i="936" s="1"/>
  <c r="H135" i="936"/>
  <c r="G135" i="936"/>
  <c r="F135" i="936"/>
  <c r="E135" i="936"/>
  <c r="C135" i="936"/>
  <c r="B135" i="936"/>
  <c r="A135" i="936"/>
  <c r="U134" i="936"/>
  <c r="V134" i="936" s="1"/>
  <c r="N134" i="936" s="1"/>
  <c r="S134" i="936"/>
  <c r="T134" i="936" s="1"/>
  <c r="M134" i="936" s="1"/>
  <c r="Q134" i="936"/>
  <c r="R134" i="936" s="1"/>
  <c r="L134" i="936" s="1"/>
  <c r="H134" i="936"/>
  <c r="G134" i="936"/>
  <c r="F134" i="936"/>
  <c r="E134" i="936"/>
  <c r="C134" i="936"/>
  <c r="B134" i="936"/>
  <c r="A134" i="936"/>
  <c r="U133" i="936"/>
  <c r="V133" i="936" s="1"/>
  <c r="N133" i="936" s="1"/>
  <c r="S133" i="936"/>
  <c r="T133" i="936" s="1"/>
  <c r="M133" i="936" s="1"/>
  <c r="Q133" i="936"/>
  <c r="R133" i="936" s="1"/>
  <c r="L133" i="936" s="1"/>
  <c r="H133" i="936"/>
  <c r="G133" i="936"/>
  <c r="F133" i="936"/>
  <c r="E133" i="936"/>
  <c r="C133" i="936"/>
  <c r="B133" i="936"/>
  <c r="A133" i="936"/>
  <c r="U132" i="936"/>
  <c r="V132" i="936" s="1"/>
  <c r="N132" i="936" s="1"/>
  <c r="S132" i="936"/>
  <c r="T132" i="936" s="1"/>
  <c r="M132" i="936" s="1"/>
  <c r="Q132" i="936"/>
  <c r="R132" i="936" s="1"/>
  <c r="L132" i="936" s="1"/>
  <c r="H132" i="936"/>
  <c r="G132" i="936"/>
  <c r="F132" i="936"/>
  <c r="E132" i="936"/>
  <c r="C132" i="936"/>
  <c r="B132" i="936"/>
  <c r="A132" i="936"/>
  <c r="U131" i="936"/>
  <c r="V131" i="936" s="1"/>
  <c r="N131" i="936" s="1"/>
  <c r="S131" i="936"/>
  <c r="T131" i="936" s="1"/>
  <c r="M131" i="936" s="1"/>
  <c r="Q131" i="936"/>
  <c r="R131" i="936" s="1"/>
  <c r="L131" i="936" s="1"/>
  <c r="H131" i="936"/>
  <c r="G131" i="936"/>
  <c r="F131" i="936"/>
  <c r="E131" i="936"/>
  <c r="C131" i="936"/>
  <c r="B131" i="936"/>
  <c r="A131" i="936"/>
  <c r="U130" i="936"/>
  <c r="V130" i="936" s="1"/>
  <c r="N130" i="936" s="1"/>
  <c r="S130" i="936"/>
  <c r="T130" i="936" s="1"/>
  <c r="M130" i="936" s="1"/>
  <c r="Q130" i="936"/>
  <c r="R130" i="936" s="1"/>
  <c r="L130" i="936" s="1"/>
  <c r="H130" i="936"/>
  <c r="G130" i="936"/>
  <c r="F130" i="936"/>
  <c r="E130" i="936"/>
  <c r="C130" i="936"/>
  <c r="B130" i="936"/>
  <c r="A130" i="936"/>
  <c r="U129" i="936"/>
  <c r="V129" i="936" s="1"/>
  <c r="N129" i="936" s="1"/>
  <c r="S129" i="936"/>
  <c r="T129" i="936" s="1"/>
  <c r="M129" i="936" s="1"/>
  <c r="Q129" i="936"/>
  <c r="R129" i="936" s="1"/>
  <c r="L129" i="936" s="1"/>
  <c r="H129" i="936"/>
  <c r="G129" i="936"/>
  <c r="F129" i="936"/>
  <c r="E129" i="936"/>
  <c r="C129" i="936"/>
  <c r="B129" i="936"/>
  <c r="A129" i="936"/>
  <c r="U128" i="936"/>
  <c r="V128" i="936" s="1"/>
  <c r="S128" i="936"/>
  <c r="T128" i="936" s="1"/>
  <c r="M128" i="936" s="1"/>
  <c r="Q128" i="936"/>
  <c r="R128" i="936" s="1"/>
  <c r="L128" i="936" s="1"/>
  <c r="N128" i="936"/>
  <c r="H128" i="936"/>
  <c r="G128" i="936"/>
  <c r="F128" i="936"/>
  <c r="E128" i="936"/>
  <c r="C128" i="936"/>
  <c r="B128" i="936"/>
  <c r="A128" i="936"/>
  <c r="U127" i="936"/>
  <c r="V127" i="936" s="1"/>
  <c r="N127" i="936" s="1"/>
  <c r="S127" i="936"/>
  <c r="T127" i="936" s="1"/>
  <c r="Q127" i="936"/>
  <c r="R127" i="936" s="1"/>
  <c r="L127" i="936" s="1"/>
  <c r="M127" i="936"/>
  <c r="H127" i="936"/>
  <c r="G127" i="936"/>
  <c r="F127" i="936"/>
  <c r="E127" i="936"/>
  <c r="C127" i="936"/>
  <c r="B127" i="936"/>
  <c r="A127" i="936"/>
  <c r="U126" i="936"/>
  <c r="V126" i="936" s="1"/>
  <c r="N126" i="936" s="1"/>
  <c r="S126" i="936"/>
  <c r="T126" i="936" s="1"/>
  <c r="M126" i="936" s="1"/>
  <c r="Q126" i="936"/>
  <c r="R126" i="936" s="1"/>
  <c r="L126" i="936" s="1"/>
  <c r="H126" i="936"/>
  <c r="G126" i="936"/>
  <c r="F126" i="936"/>
  <c r="E126" i="936"/>
  <c r="C126" i="936"/>
  <c r="B126" i="936"/>
  <c r="A126" i="936"/>
  <c r="U125" i="936"/>
  <c r="V125" i="936" s="1"/>
  <c r="N125" i="936" s="1"/>
  <c r="S125" i="936"/>
  <c r="T125" i="936" s="1"/>
  <c r="M125" i="936" s="1"/>
  <c r="Q125" i="936"/>
  <c r="R125" i="936" s="1"/>
  <c r="L125" i="936" s="1"/>
  <c r="H125" i="936"/>
  <c r="G125" i="936"/>
  <c r="F125" i="936"/>
  <c r="E125" i="936"/>
  <c r="C125" i="936"/>
  <c r="B125" i="936"/>
  <c r="A125" i="936"/>
  <c r="U124" i="936"/>
  <c r="V124" i="936" s="1"/>
  <c r="N124" i="936" s="1"/>
  <c r="S124" i="936"/>
  <c r="T124" i="936" s="1"/>
  <c r="M124" i="936" s="1"/>
  <c r="Q124" i="936"/>
  <c r="R124" i="936" s="1"/>
  <c r="L124" i="936" s="1"/>
  <c r="H124" i="936"/>
  <c r="G124" i="936"/>
  <c r="F124" i="936"/>
  <c r="E124" i="936"/>
  <c r="C124" i="936"/>
  <c r="B124" i="936"/>
  <c r="A124" i="936"/>
  <c r="U123" i="936"/>
  <c r="V123" i="936" s="1"/>
  <c r="N123" i="936" s="1"/>
  <c r="S123" i="936"/>
  <c r="T123" i="936" s="1"/>
  <c r="M123" i="936" s="1"/>
  <c r="Q123" i="936"/>
  <c r="R123" i="936" s="1"/>
  <c r="L123" i="936" s="1"/>
  <c r="H123" i="936"/>
  <c r="G123" i="936"/>
  <c r="F123" i="936"/>
  <c r="E123" i="936"/>
  <c r="C123" i="936"/>
  <c r="B123" i="936"/>
  <c r="A123" i="936"/>
  <c r="U122" i="936"/>
  <c r="V122" i="936" s="1"/>
  <c r="N122" i="936" s="1"/>
  <c r="S122" i="936"/>
  <c r="T122" i="936" s="1"/>
  <c r="M122" i="936" s="1"/>
  <c r="Q122" i="936"/>
  <c r="R122" i="936" s="1"/>
  <c r="L122" i="936" s="1"/>
  <c r="H122" i="936"/>
  <c r="G122" i="936"/>
  <c r="F122" i="936"/>
  <c r="E122" i="936"/>
  <c r="C122" i="936"/>
  <c r="B122" i="936"/>
  <c r="A122" i="936"/>
  <c r="U121" i="936"/>
  <c r="V121" i="936" s="1"/>
  <c r="N121" i="936" s="1"/>
  <c r="S121" i="936"/>
  <c r="T121" i="936" s="1"/>
  <c r="M121" i="936" s="1"/>
  <c r="Q121" i="936"/>
  <c r="R121" i="936" s="1"/>
  <c r="L121" i="936" s="1"/>
  <c r="H121" i="936"/>
  <c r="G121" i="936"/>
  <c r="F121" i="936"/>
  <c r="E121" i="936"/>
  <c r="C121" i="936"/>
  <c r="B121" i="936"/>
  <c r="A121" i="936"/>
  <c r="U120" i="936"/>
  <c r="V120" i="936" s="1"/>
  <c r="S120" i="936"/>
  <c r="T120" i="936" s="1"/>
  <c r="M120" i="936" s="1"/>
  <c r="Q120" i="936"/>
  <c r="R120" i="936" s="1"/>
  <c r="L120" i="936" s="1"/>
  <c r="N120" i="936"/>
  <c r="H120" i="936"/>
  <c r="G120" i="936"/>
  <c r="F120" i="936"/>
  <c r="E120" i="936"/>
  <c r="C120" i="936"/>
  <c r="B120" i="936"/>
  <c r="A120" i="936"/>
  <c r="U119" i="936"/>
  <c r="V119" i="936" s="1"/>
  <c r="N119" i="936" s="1"/>
  <c r="S119" i="936"/>
  <c r="T119" i="936" s="1"/>
  <c r="Q119" i="936"/>
  <c r="R119" i="936" s="1"/>
  <c r="L119" i="936" s="1"/>
  <c r="M119" i="936"/>
  <c r="H119" i="936"/>
  <c r="G119" i="936"/>
  <c r="F119" i="936"/>
  <c r="E119" i="936"/>
  <c r="C119" i="936"/>
  <c r="B119" i="936"/>
  <c r="A119" i="936"/>
  <c r="U118" i="936"/>
  <c r="V118" i="936" s="1"/>
  <c r="N118" i="936" s="1"/>
  <c r="S118" i="936"/>
  <c r="T118" i="936" s="1"/>
  <c r="M118" i="936" s="1"/>
  <c r="Q118" i="936"/>
  <c r="R118" i="936" s="1"/>
  <c r="L118" i="936" s="1"/>
  <c r="H118" i="936"/>
  <c r="G118" i="936"/>
  <c r="F118" i="936"/>
  <c r="E118" i="936"/>
  <c r="C118" i="936"/>
  <c r="B118" i="936"/>
  <c r="A118" i="936"/>
  <c r="U117" i="936"/>
  <c r="V117" i="936" s="1"/>
  <c r="N117" i="936" s="1"/>
  <c r="S117" i="936"/>
  <c r="T117" i="936" s="1"/>
  <c r="M117" i="936" s="1"/>
  <c r="Q117" i="936"/>
  <c r="R117" i="936" s="1"/>
  <c r="L117" i="936" s="1"/>
  <c r="H117" i="936"/>
  <c r="G117" i="936"/>
  <c r="F117" i="936"/>
  <c r="E117" i="936"/>
  <c r="C117" i="936"/>
  <c r="B117" i="936"/>
  <c r="A117" i="936"/>
  <c r="U116" i="936"/>
  <c r="V116" i="936" s="1"/>
  <c r="N116" i="936" s="1"/>
  <c r="S116" i="936"/>
  <c r="T116" i="936" s="1"/>
  <c r="M116" i="936" s="1"/>
  <c r="Q116" i="936"/>
  <c r="R116" i="936" s="1"/>
  <c r="L116" i="936" s="1"/>
  <c r="H116" i="936"/>
  <c r="G116" i="936"/>
  <c r="F116" i="936"/>
  <c r="E116" i="936"/>
  <c r="C116" i="936"/>
  <c r="B116" i="936"/>
  <c r="A116" i="936"/>
  <c r="U115" i="936"/>
  <c r="V115" i="936" s="1"/>
  <c r="N115" i="936" s="1"/>
  <c r="S115" i="936"/>
  <c r="T115" i="936" s="1"/>
  <c r="M115" i="936" s="1"/>
  <c r="Q115" i="936"/>
  <c r="R115" i="936" s="1"/>
  <c r="L115" i="936" s="1"/>
  <c r="H115" i="936"/>
  <c r="G115" i="936"/>
  <c r="F115" i="936"/>
  <c r="E115" i="936"/>
  <c r="C115" i="936"/>
  <c r="B115" i="936"/>
  <c r="A115" i="936"/>
  <c r="U114" i="936"/>
  <c r="V114" i="936" s="1"/>
  <c r="N114" i="936" s="1"/>
  <c r="S114" i="936"/>
  <c r="T114" i="936" s="1"/>
  <c r="M114" i="936" s="1"/>
  <c r="Q114" i="936"/>
  <c r="R114" i="936" s="1"/>
  <c r="L114" i="936" s="1"/>
  <c r="H114" i="936"/>
  <c r="G114" i="936"/>
  <c r="F114" i="936"/>
  <c r="E114" i="936"/>
  <c r="C114" i="936"/>
  <c r="B114" i="936"/>
  <c r="A114" i="936"/>
  <c r="U113" i="936"/>
  <c r="V113" i="936" s="1"/>
  <c r="N113" i="936" s="1"/>
  <c r="S113" i="936"/>
  <c r="T113" i="936" s="1"/>
  <c r="M113" i="936" s="1"/>
  <c r="Q113" i="936"/>
  <c r="R113" i="936" s="1"/>
  <c r="L113" i="936"/>
  <c r="H113" i="936"/>
  <c r="G113" i="936"/>
  <c r="F113" i="936"/>
  <c r="E113" i="936"/>
  <c r="C113" i="936"/>
  <c r="B113" i="936"/>
  <c r="A113" i="936"/>
  <c r="U112" i="936"/>
  <c r="V112" i="936" s="1"/>
  <c r="N112" i="936" s="1"/>
  <c r="S112" i="936"/>
  <c r="T112" i="936" s="1"/>
  <c r="M112" i="936" s="1"/>
  <c r="Q112" i="936"/>
  <c r="R112" i="936" s="1"/>
  <c r="L112" i="936" s="1"/>
  <c r="H112" i="936"/>
  <c r="G112" i="936"/>
  <c r="F112" i="936"/>
  <c r="E112" i="936"/>
  <c r="C112" i="936"/>
  <c r="B112" i="936"/>
  <c r="A112" i="936"/>
  <c r="U111" i="936"/>
  <c r="V111" i="936" s="1"/>
  <c r="N111" i="936" s="1"/>
  <c r="S111" i="936"/>
  <c r="T111" i="936" s="1"/>
  <c r="Q111" i="936"/>
  <c r="R111" i="936" s="1"/>
  <c r="L111" i="936" s="1"/>
  <c r="M111" i="936"/>
  <c r="H111" i="936"/>
  <c r="G111" i="936"/>
  <c r="F111" i="936"/>
  <c r="E111" i="936"/>
  <c r="C111" i="936"/>
  <c r="B111" i="936"/>
  <c r="A111" i="936"/>
  <c r="U110" i="936"/>
  <c r="V110" i="936" s="1"/>
  <c r="N110" i="936" s="1"/>
  <c r="S110" i="936"/>
  <c r="T110" i="936" s="1"/>
  <c r="M110" i="936" s="1"/>
  <c r="Q110" i="936"/>
  <c r="R110" i="936" s="1"/>
  <c r="L110" i="936" s="1"/>
  <c r="H110" i="936"/>
  <c r="G110" i="936"/>
  <c r="F110" i="936"/>
  <c r="E110" i="936"/>
  <c r="C110" i="936"/>
  <c r="B110" i="936"/>
  <c r="A110" i="936"/>
  <c r="U109" i="936"/>
  <c r="V109" i="936" s="1"/>
  <c r="N109" i="936" s="1"/>
  <c r="S109" i="936"/>
  <c r="T109" i="936" s="1"/>
  <c r="M109" i="936" s="1"/>
  <c r="Q109" i="936"/>
  <c r="R109" i="936" s="1"/>
  <c r="L109" i="936" s="1"/>
  <c r="H109" i="936"/>
  <c r="G109" i="936"/>
  <c r="F109" i="936"/>
  <c r="E109" i="936"/>
  <c r="C109" i="936"/>
  <c r="B109" i="936"/>
  <c r="A109" i="936"/>
  <c r="U108" i="936"/>
  <c r="V108" i="936" s="1"/>
  <c r="N108" i="936" s="1"/>
  <c r="S108" i="936"/>
  <c r="T108" i="936" s="1"/>
  <c r="M108" i="936" s="1"/>
  <c r="Q108" i="936"/>
  <c r="R108" i="936" s="1"/>
  <c r="L108" i="936" s="1"/>
  <c r="H108" i="936"/>
  <c r="G108" i="936"/>
  <c r="F108" i="936"/>
  <c r="E108" i="936"/>
  <c r="C108" i="936"/>
  <c r="B108" i="936"/>
  <c r="A108" i="936"/>
  <c r="U107" i="936"/>
  <c r="V107" i="936" s="1"/>
  <c r="N107" i="936" s="1"/>
  <c r="S107" i="936"/>
  <c r="T107" i="936" s="1"/>
  <c r="M107" i="936" s="1"/>
  <c r="Q107" i="936"/>
  <c r="R107" i="936" s="1"/>
  <c r="L107" i="936" s="1"/>
  <c r="H107" i="936"/>
  <c r="G107" i="936"/>
  <c r="F107" i="936"/>
  <c r="E107" i="936"/>
  <c r="C107" i="936"/>
  <c r="B107" i="936"/>
  <c r="A107" i="936"/>
  <c r="U106" i="936"/>
  <c r="V106" i="936" s="1"/>
  <c r="N106" i="936" s="1"/>
  <c r="S106" i="936"/>
  <c r="T106" i="936" s="1"/>
  <c r="M106" i="936" s="1"/>
  <c r="Q106" i="936"/>
  <c r="R106" i="936" s="1"/>
  <c r="L106" i="936" s="1"/>
  <c r="H106" i="936"/>
  <c r="G106" i="936"/>
  <c r="F106" i="936"/>
  <c r="E106" i="936"/>
  <c r="C106" i="936"/>
  <c r="B106" i="936"/>
  <c r="A106" i="936"/>
  <c r="U105" i="936"/>
  <c r="V105" i="936" s="1"/>
  <c r="N105" i="936" s="1"/>
  <c r="S105" i="936"/>
  <c r="T105" i="936" s="1"/>
  <c r="M105" i="936" s="1"/>
  <c r="Q105" i="936"/>
  <c r="R105" i="936" s="1"/>
  <c r="L105" i="936"/>
  <c r="H105" i="936"/>
  <c r="G105" i="936"/>
  <c r="F105" i="936"/>
  <c r="E105" i="936"/>
  <c r="C105" i="936"/>
  <c r="B105" i="936"/>
  <c r="A105" i="936"/>
  <c r="U104" i="936"/>
  <c r="V104" i="936" s="1"/>
  <c r="N104" i="936" s="1"/>
  <c r="S104" i="936"/>
  <c r="T104" i="936" s="1"/>
  <c r="M104" i="936" s="1"/>
  <c r="Q104" i="936"/>
  <c r="R104" i="936" s="1"/>
  <c r="L104" i="936" s="1"/>
  <c r="H104" i="936"/>
  <c r="G104" i="936"/>
  <c r="F104" i="936"/>
  <c r="E104" i="936"/>
  <c r="C104" i="936"/>
  <c r="B104" i="936"/>
  <c r="A104" i="936"/>
  <c r="U103" i="936"/>
  <c r="V103" i="936" s="1"/>
  <c r="N103" i="936" s="1"/>
  <c r="S103" i="936"/>
  <c r="T103" i="936" s="1"/>
  <c r="Q103" i="936"/>
  <c r="R103" i="936" s="1"/>
  <c r="L103" i="936" s="1"/>
  <c r="M103" i="936"/>
  <c r="H103" i="936"/>
  <c r="G103" i="936"/>
  <c r="F103" i="936"/>
  <c r="E103" i="936"/>
  <c r="C103" i="936"/>
  <c r="B103" i="936"/>
  <c r="A103" i="936"/>
  <c r="U102" i="936"/>
  <c r="V102" i="936" s="1"/>
  <c r="N102" i="936" s="1"/>
  <c r="S102" i="936"/>
  <c r="T102" i="936" s="1"/>
  <c r="M102" i="936" s="1"/>
  <c r="Q102" i="936"/>
  <c r="R102" i="936" s="1"/>
  <c r="L102" i="936" s="1"/>
  <c r="H102" i="936"/>
  <c r="G102" i="936"/>
  <c r="F102" i="936"/>
  <c r="E102" i="936"/>
  <c r="C102" i="936"/>
  <c r="B102" i="936"/>
  <c r="A102" i="936"/>
  <c r="U101" i="936"/>
  <c r="V101" i="936" s="1"/>
  <c r="N101" i="936" s="1"/>
  <c r="S101" i="936"/>
  <c r="T101" i="936" s="1"/>
  <c r="M101" i="936" s="1"/>
  <c r="Q101" i="936"/>
  <c r="R101" i="936" s="1"/>
  <c r="L101" i="936" s="1"/>
  <c r="H101" i="936"/>
  <c r="G101" i="936"/>
  <c r="F101" i="936"/>
  <c r="E101" i="936"/>
  <c r="C101" i="936"/>
  <c r="B101" i="936"/>
  <c r="A101" i="936"/>
  <c r="U100" i="936"/>
  <c r="V100" i="936" s="1"/>
  <c r="N100" i="936" s="1"/>
  <c r="S100" i="936"/>
  <c r="T100" i="936" s="1"/>
  <c r="M100" i="936" s="1"/>
  <c r="Q100" i="936"/>
  <c r="R100" i="936" s="1"/>
  <c r="L100" i="936" s="1"/>
  <c r="H100" i="936"/>
  <c r="G100" i="936"/>
  <c r="F100" i="936"/>
  <c r="E100" i="936"/>
  <c r="C100" i="936"/>
  <c r="B100" i="936"/>
  <c r="A100" i="936"/>
  <c r="U99" i="936"/>
  <c r="V99" i="936" s="1"/>
  <c r="N99" i="936" s="1"/>
  <c r="Q99" i="936"/>
  <c r="R99" i="936" s="1"/>
  <c r="L99" i="936" s="1"/>
  <c r="H99" i="936"/>
  <c r="G99" i="936"/>
  <c r="F99" i="936"/>
  <c r="E99" i="936"/>
  <c r="C99" i="936"/>
  <c r="B99" i="936"/>
  <c r="A99" i="936"/>
  <c r="U98" i="936"/>
  <c r="V98" i="936" s="1"/>
  <c r="N98" i="936" s="1"/>
  <c r="Q98" i="936"/>
  <c r="R98" i="936" s="1"/>
  <c r="L98" i="936" s="1"/>
  <c r="H98" i="936"/>
  <c r="G98" i="936"/>
  <c r="F98" i="936"/>
  <c r="E98" i="936"/>
  <c r="C98" i="936"/>
  <c r="B98" i="936"/>
  <c r="A98" i="936"/>
  <c r="U97" i="936"/>
  <c r="V97" i="936" s="1"/>
  <c r="N97" i="936" s="1"/>
  <c r="Q97" i="936"/>
  <c r="R97" i="936" s="1"/>
  <c r="L97" i="936" s="1"/>
  <c r="H97" i="936"/>
  <c r="G97" i="936"/>
  <c r="F97" i="936"/>
  <c r="E97" i="936"/>
  <c r="C97" i="936"/>
  <c r="B97" i="936"/>
  <c r="A97" i="936"/>
  <c r="U96" i="936"/>
  <c r="V96" i="936" s="1"/>
  <c r="N96" i="936" s="1"/>
  <c r="Q96" i="936"/>
  <c r="R96" i="936" s="1"/>
  <c r="L96" i="936" s="1"/>
  <c r="H96" i="936"/>
  <c r="G96" i="936"/>
  <c r="F96" i="936"/>
  <c r="E96" i="936"/>
  <c r="C96" i="936"/>
  <c r="B96" i="936"/>
  <c r="A96" i="936"/>
  <c r="U95" i="936"/>
  <c r="V95" i="936" s="1"/>
  <c r="N95" i="936" s="1"/>
  <c r="Q95" i="936"/>
  <c r="R95" i="936" s="1"/>
  <c r="L95" i="936"/>
  <c r="H95" i="936"/>
  <c r="G95" i="936"/>
  <c r="F95" i="936"/>
  <c r="E95" i="936"/>
  <c r="C95" i="936"/>
  <c r="B95" i="936"/>
  <c r="A95" i="936"/>
  <c r="U94" i="936"/>
  <c r="V94" i="936" s="1"/>
  <c r="N94" i="936" s="1"/>
  <c r="Q94" i="936"/>
  <c r="R94" i="936" s="1"/>
  <c r="L94" i="936" s="1"/>
  <c r="H94" i="936"/>
  <c r="G94" i="936"/>
  <c r="F94" i="936"/>
  <c r="E94" i="936"/>
  <c r="C94" i="936"/>
  <c r="B94" i="936"/>
  <c r="A94" i="936"/>
  <c r="U93" i="936"/>
  <c r="V93" i="936" s="1"/>
  <c r="N93" i="936" s="1"/>
  <c r="Q93" i="936"/>
  <c r="R93" i="936" s="1"/>
  <c r="L93" i="936"/>
  <c r="H93" i="936"/>
  <c r="G93" i="936"/>
  <c r="F93" i="936"/>
  <c r="E93" i="936"/>
  <c r="C93" i="936"/>
  <c r="B93" i="936"/>
  <c r="A93" i="936"/>
  <c r="U92" i="936"/>
  <c r="V92" i="936" s="1"/>
  <c r="N92" i="936" s="1"/>
  <c r="Q92" i="936"/>
  <c r="R92" i="936" s="1"/>
  <c r="L92" i="936" s="1"/>
  <c r="H92" i="936"/>
  <c r="G92" i="936"/>
  <c r="F92" i="936"/>
  <c r="E92" i="936"/>
  <c r="C92" i="936"/>
  <c r="B92" i="936"/>
  <c r="A92" i="936"/>
  <c r="U91" i="936"/>
  <c r="V91" i="936" s="1"/>
  <c r="N91" i="936" s="1"/>
  <c r="Q91" i="936"/>
  <c r="R91" i="936" s="1"/>
  <c r="L91" i="936"/>
  <c r="H91" i="936"/>
  <c r="G91" i="936"/>
  <c r="F91" i="936"/>
  <c r="E91" i="936"/>
  <c r="C91" i="936"/>
  <c r="B91" i="936"/>
  <c r="A91" i="936"/>
  <c r="U90" i="936"/>
  <c r="V90" i="936" s="1"/>
  <c r="N90" i="936" s="1"/>
  <c r="Q90" i="936"/>
  <c r="R90" i="936" s="1"/>
  <c r="L90" i="936" s="1"/>
  <c r="H90" i="936"/>
  <c r="G90" i="936"/>
  <c r="F90" i="936"/>
  <c r="E90" i="936"/>
  <c r="C90" i="936"/>
  <c r="B90" i="936"/>
  <c r="A90" i="936"/>
  <c r="U89" i="936"/>
  <c r="V89" i="936" s="1"/>
  <c r="N89" i="936" s="1"/>
  <c r="Q89" i="936"/>
  <c r="R89" i="936" s="1"/>
  <c r="L89" i="936"/>
  <c r="H89" i="936"/>
  <c r="G89" i="936"/>
  <c r="F89" i="936"/>
  <c r="E89" i="936"/>
  <c r="C89" i="936"/>
  <c r="B89" i="936"/>
  <c r="A89" i="936"/>
  <c r="U88" i="936"/>
  <c r="V88" i="936" s="1"/>
  <c r="N88" i="936" s="1"/>
  <c r="Q88" i="936"/>
  <c r="R88" i="936" s="1"/>
  <c r="L88" i="936" s="1"/>
  <c r="H88" i="936"/>
  <c r="G88" i="936"/>
  <c r="F88" i="936"/>
  <c r="E88" i="936"/>
  <c r="C88" i="936"/>
  <c r="B88" i="936"/>
  <c r="A88" i="936"/>
  <c r="U87" i="936"/>
  <c r="V87" i="936" s="1"/>
  <c r="N87" i="936" s="1"/>
  <c r="Q87" i="936"/>
  <c r="R87" i="936" s="1"/>
  <c r="L87" i="936" s="1"/>
  <c r="H87" i="936"/>
  <c r="G87" i="936"/>
  <c r="F87" i="936"/>
  <c r="E87" i="936"/>
  <c r="C87" i="936"/>
  <c r="B87" i="936"/>
  <c r="A87" i="936"/>
  <c r="U86" i="936"/>
  <c r="V86" i="936" s="1"/>
  <c r="N86" i="936" s="1"/>
  <c r="Q86" i="936"/>
  <c r="R86" i="936" s="1"/>
  <c r="L86" i="936" s="1"/>
  <c r="H86" i="936"/>
  <c r="G86" i="936"/>
  <c r="F86" i="936"/>
  <c r="E86" i="936"/>
  <c r="C86" i="936"/>
  <c r="B86" i="936"/>
  <c r="A86" i="936"/>
  <c r="U85" i="936"/>
  <c r="V85" i="936" s="1"/>
  <c r="N85" i="936" s="1"/>
  <c r="Q85" i="936"/>
  <c r="R85" i="936" s="1"/>
  <c r="L85" i="936" s="1"/>
  <c r="H85" i="936"/>
  <c r="G85" i="936"/>
  <c r="F85" i="936"/>
  <c r="E85" i="936"/>
  <c r="C85" i="936"/>
  <c r="B85" i="936"/>
  <c r="A85" i="936"/>
  <c r="U84" i="936"/>
  <c r="V84" i="936" s="1"/>
  <c r="N84" i="936" s="1"/>
  <c r="Q84" i="936"/>
  <c r="R84" i="936" s="1"/>
  <c r="L84" i="936" s="1"/>
  <c r="H84" i="936"/>
  <c r="G84" i="936"/>
  <c r="F84" i="936"/>
  <c r="E84" i="936"/>
  <c r="C84" i="936"/>
  <c r="B84" i="936"/>
  <c r="A84" i="936"/>
  <c r="U83" i="936"/>
  <c r="V83" i="936" s="1"/>
  <c r="N83" i="936" s="1"/>
  <c r="Q83" i="936"/>
  <c r="R83" i="936" s="1"/>
  <c r="L83" i="936" s="1"/>
  <c r="H83" i="936"/>
  <c r="G83" i="936"/>
  <c r="F83" i="936"/>
  <c r="E83" i="936"/>
  <c r="C83" i="936"/>
  <c r="B83" i="936"/>
  <c r="A83" i="936"/>
  <c r="U82" i="936"/>
  <c r="V82" i="936" s="1"/>
  <c r="N82" i="936" s="1"/>
  <c r="Q82" i="936"/>
  <c r="R82" i="936" s="1"/>
  <c r="L82" i="936" s="1"/>
  <c r="H82" i="936"/>
  <c r="G82" i="936"/>
  <c r="F82" i="936"/>
  <c r="E82" i="936"/>
  <c r="C82" i="936"/>
  <c r="B82" i="936"/>
  <c r="A82" i="936"/>
  <c r="U81" i="936"/>
  <c r="V81" i="936" s="1"/>
  <c r="N81" i="936" s="1"/>
  <c r="Q81" i="936"/>
  <c r="R81" i="936" s="1"/>
  <c r="L81" i="936" s="1"/>
  <c r="H81" i="936"/>
  <c r="G81" i="936"/>
  <c r="F81" i="936"/>
  <c r="E81" i="936"/>
  <c r="C81" i="936"/>
  <c r="B81" i="936"/>
  <c r="A81" i="936"/>
  <c r="U80" i="936"/>
  <c r="V80" i="936" s="1"/>
  <c r="N80" i="936" s="1"/>
  <c r="Q80" i="936"/>
  <c r="R80" i="936" s="1"/>
  <c r="L80" i="936" s="1"/>
  <c r="H80" i="936"/>
  <c r="G80" i="936"/>
  <c r="F80" i="936"/>
  <c r="E80" i="936"/>
  <c r="C80" i="936"/>
  <c r="B80" i="936"/>
  <c r="A80" i="936"/>
  <c r="U79" i="936"/>
  <c r="V79" i="936" s="1"/>
  <c r="N79" i="936" s="1"/>
  <c r="Q79" i="936"/>
  <c r="R79" i="936" s="1"/>
  <c r="L79" i="936"/>
  <c r="H79" i="936"/>
  <c r="G79" i="936"/>
  <c r="F79" i="936"/>
  <c r="E79" i="936"/>
  <c r="C79" i="936"/>
  <c r="B79" i="936"/>
  <c r="A79" i="936"/>
  <c r="U78" i="936"/>
  <c r="V78" i="936" s="1"/>
  <c r="N78" i="936" s="1"/>
  <c r="Q78" i="936"/>
  <c r="R78" i="936" s="1"/>
  <c r="L78" i="936" s="1"/>
  <c r="H78" i="936"/>
  <c r="G78" i="936"/>
  <c r="F78" i="936"/>
  <c r="E78" i="936"/>
  <c r="C78" i="936"/>
  <c r="B78" i="936"/>
  <c r="A78" i="936"/>
  <c r="U77" i="936"/>
  <c r="V77" i="936" s="1"/>
  <c r="N77" i="936" s="1"/>
  <c r="Q77" i="936"/>
  <c r="R77" i="936" s="1"/>
  <c r="L77" i="936"/>
  <c r="H77" i="936"/>
  <c r="G77" i="936"/>
  <c r="F77" i="936"/>
  <c r="E77" i="936"/>
  <c r="C77" i="936"/>
  <c r="B77" i="936"/>
  <c r="A77" i="936"/>
  <c r="U76" i="936"/>
  <c r="V76" i="936" s="1"/>
  <c r="N76" i="936" s="1"/>
  <c r="Q76" i="936"/>
  <c r="R76" i="936" s="1"/>
  <c r="L76" i="936" s="1"/>
  <c r="H76" i="936"/>
  <c r="G76" i="936"/>
  <c r="F76" i="936"/>
  <c r="E76" i="936"/>
  <c r="C76" i="936"/>
  <c r="B76" i="936"/>
  <c r="A76" i="936"/>
  <c r="U75" i="936"/>
  <c r="V75" i="936" s="1"/>
  <c r="N75" i="936" s="1"/>
  <c r="Q75" i="936"/>
  <c r="R75" i="936" s="1"/>
  <c r="L75" i="936"/>
  <c r="H75" i="936"/>
  <c r="G75" i="936"/>
  <c r="F75" i="936"/>
  <c r="E75" i="936"/>
  <c r="C75" i="936"/>
  <c r="B75" i="936"/>
  <c r="A75" i="936"/>
  <c r="U74" i="936"/>
  <c r="V74" i="936" s="1"/>
  <c r="N74" i="936" s="1"/>
  <c r="Q74" i="936"/>
  <c r="R74" i="936" s="1"/>
  <c r="L74" i="936" s="1"/>
  <c r="H74" i="936"/>
  <c r="G74" i="936"/>
  <c r="F74" i="936"/>
  <c r="E74" i="936"/>
  <c r="C74" i="936"/>
  <c r="B74" i="936"/>
  <c r="A74" i="936"/>
  <c r="U73" i="936"/>
  <c r="V73" i="936" s="1"/>
  <c r="N73" i="936" s="1"/>
  <c r="Q73" i="936"/>
  <c r="R73" i="936" s="1"/>
  <c r="L73" i="936"/>
  <c r="H73" i="936"/>
  <c r="G73" i="936"/>
  <c r="F73" i="936"/>
  <c r="E73" i="936"/>
  <c r="C73" i="936"/>
  <c r="B73" i="936"/>
  <c r="A73" i="936"/>
  <c r="U72" i="936"/>
  <c r="V72" i="936" s="1"/>
  <c r="N72" i="936" s="1"/>
  <c r="Q72" i="936"/>
  <c r="R72" i="936" s="1"/>
  <c r="L72" i="936" s="1"/>
  <c r="H72" i="936"/>
  <c r="G72" i="936"/>
  <c r="F72" i="936"/>
  <c r="E72" i="936"/>
  <c r="C72" i="936"/>
  <c r="B72" i="936"/>
  <c r="A72" i="936"/>
  <c r="U71" i="936"/>
  <c r="V71" i="936" s="1"/>
  <c r="N71" i="936" s="1"/>
  <c r="Q71" i="936"/>
  <c r="R71" i="936" s="1"/>
  <c r="L71" i="936" s="1"/>
  <c r="H71" i="936"/>
  <c r="G71" i="936"/>
  <c r="F71" i="936"/>
  <c r="E71" i="936"/>
  <c r="C71" i="936"/>
  <c r="B71" i="936"/>
  <c r="A71" i="936"/>
  <c r="U70" i="936"/>
  <c r="V70" i="936" s="1"/>
  <c r="N70" i="936" s="1"/>
  <c r="Q70" i="936"/>
  <c r="R70" i="936" s="1"/>
  <c r="L70" i="936" s="1"/>
  <c r="H70" i="936"/>
  <c r="G70" i="936"/>
  <c r="F70" i="936"/>
  <c r="E70" i="936"/>
  <c r="C70" i="936"/>
  <c r="B70" i="936"/>
  <c r="A70" i="936"/>
  <c r="B69" i="936"/>
  <c r="A69" i="936"/>
  <c r="B68" i="936"/>
  <c r="A68" i="936"/>
  <c r="B67" i="936"/>
  <c r="A67" i="936"/>
  <c r="B66" i="936"/>
  <c r="A66" i="936"/>
  <c r="B65" i="936"/>
  <c r="A65" i="936"/>
  <c r="B64" i="936"/>
  <c r="A64" i="936"/>
  <c r="B63" i="936"/>
  <c r="A63" i="936"/>
  <c r="B62" i="936"/>
  <c r="A62" i="936"/>
  <c r="B61" i="936"/>
  <c r="A61" i="936"/>
  <c r="B60" i="936"/>
  <c r="A60" i="936"/>
  <c r="B59" i="936"/>
  <c r="A59" i="936"/>
  <c r="B58" i="936"/>
  <c r="A58" i="936"/>
  <c r="B57" i="936"/>
  <c r="A57" i="936"/>
  <c r="B56" i="936"/>
  <c r="A56" i="936"/>
  <c r="B55" i="936"/>
  <c r="A55" i="936"/>
  <c r="B54" i="936"/>
  <c r="A54" i="936"/>
  <c r="B53" i="936"/>
  <c r="A53" i="936"/>
  <c r="B52" i="936"/>
  <c r="A52" i="936"/>
  <c r="B51" i="936"/>
  <c r="A51" i="936"/>
  <c r="B50" i="936"/>
  <c r="A50" i="936"/>
  <c r="B49" i="936"/>
  <c r="A49" i="936"/>
  <c r="B48" i="936"/>
  <c r="A48" i="936"/>
  <c r="B47" i="936"/>
  <c r="A47" i="936"/>
  <c r="B46" i="936"/>
  <c r="A46" i="936"/>
  <c r="B45" i="936"/>
  <c r="A45" i="936"/>
  <c r="B44" i="936"/>
  <c r="A44" i="936"/>
  <c r="B43" i="936"/>
  <c r="A43" i="936"/>
  <c r="B42" i="936"/>
  <c r="A42" i="936"/>
  <c r="B41" i="936"/>
  <c r="A41" i="936"/>
  <c r="B40" i="936"/>
  <c r="A40" i="936"/>
  <c r="B39" i="936"/>
  <c r="A39" i="936"/>
  <c r="B38" i="936"/>
  <c r="A38" i="936"/>
  <c r="B37" i="936"/>
  <c r="A37" i="936"/>
  <c r="B36" i="936"/>
  <c r="A36" i="936"/>
  <c r="B35" i="936"/>
  <c r="A35" i="936"/>
  <c r="B34" i="936"/>
  <c r="A34" i="936"/>
  <c r="B33" i="936"/>
  <c r="A33" i="936"/>
  <c r="B32" i="936"/>
  <c r="A32" i="936"/>
  <c r="B31" i="936"/>
  <c r="A31" i="936"/>
  <c r="B30" i="936"/>
  <c r="A30" i="936"/>
  <c r="B29" i="936"/>
  <c r="A29" i="936"/>
  <c r="B28" i="936"/>
  <c r="A28" i="936"/>
  <c r="B27" i="936"/>
  <c r="A27" i="936"/>
  <c r="B26" i="936"/>
  <c r="A26" i="936"/>
  <c r="B25" i="936"/>
  <c r="A25" i="936"/>
  <c r="B24" i="936"/>
  <c r="A24" i="936"/>
  <c r="B23" i="936"/>
  <c r="A23" i="936"/>
  <c r="B22" i="936"/>
  <c r="A22" i="936"/>
  <c r="B21" i="936"/>
  <c r="A21" i="936"/>
  <c r="B20" i="936"/>
  <c r="A20" i="936"/>
  <c r="B19" i="936"/>
  <c r="A19" i="936"/>
  <c r="B18" i="936"/>
  <c r="A18" i="936"/>
  <c r="B17" i="936"/>
  <c r="A17" i="936"/>
  <c r="B16" i="936"/>
  <c r="A16" i="936"/>
  <c r="B15" i="936"/>
  <c r="A15" i="936"/>
  <c r="B14" i="936"/>
  <c r="A14" i="936"/>
  <c r="B13" i="936"/>
  <c r="A13" i="936"/>
  <c r="B12" i="936"/>
  <c r="A12" i="936"/>
  <c r="B11" i="936"/>
  <c r="A11" i="936"/>
  <c r="B10" i="936"/>
  <c r="A10" i="936"/>
  <c r="N6" i="936"/>
  <c r="M6" i="936"/>
  <c r="L6" i="936"/>
  <c r="H6" i="936"/>
  <c r="G6" i="936"/>
  <c r="F6" i="936"/>
  <c r="E6" i="936"/>
  <c r="C6" i="936"/>
  <c r="B3" i="936"/>
  <c r="A1" i="936"/>
  <c r="O6" i="280"/>
  <c r="N6" i="280"/>
  <c r="M6" i="280"/>
  <c r="N6" i="279"/>
  <c r="M6" i="279"/>
  <c r="L6" i="279"/>
  <c r="H6" i="279"/>
  <c r="N6" i="277"/>
  <c r="D6" i="277"/>
  <c r="M6" i="277"/>
  <c r="L6" i="277"/>
  <c r="H6" i="277"/>
  <c r="G142" i="935"/>
  <c r="B142" i="935"/>
  <c r="A11" i="935"/>
  <c r="B11" i="935"/>
  <c r="A12" i="935"/>
  <c r="B12" i="935"/>
  <c r="A13" i="935"/>
  <c r="B13" i="935"/>
  <c r="A14" i="935"/>
  <c r="B14" i="935"/>
  <c r="A15" i="935"/>
  <c r="B15" i="935"/>
  <c r="A16" i="935"/>
  <c r="B16" i="935"/>
  <c r="A17" i="935"/>
  <c r="B17" i="935"/>
  <c r="A18" i="935"/>
  <c r="B18" i="935"/>
  <c r="A19" i="935"/>
  <c r="B19" i="935"/>
  <c r="A20" i="935"/>
  <c r="B20" i="935"/>
  <c r="A21" i="935"/>
  <c r="B21" i="935"/>
  <c r="A22" i="935"/>
  <c r="B22" i="935"/>
  <c r="A23" i="935"/>
  <c r="B23" i="935"/>
  <c r="A24" i="935"/>
  <c r="B24" i="935"/>
  <c r="A25" i="935"/>
  <c r="B25" i="935"/>
  <c r="A26" i="935"/>
  <c r="B26" i="935"/>
  <c r="A27" i="935"/>
  <c r="B27" i="935"/>
  <c r="A28" i="935"/>
  <c r="B28" i="935"/>
  <c r="A29" i="935"/>
  <c r="B29" i="935"/>
  <c r="A30" i="935"/>
  <c r="B30" i="935"/>
  <c r="A31" i="935"/>
  <c r="B31" i="935"/>
  <c r="A32" i="935"/>
  <c r="B32" i="935"/>
  <c r="A33" i="935"/>
  <c r="B33" i="935"/>
  <c r="A34" i="935"/>
  <c r="B34" i="935"/>
  <c r="A35" i="935"/>
  <c r="B35" i="935"/>
  <c r="A36" i="935"/>
  <c r="B36" i="935"/>
  <c r="A37" i="935"/>
  <c r="B37" i="935"/>
  <c r="A38" i="935"/>
  <c r="B38" i="935"/>
  <c r="A39" i="935"/>
  <c r="B39" i="935"/>
  <c r="A40" i="935"/>
  <c r="B40" i="935"/>
  <c r="A41" i="935"/>
  <c r="B41" i="935"/>
  <c r="A42" i="935"/>
  <c r="B42" i="935"/>
  <c r="A43" i="935"/>
  <c r="B43" i="935"/>
  <c r="A44" i="935"/>
  <c r="B44" i="935"/>
  <c r="A45" i="935"/>
  <c r="B45" i="935"/>
  <c r="A46" i="935"/>
  <c r="B46" i="935"/>
  <c r="A47" i="935"/>
  <c r="B47" i="935"/>
  <c r="A48" i="935"/>
  <c r="B48" i="935"/>
  <c r="A49" i="935"/>
  <c r="B49" i="935"/>
  <c r="A50" i="935"/>
  <c r="B50" i="935"/>
  <c r="A51" i="935"/>
  <c r="B51" i="935"/>
  <c r="A52" i="935"/>
  <c r="B52" i="935"/>
  <c r="A53" i="935"/>
  <c r="B53" i="935"/>
  <c r="A54" i="935"/>
  <c r="B54" i="935"/>
  <c r="A55" i="935"/>
  <c r="B55" i="935"/>
  <c r="A56" i="935"/>
  <c r="B56" i="935"/>
  <c r="A57" i="935"/>
  <c r="B57" i="935"/>
  <c r="A58" i="935"/>
  <c r="B58" i="935"/>
  <c r="A59" i="935"/>
  <c r="B59" i="935"/>
  <c r="A60" i="935"/>
  <c r="B60" i="935"/>
  <c r="A61" i="935"/>
  <c r="B61" i="935"/>
  <c r="A62" i="935"/>
  <c r="B62" i="935"/>
  <c r="A63" i="935"/>
  <c r="B63" i="935"/>
  <c r="A64" i="935"/>
  <c r="B64" i="935"/>
  <c r="A65" i="935"/>
  <c r="B65" i="935"/>
  <c r="A66" i="935"/>
  <c r="B66" i="935"/>
  <c r="A67" i="935"/>
  <c r="B67" i="935"/>
  <c r="A68" i="935"/>
  <c r="B68" i="935"/>
  <c r="A69" i="935"/>
  <c r="B69" i="935"/>
  <c r="A70" i="935"/>
  <c r="B70" i="935"/>
  <c r="A71" i="935"/>
  <c r="B71" i="935"/>
  <c r="A72" i="935"/>
  <c r="B72" i="935"/>
  <c r="A73" i="935"/>
  <c r="B73" i="935"/>
  <c r="A74" i="935"/>
  <c r="B74" i="935"/>
  <c r="A75" i="935"/>
  <c r="B75" i="935"/>
  <c r="A76" i="935"/>
  <c r="B76" i="935"/>
  <c r="A77" i="935"/>
  <c r="B77" i="935"/>
  <c r="A78" i="935"/>
  <c r="B78" i="935"/>
  <c r="A79" i="935"/>
  <c r="B79" i="935"/>
  <c r="A80" i="935"/>
  <c r="B80" i="935"/>
  <c r="A81" i="935"/>
  <c r="B81" i="935"/>
  <c r="A82" i="935"/>
  <c r="B82" i="935"/>
  <c r="A83" i="935"/>
  <c r="B83" i="935"/>
  <c r="A84" i="935"/>
  <c r="B84" i="935"/>
  <c r="A85" i="935"/>
  <c r="B85" i="935"/>
  <c r="A86" i="935"/>
  <c r="B86" i="935"/>
  <c r="A87" i="935"/>
  <c r="B87" i="935"/>
  <c r="A88" i="935"/>
  <c r="B88" i="935"/>
  <c r="A89" i="935"/>
  <c r="B89" i="935"/>
  <c r="A90" i="935"/>
  <c r="B90" i="935"/>
  <c r="A91" i="935"/>
  <c r="B91" i="935"/>
  <c r="A92" i="935"/>
  <c r="B92" i="935"/>
  <c r="A93" i="935"/>
  <c r="B93" i="935"/>
  <c r="A94" i="935"/>
  <c r="B94" i="935"/>
  <c r="A95" i="935"/>
  <c r="B95" i="935"/>
  <c r="A96" i="935"/>
  <c r="B96" i="935"/>
  <c r="A97" i="935"/>
  <c r="B97" i="935"/>
  <c r="A98" i="935"/>
  <c r="B98" i="935"/>
  <c r="A99" i="935"/>
  <c r="B99" i="935"/>
  <c r="A100" i="935"/>
  <c r="B100" i="935"/>
  <c r="A101" i="935"/>
  <c r="B101" i="935"/>
  <c r="A102" i="935"/>
  <c r="B102" i="935"/>
  <c r="A103" i="935"/>
  <c r="B103" i="935"/>
  <c r="A104" i="935"/>
  <c r="B104" i="935"/>
  <c r="A105" i="935"/>
  <c r="B105" i="935"/>
  <c r="A106" i="935"/>
  <c r="B106" i="935"/>
  <c r="A107" i="935"/>
  <c r="B107" i="935"/>
  <c r="A108" i="935"/>
  <c r="B108" i="935"/>
  <c r="A109" i="935"/>
  <c r="B109" i="935"/>
  <c r="A110" i="935"/>
  <c r="B110" i="935"/>
  <c r="A111" i="935"/>
  <c r="B111" i="935"/>
  <c r="A112" i="935"/>
  <c r="B112" i="935"/>
  <c r="A113" i="935"/>
  <c r="B113" i="935"/>
  <c r="A114" i="935"/>
  <c r="B114" i="935"/>
  <c r="A115" i="935"/>
  <c r="B115" i="935"/>
  <c r="A116" i="935"/>
  <c r="B116" i="935"/>
  <c r="A117" i="935"/>
  <c r="B117" i="935"/>
  <c r="A118" i="935"/>
  <c r="B118" i="935"/>
  <c r="A119" i="935"/>
  <c r="B119" i="935"/>
  <c r="A120" i="935"/>
  <c r="B120" i="935"/>
  <c r="A121" i="935"/>
  <c r="B121" i="935"/>
  <c r="A122" i="935"/>
  <c r="B122" i="935"/>
  <c r="A123" i="935"/>
  <c r="B123" i="935"/>
  <c r="A124" i="935"/>
  <c r="B124" i="935"/>
  <c r="A125" i="935"/>
  <c r="B125" i="935"/>
  <c r="A126" i="935"/>
  <c r="B126" i="935"/>
  <c r="A127" i="935"/>
  <c r="B127" i="935"/>
  <c r="A128" i="935"/>
  <c r="B128" i="935"/>
  <c r="A129" i="935"/>
  <c r="B129" i="935"/>
  <c r="A130" i="935"/>
  <c r="B130" i="935"/>
  <c r="A131" i="935"/>
  <c r="B131" i="935"/>
  <c r="A132" i="935"/>
  <c r="B132" i="935"/>
  <c r="A133" i="935"/>
  <c r="B133" i="935"/>
  <c r="A134" i="935"/>
  <c r="B134" i="935"/>
  <c r="A135" i="935"/>
  <c r="B135" i="935"/>
  <c r="A136" i="935"/>
  <c r="B136" i="935"/>
  <c r="A137" i="935"/>
  <c r="B137" i="935"/>
  <c r="A138" i="935"/>
  <c r="B138" i="935"/>
  <c r="A139" i="935"/>
  <c r="B139" i="935"/>
  <c r="B10" i="935"/>
  <c r="A10" i="935"/>
  <c r="A1" i="935"/>
  <c r="U140" i="935"/>
  <c r="U11" i="935"/>
  <c r="T11" i="935"/>
  <c r="J11" i="935"/>
  <c r="N11" i="935" s="1"/>
  <c r="D11" i="935"/>
  <c r="U10" i="935"/>
  <c r="T10" i="935"/>
  <c r="J10" i="935"/>
  <c r="N10" i="935" s="1"/>
  <c r="D10" i="935"/>
  <c r="H10" i="935" s="1"/>
  <c r="J9" i="935"/>
  <c r="D9" i="935"/>
  <c r="H9" i="935" s="1"/>
  <c r="H127" i="935" l="1"/>
  <c r="H131" i="935"/>
  <c r="H135" i="935"/>
  <c r="H136" i="935"/>
  <c r="N138" i="935"/>
  <c r="N139" i="935"/>
  <c r="N9" i="935"/>
  <c r="H89" i="935"/>
  <c r="H94" i="935"/>
  <c r="H99" i="935"/>
  <c r="O103" i="935"/>
  <c r="P103" i="935" s="1"/>
  <c r="R103" i="935" s="1"/>
  <c r="H108" i="935"/>
  <c r="N19" i="935"/>
  <c r="N41" i="935"/>
  <c r="N12" i="935"/>
  <c r="N14" i="935"/>
  <c r="N16" i="935"/>
  <c r="N17" i="935"/>
  <c r="N23" i="935"/>
  <c r="N27" i="935"/>
  <c r="N30" i="935"/>
  <c r="N31" i="935"/>
  <c r="O40" i="935"/>
  <c r="P40" i="935" s="1"/>
  <c r="R40" i="935" s="1"/>
  <c r="N42" i="935"/>
  <c r="H71" i="935"/>
  <c r="H72" i="935"/>
  <c r="O72" i="935" s="1"/>
  <c r="P72" i="935" s="1"/>
  <c r="R72" i="935" s="1"/>
  <c r="N72" i="935"/>
  <c r="N81" i="935"/>
  <c r="O81" i="935" s="1"/>
  <c r="P81" i="935" s="1"/>
  <c r="R81" i="935" s="1"/>
  <c r="H88" i="935"/>
  <c r="H90" i="935"/>
  <c r="H91" i="935"/>
  <c r="O92" i="935"/>
  <c r="P92" i="935" s="1"/>
  <c r="R92" i="935" s="1"/>
  <c r="O93" i="935"/>
  <c r="P93" i="935" s="1"/>
  <c r="R93" i="935" s="1"/>
  <c r="O96" i="935"/>
  <c r="P96" i="935" s="1"/>
  <c r="R96" i="935" s="1"/>
  <c r="H97" i="935"/>
  <c r="H98" i="935"/>
  <c r="H100" i="935"/>
  <c r="H101" i="935"/>
  <c r="H102" i="935"/>
  <c r="H104" i="935"/>
  <c r="H105" i="935"/>
  <c r="H106" i="935"/>
  <c r="H107" i="935"/>
  <c r="H109" i="935"/>
  <c r="H110" i="935"/>
  <c r="D12" i="936"/>
  <c r="H12" i="960"/>
  <c r="D13" i="936"/>
  <c r="H13" i="960"/>
  <c r="G14" i="967" s="1"/>
  <c r="G16" i="967" s="1"/>
  <c r="O13" i="935"/>
  <c r="P13" i="935" s="1"/>
  <c r="R13" i="935" s="1"/>
  <c r="H13" i="961"/>
  <c r="D13" i="937"/>
  <c r="D14" i="936"/>
  <c r="H14" i="960"/>
  <c r="G40" i="967" s="1"/>
  <c r="G42" i="967" s="1"/>
  <c r="H15" i="960"/>
  <c r="D15" i="936"/>
  <c r="O15" i="935"/>
  <c r="P15" i="935" s="1"/>
  <c r="R15" i="935" s="1"/>
  <c r="H15" i="961"/>
  <c r="D15" i="937"/>
  <c r="D16" i="936"/>
  <c r="H16" i="960"/>
  <c r="D17" i="936"/>
  <c r="H17" i="960"/>
  <c r="D18" i="936"/>
  <c r="H18" i="960"/>
  <c r="O18" i="935"/>
  <c r="P18" i="935" s="1"/>
  <c r="R18" i="935" s="1"/>
  <c r="H18" i="961"/>
  <c r="D18" i="937"/>
  <c r="D19" i="936"/>
  <c r="H19" i="960"/>
  <c r="D20" i="936"/>
  <c r="H20" i="960"/>
  <c r="H20" i="961"/>
  <c r="D20" i="937"/>
  <c r="H21" i="960"/>
  <c r="D21" i="936"/>
  <c r="D21" i="937"/>
  <c r="H21" i="961"/>
  <c r="D22" i="936"/>
  <c r="H22" i="960"/>
  <c r="O22" i="935"/>
  <c r="P22" i="935" s="1"/>
  <c r="R22" i="935" s="1"/>
  <c r="D22" i="937"/>
  <c r="H22" i="961"/>
  <c r="D23" i="936"/>
  <c r="H23" i="960"/>
  <c r="D24" i="936"/>
  <c r="H24" i="960"/>
  <c r="H24" i="961"/>
  <c r="D24" i="937"/>
  <c r="D25" i="936"/>
  <c r="H25" i="960"/>
  <c r="D25" i="937"/>
  <c r="H25" i="961"/>
  <c r="D26" i="936"/>
  <c r="H26" i="960"/>
  <c r="O26" i="935"/>
  <c r="P26" i="935" s="1"/>
  <c r="R26" i="935" s="1"/>
  <c r="H26" i="961"/>
  <c r="D26" i="937"/>
  <c r="D27" i="936"/>
  <c r="H27" i="960"/>
  <c r="H28" i="960"/>
  <c r="D28" i="936"/>
  <c r="D28" i="937"/>
  <c r="H28" i="961"/>
  <c r="D29" i="936"/>
  <c r="H29" i="960"/>
  <c r="D29" i="937"/>
  <c r="H29" i="961"/>
  <c r="H30" i="960"/>
  <c r="D30" i="936"/>
  <c r="H31" i="960"/>
  <c r="D31" i="936"/>
  <c r="D32" i="936"/>
  <c r="H32" i="960"/>
  <c r="D32" i="937"/>
  <c r="H32" i="961"/>
  <c r="H33" i="960"/>
  <c r="D33" i="936"/>
  <c r="D33" i="937"/>
  <c r="H33" i="961"/>
  <c r="D34" i="936"/>
  <c r="H34" i="960"/>
  <c r="O34" i="935"/>
  <c r="P34" i="935" s="1"/>
  <c r="R34" i="935" s="1"/>
  <c r="D34" i="937"/>
  <c r="H34" i="961"/>
  <c r="D35" i="936"/>
  <c r="H35" i="960"/>
  <c r="O35" i="935"/>
  <c r="P35" i="935" s="1"/>
  <c r="R35" i="935" s="1"/>
  <c r="H35" i="961"/>
  <c r="D35" i="937"/>
  <c r="D36" i="936"/>
  <c r="H36" i="960"/>
  <c r="D36" i="937"/>
  <c r="H36" i="961"/>
  <c r="D37" i="936"/>
  <c r="H37" i="960"/>
  <c r="D37" i="937"/>
  <c r="H37" i="961"/>
  <c r="D38" i="936"/>
  <c r="H38" i="960"/>
  <c r="O38" i="935"/>
  <c r="P38" i="935" s="1"/>
  <c r="R38" i="935" s="1"/>
  <c r="H38" i="961"/>
  <c r="D38" i="937"/>
  <c r="H39" i="960"/>
  <c r="D39" i="936"/>
  <c r="H39" i="961"/>
  <c r="D39" i="937"/>
  <c r="S39" i="935"/>
  <c r="I39" i="962"/>
  <c r="H40" i="960"/>
  <c r="D40" i="936"/>
  <c r="H40" i="961"/>
  <c r="D40" i="937"/>
  <c r="H41" i="960"/>
  <c r="D41" i="936"/>
  <c r="H42" i="960"/>
  <c r="D42" i="936"/>
  <c r="O43" i="935"/>
  <c r="P43" i="935" s="1"/>
  <c r="R43" i="935" s="1"/>
  <c r="D43" i="936"/>
  <c r="H43" i="960"/>
  <c r="H43" i="961"/>
  <c r="D43" i="937"/>
  <c r="H44" i="960"/>
  <c r="D44" i="936"/>
  <c r="D45" i="936"/>
  <c r="H45" i="960"/>
  <c r="H46" i="960"/>
  <c r="D46" i="936"/>
  <c r="H47" i="960"/>
  <c r="D47" i="936"/>
  <c r="H48" i="960"/>
  <c r="D48" i="936"/>
  <c r="D49" i="936"/>
  <c r="H49" i="960"/>
  <c r="H50" i="960"/>
  <c r="D50" i="936"/>
  <c r="D51" i="936"/>
  <c r="H51" i="960"/>
  <c r="D52" i="936"/>
  <c r="H52" i="960"/>
  <c r="D53" i="936"/>
  <c r="H53" i="960"/>
  <c r="H54" i="960"/>
  <c r="D54" i="936"/>
  <c r="H55" i="961"/>
  <c r="D55" i="937"/>
  <c r="H56" i="961"/>
  <c r="D56" i="937"/>
  <c r="D57" i="937"/>
  <c r="H57" i="961"/>
  <c r="H58" i="961"/>
  <c r="D58" i="937"/>
  <c r="H59" i="961"/>
  <c r="D59" i="937"/>
  <c r="H60" i="961"/>
  <c r="D60" i="937"/>
  <c r="H61" i="961"/>
  <c r="D61" i="937"/>
  <c r="H62" i="961"/>
  <c r="D62" i="937"/>
  <c r="H63" i="961"/>
  <c r="D63" i="937"/>
  <c r="H64" i="961"/>
  <c r="D64" i="937"/>
  <c r="H65" i="961"/>
  <c r="D65" i="937"/>
  <c r="H66" i="961"/>
  <c r="D66" i="937"/>
  <c r="D67" i="937"/>
  <c r="H67" i="961"/>
  <c r="D68" i="937"/>
  <c r="H68" i="961"/>
  <c r="D69" i="937"/>
  <c r="H69" i="961"/>
  <c r="D70" i="937"/>
  <c r="H70" i="961"/>
  <c r="H71" i="961"/>
  <c r="D71" i="937"/>
  <c r="H73" i="961"/>
  <c r="D73" i="937"/>
  <c r="D74" i="937"/>
  <c r="H74" i="961"/>
  <c r="H75" i="960"/>
  <c r="D75" i="936"/>
  <c r="H75" i="961"/>
  <c r="D75" i="937"/>
  <c r="H76" i="961"/>
  <c r="D76" i="937"/>
  <c r="H77" i="960"/>
  <c r="D77" i="936"/>
  <c r="D77" i="937"/>
  <c r="H77" i="961"/>
  <c r="H78" i="961"/>
  <c r="D78" i="937"/>
  <c r="D79" i="936"/>
  <c r="O79" i="936" s="1"/>
  <c r="P79" i="936" s="1"/>
  <c r="H79" i="960"/>
  <c r="H79" i="961"/>
  <c r="D79" i="937"/>
  <c r="D80" i="937"/>
  <c r="H80" i="961"/>
  <c r="H81" i="960"/>
  <c r="D81" i="936"/>
  <c r="O81" i="936" s="1"/>
  <c r="P81" i="936" s="1"/>
  <c r="D82" i="937"/>
  <c r="H82" i="961"/>
  <c r="D83" i="936"/>
  <c r="H83" i="960"/>
  <c r="H83" i="961"/>
  <c r="D83" i="937"/>
  <c r="H84" i="961"/>
  <c r="D84" i="937"/>
  <c r="D85" i="936"/>
  <c r="H85" i="960"/>
  <c r="D85" i="937"/>
  <c r="H85" i="961"/>
  <c r="H86" i="961"/>
  <c r="D86" i="937"/>
  <c r="H87" i="960"/>
  <c r="D87" i="936"/>
  <c r="H87" i="961"/>
  <c r="D87" i="937"/>
  <c r="D88" i="937"/>
  <c r="H88" i="961"/>
  <c r="D89" i="937"/>
  <c r="H89" i="961"/>
  <c r="D90" i="937"/>
  <c r="H90" i="961"/>
  <c r="D91" i="937"/>
  <c r="H91" i="961"/>
  <c r="H92" i="960"/>
  <c r="D92" i="936"/>
  <c r="D92" i="937"/>
  <c r="H92" i="961"/>
  <c r="H93" i="960"/>
  <c r="D93" i="936"/>
  <c r="O93" i="936" s="1"/>
  <c r="P93" i="936" s="1"/>
  <c r="D93" i="937"/>
  <c r="H93" i="961"/>
  <c r="D94" i="937"/>
  <c r="H94" i="961"/>
  <c r="O95" i="935"/>
  <c r="P95" i="935" s="1"/>
  <c r="R95" i="935" s="1"/>
  <c r="H95" i="960"/>
  <c r="D95" i="936"/>
  <c r="O95" i="936" s="1"/>
  <c r="P95" i="936" s="1"/>
  <c r="H95" i="961"/>
  <c r="D95" i="937"/>
  <c r="H96" i="960"/>
  <c r="D96" i="936"/>
  <c r="O96" i="936" s="1"/>
  <c r="P96" i="936" s="1"/>
  <c r="D96" i="937"/>
  <c r="H96" i="961"/>
  <c r="D97" i="937"/>
  <c r="H97" i="961"/>
  <c r="D98" i="937"/>
  <c r="H98" i="961"/>
  <c r="D99" i="937"/>
  <c r="H99" i="961"/>
  <c r="D100" i="937"/>
  <c r="H100" i="961"/>
  <c r="D101" i="937"/>
  <c r="H101" i="961"/>
  <c r="H102" i="961"/>
  <c r="D102" i="937"/>
  <c r="H103" i="960"/>
  <c r="D103" i="936"/>
  <c r="O103" i="936" s="1"/>
  <c r="P103" i="936" s="1"/>
  <c r="D103" i="937"/>
  <c r="H103" i="961"/>
  <c r="D104" i="937"/>
  <c r="H104" i="961"/>
  <c r="D105" i="937"/>
  <c r="H105" i="961"/>
  <c r="D106" i="937"/>
  <c r="H106" i="961"/>
  <c r="D107" i="937"/>
  <c r="H107" i="961"/>
  <c r="D108" i="937"/>
  <c r="H108" i="961"/>
  <c r="D109" i="937"/>
  <c r="H109" i="961"/>
  <c r="D110" i="937"/>
  <c r="H110" i="961"/>
  <c r="D111" i="937"/>
  <c r="O111" i="937" s="1"/>
  <c r="P111" i="937" s="1"/>
  <c r="H111" i="961"/>
  <c r="D112" i="937"/>
  <c r="H112" i="961"/>
  <c r="D113" i="937"/>
  <c r="O113" i="937" s="1"/>
  <c r="P113" i="937" s="1"/>
  <c r="H113" i="961"/>
  <c r="D114" i="937"/>
  <c r="H114" i="961"/>
  <c r="D115" i="937"/>
  <c r="O115" i="937" s="1"/>
  <c r="P115" i="937" s="1"/>
  <c r="H115" i="961"/>
  <c r="D116" i="937"/>
  <c r="H116" i="961"/>
  <c r="D117" i="937"/>
  <c r="H117" i="961"/>
  <c r="H118" i="961"/>
  <c r="D118" i="937"/>
  <c r="D119" i="937"/>
  <c r="O119" i="937" s="1"/>
  <c r="P119" i="937" s="1"/>
  <c r="H119" i="961"/>
  <c r="D120" i="937"/>
  <c r="O120" i="937" s="1"/>
  <c r="P120" i="937" s="1"/>
  <c r="H120" i="961"/>
  <c r="H121" i="961"/>
  <c r="D121" i="937"/>
  <c r="O121" i="937" s="1"/>
  <c r="P121" i="937" s="1"/>
  <c r="H122" i="961"/>
  <c r="D122" i="937"/>
  <c r="H123" i="961"/>
  <c r="D123" i="937"/>
  <c r="O123" i="937" s="1"/>
  <c r="P123" i="937" s="1"/>
  <c r="H124" i="961"/>
  <c r="D124" i="937"/>
  <c r="O124" i="937" s="1"/>
  <c r="P124" i="937" s="1"/>
  <c r="H125" i="961"/>
  <c r="D125" i="937"/>
  <c r="H126" i="961"/>
  <c r="D126" i="937"/>
  <c r="O126" i="937" s="1"/>
  <c r="P126" i="937" s="1"/>
  <c r="H127" i="961"/>
  <c r="D127" i="937"/>
  <c r="O127" i="937" s="1"/>
  <c r="P127" i="937" s="1"/>
  <c r="H128" i="961"/>
  <c r="D128" i="937"/>
  <c r="O128" i="937" s="1"/>
  <c r="P128" i="937" s="1"/>
  <c r="D129" i="937"/>
  <c r="O129" i="937" s="1"/>
  <c r="P129" i="937" s="1"/>
  <c r="H129" i="961"/>
  <c r="D130" i="937"/>
  <c r="O130" i="937" s="1"/>
  <c r="P130" i="937" s="1"/>
  <c r="H130" i="961"/>
  <c r="D131" i="937"/>
  <c r="H131" i="961"/>
  <c r="D132" i="937"/>
  <c r="O132" i="937" s="1"/>
  <c r="P132" i="937" s="1"/>
  <c r="H132" i="961"/>
  <c r="D133" i="937"/>
  <c r="O133" i="937" s="1"/>
  <c r="P133" i="937" s="1"/>
  <c r="H133" i="961"/>
  <c r="D134" i="937"/>
  <c r="O134" i="937" s="1"/>
  <c r="P134" i="937" s="1"/>
  <c r="H134" i="961"/>
  <c r="D135" i="937"/>
  <c r="O135" i="937" s="1"/>
  <c r="P135" i="937" s="1"/>
  <c r="H135" i="961"/>
  <c r="H136" i="961"/>
  <c r="D136" i="937"/>
  <c r="O136" i="937" s="1"/>
  <c r="P136" i="937" s="1"/>
  <c r="D137" i="936"/>
  <c r="O137" i="936" s="1"/>
  <c r="P137" i="936" s="1"/>
  <c r="H137" i="960"/>
  <c r="D137" i="937"/>
  <c r="O137" i="937" s="1"/>
  <c r="P137" i="937" s="1"/>
  <c r="H137" i="961"/>
  <c r="S137" i="935"/>
  <c r="I137" i="962"/>
  <c r="D138" i="936"/>
  <c r="H138" i="960"/>
  <c r="D139" i="936"/>
  <c r="O139" i="936" s="1"/>
  <c r="P139" i="936" s="1"/>
  <c r="H139" i="960"/>
  <c r="D11" i="937"/>
  <c r="H11" i="961"/>
  <c r="D10" i="937"/>
  <c r="H10" i="961"/>
  <c r="O10" i="935"/>
  <c r="P10" i="935" s="1"/>
  <c r="D10" i="936"/>
  <c r="C14" i="941" s="1"/>
  <c r="C16" i="941" s="1"/>
  <c r="H10" i="960"/>
  <c r="O9" i="935"/>
  <c r="P9" i="935" s="1"/>
  <c r="D9" i="936"/>
  <c r="H9" i="960"/>
  <c r="O114" i="937"/>
  <c r="P114" i="937" s="1"/>
  <c r="O122" i="937"/>
  <c r="P122" i="937" s="1"/>
  <c r="O112" i="937"/>
  <c r="P112" i="937" s="1"/>
  <c r="O116" i="937"/>
  <c r="P116" i="937" s="1"/>
  <c r="O131" i="937"/>
  <c r="P131" i="937" s="1"/>
  <c r="O34" i="965"/>
  <c r="O30" i="965"/>
  <c r="O22" i="965"/>
  <c r="O9" i="965"/>
  <c r="G15" i="944"/>
  <c r="G11" i="944"/>
  <c r="O17" i="965"/>
  <c r="O13" i="965"/>
  <c r="F23" i="964"/>
  <c r="G21" i="944"/>
  <c r="O27" i="965"/>
  <c r="O19" i="965"/>
  <c r="G12" i="944"/>
  <c r="O14" i="965"/>
  <c r="L23" i="964"/>
  <c r="G22" i="944"/>
  <c r="O37" i="965"/>
  <c r="O33" i="965"/>
  <c r="O29" i="965"/>
  <c r="O21" i="965"/>
  <c r="G14" i="944"/>
  <c r="G10" i="944"/>
  <c r="O12" i="965"/>
  <c r="I23" i="964"/>
  <c r="E23" i="964"/>
  <c r="G24" i="944"/>
  <c r="G20" i="944"/>
  <c r="G23" i="964"/>
  <c r="O32" i="965"/>
  <c r="O24" i="965"/>
  <c r="O20" i="965"/>
  <c r="G17" i="944"/>
  <c r="G13" i="944"/>
  <c r="G9" i="944"/>
  <c r="O15" i="965"/>
  <c r="O11" i="965"/>
  <c r="H23" i="964"/>
  <c r="D23" i="964"/>
  <c r="G27" i="944"/>
  <c r="G23" i="944"/>
  <c r="G19" i="944"/>
  <c r="O31" i="965"/>
  <c r="O23" i="965"/>
  <c r="O10" i="965"/>
  <c r="C23" i="964"/>
  <c r="C15" i="943"/>
  <c r="G15" i="943"/>
  <c r="H15" i="943"/>
  <c r="L15" i="943"/>
  <c r="F15" i="943"/>
  <c r="D15" i="943"/>
  <c r="A29" i="965"/>
  <c r="B19" i="965"/>
  <c r="H11" i="935"/>
  <c r="H134" i="935"/>
  <c r="H130" i="935"/>
  <c r="H126" i="935"/>
  <c r="H125" i="935"/>
  <c r="H124" i="935"/>
  <c r="H123" i="935"/>
  <c r="H122" i="935"/>
  <c r="H121" i="935"/>
  <c r="H120" i="935"/>
  <c r="H119" i="935"/>
  <c r="H118" i="935"/>
  <c r="H117" i="935"/>
  <c r="H116" i="935"/>
  <c r="H115" i="935"/>
  <c r="H114" i="935"/>
  <c r="H113" i="935"/>
  <c r="H112" i="935"/>
  <c r="H111" i="935"/>
  <c r="I124" i="937"/>
  <c r="J124" i="937" s="1"/>
  <c r="H133" i="935"/>
  <c r="H129" i="935"/>
  <c r="H132" i="935"/>
  <c r="H128" i="935"/>
  <c r="O71" i="935"/>
  <c r="P71" i="935" s="1"/>
  <c r="R71" i="935" s="1"/>
  <c r="H86" i="935"/>
  <c r="H84" i="935"/>
  <c r="H82" i="935"/>
  <c r="H80" i="935"/>
  <c r="H78" i="935"/>
  <c r="H76" i="935"/>
  <c r="H74" i="935"/>
  <c r="H70" i="935"/>
  <c r="H69" i="935"/>
  <c r="H68" i="935"/>
  <c r="H67" i="935"/>
  <c r="H66" i="935"/>
  <c r="H65" i="935"/>
  <c r="H64" i="935"/>
  <c r="H63" i="935"/>
  <c r="H62" i="935"/>
  <c r="H61" i="935"/>
  <c r="H60" i="935"/>
  <c r="H59" i="935"/>
  <c r="H58" i="935"/>
  <c r="H57" i="935"/>
  <c r="H56" i="935"/>
  <c r="H55" i="935"/>
  <c r="O36" i="935"/>
  <c r="P36" i="935" s="1"/>
  <c r="R36" i="935" s="1"/>
  <c r="O32" i="935"/>
  <c r="P32" i="935" s="1"/>
  <c r="R32" i="935" s="1"/>
  <c r="O28" i="935"/>
  <c r="P28" i="935" s="1"/>
  <c r="R28" i="935" s="1"/>
  <c r="O24" i="935"/>
  <c r="P24" i="935" s="1"/>
  <c r="R24" i="935" s="1"/>
  <c r="O20" i="935"/>
  <c r="P20" i="935" s="1"/>
  <c r="R20" i="935" s="1"/>
  <c r="H73" i="935"/>
  <c r="O37" i="935"/>
  <c r="P37" i="935" s="1"/>
  <c r="O33" i="935"/>
  <c r="P33" i="935" s="1"/>
  <c r="R33" i="935" s="1"/>
  <c r="O29" i="935"/>
  <c r="P29" i="935" s="1"/>
  <c r="R29" i="935" s="1"/>
  <c r="O25" i="935"/>
  <c r="P25" i="935" s="1"/>
  <c r="R25" i="935" s="1"/>
  <c r="O21" i="935"/>
  <c r="P21" i="935" s="1"/>
  <c r="O87" i="935"/>
  <c r="P87" i="935" s="1"/>
  <c r="R87" i="935" s="1"/>
  <c r="O85" i="935"/>
  <c r="P85" i="935" s="1"/>
  <c r="O83" i="935"/>
  <c r="P83" i="935" s="1"/>
  <c r="R83" i="935" s="1"/>
  <c r="O79" i="935"/>
  <c r="P79" i="935" s="1"/>
  <c r="R79" i="935" s="1"/>
  <c r="O77" i="935"/>
  <c r="P77" i="935" s="1"/>
  <c r="R77" i="935" s="1"/>
  <c r="O75" i="935"/>
  <c r="P75" i="935" s="1"/>
  <c r="R75" i="935" s="1"/>
  <c r="N54" i="935"/>
  <c r="N52" i="935"/>
  <c r="N50" i="935"/>
  <c r="N48" i="935"/>
  <c r="N46" i="935"/>
  <c r="N44" i="935"/>
  <c r="N53" i="935"/>
  <c r="N51" i="935"/>
  <c r="N49" i="935"/>
  <c r="N47" i="935"/>
  <c r="N45" i="935"/>
  <c r="I132" i="937"/>
  <c r="J132" i="937" s="1"/>
  <c r="I84" i="936"/>
  <c r="J84" i="936" s="1"/>
  <c r="I117" i="936"/>
  <c r="J117" i="936" s="1"/>
  <c r="I103" i="936"/>
  <c r="J103" i="936" s="1"/>
  <c r="I123" i="936"/>
  <c r="J123" i="936" s="1"/>
  <c r="I90" i="936"/>
  <c r="J90" i="936" s="1"/>
  <c r="I111" i="936"/>
  <c r="J111" i="936" s="1"/>
  <c r="I105" i="936"/>
  <c r="J105" i="936" s="1"/>
  <c r="I125" i="936"/>
  <c r="J125" i="936" s="1"/>
  <c r="I128" i="936"/>
  <c r="J128" i="936" s="1"/>
  <c r="I133" i="936"/>
  <c r="J133" i="936" s="1"/>
  <c r="I127" i="936"/>
  <c r="J127" i="936" s="1"/>
  <c r="I112" i="936"/>
  <c r="J112" i="936" s="1"/>
  <c r="I135" i="936"/>
  <c r="J135" i="936" s="1"/>
  <c r="I114" i="937"/>
  <c r="J114" i="937" s="1"/>
  <c r="I122" i="937"/>
  <c r="J122" i="937" s="1"/>
  <c r="I130" i="937"/>
  <c r="J130" i="937" s="1"/>
  <c r="I126" i="937"/>
  <c r="J126" i="937" s="1"/>
  <c r="I138" i="937"/>
  <c r="J138" i="937" s="1"/>
  <c r="I88" i="936"/>
  <c r="J88" i="936" s="1"/>
  <c r="I110" i="936"/>
  <c r="J110" i="936" s="1"/>
  <c r="I79" i="936"/>
  <c r="J79" i="936" s="1"/>
  <c r="B32" i="941"/>
  <c r="B6" i="941"/>
  <c r="I89" i="936"/>
  <c r="J89" i="936" s="1"/>
  <c r="I139" i="937"/>
  <c r="J139" i="937" s="1"/>
  <c r="I115" i="937"/>
  <c r="J115" i="937" s="1"/>
  <c r="I134" i="937"/>
  <c r="J134" i="937" s="1"/>
  <c r="I110" i="937"/>
  <c r="J110" i="937" s="1"/>
  <c r="I123" i="937"/>
  <c r="J123" i="937" s="1"/>
  <c r="I118" i="937"/>
  <c r="J118" i="937" s="1"/>
  <c r="I131" i="937"/>
  <c r="J131" i="937" s="1"/>
  <c r="I113" i="937"/>
  <c r="J113" i="937" s="1"/>
  <c r="I121" i="937"/>
  <c r="J121" i="937" s="1"/>
  <c r="I129" i="937"/>
  <c r="J129" i="937" s="1"/>
  <c r="I137" i="937"/>
  <c r="J137" i="937" s="1"/>
  <c r="O110" i="937"/>
  <c r="P110" i="937" s="1"/>
  <c r="I111" i="937"/>
  <c r="J111" i="937" s="1"/>
  <c r="O118" i="937"/>
  <c r="P118" i="937" s="1"/>
  <c r="I119" i="937"/>
  <c r="J119" i="937" s="1"/>
  <c r="I127" i="937"/>
  <c r="J127" i="937" s="1"/>
  <c r="I135" i="937"/>
  <c r="J135" i="937" s="1"/>
  <c r="I112" i="937"/>
  <c r="J112" i="937" s="1"/>
  <c r="I117" i="937"/>
  <c r="J117" i="937" s="1"/>
  <c r="O117" i="937"/>
  <c r="P117" i="937" s="1"/>
  <c r="I120" i="937"/>
  <c r="J120" i="937" s="1"/>
  <c r="I125" i="937"/>
  <c r="J125" i="937" s="1"/>
  <c r="O125" i="937"/>
  <c r="P125" i="937" s="1"/>
  <c r="I128" i="937"/>
  <c r="J128" i="937" s="1"/>
  <c r="I133" i="937"/>
  <c r="J133" i="937" s="1"/>
  <c r="I136" i="937"/>
  <c r="J136" i="937" s="1"/>
  <c r="B6" i="942"/>
  <c r="B32" i="942"/>
  <c r="A19" i="944"/>
  <c r="B9" i="944"/>
  <c r="D127" i="936" l="1"/>
  <c r="O127" i="936" s="1"/>
  <c r="P127" i="936" s="1"/>
  <c r="H127" i="960"/>
  <c r="O127" i="935"/>
  <c r="P127" i="935" s="1"/>
  <c r="R127" i="935" s="1"/>
  <c r="D131" i="936"/>
  <c r="H131" i="960"/>
  <c r="O131" i="935"/>
  <c r="P131" i="935" s="1"/>
  <c r="R131" i="935" s="1"/>
  <c r="D135" i="936"/>
  <c r="O135" i="936" s="1"/>
  <c r="P135" i="936" s="1"/>
  <c r="H135" i="960"/>
  <c r="O135" i="935"/>
  <c r="P135" i="935" s="1"/>
  <c r="R135" i="935" s="1"/>
  <c r="D136" i="936"/>
  <c r="H136" i="960"/>
  <c r="O136" i="935"/>
  <c r="P136" i="935" s="1"/>
  <c r="R136" i="935" s="1"/>
  <c r="D138" i="937"/>
  <c r="O138" i="937" s="1"/>
  <c r="P138" i="937" s="1"/>
  <c r="H138" i="961"/>
  <c r="O138" i="935"/>
  <c r="P138" i="935" s="1"/>
  <c r="R138" i="935" s="1"/>
  <c r="D139" i="937"/>
  <c r="O139" i="937" s="1"/>
  <c r="P139" i="937" s="1"/>
  <c r="H139" i="961"/>
  <c r="O139" i="935"/>
  <c r="P139" i="935" s="1"/>
  <c r="R139" i="935" s="1"/>
  <c r="D9" i="937"/>
  <c r="H9" i="961"/>
  <c r="D89" i="936"/>
  <c r="O89" i="936" s="1"/>
  <c r="P89" i="936" s="1"/>
  <c r="H89" i="960"/>
  <c r="O89" i="935"/>
  <c r="P89" i="935" s="1"/>
  <c r="R89" i="935" s="1"/>
  <c r="D94" i="936"/>
  <c r="H94" i="960"/>
  <c r="O94" i="935"/>
  <c r="P94" i="935" s="1"/>
  <c r="R94" i="935" s="1"/>
  <c r="D99" i="936"/>
  <c r="H99" i="960"/>
  <c r="O99" i="935"/>
  <c r="P99" i="935" s="1"/>
  <c r="R99" i="935" s="1"/>
  <c r="I103" i="962"/>
  <c r="S103" i="935"/>
  <c r="D108" i="936"/>
  <c r="H108" i="960"/>
  <c r="O108" i="935"/>
  <c r="P108" i="935" s="1"/>
  <c r="R108" i="935" s="1"/>
  <c r="D19" i="937"/>
  <c r="H19" i="961"/>
  <c r="O19" i="935"/>
  <c r="P19" i="935" s="1"/>
  <c r="R19" i="935" s="1"/>
  <c r="D41" i="937"/>
  <c r="H41" i="961"/>
  <c r="O41" i="935"/>
  <c r="P41" i="935" s="1"/>
  <c r="R41" i="935" s="1"/>
  <c r="D12" i="937"/>
  <c r="H12" i="961"/>
  <c r="O12" i="935"/>
  <c r="D16" i="937"/>
  <c r="H16" i="961"/>
  <c r="O16" i="935"/>
  <c r="P16" i="935" s="1"/>
  <c r="R16" i="935" s="1"/>
  <c r="D17" i="937"/>
  <c r="H17" i="961"/>
  <c r="O17" i="935"/>
  <c r="P17" i="935" s="1"/>
  <c r="R17" i="935" s="1"/>
  <c r="O23" i="935"/>
  <c r="P23" i="935" s="1"/>
  <c r="R23" i="935" s="1"/>
  <c r="D23" i="937"/>
  <c r="H23" i="961"/>
  <c r="O27" i="935"/>
  <c r="P27" i="935" s="1"/>
  <c r="R27" i="935" s="1"/>
  <c r="D27" i="937"/>
  <c r="H27" i="961"/>
  <c r="O30" i="935"/>
  <c r="P30" i="935" s="1"/>
  <c r="R30" i="935" s="1"/>
  <c r="D30" i="937"/>
  <c r="H30" i="961"/>
  <c r="O31" i="935"/>
  <c r="P31" i="935" s="1"/>
  <c r="R31" i="935" s="1"/>
  <c r="D31" i="937"/>
  <c r="H31" i="961"/>
  <c r="I40" i="962"/>
  <c r="S40" i="935"/>
  <c r="O42" i="935"/>
  <c r="P42" i="935" s="1"/>
  <c r="R42" i="935" s="1"/>
  <c r="D42" i="937"/>
  <c r="H42" i="961"/>
  <c r="D71" i="936"/>
  <c r="O71" i="936" s="1"/>
  <c r="P71" i="936" s="1"/>
  <c r="H71" i="960"/>
  <c r="D72" i="936"/>
  <c r="H72" i="960"/>
  <c r="D72" i="937"/>
  <c r="H72" i="961"/>
  <c r="D81" i="937"/>
  <c r="H81" i="961"/>
  <c r="D88" i="936"/>
  <c r="O88" i="936" s="1"/>
  <c r="P88" i="936" s="1"/>
  <c r="H88" i="960"/>
  <c r="O88" i="935"/>
  <c r="P88" i="935" s="1"/>
  <c r="R88" i="935" s="1"/>
  <c r="D90" i="936"/>
  <c r="H90" i="960"/>
  <c r="O90" i="935"/>
  <c r="P90" i="935" s="1"/>
  <c r="R90" i="935" s="1"/>
  <c r="D91" i="936"/>
  <c r="O91" i="936" s="1"/>
  <c r="P91" i="936" s="1"/>
  <c r="H91" i="960"/>
  <c r="O91" i="935"/>
  <c r="P91" i="935" s="1"/>
  <c r="R91" i="935" s="1"/>
  <c r="I92" i="962"/>
  <c r="S92" i="935"/>
  <c r="I93" i="962"/>
  <c r="S93" i="935"/>
  <c r="I96" i="962"/>
  <c r="S96" i="935"/>
  <c r="D97" i="936"/>
  <c r="H97" i="960"/>
  <c r="O97" i="935"/>
  <c r="P97" i="935" s="1"/>
  <c r="R97" i="935" s="1"/>
  <c r="D98" i="936"/>
  <c r="H98" i="960"/>
  <c r="O98" i="935"/>
  <c r="P98" i="935" s="1"/>
  <c r="R98" i="935" s="1"/>
  <c r="D100" i="936"/>
  <c r="H100" i="960"/>
  <c r="O100" i="935"/>
  <c r="P100" i="935" s="1"/>
  <c r="R100" i="935" s="1"/>
  <c r="D101" i="936"/>
  <c r="H101" i="960"/>
  <c r="O101" i="935"/>
  <c r="P101" i="935" s="1"/>
  <c r="R101" i="935" s="1"/>
  <c r="D102" i="936"/>
  <c r="H102" i="960"/>
  <c r="O102" i="935"/>
  <c r="P102" i="935" s="1"/>
  <c r="R102" i="935" s="1"/>
  <c r="D104" i="936"/>
  <c r="H104" i="960"/>
  <c r="O104" i="935"/>
  <c r="P104" i="935" s="1"/>
  <c r="R104" i="935" s="1"/>
  <c r="D105" i="936"/>
  <c r="H105" i="960"/>
  <c r="O105" i="935"/>
  <c r="P105" i="935" s="1"/>
  <c r="R105" i="935" s="1"/>
  <c r="D106" i="936"/>
  <c r="H106" i="960"/>
  <c r="O106" i="935"/>
  <c r="P106" i="935" s="1"/>
  <c r="R106" i="935" s="1"/>
  <c r="D107" i="936"/>
  <c r="O107" i="936" s="1"/>
  <c r="P107" i="936" s="1"/>
  <c r="H107" i="960"/>
  <c r="O107" i="935"/>
  <c r="P107" i="935" s="1"/>
  <c r="R107" i="935" s="1"/>
  <c r="D109" i="936"/>
  <c r="H109" i="960"/>
  <c r="O109" i="935"/>
  <c r="P109" i="935" s="1"/>
  <c r="R109" i="935" s="1"/>
  <c r="D110" i="936"/>
  <c r="O110" i="936" s="1"/>
  <c r="P110" i="936" s="1"/>
  <c r="H110" i="960"/>
  <c r="O110" i="935"/>
  <c r="P110" i="935" s="1"/>
  <c r="R110" i="935" s="1"/>
  <c r="I13" i="962"/>
  <c r="S13" i="935"/>
  <c r="I15" i="962"/>
  <c r="S15" i="935"/>
  <c r="I18" i="962"/>
  <c r="S18" i="935"/>
  <c r="I22" i="962"/>
  <c r="S22" i="935"/>
  <c r="I26" i="962"/>
  <c r="S26" i="935"/>
  <c r="I34" i="962"/>
  <c r="S34" i="935"/>
  <c r="I35" i="962"/>
  <c r="S35" i="935"/>
  <c r="I38" i="962"/>
  <c r="S38" i="935"/>
  <c r="I43" i="962"/>
  <c r="S43" i="935"/>
  <c r="I95" i="962"/>
  <c r="S95" i="935"/>
  <c r="H14" i="961"/>
  <c r="O14" i="935"/>
  <c r="P14" i="935" s="1"/>
  <c r="R14" i="935" s="1"/>
  <c r="D14" i="937"/>
  <c r="I72" i="962"/>
  <c r="S72" i="935"/>
  <c r="I81" i="962"/>
  <c r="S81" i="935"/>
  <c r="G16" i="944"/>
  <c r="O16" i="965"/>
  <c r="J23" i="964"/>
  <c r="E15" i="943"/>
  <c r="H11" i="960"/>
  <c r="O134" i="935"/>
  <c r="P134" i="935" s="1"/>
  <c r="R134" i="935" s="1"/>
  <c r="H134" i="960"/>
  <c r="D134" i="936"/>
  <c r="O130" i="935"/>
  <c r="P130" i="935" s="1"/>
  <c r="R130" i="935" s="1"/>
  <c r="D130" i="936"/>
  <c r="H130" i="960"/>
  <c r="O126" i="935"/>
  <c r="P126" i="935" s="1"/>
  <c r="R126" i="935" s="1"/>
  <c r="D126" i="936"/>
  <c r="H126" i="960"/>
  <c r="O125" i="935"/>
  <c r="P125" i="935" s="1"/>
  <c r="R125" i="935" s="1"/>
  <c r="D125" i="936"/>
  <c r="H125" i="960"/>
  <c r="O124" i="935"/>
  <c r="P124" i="935" s="1"/>
  <c r="R124" i="935" s="1"/>
  <c r="H124" i="960"/>
  <c r="D124" i="936"/>
  <c r="O123" i="935"/>
  <c r="P123" i="935" s="1"/>
  <c r="R123" i="935" s="1"/>
  <c r="H123" i="960"/>
  <c r="D123" i="936"/>
  <c r="O122" i="935"/>
  <c r="P122" i="935" s="1"/>
  <c r="R122" i="935" s="1"/>
  <c r="H122" i="960"/>
  <c r="D122" i="936"/>
  <c r="O121" i="935"/>
  <c r="P121" i="935" s="1"/>
  <c r="R121" i="935" s="1"/>
  <c r="H121" i="960"/>
  <c r="D121" i="936"/>
  <c r="O121" i="936" s="1"/>
  <c r="P121" i="936" s="1"/>
  <c r="O120" i="935"/>
  <c r="P120" i="935" s="1"/>
  <c r="R120" i="935" s="1"/>
  <c r="H120" i="960"/>
  <c r="D120" i="936"/>
  <c r="O119" i="935"/>
  <c r="P119" i="935" s="1"/>
  <c r="R119" i="935" s="1"/>
  <c r="H119" i="960"/>
  <c r="D119" i="936"/>
  <c r="O118" i="935"/>
  <c r="P118" i="935" s="1"/>
  <c r="R118" i="935" s="1"/>
  <c r="H118" i="960"/>
  <c r="D118" i="936"/>
  <c r="O117" i="935"/>
  <c r="P117" i="935" s="1"/>
  <c r="R117" i="935" s="1"/>
  <c r="D117" i="936"/>
  <c r="H117" i="960"/>
  <c r="O116" i="935"/>
  <c r="P116" i="935" s="1"/>
  <c r="R116" i="935" s="1"/>
  <c r="D116" i="936"/>
  <c r="H116" i="960"/>
  <c r="O115" i="935"/>
  <c r="P115" i="935" s="1"/>
  <c r="R115" i="935" s="1"/>
  <c r="D115" i="936"/>
  <c r="H115" i="960"/>
  <c r="O114" i="935"/>
  <c r="P114" i="935" s="1"/>
  <c r="R114" i="935" s="1"/>
  <c r="H114" i="960"/>
  <c r="D114" i="936"/>
  <c r="O113" i="935"/>
  <c r="P113" i="935" s="1"/>
  <c r="R113" i="935" s="1"/>
  <c r="D113" i="936"/>
  <c r="H113" i="960"/>
  <c r="O112" i="935"/>
  <c r="P112" i="935" s="1"/>
  <c r="R112" i="935" s="1"/>
  <c r="H112" i="960"/>
  <c r="D112" i="936"/>
  <c r="O112" i="936" s="1"/>
  <c r="P112" i="936" s="1"/>
  <c r="O111" i="935"/>
  <c r="P111" i="935" s="1"/>
  <c r="R111" i="935" s="1"/>
  <c r="D111" i="936"/>
  <c r="O111" i="936" s="1"/>
  <c r="P111" i="936" s="1"/>
  <c r="H111" i="960"/>
  <c r="O133" i="935"/>
  <c r="P133" i="935" s="1"/>
  <c r="R133" i="935" s="1"/>
  <c r="H133" i="960"/>
  <c r="D133" i="936"/>
  <c r="O129" i="935"/>
  <c r="P129" i="935" s="1"/>
  <c r="R129" i="935" s="1"/>
  <c r="H129" i="960"/>
  <c r="D129" i="936"/>
  <c r="O132" i="935"/>
  <c r="P132" i="935" s="1"/>
  <c r="R132" i="935" s="1"/>
  <c r="D132" i="936"/>
  <c r="H132" i="960"/>
  <c r="O128" i="935"/>
  <c r="P128" i="935" s="1"/>
  <c r="R128" i="935" s="1"/>
  <c r="H128" i="960"/>
  <c r="D128" i="936"/>
  <c r="S71" i="935"/>
  <c r="I71" i="962"/>
  <c r="O86" i="935"/>
  <c r="P86" i="935" s="1"/>
  <c r="R86" i="935" s="1"/>
  <c r="H86" i="960"/>
  <c r="D86" i="936"/>
  <c r="O86" i="936" s="1"/>
  <c r="P86" i="936" s="1"/>
  <c r="O84" i="935"/>
  <c r="P84" i="935" s="1"/>
  <c r="R84" i="935" s="1"/>
  <c r="H84" i="960"/>
  <c r="D84" i="936"/>
  <c r="O82" i="935"/>
  <c r="P82" i="935" s="1"/>
  <c r="R82" i="935" s="1"/>
  <c r="H82" i="960"/>
  <c r="D82" i="936"/>
  <c r="O80" i="935"/>
  <c r="P80" i="935" s="1"/>
  <c r="R80" i="935" s="1"/>
  <c r="H80" i="960"/>
  <c r="D80" i="936"/>
  <c r="O78" i="935"/>
  <c r="P78" i="935" s="1"/>
  <c r="R78" i="935" s="1"/>
  <c r="H78" i="960"/>
  <c r="D78" i="936"/>
  <c r="O76" i="935"/>
  <c r="P76" i="935" s="1"/>
  <c r="R76" i="935" s="1"/>
  <c r="H76" i="960"/>
  <c r="D76" i="936"/>
  <c r="O74" i="935"/>
  <c r="P74" i="935" s="1"/>
  <c r="R74" i="935" s="1"/>
  <c r="D74" i="936"/>
  <c r="H74" i="960"/>
  <c r="O70" i="935"/>
  <c r="P70" i="935" s="1"/>
  <c r="R70" i="935" s="1"/>
  <c r="H70" i="960"/>
  <c r="D70" i="936"/>
  <c r="O69" i="935"/>
  <c r="P69" i="935" s="1"/>
  <c r="D69" i="936"/>
  <c r="H69" i="960"/>
  <c r="O68" i="935"/>
  <c r="P68" i="935" s="1"/>
  <c r="R68" i="935" s="1"/>
  <c r="H68" i="960"/>
  <c r="D68" i="936"/>
  <c r="O67" i="935"/>
  <c r="P67" i="935" s="1"/>
  <c r="R67" i="935" s="1"/>
  <c r="H67" i="960"/>
  <c r="D67" i="936"/>
  <c r="O66" i="935"/>
  <c r="P66" i="935" s="1"/>
  <c r="R66" i="935" s="1"/>
  <c r="D66" i="936"/>
  <c r="H66" i="960"/>
  <c r="O65" i="935"/>
  <c r="P65" i="935" s="1"/>
  <c r="R65" i="935" s="1"/>
  <c r="H65" i="960"/>
  <c r="D65" i="936"/>
  <c r="O64" i="935"/>
  <c r="P64" i="935" s="1"/>
  <c r="R64" i="935" s="1"/>
  <c r="H64" i="960"/>
  <c r="D64" i="936"/>
  <c r="O63" i="935"/>
  <c r="P63" i="935" s="1"/>
  <c r="R63" i="935" s="1"/>
  <c r="H63" i="960"/>
  <c r="D63" i="936"/>
  <c r="O62" i="935"/>
  <c r="P62" i="935" s="1"/>
  <c r="R62" i="935" s="1"/>
  <c r="H62" i="960"/>
  <c r="D62" i="936"/>
  <c r="O61" i="935"/>
  <c r="P61" i="935" s="1"/>
  <c r="R61" i="935" s="1"/>
  <c r="D61" i="936"/>
  <c r="H61" i="960"/>
  <c r="O60" i="935"/>
  <c r="P60" i="935" s="1"/>
  <c r="R60" i="935" s="1"/>
  <c r="D60" i="936"/>
  <c r="H60" i="960"/>
  <c r="O59" i="935"/>
  <c r="P59" i="935" s="1"/>
  <c r="R59" i="935" s="1"/>
  <c r="D59" i="936"/>
  <c r="H59" i="960"/>
  <c r="O58" i="935"/>
  <c r="P58" i="935" s="1"/>
  <c r="R58" i="935" s="1"/>
  <c r="D58" i="936"/>
  <c r="H58" i="960"/>
  <c r="O57" i="935"/>
  <c r="P57" i="935" s="1"/>
  <c r="R57" i="935" s="1"/>
  <c r="H57" i="960"/>
  <c r="D57" i="936"/>
  <c r="O56" i="935"/>
  <c r="P56" i="935" s="1"/>
  <c r="R56" i="935" s="1"/>
  <c r="H56" i="960"/>
  <c r="D56" i="936"/>
  <c r="O55" i="935"/>
  <c r="P55" i="935" s="1"/>
  <c r="R55" i="935" s="1"/>
  <c r="H55" i="960"/>
  <c r="D55" i="936"/>
  <c r="S36" i="935"/>
  <c r="I36" i="962"/>
  <c r="S32" i="935"/>
  <c r="I32" i="962"/>
  <c r="S28" i="935"/>
  <c r="I28" i="962"/>
  <c r="S24" i="935"/>
  <c r="I24" i="962"/>
  <c r="S20" i="935"/>
  <c r="I20" i="962"/>
  <c r="O73" i="935"/>
  <c r="P73" i="935" s="1"/>
  <c r="R73" i="935" s="1"/>
  <c r="D73" i="936"/>
  <c r="O73" i="936" s="1"/>
  <c r="P73" i="936" s="1"/>
  <c r="H73" i="960"/>
  <c r="S33" i="935"/>
  <c r="I33" i="962"/>
  <c r="S29" i="935"/>
  <c r="I29" i="962"/>
  <c r="S25" i="935"/>
  <c r="I25" i="962"/>
  <c r="S87" i="935"/>
  <c r="I87" i="962"/>
  <c r="S83" i="935"/>
  <c r="I83" i="962"/>
  <c r="S79" i="935"/>
  <c r="I79" i="962"/>
  <c r="S77" i="935"/>
  <c r="I77" i="962"/>
  <c r="S75" i="935"/>
  <c r="I75" i="962"/>
  <c r="O54" i="935"/>
  <c r="P54" i="935" s="1"/>
  <c r="R54" i="935" s="1"/>
  <c r="H54" i="961"/>
  <c r="D54" i="937"/>
  <c r="O52" i="935"/>
  <c r="P52" i="935" s="1"/>
  <c r="R52" i="935" s="1"/>
  <c r="H52" i="961"/>
  <c r="D52" i="937"/>
  <c r="O50" i="935"/>
  <c r="P50" i="935" s="1"/>
  <c r="R50" i="935" s="1"/>
  <c r="H50" i="961"/>
  <c r="D50" i="937"/>
  <c r="O48" i="935"/>
  <c r="P48" i="935" s="1"/>
  <c r="R48" i="935" s="1"/>
  <c r="H48" i="961"/>
  <c r="D48" i="937"/>
  <c r="O46" i="935"/>
  <c r="P46" i="935" s="1"/>
  <c r="R46" i="935" s="1"/>
  <c r="H46" i="961"/>
  <c r="D46" i="937"/>
  <c r="O44" i="935"/>
  <c r="P44" i="935" s="1"/>
  <c r="R44" i="935" s="1"/>
  <c r="D44" i="937"/>
  <c r="H44" i="961"/>
  <c r="O53" i="935"/>
  <c r="P53" i="935" s="1"/>
  <c r="D53" i="937"/>
  <c r="H53" i="961"/>
  <c r="O51" i="935"/>
  <c r="P51" i="935" s="1"/>
  <c r="H51" i="961"/>
  <c r="D51" i="937"/>
  <c r="O49" i="935"/>
  <c r="P49" i="935" s="1"/>
  <c r="D49" i="937"/>
  <c r="H49" i="961"/>
  <c r="O47" i="935"/>
  <c r="P47" i="935" s="1"/>
  <c r="D47" i="937"/>
  <c r="H47" i="961"/>
  <c r="O45" i="935"/>
  <c r="P45" i="935" s="1"/>
  <c r="H45" i="961"/>
  <c r="D45" i="937"/>
  <c r="A39" i="965"/>
  <c r="B29" i="965"/>
  <c r="D11" i="936"/>
  <c r="O11" i="935"/>
  <c r="R49" i="935"/>
  <c r="R51" i="935"/>
  <c r="R45" i="935"/>
  <c r="R53" i="935"/>
  <c r="I53" i="962" s="1"/>
  <c r="R47" i="935"/>
  <c r="O84" i="936"/>
  <c r="P84" i="936" s="1"/>
  <c r="O119" i="936"/>
  <c r="P119" i="936" s="1"/>
  <c r="R85" i="935"/>
  <c r="O123" i="936"/>
  <c r="P123" i="936" s="1"/>
  <c r="O83" i="936"/>
  <c r="P83" i="936" s="1"/>
  <c r="R69" i="935"/>
  <c r="O128" i="936"/>
  <c r="P128" i="936" s="1"/>
  <c r="O90" i="936"/>
  <c r="P90" i="936" s="1"/>
  <c r="O115" i="936"/>
  <c r="P115" i="936" s="1"/>
  <c r="R21" i="935"/>
  <c r="R37" i="935"/>
  <c r="O105" i="936"/>
  <c r="P105" i="936" s="1"/>
  <c r="I96" i="936"/>
  <c r="J96" i="936" s="1"/>
  <c r="O125" i="936"/>
  <c r="P125" i="936" s="1"/>
  <c r="I71" i="936"/>
  <c r="J71" i="936" s="1"/>
  <c r="O133" i="936"/>
  <c r="P133" i="936" s="1"/>
  <c r="I93" i="936"/>
  <c r="J93" i="936" s="1"/>
  <c r="I73" i="936"/>
  <c r="J73" i="936" s="1"/>
  <c r="I95" i="936"/>
  <c r="J95" i="936" s="1"/>
  <c r="I137" i="936"/>
  <c r="J137" i="936" s="1"/>
  <c r="I81" i="936"/>
  <c r="J81" i="936" s="1"/>
  <c r="O117" i="936"/>
  <c r="P117" i="936" s="1"/>
  <c r="I139" i="936"/>
  <c r="J139" i="936" s="1"/>
  <c r="I91" i="936"/>
  <c r="J91" i="936" s="1"/>
  <c r="I86" i="936"/>
  <c r="J86" i="936" s="1"/>
  <c r="I115" i="936"/>
  <c r="J115" i="936" s="1"/>
  <c r="E65" i="938"/>
  <c r="E33" i="938"/>
  <c r="O87" i="936"/>
  <c r="P87" i="936" s="1"/>
  <c r="I87" i="936"/>
  <c r="J87" i="936" s="1"/>
  <c r="E133" i="938"/>
  <c r="E127" i="938"/>
  <c r="I101" i="936"/>
  <c r="J101" i="936" s="1"/>
  <c r="O101" i="936"/>
  <c r="P101" i="936" s="1"/>
  <c r="E93" i="938"/>
  <c r="E83" i="938"/>
  <c r="E59" i="938"/>
  <c r="E123" i="938"/>
  <c r="E107" i="938"/>
  <c r="E49" i="938"/>
  <c r="E17" i="938"/>
  <c r="I119" i="936"/>
  <c r="J119" i="936" s="1"/>
  <c r="O77" i="936"/>
  <c r="P77" i="936" s="1"/>
  <c r="I77" i="936"/>
  <c r="J77" i="936" s="1"/>
  <c r="I131" i="936"/>
  <c r="J131" i="936" s="1"/>
  <c r="O131" i="936"/>
  <c r="P131" i="936" s="1"/>
  <c r="I109" i="936"/>
  <c r="J109" i="936" s="1"/>
  <c r="O109" i="936"/>
  <c r="P109" i="936" s="1"/>
  <c r="O99" i="936"/>
  <c r="P99" i="936" s="1"/>
  <c r="I99" i="936"/>
  <c r="J99" i="936" s="1"/>
  <c r="O78" i="936"/>
  <c r="P78" i="936" s="1"/>
  <c r="I78" i="936"/>
  <c r="J78" i="936" s="1"/>
  <c r="I121" i="936"/>
  <c r="J121" i="936" s="1"/>
  <c r="E89" i="938"/>
  <c r="E51" i="938"/>
  <c r="E119" i="938"/>
  <c r="E131" i="938"/>
  <c r="E109" i="938"/>
  <c r="E61" i="938"/>
  <c r="E19" i="938"/>
  <c r="I107" i="936"/>
  <c r="J107" i="936" s="1"/>
  <c r="E115" i="938"/>
  <c r="E101" i="938"/>
  <c r="E95" i="938"/>
  <c r="E37" i="938"/>
  <c r="E135" i="938"/>
  <c r="E81" i="938"/>
  <c r="E63" i="938"/>
  <c r="E47" i="938"/>
  <c r="E31" i="938"/>
  <c r="E15" i="938"/>
  <c r="E121" i="938"/>
  <c r="E99" i="938"/>
  <c r="E87" i="938"/>
  <c r="E77" i="938"/>
  <c r="E29" i="938"/>
  <c r="E78" i="938"/>
  <c r="E69" i="938"/>
  <c r="E71" i="938"/>
  <c r="E55" i="938"/>
  <c r="E39" i="938"/>
  <c r="E23" i="938"/>
  <c r="E27" i="938"/>
  <c r="E21" i="938"/>
  <c r="E137" i="938"/>
  <c r="E128" i="938"/>
  <c r="E91" i="938"/>
  <c r="E75" i="938"/>
  <c r="E43" i="938"/>
  <c r="E111" i="938"/>
  <c r="E67" i="938"/>
  <c r="E110" i="938"/>
  <c r="E103" i="938"/>
  <c r="E139" i="938"/>
  <c r="E112" i="938"/>
  <c r="E79" i="938"/>
  <c r="E35" i="938"/>
  <c r="E85" i="938"/>
  <c r="E125" i="938"/>
  <c r="E105" i="938"/>
  <c r="E96" i="938"/>
  <c r="E73" i="938"/>
  <c r="E57" i="938"/>
  <c r="E41" i="938"/>
  <c r="E25" i="938"/>
  <c r="E117" i="938"/>
  <c r="E88" i="938"/>
  <c r="E84" i="938"/>
  <c r="E45" i="938"/>
  <c r="E13" i="938"/>
  <c r="E82" i="938"/>
  <c r="R9" i="935"/>
  <c r="I9" i="962" s="1"/>
  <c r="R10" i="935"/>
  <c r="A29" i="944"/>
  <c r="B19" i="944"/>
  <c r="C24" i="210"/>
  <c r="G5" i="935" s="1"/>
  <c r="F24" i="210"/>
  <c r="G3" i="935" s="1"/>
  <c r="B11" i="280"/>
  <c r="B12" i="280"/>
  <c r="B13" i="280"/>
  <c r="B14" i="280"/>
  <c r="B15" i="280"/>
  <c r="B16" i="280"/>
  <c r="B17" i="280"/>
  <c r="B18" i="280"/>
  <c r="B19" i="280"/>
  <c r="B20" i="280"/>
  <c r="B21" i="280"/>
  <c r="B22" i="280"/>
  <c r="B23" i="280"/>
  <c r="B24" i="280"/>
  <c r="B25" i="280"/>
  <c r="B26" i="280"/>
  <c r="B27" i="280"/>
  <c r="B28" i="280"/>
  <c r="B29" i="280"/>
  <c r="B30" i="280"/>
  <c r="B31" i="280"/>
  <c r="B32" i="280"/>
  <c r="B33" i="280"/>
  <c r="B34" i="280"/>
  <c r="B35" i="280"/>
  <c r="B36" i="280"/>
  <c r="B37" i="280"/>
  <c r="B38" i="280"/>
  <c r="B39" i="280"/>
  <c r="B40" i="280"/>
  <c r="B41" i="280"/>
  <c r="B42" i="280"/>
  <c r="B43" i="280"/>
  <c r="B44" i="280"/>
  <c r="B45" i="280"/>
  <c r="B46" i="280"/>
  <c r="B47" i="280"/>
  <c r="B48" i="280"/>
  <c r="B49" i="280"/>
  <c r="B50" i="280"/>
  <c r="B51" i="280"/>
  <c r="B52" i="280"/>
  <c r="B53" i="280"/>
  <c r="B54" i="280"/>
  <c r="B55" i="280"/>
  <c r="B56" i="280"/>
  <c r="B57" i="280"/>
  <c r="B58" i="280"/>
  <c r="B59" i="280"/>
  <c r="B60" i="280"/>
  <c r="B61" i="280"/>
  <c r="B62" i="280"/>
  <c r="B63" i="280"/>
  <c r="B64" i="280"/>
  <c r="B65" i="280"/>
  <c r="B66" i="280"/>
  <c r="B67" i="280"/>
  <c r="B68" i="280"/>
  <c r="B69" i="280"/>
  <c r="B10" i="280"/>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11" i="659"/>
  <c r="A12" i="659"/>
  <c r="A13" i="659"/>
  <c r="A14" i="659"/>
  <c r="A15" i="659"/>
  <c r="A16" i="659"/>
  <c r="A17" i="659"/>
  <c r="A18" i="659"/>
  <c r="A19" i="659"/>
  <c r="A20" i="659"/>
  <c r="A21" i="659"/>
  <c r="A22" i="659"/>
  <c r="A23" i="659"/>
  <c r="A24" i="659"/>
  <c r="A25" i="659"/>
  <c r="A26" i="659"/>
  <c r="A27" i="659"/>
  <c r="A28" i="659"/>
  <c r="A29" i="659"/>
  <c r="A30" i="659"/>
  <c r="A31" i="659"/>
  <c r="A32" i="659"/>
  <c r="A33" i="659"/>
  <c r="A34" i="659"/>
  <c r="A35" i="659"/>
  <c r="A36" i="659"/>
  <c r="A37" i="659"/>
  <c r="A38" i="659"/>
  <c r="A39" i="659"/>
  <c r="A40" i="659"/>
  <c r="A41" i="659"/>
  <c r="A42" i="659"/>
  <c r="A43" i="659"/>
  <c r="A44" i="659"/>
  <c r="A45" i="659"/>
  <c r="A46" i="659"/>
  <c r="A47" i="659"/>
  <c r="A48" i="659"/>
  <c r="A49" i="659"/>
  <c r="A50" i="659"/>
  <c r="A51" i="659"/>
  <c r="A52" i="659"/>
  <c r="A53" i="659"/>
  <c r="A54" i="659"/>
  <c r="A55" i="659"/>
  <c r="A56" i="659"/>
  <c r="A57" i="659"/>
  <c r="A58" i="659"/>
  <c r="A59" i="659"/>
  <c r="A60" i="659"/>
  <c r="A61" i="659"/>
  <c r="A62" i="659"/>
  <c r="A63" i="659"/>
  <c r="A64" i="659"/>
  <c r="A65" i="659"/>
  <c r="A66" i="659"/>
  <c r="A67" i="659"/>
  <c r="A68" i="659"/>
  <c r="A69" i="659"/>
  <c r="A11" i="658"/>
  <c r="A12" i="658"/>
  <c r="A13" i="658"/>
  <c r="A14" i="658"/>
  <c r="A15" i="658"/>
  <c r="A16" i="658"/>
  <c r="A17" i="658"/>
  <c r="A18" i="658"/>
  <c r="A19" i="658"/>
  <c r="A20" i="658"/>
  <c r="A21" i="658"/>
  <c r="A22" i="658"/>
  <c r="A23" i="658"/>
  <c r="A24" i="658"/>
  <c r="A25" i="658"/>
  <c r="A26" i="658"/>
  <c r="A27" i="658"/>
  <c r="A28" i="658"/>
  <c r="A29" i="658"/>
  <c r="A30" i="658"/>
  <c r="A31" i="658"/>
  <c r="A32" i="658"/>
  <c r="A33" i="658"/>
  <c r="A34" i="658"/>
  <c r="A35" i="658"/>
  <c r="A36" i="658"/>
  <c r="A37" i="658"/>
  <c r="A38" i="658"/>
  <c r="A39" i="658"/>
  <c r="A40" i="658"/>
  <c r="A41" i="658"/>
  <c r="A42" i="658"/>
  <c r="A43" i="658"/>
  <c r="A44" i="658"/>
  <c r="A45" i="658"/>
  <c r="A46" i="658"/>
  <c r="A47" i="658"/>
  <c r="A48" i="658"/>
  <c r="A49" i="658"/>
  <c r="A50" i="658"/>
  <c r="A51" i="658"/>
  <c r="A52" i="658"/>
  <c r="A53" i="658"/>
  <c r="A54" i="658"/>
  <c r="A55" i="658"/>
  <c r="A56" i="658"/>
  <c r="A57" i="658"/>
  <c r="A58" i="658"/>
  <c r="A59" i="658"/>
  <c r="A60" i="658"/>
  <c r="A61" i="658"/>
  <c r="A62" i="658"/>
  <c r="A63" i="658"/>
  <c r="A64" i="658"/>
  <c r="A65" i="658"/>
  <c r="A66" i="658"/>
  <c r="A67" i="658"/>
  <c r="A68" i="658"/>
  <c r="A69" i="658"/>
  <c r="A11" i="927"/>
  <c r="A12" i="927"/>
  <c r="A13" i="927"/>
  <c r="A14" i="927"/>
  <c r="A15" i="927"/>
  <c r="A16" i="927"/>
  <c r="A17" i="927"/>
  <c r="A18" i="927"/>
  <c r="A19" i="927"/>
  <c r="A20" i="927"/>
  <c r="A21" i="927"/>
  <c r="A22" i="927"/>
  <c r="A23" i="927"/>
  <c r="A24" i="927"/>
  <c r="A25" i="927"/>
  <c r="A26" i="927"/>
  <c r="A27" i="927"/>
  <c r="A28" i="927"/>
  <c r="A29" i="927"/>
  <c r="A30" i="927"/>
  <c r="A31" i="927"/>
  <c r="A32" i="927"/>
  <c r="A33" i="927"/>
  <c r="A34" i="927"/>
  <c r="A35" i="927"/>
  <c r="A36" i="927"/>
  <c r="A37" i="927"/>
  <c r="A38" i="927"/>
  <c r="A39" i="927"/>
  <c r="A40" i="927"/>
  <c r="A41" i="927"/>
  <c r="A42" i="927"/>
  <c r="A43" i="927"/>
  <c r="A44" i="927"/>
  <c r="A45" i="927"/>
  <c r="A46" i="927"/>
  <c r="A47" i="927"/>
  <c r="A48" i="927"/>
  <c r="A49" i="927"/>
  <c r="A50" i="927"/>
  <c r="A51" i="927"/>
  <c r="A52" i="927"/>
  <c r="A53" i="927"/>
  <c r="A54" i="927"/>
  <c r="A55" i="927"/>
  <c r="A56" i="927"/>
  <c r="A57" i="927"/>
  <c r="A58" i="927"/>
  <c r="A59" i="927"/>
  <c r="A60" i="927"/>
  <c r="A61" i="927"/>
  <c r="A62" i="927"/>
  <c r="A63" i="927"/>
  <c r="A64" i="927"/>
  <c r="A65" i="927"/>
  <c r="A66" i="927"/>
  <c r="A67" i="927"/>
  <c r="A68" i="927"/>
  <c r="A69" i="927"/>
  <c r="A11" i="928"/>
  <c r="A12" i="928"/>
  <c r="A13" i="928"/>
  <c r="A14" i="928"/>
  <c r="A15" i="928"/>
  <c r="A16" i="928"/>
  <c r="A17" i="928"/>
  <c r="A18" i="928"/>
  <c r="A19" i="928"/>
  <c r="A20" i="928"/>
  <c r="A21" i="928"/>
  <c r="A22" i="928"/>
  <c r="A23" i="928"/>
  <c r="A24" i="928"/>
  <c r="A25" i="928"/>
  <c r="A26" i="928"/>
  <c r="A27" i="928"/>
  <c r="A28" i="928"/>
  <c r="A29" i="928"/>
  <c r="A30" i="928"/>
  <c r="A31" i="928"/>
  <c r="A32" i="928"/>
  <c r="A33" i="928"/>
  <c r="A34" i="928"/>
  <c r="A35" i="928"/>
  <c r="A36" i="928"/>
  <c r="A37" i="928"/>
  <c r="A38" i="928"/>
  <c r="A39" i="928"/>
  <c r="A40" i="928"/>
  <c r="A41" i="928"/>
  <c r="A42" i="928"/>
  <c r="A43" i="928"/>
  <c r="A44" i="928"/>
  <c r="A45" i="928"/>
  <c r="A46" i="928"/>
  <c r="A47" i="928"/>
  <c r="A48" i="928"/>
  <c r="A49" i="928"/>
  <c r="A50" i="928"/>
  <c r="A51" i="928"/>
  <c r="A52" i="928"/>
  <c r="A53" i="928"/>
  <c r="A54" i="928"/>
  <c r="A55" i="928"/>
  <c r="A56" i="928"/>
  <c r="A57" i="928"/>
  <c r="A58" i="928"/>
  <c r="A59" i="928"/>
  <c r="A60" i="928"/>
  <c r="A61" i="928"/>
  <c r="A62" i="928"/>
  <c r="A63" i="928"/>
  <c r="A64" i="928"/>
  <c r="A65" i="928"/>
  <c r="A66" i="928"/>
  <c r="A67" i="928"/>
  <c r="A68" i="928"/>
  <c r="A69" i="928"/>
  <c r="A11" i="661"/>
  <c r="A12" i="661"/>
  <c r="A13" i="661"/>
  <c r="A14" i="661"/>
  <c r="A15" i="661"/>
  <c r="A16" i="661"/>
  <c r="A17" i="661"/>
  <c r="A18" i="661"/>
  <c r="A19" i="661"/>
  <c r="A20" i="661"/>
  <c r="A21" i="661"/>
  <c r="A22" i="661"/>
  <c r="A23" i="661"/>
  <c r="A24" i="661"/>
  <c r="A25" i="661"/>
  <c r="A26" i="661"/>
  <c r="A27" i="661"/>
  <c r="A28" i="661"/>
  <c r="A29" i="661"/>
  <c r="A30" i="661"/>
  <c r="A31" i="661"/>
  <c r="A32" i="661"/>
  <c r="A33" i="661"/>
  <c r="A34" i="661"/>
  <c r="A35" i="661"/>
  <c r="A36" i="661"/>
  <c r="A37" i="661"/>
  <c r="A38" i="661"/>
  <c r="A39" i="661"/>
  <c r="A40" i="661"/>
  <c r="A41" i="661"/>
  <c r="A42" i="661"/>
  <c r="A43" i="661"/>
  <c r="A44" i="661"/>
  <c r="A45" i="661"/>
  <c r="A46" i="661"/>
  <c r="A47" i="661"/>
  <c r="A48" i="661"/>
  <c r="A49" i="661"/>
  <c r="A50" i="661"/>
  <c r="A51" i="661"/>
  <c r="A52" i="661"/>
  <c r="A53" i="661"/>
  <c r="A54" i="661"/>
  <c r="A55" i="661"/>
  <c r="A56" i="661"/>
  <c r="A57" i="661"/>
  <c r="A58" i="661"/>
  <c r="A59" i="661"/>
  <c r="A60" i="661"/>
  <c r="A61" i="661"/>
  <c r="A62" i="661"/>
  <c r="A63" i="661"/>
  <c r="A64" i="661"/>
  <c r="A65" i="661"/>
  <c r="A66" i="661"/>
  <c r="A67" i="661"/>
  <c r="A68" i="661"/>
  <c r="A69" i="661"/>
  <c r="A11" i="660"/>
  <c r="A12" i="660"/>
  <c r="A13" i="660"/>
  <c r="A14" i="660"/>
  <c r="A15" i="660"/>
  <c r="A16" i="660"/>
  <c r="A17" i="660"/>
  <c r="A18" i="660"/>
  <c r="A19" i="660"/>
  <c r="A20" i="660"/>
  <c r="A21" i="660"/>
  <c r="A22" i="660"/>
  <c r="A23" i="660"/>
  <c r="A24" i="660"/>
  <c r="A25" i="660"/>
  <c r="A26" i="660"/>
  <c r="A27" i="660"/>
  <c r="A28" i="660"/>
  <c r="A29" i="660"/>
  <c r="A30" i="660"/>
  <c r="A31" i="660"/>
  <c r="A32" i="660"/>
  <c r="A33" i="660"/>
  <c r="A34" i="660"/>
  <c r="A35" i="660"/>
  <c r="A36" i="660"/>
  <c r="A37" i="660"/>
  <c r="A38" i="660"/>
  <c r="A39" i="660"/>
  <c r="A40" i="660"/>
  <c r="A41" i="660"/>
  <c r="A42" i="660"/>
  <c r="A43" i="660"/>
  <c r="A44" i="660"/>
  <c r="A45" i="660"/>
  <c r="A46" i="660"/>
  <c r="A47" i="660"/>
  <c r="A48" i="660"/>
  <c r="A49" i="660"/>
  <c r="A50" i="660"/>
  <c r="A51" i="660"/>
  <c r="A52" i="660"/>
  <c r="A53" i="660"/>
  <c r="A54" i="660"/>
  <c r="A55" i="660"/>
  <c r="A56" i="660"/>
  <c r="A57" i="660"/>
  <c r="A58" i="660"/>
  <c r="A59" i="660"/>
  <c r="A60" i="660"/>
  <c r="A61" i="660"/>
  <c r="A62" i="660"/>
  <c r="A63" i="660"/>
  <c r="A64" i="660"/>
  <c r="A65" i="660"/>
  <c r="A66" i="660"/>
  <c r="A67" i="660"/>
  <c r="A68" i="660"/>
  <c r="A69" i="660"/>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11" i="663"/>
  <c r="A12" i="663"/>
  <c r="A13" i="663"/>
  <c r="A14" i="663"/>
  <c r="A15" i="663"/>
  <c r="A16" i="663"/>
  <c r="A17" i="663"/>
  <c r="A18" i="663"/>
  <c r="A19" i="663"/>
  <c r="A20" i="663"/>
  <c r="A21" i="663"/>
  <c r="A22" i="663"/>
  <c r="A23" i="663"/>
  <c r="A24" i="663"/>
  <c r="A25" i="663"/>
  <c r="A26" i="663"/>
  <c r="A27" i="663"/>
  <c r="A28" i="663"/>
  <c r="A29" i="663"/>
  <c r="A30" i="663"/>
  <c r="A31" i="663"/>
  <c r="A32" i="663"/>
  <c r="A33" i="663"/>
  <c r="A34" i="663"/>
  <c r="A35" i="663"/>
  <c r="A36" i="663"/>
  <c r="A37" i="663"/>
  <c r="A38" i="663"/>
  <c r="A39" i="663"/>
  <c r="A40" i="663"/>
  <c r="A41" i="663"/>
  <c r="A42" i="663"/>
  <c r="A43" i="663"/>
  <c r="A44" i="663"/>
  <c r="A45" i="663"/>
  <c r="A46" i="663"/>
  <c r="A47" i="663"/>
  <c r="A48" i="663"/>
  <c r="A49" i="663"/>
  <c r="A50" i="663"/>
  <c r="A51" i="663"/>
  <c r="A52" i="663"/>
  <c r="A53" i="663"/>
  <c r="A54" i="663"/>
  <c r="A55" i="663"/>
  <c r="A56" i="663"/>
  <c r="A57" i="663"/>
  <c r="A58" i="663"/>
  <c r="A59" i="663"/>
  <c r="A60" i="663"/>
  <c r="A61" i="663"/>
  <c r="A62" i="663"/>
  <c r="A63" i="663"/>
  <c r="A64" i="663"/>
  <c r="A65" i="663"/>
  <c r="A66" i="663"/>
  <c r="A67" i="663"/>
  <c r="A68" i="663"/>
  <c r="A69" i="663"/>
  <c r="A11" i="662"/>
  <c r="A12" i="662"/>
  <c r="A13" i="662"/>
  <c r="A14" i="662"/>
  <c r="A15" i="662"/>
  <c r="A16" i="662"/>
  <c r="A17" i="662"/>
  <c r="A18" i="662"/>
  <c r="A19" i="662"/>
  <c r="A20" i="662"/>
  <c r="A21" i="662"/>
  <c r="A22" i="662"/>
  <c r="A23" i="662"/>
  <c r="A24" i="662"/>
  <c r="A25" i="662"/>
  <c r="A26" i="662"/>
  <c r="A27" i="662"/>
  <c r="A28" i="662"/>
  <c r="A29" i="662"/>
  <c r="A30" i="662"/>
  <c r="A31" i="662"/>
  <c r="A32" i="662"/>
  <c r="A33" i="662"/>
  <c r="A34" i="662"/>
  <c r="A35" i="662"/>
  <c r="A36" i="662"/>
  <c r="A37" i="662"/>
  <c r="A38" i="662"/>
  <c r="A39" i="662"/>
  <c r="A40" i="662"/>
  <c r="A41" i="662"/>
  <c r="A42" i="662"/>
  <c r="A43" i="662"/>
  <c r="A44" i="662"/>
  <c r="A45" i="662"/>
  <c r="A46" i="662"/>
  <c r="A47" i="662"/>
  <c r="A48" i="662"/>
  <c r="A49" i="662"/>
  <c r="A50" i="662"/>
  <c r="A51" i="662"/>
  <c r="A52" i="662"/>
  <c r="A53" i="662"/>
  <c r="A54" i="662"/>
  <c r="A55" i="662"/>
  <c r="A56" i="662"/>
  <c r="A57" i="662"/>
  <c r="A58" i="662"/>
  <c r="A59" i="662"/>
  <c r="A60" i="662"/>
  <c r="A61" i="662"/>
  <c r="A62" i="662"/>
  <c r="A63" i="662"/>
  <c r="A64" i="662"/>
  <c r="A65" i="662"/>
  <c r="A66" i="662"/>
  <c r="A67" i="662"/>
  <c r="A68" i="662"/>
  <c r="A69" i="662"/>
  <c r="A11" i="665"/>
  <c r="A12" i="665"/>
  <c r="A13" i="665"/>
  <c r="A14" i="665"/>
  <c r="A15" i="665"/>
  <c r="A16" i="665"/>
  <c r="A17" i="665"/>
  <c r="A18" i="665"/>
  <c r="A19" i="665"/>
  <c r="A20" i="665"/>
  <c r="A21" i="665"/>
  <c r="A22" i="665"/>
  <c r="A23" i="665"/>
  <c r="A24" i="665"/>
  <c r="A25" i="665"/>
  <c r="A26" i="665"/>
  <c r="A27" i="665"/>
  <c r="A28" i="665"/>
  <c r="A29" i="665"/>
  <c r="A30" i="665"/>
  <c r="A31" i="665"/>
  <c r="A32" i="665"/>
  <c r="A33" i="665"/>
  <c r="A34" i="665"/>
  <c r="A35" i="665"/>
  <c r="A36" i="665"/>
  <c r="A37" i="665"/>
  <c r="A38" i="665"/>
  <c r="A39" i="665"/>
  <c r="A40" i="665"/>
  <c r="A41" i="665"/>
  <c r="A42" i="665"/>
  <c r="A43" i="665"/>
  <c r="A44" i="665"/>
  <c r="A45" i="665"/>
  <c r="A46" i="665"/>
  <c r="A47" i="665"/>
  <c r="A48" i="665"/>
  <c r="A49" i="665"/>
  <c r="A50" i="665"/>
  <c r="A51" i="665"/>
  <c r="A52" i="665"/>
  <c r="A53" i="665"/>
  <c r="A54" i="665"/>
  <c r="A55" i="665"/>
  <c r="A56" i="665"/>
  <c r="A57" i="665"/>
  <c r="A58" i="665"/>
  <c r="A59" i="665"/>
  <c r="A60" i="665"/>
  <c r="A61" i="665"/>
  <c r="A62" i="665"/>
  <c r="A63" i="665"/>
  <c r="A64" i="665"/>
  <c r="A65" i="665"/>
  <c r="A66" i="665"/>
  <c r="A67" i="665"/>
  <c r="A68" i="665"/>
  <c r="A69" i="665"/>
  <c r="A11" i="664"/>
  <c r="A12" i="664"/>
  <c r="A13" i="664"/>
  <c r="A14" i="664"/>
  <c r="A15" i="664"/>
  <c r="A16" i="664"/>
  <c r="A17" i="664"/>
  <c r="A18" i="664"/>
  <c r="A19" i="664"/>
  <c r="A20" i="664"/>
  <c r="A21" i="664"/>
  <c r="A22" i="664"/>
  <c r="A23" i="664"/>
  <c r="A24" i="664"/>
  <c r="A25" i="664"/>
  <c r="A26" i="664"/>
  <c r="A27" i="664"/>
  <c r="A28" i="664"/>
  <c r="A29" i="664"/>
  <c r="A30" i="664"/>
  <c r="A31" i="664"/>
  <c r="A32" i="664"/>
  <c r="A33" i="664"/>
  <c r="A34" i="664"/>
  <c r="A35" i="664"/>
  <c r="A36" i="664"/>
  <c r="A37" i="664"/>
  <c r="A38" i="664"/>
  <c r="A39" i="664"/>
  <c r="A40" i="664"/>
  <c r="A41" i="664"/>
  <c r="A42" i="664"/>
  <c r="A43" i="664"/>
  <c r="A44" i="664"/>
  <c r="A45" i="664"/>
  <c r="A46" i="664"/>
  <c r="A47" i="664"/>
  <c r="A48" i="664"/>
  <c r="A49" i="664"/>
  <c r="A50" i="664"/>
  <c r="A51" i="664"/>
  <c r="A52" i="664"/>
  <c r="A53" i="664"/>
  <c r="A54" i="664"/>
  <c r="A55" i="664"/>
  <c r="A56" i="664"/>
  <c r="A57" i="664"/>
  <c r="A58" i="664"/>
  <c r="A59" i="664"/>
  <c r="A60" i="664"/>
  <c r="A61" i="664"/>
  <c r="A62" i="664"/>
  <c r="A63" i="664"/>
  <c r="A64" i="664"/>
  <c r="A65" i="664"/>
  <c r="A66" i="664"/>
  <c r="A67" i="664"/>
  <c r="A68" i="664"/>
  <c r="A69" i="664"/>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91" i="23"/>
  <c r="A92" i="23"/>
  <c r="A93" i="23"/>
  <c r="A94" i="23"/>
  <c r="A95" i="23"/>
  <c r="A96" i="23"/>
  <c r="A97" i="23"/>
  <c r="A98" i="23"/>
  <c r="A99" i="23"/>
  <c r="A100" i="23"/>
  <c r="A101" i="23"/>
  <c r="A102" i="23"/>
  <c r="A103" i="23"/>
  <c r="A104" i="23"/>
  <c r="A105" i="23"/>
  <c r="A106" i="23"/>
  <c r="A107" i="23"/>
  <c r="A108" i="23"/>
  <c r="A109" i="23"/>
  <c r="A110" i="23"/>
  <c r="A111" i="23"/>
  <c r="A112" i="23"/>
  <c r="A113" i="23"/>
  <c r="A114" i="23"/>
  <c r="A115" i="23"/>
  <c r="A116" i="23"/>
  <c r="A117" i="23"/>
  <c r="A118" i="23"/>
  <c r="A119" i="23"/>
  <c r="A120" i="23"/>
  <c r="A121" i="23"/>
  <c r="A122" i="23"/>
  <c r="A123" i="23"/>
  <c r="A124" i="23"/>
  <c r="A125" i="23"/>
  <c r="A126" i="23"/>
  <c r="A127" i="23"/>
  <c r="A128" i="23"/>
  <c r="A129" i="23"/>
  <c r="A130" i="23"/>
  <c r="A131" i="23"/>
  <c r="A132" i="23"/>
  <c r="A133" i="23"/>
  <c r="A134" i="23"/>
  <c r="A135" i="23"/>
  <c r="A136" i="23"/>
  <c r="A137" i="23"/>
  <c r="A138" i="23"/>
  <c r="A139" i="23"/>
  <c r="A11" i="277"/>
  <c r="A12" i="277"/>
  <c r="A13" i="277"/>
  <c r="A14" i="277"/>
  <c r="A15" i="277"/>
  <c r="A16" i="277"/>
  <c r="A17" i="277"/>
  <c r="A18" i="277"/>
  <c r="A19" i="277"/>
  <c r="A20" i="277"/>
  <c r="A21" i="277"/>
  <c r="A22" i="277"/>
  <c r="A23" i="277"/>
  <c r="A24" i="277"/>
  <c r="A25" i="277"/>
  <c r="A26" i="277"/>
  <c r="A27" i="277"/>
  <c r="A28" i="277"/>
  <c r="A29" i="277"/>
  <c r="A30" i="277"/>
  <c r="A31" i="277"/>
  <c r="A32" i="277"/>
  <c r="A33" i="277"/>
  <c r="A34" i="277"/>
  <c r="A35" i="277"/>
  <c r="A36" i="277"/>
  <c r="A37" i="277"/>
  <c r="A38" i="277"/>
  <c r="A39" i="277"/>
  <c r="A40" i="277"/>
  <c r="A41" i="277"/>
  <c r="A42" i="277"/>
  <c r="A43" i="277"/>
  <c r="A44" i="277"/>
  <c r="A45" i="277"/>
  <c r="A46" i="277"/>
  <c r="A47" i="277"/>
  <c r="A48" i="277"/>
  <c r="A49" i="277"/>
  <c r="A50" i="277"/>
  <c r="A51" i="277"/>
  <c r="A52" i="277"/>
  <c r="A53" i="277"/>
  <c r="A54" i="277"/>
  <c r="A55" i="277"/>
  <c r="A56" i="277"/>
  <c r="A57" i="277"/>
  <c r="A58" i="277"/>
  <c r="A59" i="277"/>
  <c r="A60" i="277"/>
  <c r="A61" i="277"/>
  <c r="A62" i="277"/>
  <c r="A63" i="277"/>
  <c r="A64" i="277"/>
  <c r="A65" i="277"/>
  <c r="A66" i="277"/>
  <c r="A67" i="277"/>
  <c r="A68" i="277"/>
  <c r="A69" i="277"/>
  <c r="A11" i="278"/>
  <c r="A12" i="278"/>
  <c r="A13" i="278"/>
  <c r="A14" i="278"/>
  <c r="A15" i="278"/>
  <c r="A16" i="278"/>
  <c r="A17" i="278"/>
  <c r="A18" i="278"/>
  <c r="A19" i="278"/>
  <c r="A20" i="278"/>
  <c r="A21" i="278"/>
  <c r="A22" i="278"/>
  <c r="A23" i="278"/>
  <c r="A24" i="278"/>
  <c r="A25" i="278"/>
  <c r="A26" i="278"/>
  <c r="A27" i="278"/>
  <c r="A28" i="278"/>
  <c r="A29" i="278"/>
  <c r="A30" i="278"/>
  <c r="A31" i="278"/>
  <c r="A32" i="278"/>
  <c r="A33" i="278"/>
  <c r="A34" i="278"/>
  <c r="A35" i="278"/>
  <c r="A36" i="278"/>
  <c r="A37" i="278"/>
  <c r="A38" i="278"/>
  <c r="A39" i="278"/>
  <c r="A40" i="278"/>
  <c r="A41" i="278"/>
  <c r="A42" i="278"/>
  <c r="A43" i="278"/>
  <c r="A44" i="278"/>
  <c r="A45" i="278"/>
  <c r="A46" i="278"/>
  <c r="A47" i="278"/>
  <c r="A48" i="278"/>
  <c r="A49" i="278"/>
  <c r="A50" i="278"/>
  <c r="A51" i="278"/>
  <c r="A52" i="278"/>
  <c r="A53" i="278"/>
  <c r="A54" i="278"/>
  <c r="A55" i="278"/>
  <c r="A56" i="278"/>
  <c r="A57" i="278"/>
  <c r="A58" i="278"/>
  <c r="A59" i="278"/>
  <c r="A60" i="278"/>
  <c r="A61" i="278"/>
  <c r="A62" i="278"/>
  <c r="A63" i="278"/>
  <c r="A64" i="278"/>
  <c r="A65" i="278"/>
  <c r="A66" i="278"/>
  <c r="A67" i="278"/>
  <c r="A68" i="278"/>
  <c r="A69" i="278"/>
  <c r="A70" i="278"/>
  <c r="A71" i="278"/>
  <c r="A72" i="278"/>
  <c r="A73" i="278"/>
  <c r="A74" i="278"/>
  <c r="A75" i="278"/>
  <c r="A76" i="278"/>
  <c r="A77" i="278"/>
  <c r="A78" i="278"/>
  <c r="A79" i="278"/>
  <c r="A80" i="278"/>
  <c r="A81" i="278"/>
  <c r="A82" i="278"/>
  <c r="A83" i="278"/>
  <c r="A84" i="278"/>
  <c r="A85" i="278"/>
  <c r="A86" i="278"/>
  <c r="A87" i="278"/>
  <c r="A88" i="278"/>
  <c r="A89" i="278"/>
  <c r="A90" i="278"/>
  <c r="A91" i="278"/>
  <c r="A92" i="278"/>
  <c r="A93" i="278"/>
  <c r="A94" i="278"/>
  <c r="A95" i="278"/>
  <c r="A96" i="278"/>
  <c r="A97" i="278"/>
  <c r="A98" i="278"/>
  <c r="A99" i="278"/>
  <c r="A100" i="278"/>
  <c r="A101" i="278"/>
  <c r="A102" i="278"/>
  <c r="A103" i="278"/>
  <c r="A104" i="278"/>
  <c r="A105" i="278"/>
  <c r="A106" i="278"/>
  <c r="A107" i="278"/>
  <c r="A108" i="278"/>
  <c r="A109" i="278"/>
  <c r="A110" i="278"/>
  <c r="A111" i="278"/>
  <c r="A112" i="278"/>
  <c r="A113" i="278"/>
  <c r="A114" i="278"/>
  <c r="A115" i="278"/>
  <c r="A116" i="278"/>
  <c r="A117" i="278"/>
  <c r="A118" i="278"/>
  <c r="A119" i="278"/>
  <c r="A120" i="278"/>
  <c r="A121" i="278"/>
  <c r="A122" i="278"/>
  <c r="A123" i="278"/>
  <c r="A124" i="278"/>
  <c r="A125" i="278"/>
  <c r="A126" i="278"/>
  <c r="A127" i="278"/>
  <c r="A128" i="278"/>
  <c r="A129" i="278"/>
  <c r="A130" i="278"/>
  <c r="A131" i="278"/>
  <c r="A132" i="278"/>
  <c r="A133" i="278"/>
  <c r="A134" i="278"/>
  <c r="A135" i="278"/>
  <c r="A136" i="278"/>
  <c r="A137" i="278"/>
  <c r="A138" i="278"/>
  <c r="A139" i="278"/>
  <c r="A11" i="279"/>
  <c r="A12" i="279"/>
  <c r="A13" i="279"/>
  <c r="A14" i="279"/>
  <c r="A15" i="279"/>
  <c r="A16" i="279"/>
  <c r="A17" i="279"/>
  <c r="A18" i="279"/>
  <c r="A19" i="279"/>
  <c r="A20" i="279"/>
  <c r="A21" i="279"/>
  <c r="A22" i="279"/>
  <c r="A23" i="279"/>
  <c r="A24" i="279"/>
  <c r="A25" i="279"/>
  <c r="A26" i="279"/>
  <c r="A27" i="279"/>
  <c r="A28" i="279"/>
  <c r="A29" i="279"/>
  <c r="A30" i="279"/>
  <c r="A31" i="279"/>
  <c r="A32" i="279"/>
  <c r="A33" i="279"/>
  <c r="A34" i="279"/>
  <c r="A35" i="279"/>
  <c r="A36" i="279"/>
  <c r="A37" i="279"/>
  <c r="A38" i="279"/>
  <c r="A39" i="279"/>
  <c r="A40" i="279"/>
  <c r="A41" i="279"/>
  <c r="A42" i="279"/>
  <c r="A43" i="279"/>
  <c r="A44" i="279"/>
  <c r="A45" i="279"/>
  <c r="A46" i="279"/>
  <c r="A47" i="279"/>
  <c r="A48" i="279"/>
  <c r="A49" i="279"/>
  <c r="A50" i="279"/>
  <c r="A51" i="279"/>
  <c r="A52" i="279"/>
  <c r="A53" i="279"/>
  <c r="A54" i="279"/>
  <c r="A55" i="279"/>
  <c r="A56" i="279"/>
  <c r="A57" i="279"/>
  <c r="A58" i="279"/>
  <c r="A59" i="279"/>
  <c r="A60" i="279"/>
  <c r="A61" i="279"/>
  <c r="A62" i="279"/>
  <c r="A63" i="279"/>
  <c r="A64" i="279"/>
  <c r="A65" i="279"/>
  <c r="A66" i="279"/>
  <c r="A67" i="279"/>
  <c r="A68" i="279"/>
  <c r="A69" i="279"/>
  <c r="A11" i="657"/>
  <c r="A12" i="657"/>
  <c r="A13" i="657"/>
  <c r="A14" i="657"/>
  <c r="A15" i="657"/>
  <c r="A16" i="657"/>
  <c r="A17" i="657"/>
  <c r="A18" i="657"/>
  <c r="A19" i="657"/>
  <c r="A20" i="657"/>
  <c r="A21" i="657"/>
  <c r="A22" i="657"/>
  <c r="A23" i="657"/>
  <c r="A24" i="657"/>
  <c r="A25" i="657"/>
  <c r="A26" i="657"/>
  <c r="A27" i="657"/>
  <c r="A28" i="657"/>
  <c r="A29" i="657"/>
  <c r="A30" i="657"/>
  <c r="A31" i="657"/>
  <c r="A32" i="657"/>
  <c r="A33" i="657"/>
  <c r="A34" i="657"/>
  <c r="A35" i="657"/>
  <c r="A36" i="657"/>
  <c r="A37" i="657"/>
  <c r="A38" i="657"/>
  <c r="A39" i="657"/>
  <c r="A40" i="657"/>
  <c r="A41" i="657"/>
  <c r="A42" i="657"/>
  <c r="A43" i="657"/>
  <c r="A44" i="657"/>
  <c r="A45" i="657"/>
  <c r="A46" i="657"/>
  <c r="A47" i="657"/>
  <c r="A48" i="657"/>
  <c r="A49" i="657"/>
  <c r="A50" i="657"/>
  <c r="A51" i="657"/>
  <c r="A52" i="657"/>
  <c r="A53" i="657"/>
  <c r="A54" i="657"/>
  <c r="A55" i="657"/>
  <c r="A56" i="657"/>
  <c r="A57" i="657"/>
  <c r="A58" i="657"/>
  <c r="A59" i="657"/>
  <c r="A60" i="657"/>
  <c r="A61" i="657"/>
  <c r="A62" i="657"/>
  <c r="A63" i="657"/>
  <c r="A64" i="657"/>
  <c r="A65" i="657"/>
  <c r="A66" i="657"/>
  <c r="A67" i="657"/>
  <c r="A68" i="657"/>
  <c r="A69" i="657"/>
  <c r="A10" i="1"/>
  <c r="A10" i="659"/>
  <c r="A10" i="658"/>
  <c r="A10" i="927"/>
  <c r="A10" i="928"/>
  <c r="A10" i="661"/>
  <c r="A10" i="660"/>
  <c r="A10" i="8"/>
  <c r="A10" i="9"/>
  <c r="A10" i="663"/>
  <c r="A10" i="662"/>
  <c r="A10" i="665"/>
  <c r="A10" i="664"/>
  <c r="A10" i="17"/>
  <c r="A10" i="16"/>
  <c r="A10" i="15"/>
  <c r="A10" i="23"/>
  <c r="A10" i="277"/>
  <c r="A10" i="278"/>
  <c r="A10" i="279"/>
  <c r="A10" i="657"/>
  <c r="A9" i="932"/>
  <c r="N17" i="932" s="1"/>
  <c r="T6" i="932"/>
  <c r="S6" i="932"/>
  <c r="R6" i="932"/>
  <c r="O6" i="932"/>
  <c r="L6" i="932"/>
  <c r="I6" i="932"/>
  <c r="H6" i="932"/>
  <c r="F6" i="932"/>
  <c r="A2" i="932"/>
  <c r="A1" i="932"/>
  <c r="I127" i="962" l="1"/>
  <c r="S127" i="935"/>
  <c r="I131" i="962"/>
  <c r="S131" i="935"/>
  <c r="I135" i="962"/>
  <c r="S135" i="935"/>
  <c r="I136" i="962"/>
  <c r="S136" i="935"/>
  <c r="I138" i="962"/>
  <c r="S138" i="935"/>
  <c r="I139" i="962"/>
  <c r="S139" i="935"/>
  <c r="I89" i="962"/>
  <c r="S89" i="935"/>
  <c r="I94" i="962"/>
  <c r="S94" i="935"/>
  <c r="I99" i="962"/>
  <c r="S99" i="935"/>
  <c r="I108" i="962"/>
  <c r="S108" i="935"/>
  <c r="I19" i="962"/>
  <c r="S19" i="935"/>
  <c r="I41" i="962"/>
  <c r="S41" i="935"/>
  <c r="O35" i="965"/>
  <c r="P12" i="935"/>
  <c r="G36" i="944" s="1"/>
  <c r="I16" i="962"/>
  <c r="S16" i="935"/>
  <c r="I17" i="962"/>
  <c r="S17" i="935"/>
  <c r="I23" i="962"/>
  <c r="S23" i="935"/>
  <c r="I27" i="962"/>
  <c r="S27" i="935"/>
  <c r="I30" i="962"/>
  <c r="S30" i="935"/>
  <c r="I31" i="962"/>
  <c r="S31" i="935"/>
  <c r="I42" i="962"/>
  <c r="S42" i="935"/>
  <c r="I88" i="962"/>
  <c r="S88" i="935"/>
  <c r="E90" i="938"/>
  <c r="I90" i="962"/>
  <c r="S90" i="935"/>
  <c r="I91" i="962"/>
  <c r="S91" i="935"/>
  <c r="I97" i="962"/>
  <c r="S97" i="935"/>
  <c r="I98" i="962"/>
  <c r="S98" i="935"/>
  <c r="I100" i="962"/>
  <c r="S100" i="935"/>
  <c r="I101" i="962"/>
  <c r="S101" i="935"/>
  <c r="I102" i="962"/>
  <c r="S102" i="935"/>
  <c r="I104" i="962"/>
  <c r="S104" i="935"/>
  <c r="I105" i="962"/>
  <c r="S105" i="935"/>
  <c r="I106" i="962"/>
  <c r="S106" i="935"/>
  <c r="I107" i="962"/>
  <c r="S107" i="935"/>
  <c r="I109" i="962"/>
  <c r="S109" i="935"/>
  <c r="I110" i="962"/>
  <c r="S110" i="935"/>
  <c r="I14" i="962"/>
  <c r="S14" i="935"/>
  <c r="I134" i="962"/>
  <c r="S134" i="935"/>
  <c r="I130" i="962"/>
  <c r="S130" i="935"/>
  <c r="I126" i="962"/>
  <c r="S126" i="935"/>
  <c r="I125" i="962"/>
  <c r="S125" i="935"/>
  <c r="I124" i="962"/>
  <c r="S124" i="935"/>
  <c r="I123" i="962"/>
  <c r="S123" i="935"/>
  <c r="I122" i="962"/>
  <c r="S122" i="935"/>
  <c r="I121" i="962"/>
  <c r="S121" i="935"/>
  <c r="I120" i="962"/>
  <c r="S120" i="935"/>
  <c r="I119" i="962"/>
  <c r="S119" i="935"/>
  <c r="I118" i="962"/>
  <c r="S118" i="935"/>
  <c r="I117" i="962"/>
  <c r="S117" i="935"/>
  <c r="I116" i="962"/>
  <c r="S116" i="935"/>
  <c r="I115" i="962"/>
  <c r="S115" i="935"/>
  <c r="I114" i="962"/>
  <c r="S114" i="935"/>
  <c r="I113" i="962"/>
  <c r="S113" i="935"/>
  <c r="I112" i="962"/>
  <c r="S112" i="935"/>
  <c r="I111" i="962"/>
  <c r="S111" i="935"/>
  <c r="I133" i="962"/>
  <c r="S133" i="935"/>
  <c r="I129" i="962"/>
  <c r="S129" i="935"/>
  <c r="I132" i="962"/>
  <c r="S132" i="935"/>
  <c r="I128" i="962"/>
  <c r="S128" i="935"/>
  <c r="I86" i="962"/>
  <c r="E86" i="938"/>
  <c r="S86" i="935"/>
  <c r="I84" i="962"/>
  <c r="S84" i="935"/>
  <c r="I82" i="962"/>
  <c r="S82" i="935"/>
  <c r="I80" i="962"/>
  <c r="S80" i="935"/>
  <c r="I78" i="962"/>
  <c r="S78" i="935"/>
  <c r="I76" i="962"/>
  <c r="S76" i="935"/>
  <c r="I74" i="962"/>
  <c r="S74" i="935"/>
  <c r="I70" i="962"/>
  <c r="S70" i="935"/>
  <c r="I68" i="962"/>
  <c r="S68" i="935"/>
  <c r="I67" i="962"/>
  <c r="S67" i="935"/>
  <c r="I66" i="962"/>
  <c r="S66" i="935"/>
  <c r="I65" i="962"/>
  <c r="S65" i="935"/>
  <c r="I64" i="962"/>
  <c r="S64" i="935"/>
  <c r="I63" i="962"/>
  <c r="S63" i="935"/>
  <c r="I62" i="962"/>
  <c r="S62" i="935"/>
  <c r="I61" i="962"/>
  <c r="S61" i="935"/>
  <c r="I60" i="962"/>
  <c r="S60" i="935"/>
  <c r="I59" i="962"/>
  <c r="S59" i="935"/>
  <c r="I58" i="962"/>
  <c r="S58" i="935"/>
  <c r="I57" i="962"/>
  <c r="S57" i="935"/>
  <c r="I56" i="962"/>
  <c r="S56" i="935"/>
  <c r="I55" i="962"/>
  <c r="S55" i="935"/>
  <c r="I73" i="962"/>
  <c r="S73" i="935"/>
  <c r="I54" i="962"/>
  <c r="S54" i="935"/>
  <c r="I52" i="962"/>
  <c r="S52" i="935"/>
  <c r="I50" i="962"/>
  <c r="S50" i="935"/>
  <c r="I48" i="962"/>
  <c r="S48" i="935"/>
  <c r="I46" i="962"/>
  <c r="S46" i="935"/>
  <c r="I44" i="962"/>
  <c r="S44" i="935"/>
  <c r="C15" i="931"/>
  <c r="O40" i="965"/>
  <c r="O44" i="965"/>
  <c r="O48" i="965"/>
  <c r="O47" i="965"/>
  <c r="O39" i="965"/>
  <c r="O41" i="965"/>
  <c r="O43" i="965"/>
  <c r="O42" i="965"/>
  <c r="O45" i="965"/>
  <c r="O46" i="965"/>
  <c r="P11" i="935"/>
  <c r="O25" i="965"/>
  <c r="G25" i="944"/>
  <c r="I15" i="943"/>
  <c r="S49" i="935"/>
  <c r="I49" i="962"/>
  <c r="S51" i="935"/>
  <c r="I51" i="962"/>
  <c r="S45" i="935"/>
  <c r="I45" i="962"/>
  <c r="S47" i="935"/>
  <c r="I47" i="962"/>
  <c r="S85" i="935"/>
  <c r="I85" i="962"/>
  <c r="S69" i="935"/>
  <c r="I69" i="962"/>
  <c r="S21" i="935"/>
  <c r="I21" i="962"/>
  <c r="S37" i="935"/>
  <c r="I37" i="962"/>
  <c r="O18" i="965"/>
  <c r="I10" i="962"/>
  <c r="G18" i="944"/>
  <c r="M23" i="964"/>
  <c r="G30" i="944"/>
  <c r="G35" i="944"/>
  <c r="G32" i="944"/>
  <c r="G34" i="944"/>
  <c r="G33" i="944"/>
  <c r="G29" i="944"/>
  <c r="G37" i="944"/>
  <c r="G31" i="944"/>
  <c r="B15" i="931"/>
  <c r="H32" i="965"/>
  <c r="D15" i="931"/>
  <c r="E15" i="931"/>
  <c r="M32" i="965"/>
  <c r="F15" i="931"/>
  <c r="G15" i="931"/>
  <c r="F12" i="932"/>
  <c r="F9" i="932"/>
  <c r="F17" i="932"/>
  <c r="J9" i="932"/>
  <c r="I29" i="965"/>
  <c r="O22" i="944"/>
  <c r="H22" i="944"/>
  <c r="F19" i="944"/>
  <c r="J22" i="944"/>
  <c r="F27" i="944"/>
  <c r="F37" i="965"/>
  <c r="G37" i="965"/>
  <c r="H29" i="965"/>
  <c r="J29" i="965"/>
  <c r="C14" i="964"/>
  <c r="B15" i="968"/>
  <c r="L14" i="964"/>
  <c r="F14" i="964"/>
  <c r="B41" i="968"/>
  <c r="F17" i="965"/>
  <c r="F14" i="943"/>
  <c r="F9" i="965"/>
  <c r="L14" i="943"/>
  <c r="C14" i="943"/>
  <c r="B41" i="942"/>
  <c r="F12" i="965"/>
  <c r="B15" i="942"/>
  <c r="F27" i="965"/>
  <c r="F19" i="965"/>
  <c r="F12" i="944"/>
  <c r="F22" i="965"/>
  <c r="F17" i="944"/>
  <c r="F9" i="944"/>
  <c r="F41" i="968"/>
  <c r="F15" i="968"/>
  <c r="C21" i="964"/>
  <c r="C20" i="964"/>
  <c r="F20" i="964"/>
  <c r="L20" i="964"/>
  <c r="F21" i="964"/>
  <c r="M12" i="965"/>
  <c r="L9" i="965"/>
  <c r="L12" i="965"/>
  <c r="N17" i="965"/>
  <c r="F41" i="942"/>
  <c r="C21" i="943"/>
  <c r="M9" i="965"/>
  <c r="L12" i="944"/>
  <c r="L20" i="943"/>
  <c r="C20" i="943"/>
  <c r="F15" i="942"/>
  <c r="L9" i="944"/>
  <c r="F21" i="943"/>
  <c r="F20" i="943"/>
  <c r="N27" i="965"/>
  <c r="M9" i="944"/>
  <c r="M12" i="944"/>
  <c r="N17" i="944"/>
  <c r="L19" i="965"/>
  <c r="M19" i="965"/>
  <c r="M22" i="965"/>
  <c r="L22" i="965"/>
  <c r="F16" i="964"/>
  <c r="D15" i="968"/>
  <c r="L16" i="964"/>
  <c r="C16" i="964"/>
  <c r="H17" i="965"/>
  <c r="H12" i="965"/>
  <c r="L16" i="943"/>
  <c r="C16" i="943"/>
  <c r="D41" i="942"/>
  <c r="D15" i="942"/>
  <c r="F16" i="943"/>
  <c r="H9" i="965"/>
  <c r="D41" i="968"/>
  <c r="H17" i="944"/>
  <c r="H9" i="944"/>
  <c r="H12" i="944"/>
  <c r="H27" i="965"/>
  <c r="H19" i="965"/>
  <c r="H22" i="965"/>
  <c r="C41" i="968"/>
  <c r="L15" i="964"/>
  <c r="C15" i="964"/>
  <c r="C15" i="968"/>
  <c r="F15" i="964"/>
  <c r="G12" i="965"/>
  <c r="G17" i="965"/>
  <c r="G9" i="965"/>
  <c r="C41" i="942"/>
  <c r="C15" i="942"/>
  <c r="G22" i="965"/>
  <c r="G27" i="965"/>
  <c r="G19" i="965"/>
  <c r="Q27" i="944"/>
  <c r="H19" i="944"/>
  <c r="L22" i="944"/>
  <c r="H27" i="944"/>
  <c r="I19" i="944"/>
  <c r="K27" i="944"/>
  <c r="J19" i="944"/>
  <c r="N27" i="944"/>
  <c r="L29" i="965"/>
  <c r="F29" i="965"/>
  <c r="G29" i="965"/>
  <c r="K37" i="965"/>
  <c r="O19" i="944"/>
  <c r="L19" i="944"/>
  <c r="P22" i="944"/>
  <c r="M19" i="944"/>
  <c r="I22" i="944"/>
  <c r="F32" i="965"/>
  <c r="L32" i="965"/>
  <c r="H37" i="965"/>
  <c r="N37" i="965"/>
  <c r="G41" i="968"/>
  <c r="G15" i="968"/>
  <c r="P12" i="944"/>
  <c r="C24" i="943"/>
  <c r="C23" i="943"/>
  <c r="F23" i="943"/>
  <c r="P9" i="944"/>
  <c r="F24" i="943"/>
  <c r="G41" i="942"/>
  <c r="L23" i="943"/>
  <c r="G15" i="942"/>
  <c r="Q17" i="944"/>
  <c r="O12" i="944"/>
  <c r="O9" i="944"/>
  <c r="J12" i="932"/>
  <c r="C18" i="964"/>
  <c r="E15" i="968"/>
  <c r="L17" i="964"/>
  <c r="F18" i="964"/>
  <c r="F17" i="964"/>
  <c r="C17" i="964"/>
  <c r="I12" i="965"/>
  <c r="K17" i="965"/>
  <c r="L17" i="943"/>
  <c r="E15" i="942"/>
  <c r="J12" i="965"/>
  <c r="E41" i="968"/>
  <c r="F18" i="943"/>
  <c r="F17" i="943"/>
  <c r="J9" i="965"/>
  <c r="C18" i="943"/>
  <c r="C17" i="943"/>
  <c r="I9" i="965"/>
  <c r="J19" i="965"/>
  <c r="I22" i="965"/>
  <c r="I12" i="944"/>
  <c r="J9" i="944"/>
  <c r="J22" i="965"/>
  <c r="K27" i="965"/>
  <c r="E41" i="942"/>
  <c r="K17" i="944"/>
  <c r="I9" i="944"/>
  <c r="I19" i="965"/>
  <c r="J12" i="944"/>
  <c r="P19" i="944"/>
  <c r="M22" i="944"/>
  <c r="F22" i="944"/>
  <c r="G32" i="965"/>
  <c r="J32" i="965"/>
  <c r="M29" i="965"/>
  <c r="I32" i="965"/>
  <c r="N47" i="965"/>
  <c r="F47" i="965"/>
  <c r="J42" i="965"/>
  <c r="F42" i="965"/>
  <c r="H47" i="965"/>
  <c r="L42" i="965"/>
  <c r="H42" i="965"/>
  <c r="K47" i="965"/>
  <c r="M42" i="965"/>
  <c r="L39" i="965"/>
  <c r="H39" i="965"/>
  <c r="G42" i="965"/>
  <c r="I39" i="965"/>
  <c r="M39" i="965"/>
  <c r="F39" i="965"/>
  <c r="G47" i="965"/>
  <c r="B39" i="965"/>
  <c r="J39" i="965"/>
  <c r="I42" i="965"/>
  <c r="G39" i="965"/>
  <c r="S11" i="935"/>
  <c r="O75" i="936"/>
  <c r="P75" i="936" s="1"/>
  <c r="I75" i="936"/>
  <c r="J75" i="936" s="1"/>
  <c r="S53" i="935"/>
  <c r="E53" i="938"/>
  <c r="I82" i="936"/>
  <c r="J82" i="936" s="1"/>
  <c r="O82" i="936"/>
  <c r="P82" i="936" s="1"/>
  <c r="I83" i="936"/>
  <c r="J83" i="936" s="1"/>
  <c r="O85" i="936"/>
  <c r="P85" i="936" s="1"/>
  <c r="I85" i="936"/>
  <c r="J85" i="936" s="1"/>
  <c r="P110" i="938"/>
  <c r="Q110" i="938" s="1"/>
  <c r="J110" i="938"/>
  <c r="K110" i="938" s="1"/>
  <c r="P137" i="938"/>
  <c r="Q137" i="938" s="1"/>
  <c r="J137" i="938"/>
  <c r="K137" i="938" s="1"/>
  <c r="J135" i="938"/>
  <c r="K135" i="938" s="1"/>
  <c r="P135" i="938"/>
  <c r="Q135" i="938" s="1"/>
  <c r="E66" i="938"/>
  <c r="E124" i="938"/>
  <c r="I138" i="936"/>
  <c r="J138" i="936" s="1"/>
  <c r="O138" i="936"/>
  <c r="P138" i="936" s="1"/>
  <c r="I108" i="936"/>
  <c r="J108" i="936" s="1"/>
  <c r="O108" i="936"/>
  <c r="P108" i="936" s="1"/>
  <c r="O72" i="936"/>
  <c r="P72" i="936" s="1"/>
  <c r="I72" i="936"/>
  <c r="J72" i="936" s="1"/>
  <c r="P112" i="938"/>
  <c r="Q112" i="938" s="1"/>
  <c r="J112" i="938"/>
  <c r="K112" i="938" s="1"/>
  <c r="O134" i="936"/>
  <c r="P134" i="936" s="1"/>
  <c r="I134" i="936"/>
  <c r="J134" i="936" s="1"/>
  <c r="P128" i="938"/>
  <c r="Q128" i="938" s="1"/>
  <c r="J128" i="938"/>
  <c r="K128" i="938" s="1"/>
  <c r="O118" i="936"/>
  <c r="P118" i="936" s="1"/>
  <c r="I118" i="936"/>
  <c r="J118" i="936" s="1"/>
  <c r="I126" i="936"/>
  <c r="J126" i="936" s="1"/>
  <c r="O126" i="936"/>
  <c r="P126" i="936" s="1"/>
  <c r="J119" i="938"/>
  <c r="K119" i="938" s="1"/>
  <c r="P119" i="938"/>
  <c r="Q119" i="938" s="1"/>
  <c r="O76" i="936"/>
  <c r="P76" i="936" s="1"/>
  <c r="I76" i="936"/>
  <c r="J76" i="936" s="1"/>
  <c r="I92" i="936"/>
  <c r="J92" i="936" s="1"/>
  <c r="O92" i="936"/>
  <c r="P92" i="936" s="1"/>
  <c r="E114" i="938"/>
  <c r="E98" i="938"/>
  <c r="O106" i="936"/>
  <c r="P106" i="936" s="1"/>
  <c r="I106" i="936"/>
  <c r="J106" i="936" s="1"/>
  <c r="I70" i="936"/>
  <c r="J70" i="936" s="1"/>
  <c r="O70" i="936"/>
  <c r="P70" i="936" s="1"/>
  <c r="I120" i="936"/>
  <c r="J120" i="936" s="1"/>
  <c r="O120" i="936"/>
  <c r="P120" i="936" s="1"/>
  <c r="O132" i="936"/>
  <c r="P132" i="936" s="1"/>
  <c r="I132" i="936"/>
  <c r="J132" i="936" s="1"/>
  <c r="E130" i="938"/>
  <c r="E46" i="938"/>
  <c r="E138" i="938"/>
  <c r="J133" i="938"/>
  <c r="K133" i="938" s="1"/>
  <c r="P133" i="938"/>
  <c r="Q133" i="938" s="1"/>
  <c r="E58" i="938"/>
  <c r="E36" i="938"/>
  <c r="E108" i="938"/>
  <c r="E62" i="938"/>
  <c r="E72" i="938"/>
  <c r="E102" i="938"/>
  <c r="E94" i="938"/>
  <c r="J121" i="938"/>
  <c r="K121" i="938" s="1"/>
  <c r="P121" i="938"/>
  <c r="Q121" i="938" s="1"/>
  <c r="J115" i="938"/>
  <c r="K115" i="938" s="1"/>
  <c r="P115" i="938"/>
  <c r="Q115" i="938" s="1"/>
  <c r="E34" i="938"/>
  <c r="E28" i="938"/>
  <c r="E60" i="938"/>
  <c r="E113" i="938"/>
  <c r="E97" i="938"/>
  <c r="J117" i="938"/>
  <c r="K117" i="938" s="1"/>
  <c r="P117" i="938"/>
  <c r="Q117" i="938" s="1"/>
  <c r="J125" i="938"/>
  <c r="K125" i="938" s="1"/>
  <c r="P125" i="938"/>
  <c r="Q125" i="938" s="1"/>
  <c r="J139" i="938"/>
  <c r="K139" i="938" s="1"/>
  <c r="P139" i="938"/>
  <c r="Q139" i="938" s="1"/>
  <c r="E134" i="938"/>
  <c r="E118" i="938"/>
  <c r="E126" i="938"/>
  <c r="C40" i="941"/>
  <c r="C42" i="941" s="1"/>
  <c r="E18" i="938"/>
  <c r="E50" i="938"/>
  <c r="E44" i="938"/>
  <c r="E76" i="938"/>
  <c r="E92" i="938"/>
  <c r="O114" i="936"/>
  <c r="P114" i="936" s="1"/>
  <c r="I114" i="936"/>
  <c r="J114" i="936" s="1"/>
  <c r="O98" i="936"/>
  <c r="P98" i="936" s="1"/>
  <c r="I98" i="936"/>
  <c r="J98" i="936" s="1"/>
  <c r="E56" i="938"/>
  <c r="E106" i="938"/>
  <c r="E38" i="938"/>
  <c r="E70" i="938"/>
  <c r="E32" i="938"/>
  <c r="E64" i="938"/>
  <c r="E120" i="938"/>
  <c r="E132" i="938"/>
  <c r="E42" i="938"/>
  <c r="E52" i="938"/>
  <c r="I130" i="936"/>
  <c r="J130" i="936" s="1"/>
  <c r="O130" i="936"/>
  <c r="P130" i="936" s="1"/>
  <c r="O104" i="936"/>
  <c r="P104" i="936" s="1"/>
  <c r="I104" i="936"/>
  <c r="J104" i="936" s="1"/>
  <c r="I116" i="936"/>
  <c r="J116" i="936" s="1"/>
  <c r="O116" i="936"/>
  <c r="P116" i="936" s="1"/>
  <c r="J111" i="938"/>
  <c r="K111" i="938" s="1"/>
  <c r="P111" i="938"/>
  <c r="Q111" i="938" s="1"/>
  <c r="E24" i="938"/>
  <c r="E136" i="938"/>
  <c r="E22" i="938"/>
  <c r="E54" i="938"/>
  <c r="E16" i="938"/>
  <c r="E48" i="938"/>
  <c r="E80" i="938"/>
  <c r="E100" i="938"/>
  <c r="E122" i="938"/>
  <c r="E74" i="938"/>
  <c r="E129" i="938"/>
  <c r="O102" i="936"/>
  <c r="P102" i="936" s="1"/>
  <c r="I102" i="936"/>
  <c r="J102" i="936" s="1"/>
  <c r="I94" i="936"/>
  <c r="J94" i="936" s="1"/>
  <c r="O94" i="936"/>
  <c r="P94" i="936" s="1"/>
  <c r="J131" i="938"/>
  <c r="K131" i="938" s="1"/>
  <c r="P131" i="938"/>
  <c r="Q131" i="938" s="1"/>
  <c r="E14" i="938"/>
  <c r="I113" i="936"/>
  <c r="J113" i="936" s="1"/>
  <c r="O113" i="936"/>
  <c r="P113" i="936" s="1"/>
  <c r="I124" i="936"/>
  <c r="J124" i="936" s="1"/>
  <c r="O124" i="936"/>
  <c r="P124" i="936" s="1"/>
  <c r="I97" i="936"/>
  <c r="J97" i="936" s="1"/>
  <c r="O97" i="936"/>
  <c r="P97" i="936" s="1"/>
  <c r="I136" i="936"/>
  <c r="J136" i="936" s="1"/>
  <c r="O136" i="936"/>
  <c r="P136" i="936" s="1"/>
  <c r="I80" i="936"/>
  <c r="J80" i="936" s="1"/>
  <c r="O80" i="936"/>
  <c r="P80" i="936" s="1"/>
  <c r="O100" i="936"/>
  <c r="P100" i="936" s="1"/>
  <c r="I100" i="936"/>
  <c r="J100" i="936" s="1"/>
  <c r="O122" i="936"/>
  <c r="P122" i="936" s="1"/>
  <c r="I122" i="936"/>
  <c r="J122" i="936" s="1"/>
  <c r="I74" i="936"/>
  <c r="J74" i="936" s="1"/>
  <c r="O74" i="936"/>
  <c r="P74" i="936" s="1"/>
  <c r="I129" i="936"/>
  <c r="J129" i="936" s="1"/>
  <c r="O129" i="936"/>
  <c r="P129" i="936" s="1"/>
  <c r="E104" i="938"/>
  <c r="J123" i="938"/>
  <c r="K123" i="938" s="1"/>
  <c r="P123" i="938"/>
  <c r="Q123" i="938" s="1"/>
  <c r="J127" i="938"/>
  <c r="K127" i="938" s="1"/>
  <c r="P127" i="938"/>
  <c r="Q127" i="938" s="1"/>
  <c r="E26" i="938"/>
  <c r="E20" i="938"/>
  <c r="E68" i="938"/>
  <c r="E30" i="938"/>
  <c r="E40" i="938"/>
  <c r="E116" i="938"/>
  <c r="E9" i="938"/>
  <c r="S9" i="935"/>
  <c r="E10" i="938"/>
  <c r="S10" i="935"/>
  <c r="A39" i="944"/>
  <c r="K37" i="944"/>
  <c r="M32" i="944"/>
  <c r="I32" i="944"/>
  <c r="M29" i="944"/>
  <c r="I29" i="944"/>
  <c r="B29" i="944"/>
  <c r="H37" i="944"/>
  <c r="P32" i="944"/>
  <c r="L32" i="944"/>
  <c r="H32" i="944"/>
  <c r="P29" i="944"/>
  <c r="L29" i="944"/>
  <c r="H29" i="944"/>
  <c r="Q37" i="944"/>
  <c r="O32" i="944"/>
  <c r="O29" i="944"/>
  <c r="F32" i="944"/>
  <c r="N37" i="944"/>
  <c r="J29" i="944"/>
  <c r="F37" i="944"/>
  <c r="F29" i="944"/>
  <c r="J32" i="944"/>
  <c r="G9" i="932"/>
  <c r="O9" i="932"/>
  <c r="G12" i="932"/>
  <c r="O12" i="932"/>
  <c r="G17" i="932"/>
  <c r="Q17" i="932"/>
  <c r="A19" i="932"/>
  <c r="H9" i="932"/>
  <c r="L9" i="932"/>
  <c r="P9" i="932"/>
  <c r="H12" i="932"/>
  <c r="L12" i="932"/>
  <c r="P12" i="932"/>
  <c r="H17" i="932"/>
  <c r="I9" i="932"/>
  <c r="M9" i="932"/>
  <c r="I12" i="932"/>
  <c r="M12" i="932"/>
  <c r="K17" i="932"/>
  <c r="O36" i="965" l="1"/>
  <c r="R12" i="935"/>
  <c r="G26" i="944"/>
  <c r="O26" i="965"/>
  <c r="J15" i="943"/>
  <c r="R11" i="935"/>
  <c r="G44" i="944"/>
  <c r="G42" i="944"/>
  <c r="G43" i="944"/>
  <c r="G46" i="944"/>
  <c r="G45" i="944"/>
  <c r="G41" i="944"/>
  <c r="G48" i="944"/>
  <c r="G40" i="944"/>
  <c r="G39" i="944"/>
  <c r="G47" i="944"/>
  <c r="H15" i="931"/>
  <c r="I15" i="931" s="1"/>
  <c r="O41" i="942"/>
  <c r="H41" i="942"/>
  <c r="I41" i="942" s="1"/>
  <c r="H15" i="968"/>
  <c r="H41" i="968"/>
  <c r="H15" i="942"/>
  <c r="J122" i="938"/>
  <c r="K122" i="938" s="1"/>
  <c r="P122" i="938"/>
  <c r="Q122" i="938" s="1"/>
  <c r="P136" i="938"/>
  <c r="Q136" i="938" s="1"/>
  <c r="J136" i="938"/>
  <c r="K136" i="938" s="1"/>
  <c r="P120" i="938"/>
  <c r="Q120" i="938" s="1"/>
  <c r="J120" i="938"/>
  <c r="K120" i="938" s="1"/>
  <c r="J118" i="938"/>
  <c r="K118" i="938" s="1"/>
  <c r="P118" i="938"/>
  <c r="Q118" i="938" s="1"/>
  <c r="J113" i="938"/>
  <c r="K113" i="938" s="1"/>
  <c r="P113" i="938"/>
  <c r="Q113" i="938" s="1"/>
  <c r="J138" i="938"/>
  <c r="K138" i="938" s="1"/>
  <c r="P138" i="938"/>
  <c r="Q138" i="938" s="1"/>
  <c r="J124" i="938"/>
  <c r="K124" i="938" s="1"/>
  <c r="P124" i="938"/>
  <c r="Q124" i="938" s="1"/>
  <c r="J116" i="938"/>
  <c r="K116" i="938" s="1"/>
  <c r="P116" i="938"/>
  <c r="Q116" i="938" s="1"/>
  <c r="J129" i="938"/>
  <c r="K129" i="938" s="1"/>
  <c r="P129" i="938"/>
  <c r="Q129" i="938" s="1"/>
  <c r="J132" i="938"/>
  <c r="K132" i="938" s="1"/>
  <c r="P132" i="938"/>
  <c r="Q132" i="938" s="1"/>
  <c r="J126" i="938"/>
  <c r="K126" i="938" s="1"/>
  <c r="P126" i="938"/>
  <c r="Q126" i="938" s="1"/>
  <c r="J134" i="938"/>
  <c r="K134" i="938" s="1"/>
  <c r="P134" i="938"/>
  <c r="Q134" i="938" s="1"/>
  <c r="J130" i="938"/>
  <c r="K130" i="938" s="1"/>
  <c r="P130" i="938"/>
  <c r="Q130" i="938" s="1"/>
  <c r="J114" i="938"/>
  <c r="K114" i="938" s="1"/>
  <c r="P114" i="938"/>
  <c r="Q114" i="938" s="1"/>
  <c r="H47" i="944"/>
  <c r="P42" i="944"/>
  <c r="L42" i="944"/>
  <c r="H42" i="944"/>
  <c r="P39" i="944"/>
  <c r="L39" i="944"/>
  <c r="H39" i="944"/>
  <c r="Q47" i="944"/>
  <c r="O42" i="944"/>
  <c r="O39" i="944"/>
  <c r="N47" i="944"/>
  <c r="F47" i="944"/>
  <c r="J42" i="944"/>
  <c r="F42" i="944"/>
  <c r="J39" i="944"/>
  <c r="F39" i="944"/>
  <c r="M39" i="944"/>
  <c r="K47" i="944"/>
  <c r="M42" i="944"/>
  <c r="I39" i="944"/>
  <c r="B39" i="944"/>
  <c r="I42" i="944"/>
  <c r="A29" i="932"/>
  <c r="N27" i="932"/>
  <c r="F27" i="932"/>
  <c r="J22" i="932"/>
  <c r="F22" i="932"/>
  <c r="J19" i="932"/>
  <c r="F19" i="932"/>
  <c r="K27" i="932"/>
  <c r="M22" i="932"/>
  <c r="I22" i="932"/>
  <c r="M19" i="932"/>
  <c r="I19" i="932"/>
  <c r="H27" i="932"/>
  <c r="P22" i="932"/>
  <c r="L22" i="932"/>
  <c r="H22" i="932"/>
  <c r="P19" i="932"/>
  <c r="L19" i="932"/>
  <c r="H19" i="932"/>
  <c r="Q27" i="932"/>
  <c r="O22" i="932"/>
  <c r="G27" i="932"/>
  <c r="G19" i="932"/>
  <c r="G22" i="932"/>
  <c r="O19" i="932"/>
  <c r="E12" i="938" l="1"/>
  <c r="G38" i="944"/>
  <c r="O38" i="965"/>
  <c r="I12" i="962"/>
  <c r="S12" i="935"/>
  <c r="M15" i="943"/>
  <c r="G28" i="944"/>
  <c r="O28" i="965"/>
  <c r="I11" i="962"/>
  <c r="E11" i="938"/>
  <c r="I15" i="942"/>
  <c r="I15" i="968"/>
  <c r="I41" i="968"/>
  <c r="A39" i="932"/>
  <c r="Q37" i="932"/>
  <c r="G37" i="932"/>
  <c r="O32" i="932"/>
  <c r="G32" i="932"/>
  <c r="O29" i="932"/>
  <c r="G29" i="932"/>
  <c r="N37" i="932"/>
  <c r="F37" i="932"/>
  <c r="J32" i="932"/>
  <c r="F32" i="932"/>
  <c r="J29" i="932"/>
  <c r="F29" i="932"/>
  <c r="K37" i="932"/>
  <c r="M32" i="932"/>
  <c r="I32" i="932"/>
  <c r="M29" i="932"/>
  <c r="I29" i="932"/>
  <c r="P32" i="932"/>
  <c r="L29" i="932"/>
  <c r="H37" i="932"/>
  <c r="L32" i="932"/>
  <c r="H29" i="932"/>
  <c r="H32" i="932"/>
  <c r="P29" i="932"/>
  <c r="C25" i="939" l="1"/>
  <c r="C12" i="939"/>
  <c r="C22" i="939" s="1"/>
  <c r="C16" i="939"/>
  <c r="C20" i="939"/>
  <c r="C28" i="939"/>
  <c r="C13" i="939"/>
  <c r="C17" i="939"/>
  <c r="C26" i="939"/>
  <c r="C21" i="939"/>
  <c r="C14" i="939"/>
  <c r="C18" i="939"/>
  <c r="E140" i="938"/>
  <c r="C27" i="939"/>
  <c r="C15" i="939"/>
  <c r="C19" i="939"/>
  <c r="G28" i="966"/>
  <c r="G21" i="966"/>
  <c r="G25" i="966"/>
  <c r="G26" i="966"/>
  <c r="G20" i="966"/>
  <c r="G19" i="966"/>
  <c r="G18" i="966"/>
  <c r="G17" i="966"/>
  <c r="G16" i="966"/>
  <c r="G15" i="966"/>
  <c r="G14" i="966"/>
  <c r="G13" i="966"/>
  <c r="G12" i="966"/>
  <c r="G22" i="966" s="1"/>
  <c r="G27" i="966"/>
  <c r="I140" i="962"/>
  <c r="H47" i="932"/>
  <c r="P42" i="932"/>
  <c r="L42" i="932"/>
  <c r="H42" i="932"/>
  <c r="P39" i="932"/>
  <c r="L39" i="932"/>
  <c r="H39" i="932"/>
  <c r="K47" i="932"/>
  <c r="Q47" i="932"/>
  <c r="G47" i="932"/>
  <c r="O42" i="932"/>
  <c r="G42" i="932"/>
  <c r="O39" i="932"/>
  <c r="G39" i="932"/>
  <c r="N47" i="932"/>
  <c r="F47" i="932"/>
  <c r="J42" i="932"/>
  <c r="F42" i="932"/>
  <c r="J39" i="932"/>
  <c r="F39" i="932"/>
  <c r="M39" i="932"/>
  <c r="M42" i="932"/>
  <c r="I39" i="932"/>
  <c r="I42" i="932"/>
  <c r="G29" i="966" l="1"/>
  <c r="G31" i="966"/>
  <c r="C29" i="939"/>
  <c r="G32" i="966"/>
  <c r="C31" i="939"/>
  <c r="C32" i="939"/>
  <c r="D6" i="210"/>
  <c r="C7" i="210"/>
  <c r="M32" i="931" l="1"/>
  <c r="M6" i="931"/>
  <c r="M32" i="967"/>
  <c r="M6" i="967"/>
  <c r="M6" i="968"/>
  <c r="M32" i="968"/>
  <c r="K5" i="965"/>
  <c r="M6" i="942"/>
  <c r="M6" i="941"/>
  <c r="A3" i="935"/>
  <c r="K5" i="944"/>
  <c r="M32" i="942"/>
  <c r="M32" i="941"/>
  <c r="A5" i="932"/>
  <c r="A17" i="959"/>
  <c r="A5" i="965"/>
  <c r="B5" i="962"/>
  <c r="A5" i="961"/>
  <c r="E4" i="963"/>
  <c r="A5" i="960"/>
  <c r="A17" i="945"/>
  <c r="A5" i="936"/>
  <c r="A5" i="944"/>
  <c r="B5" i="938"/>
  <c r="A5" i="935"/>
  <c r="A5" i="937"/>
  <c r="K5" i="932"/>
  <c r="M32" i="903"/>
  <c r="M6" i="903"/>
  <c r="C30" i="930"/>
  <c r="F24" i="930"/>
  <c r="C24" i="930"/>
  <c r="L23" i="930"/>
  <c r="F23" i="930"/>
  <c r="C23" i="930"/>
  <c r="A23" i="930"/>
  <c r="F21" i="930"/>
  <c r="C21" i="930"/>
  <c r="L20" i="930"/>
  <c r="F20" i="930"/>
  <c r="C20" i="930"/>
  <c r="A20" i="930"/>
  <c r="F18" i="930"/>
  <c r="C18" i="930"/>
  <c r="L17" i="930"/>
  <c r="F17" i="930"/>
  <c r="C17" i="930"/>
  <c r="A17" i="930"/>
  <c r="L16" i="930"/>
  <c r="F16" i="930"/>
  <c r="C16" i="930"/>
  <c r="A16" i="930"/>
  <c r="L15" i="930"/>
  <c r="F15" i="930"/>
  <c r="C15" i="930"/>
  <c r="A15" i="930"/>
  <c r="L14" i="930"/>
  <c r="F14" i="930"/>
  <c r="C14" i="930"/>
  <c r="A14" i="930"/>
  <c r="L7" i="930"/>
  <c r="C7" i="930"/>
  <c r="L6" i="930"/>
  <c r="C6" i="930"/>
  <c r="L5" i="930"/>
  <c r="C5" i="930"/>
  <c r="C4" i="930"/>
  <c r="A2" i="930"/>
  <c r="A1" i="930"/>
  <c r="H51" i="929" l="1"/>
  <c r="C51" i="929"/>
  <c r="A51" i="929"/>
  <c r="A1" i="929"/>
  <c r="A2" i="929"/>
  <c r="A6" i="929"/>
  <c r="G33" i="929"/>
  <c r="F33" i="929"/>
  <c r="E33" i="929"/>
  <c r="D33" i="929"/>
  <c r="C33" i="929"/>
  <c r="B33" i="929"/>
  <c r="G7" i="929" l="1"/>
  <c r="F7" i="929"/>
  <c r="E7" i="929"/>
  <c r="D7" i="929"/>
  <c r="C7" i="929"/>
  <c r="B7" i="929"/>
  <c r="B4" i="280" l="1"/>
  <c r="H20" i="210"/>
  <c r="A4" i="961" s="1"/>
  <c r="H19" i="210"/>
  <c r="A4" i="960" s="1"/>
  <c r="H18" i="210"/>
  <c r="A4" i="278" s="1"/>
  <c r="H17" i="210"/>
  <c r="A4" i="23" s="1"/>
  <c r="H16" i="210"/>
  <c r="A4" i="658" s="1"/>
  <c r="H15" i="210"/>
  <c r="F15" i="210"/>
  <c r="A4" i="935" l="1"/>
  <c r="A4" i="277"/>
  <c r="A4" i="936"/>
  <c r="A4" i="279"/>
  <c r="A4" i="937"/>
  <c r="A4" i="659"/>
  <c r="A4" i="661"/>
  <c r="A4" i="17"/>
  <c r="A4" i="665"/>
  <c r="A4" i="15"/>
  <c r="A4" i="663"/>
  <c r="A4" i="8"/>
  <c r="A4" i="657"/>
  <c r="A4" i="16"/>
  <c r="A4" i="660"/>
  <c r="A4" i="928"/>
  <c r="A4" i="927"/>
  <c r="A4" i="1"/>
  <c r="D110" i="961" l="1"/>
  <c r="D111" i="960"/>
  <c r="D111" i="961"/>
  <c r="D112" i="960"/>
  <c r="D112" i="961"/>
  <c r="D113" i="960"/>
  <c r="D113" i="961"/>
  <c r="D114" i="961"/>
  <c r="D115" i="960"/>
  <c r="D115" i="961"/>
  <c r="D116" i="960"/>
  <c r="D116" i="961"/>
  <c r="D117" i="960"/>
  <c r="D117" i="961"/>
  <c r="D118" i="961"/>
  <c r="D119" i="960"/>
  <c r="D119" i="961"/>
  <c r="D120" i="960"/>
  <c r="D120" i="961"/>
  <c r="D121" i="960"/>
  <c r="D121" i="961"/>
  <c r="D122" i="961"/>
  <c r="D123" i="961"/>
  <c r="D124" i="961"/>
  <c r="D125" i="960"/>
  <c r="D125" i="961"/>
  <c r="D126" i="961"/>
  <c r="D127" i="960"/>
  <c r="D127" i="961"/>
  <c r="D128" i="960"/>
  <c r="D128" i="961"/>
  <c r="D129" i="960"/>
  <c r="D129" i="961"/>
  <c r="D130" i="960"/>
  <c r="D130" i="961"/>
  <c r="D131" i="960"/>
  <c r="D131" i="961"/>
  <c r="D132" i="961"/>
  <c r="D133" i="960"/>
  <c r="D133" i="961"/>
  <c r="D134" i="961"/>
  <c r="D135" i="960"/>
  <c r="D135" i="961"/>
  <c r="D136" i="960"/>
  <c r="D136" i="961"/>
  <c r="D137" i="960"/>
  <c r="D137" i="961"/>
  <c r="D138" i="960"/>
  <c r="D138" i="961"/>
  <c r="D139" i="960"/>
  <c r="D139" i="961"/>
  <c r="B110" i="23"/>
  <c r="I110" i="23"/>
  <c r="O110" i="23"/>
  <c r="P110" i="23" s="1"/>
  <c r="B111" i="23"/>
  <c r="I111" i="23"/>
  <c r="O111" i="23"/>
  <c r="P111" i="23" s="1"/>
  <c r="B112" i="23"/>
  <c r="I112" i="23"/>
  <c r="O112" i="23"/>
  <c r="P112" i="23" s="1"/>
  <c r="B113" i="23"/>
  <c r="I113" i="23"/>
  <c r="O113" i="23"/>
  <c r="P113" i="23" s="1"/>
  <c r="B114" i="23"/>
  <c r="I114" i="23"/>
  <c r="O114" i="23"/>
  <c r="P114" i="23" s="1"/>
  <c r="B115" i="23"/>
  <c r="I115" i="23"/>
  <c r="O115" i="23"/>
  <c r="P115" i="23" s="1"/>
  <c r="B116" i="23"/>
  <c r="I116" i="23"/>
  <c r="O116" i="23"/>
  <c r="P116" i="23"/>
  <c r="B117" i="23"/>
  <c r="I117" i="23"/>
  <c r="O117" i="23"/>
  <c r="P117" i="23" s="1"/>
  <c r="B118" i="23"/>
  <c r="I118" i="23"/>
  <c r="O118" i="23"/>
  <c r="P118" i="23" s="1"/>
  <c r="B119" i="23"/>
  <c r="I119" i="23"/>
  <c r="O119" i="23"/>
  <c r="P119" i="23" s="1"/>
  <c r="B120" i="23"/>
  <c r="I120" i="23"/>
  <c r="O120" i="23"/>
  <c r="P120" i="23"/>
  <c r="B121" i="23"/>
  <c r="I121" i="23"/>
  <c r="O121" i="23"/>
  <c r="P121" i="23" s="1"/>
  <c r="B122" i="23"/>
  <c r="I122" i="23"/>
  <c r="O122" i="23"/>
  <c r="P122" i="23" s="1"/>
  <c r="B123" i="23"/>
  <c r="I123" i="23"/>
  <c r="O123" i="23"/>
  <c r="P123" i="23" s="1"/>
  <c r="B124" i="23"/>
  <c r="I124" i="23"/>
  <c r="O124" i="23"/>
  <c r="P124" i="23"/>
  <c r="B125" i="23"/>
  <c r="I125" i="23"/>
  <c r="O125" i="23"/>
  <c r="P125" i="23" s="1"/>
  <c r="B126" i="23"/>
  <c r="I126" i="23"/>
  <c r="O126" i="23"/>
  <c r="P126" i="23" s="1"/>
  <c r="B127" i="23"/>
  <c r="I127" i="23"/>
  <c r="O127" i="23"/>
  <c r="P127" i="23" s="1"/>
  <c r="B128" i="23"/>
  <c r="I128" i="23"/>
  <c r="O128" i="23"/>
  <c r="P128" i="23" s="1"/>
  <c r="B129" i="23"/>
  <c r="I129" i="23"/>
  <c r="O129" i="23"/>
  <c r="P129" i="23" s="1"/>
  <c r="B130" i="23"/>
  <c r="I130" i="23"/>
  <c r="O130" i="23"/>
  <c r="P130" i="23" s="1"/>
  <c r="B131" i="23"/>
  <c r="I131" i="23"/>
  <c r="O131" i="23"/>
  <c r="P131" i="23" s="1"/>
  <c r="B132" i="23"/>
  <c r="I132" i="23"/>
  <c r="O132" i="23"/>
  <c r="P132" i="23" s="1"/>
  <c r="B133" i="23"/>
  <c r="I133" i="23"/>
  <c r="O133" i="23"/>
  <c r="P133" i="23" s="1"/>
  <c r="B134" i="23"/>
  <c r="I134" i="23"/>
  <c r="O134" i="23"/>
  <c r="P134" i="23" s="1"/>
  <c r="B135" i="23"/>
  <c r="I135" i="23"/>
  <c r="O135" i="23"/>
  <c r="P135" i="23" s="1"/>
  <c r="B136" i="23"/>
  <c r="I136" i="23"/>
  <c r="O136" i="23"/>
  <c r="P136" i="23"/>
  <c r="B137" i="23"/>
  <c r="I137" i="23"/>
  <c r="O137" i="23"/>
  <c r="P137" i="23" s="1"/>
  <c r="B138" i="23"/>
  <c r="I138" i="23"/>
  <c r="O138" i="23"/>
  <c r="P138" i="23" s="1"/>
  <c r="B139" i="23"/>
  <c r="I139" i="23"/>
  <c r="O139" i="23"/>
  <c r="P139" i="23" s="1"/>
  <c r="B110" i="278"/>
  <c r="C110" i="278"/>
  <c r="I110" i="278" s="1"/>
  <c r="O110" i="278"/>
  <c r="P110" i="278" s="1"/>
  <c r="B111" i="278"/>
  <c r="C111" i="278"/>
  <c r="I111" i="278" s="1"/>
  <c r="O111" i="278"/>
  <c r="P111" i="278" s="1"/>
  <c r="B112" i="278"/>
  <c r="C112" i="278"/>
  <c r="I112" i="278" s="1"/>
  <c r="O112" i="278"/>
  <c r="P112" i="278" s="1"/>
  <c r="B113" i="278"/>
  <c r="C113" i="278"/>
  <c r="I113" i="278" s="1"/>
  <c r="O113" i="278"/>
  <c r="P113" i="278" s="1"/>
  <c r="B114" i="278"/>
  <c r="C114" i="278"/>
  <c r="I114" i="278" s="1"/>
  <c r="O114" i="278"/>
  <c r="P114" i="278" s="1"/>
  <c r="B115" i="278"/>
  <c r="C115" i="278"/>
  <c r="I115" i="278" s="1"/>
  <c r="O115" i="278"/>
  <c r="P115" i="278" s="1"/>
  <c r="B116" i="278"/>
  <c r="C116" i="278"/>
  <c r="I116" i="278" s="1"/>
  <c r="O116" i="278"/>
  <c r="P116" i="278" s="1"/>
  <c r="B117" i="278"/>
  <c r="C117" i="278"/>
  <c r="I117" i="278" s="1"/>
  <c r="O117" i="278"/>
  <c r="P117" i="278" s="1"/>
  <c r="B118" i="278"/>
  <c r="C118" i="278"/>
  <c r="I118" i="278" s="1"/>
  <c r="O118" i="278"/>
  <c r="P118" i="278" s="1"/>
  <c r="B119" i="278"/>
  <c r="C119" i="278"/>
  <c r="I119" i="278" s="1"/>
  <c r="O119" i="278"/>
  <c r="P119" i="278" s="1"/>
  <c r="B120" i="278"/>
  <c r="C120" i="278"/>
  <c r="I120" i="278" s="1"/>
  <c r="O120" i="278"/>
  <c r="P120" i="278" s="1"/>
  <c r="B121" i="278"/>
  <c r="C121" i="278"/>
  <c r="B122" i="278"/>
  <c r="C122" i="278"/>
  <c r="B123" i="278"/>
  <c r="C123" i="278"/>
  <c r="I123" i="278" s="1"/>
  <c r="O123" i="278"/>
  <c r="P123" i="278" s="1"/>
  <c r="B124" i="278"/>
  <c r="C124" i="278"/>
  <c r="I124" i="278" s="1"/>
  <c r="O124" i="278"/>
  <c r="P124" i="278" s="1"/>
  <c r="B125" i="278"/>
  <c r="C125" i="278"/>
  <c r="I125" i="278" s="1"/>
  <c r="B126" i="278"/>
  <c r="C126" i="278"/>
  <c r="B127" i="278"/>
  <c r="C127" i="278"/>
  <c r="I127" i="278" s="1"/>
  <c r="B128" i="278"/>
  <c r="C128" i="278"/>
  <c r="I128" i="278" s="1"/>
  <c r="O128" i="278"/>
  <c r="P128" i="278" s="1"/>
  <c r="B129" i="278"/>
  <c r="C129" i="278"/>
  <c r="I129" i="278" s="1"/>
  <c r="B130" i="278"/>
  <c r="C130" i="278"/>
  <c r="B131" i="278"/>
  <c r="C131" i="278"/>
  <c r="I131" i="278" s="1"/>
  <c r="O131" i="278"/>
  <c r="P131" i="278" s="1"/>
  <c r="B132" i="278"/>
  <c r="C132" i="278"/>
  <c r="I132" i="278" s="1"/>
  <c r="O132" i="278"/>
  <c r="P132" i="278" s="1"/>
  <c r="B133" i="278"/>
  <c r="C133" i="278"/>
  <c r="I133" i="278" s="1"/>
  <c r="B134" i="278"/>
  <c r="C134" i="278"/>
  <c r="B135" i="278"/>
  <c r="C135" i="278"/>
  <c r="I135" i="278" s="1"/>
  <c r="B136" i="278"/>
  <c r="C136" i="278"/>
  <c r="I136" i="278" s="1"/>
  <c r="O136" i="278"/>
  <c r="P136" i="278" s="1"/>
  <c r="B137" i="278"/>
  <c r="C137" i="278"/>
  <c r="I137" i="278" s="1"/>
  <c r="B138" i="278"/>
  <c r="C138" i="278"/>
  <c r="B139" i="278"/>
  <c r="C139" i="278"/>
  <c r="I139" i="278" s="1"/>
  <c r="O139" i="278"/>
  <c r="P139" i="278" s="1"/>
  <c r="O135" i="278" l="1"/>
  <c r="P135" i="278" s="1"/>
  <c r="O127" i="278"/>
  <c r="P127" i="278" s="1"/>
  <c r="I136" i="961"/>
  <c r="J136" i="961" s="1"/>
  <c r="O136" i="961"/>
  <c r="P136" i="961" s="1"/>
  <c r="O132" i="961"/>
  <c r="P132" i="961" s="1"/>
  <c r="I132" i="961"/>
  <c r="J132" i="961" s="1"/>
  <c r="I128" i="961"/>
  <c r="J128" i="961" s="1"/>
  <c r="O128" i="961"/>
  <c r="P128" i="961" s="1"/>
  <c r="I124" i="961"/>
  <c r="J124" i="961" s="1"/>
  <c r="O124" i="961"/>
  <c r="P124" i="961" s="1"/>
  <c r="O120" i="961"/>
  <c r="P120" i="961" s="1"/>
  <c r="I120" i="961"/>
  <c r="J120" i="961" s="1"/>
  <c r="O116" i="961"/>
  <c r="P116" i="961" s="1"/>
  <c r="I116" i="961"/>
  <c r="J116" i="961" s="1"/>
  <c r="O112" i="961"/>
  <c r="P112" i="961" s="1"/>
  <c r="I112" i="961"/>
  <c r="J112" i="961" s="1"/>
  <c r="I137" i="961"/>
  <c r="J137" i="961" s="1"/>
  <c r="O137" i="961"/>
  <c r="P137" i="961" s="1"/>
  <c r="I133" i="961"/>
  <c r="J133" i="961" s="1"/>
  <c r="O133" i="961"/>
  <c r="P133" i="961" s="1"/>
  <c r="O129" i="961"/>
  <c r="P129" i="961" s="1"/>
  <c r="I129" i="961"/>
  <c r="J129" i="961" s="1"/>
  <c r="O125" i="961"/>
  <c r="P125" i="961" s="1"/>
  <c r="I125" i="961"/>
  <c r="J125" i="961" s="1"/>
  <c r="O121" i="961"/>
  <c r="P121" i="961" s="1"/>
  <c r="I121" i="961"/>
  <c r="J121" i="961" s="1"/>
  <c r="O117" i="961"/>
  <c r="P117" i="961" s="1"/>
  <c r="I117" i="961"/>
  <c r="J117" i="961" s="1"/>
  <c r="I113" i="961"/>
  <c r="J113" i="961" s="1"/>
  <c r="O113" i="961"/>
  <c r="P113" i="961" s="1"/>
  <c r="O138" i="961"/>
  <c r="P138" i="961" s="1"/>
  <c r="I138" i="961"/>
  <c r="J138" i="961" s="1"/>
  <c r="I134" i="961"/>
  <c r="J134" i="961" s="1"/>
  <c r="O134" i="961"/>
  <c r="P134" i="961" s="1"/>
  <c r="I130" i="961"/>
  <c r="J130" i="961" s="1"/>
  <c r="O130" i="961"/>
  <c r="P130" i="961" s="1"/>
  <c r="I126" i="961"/>
  <c r="J126" i="961" s="1"/>
  <c r="O126" i="961"/>
  <c r="P126" i="961" s="1"/>
  <c r="I122" i="961"/>
  <c r="J122" i="961" s="1"/>
  <c r="O122" i="961"/>
  <c r="P122" i="961" s="1"/>
  <c r="O118" i="961"/>
  <c r="P118" i="961" s="1"/>
  <c r="I118" i="961"/>
  <c r="J118" i="961" s="1"/>
  <c r="O114" i="961"/>
  <c r="P114" i="961" s="1"/>
  <c r="I114" i="961"/>
  <c r="J114" i="961" s="1"/>
  <c r="I110" i="961"/>
  <c r="J110" i="961" s="1"/>
  <c r="O110" i="961"/>
  <c r="P110" i="961" s="1"/>
  <c r="O139" i="961"/>
  <c r="P139" i="961" s="1"/>
  <c r="I139" i="961"/>
  <c r="J139" i="961" s="1"/>
  <c r="I135" i="961"/>
  <c r="J135" i="961" s="1"/>
  <c r="O135" i="961"/>
  <c r="P135" i="961" s="1"/>
  <c r="I131" i="961"/>
  <c r="J131" i="961" s="1"/>
  <c r="O131" i="961"/>
  <c r="P131" i="961" s="1"/>
  <c r="I127" i="961"/>
  <c r="J127" i="961" s="1"/>
  <c r="O127" i="961"/>
  <c r="P127" i="961" s="1"/>
  <c r="O123" i="961"/>
  <c r="P123" i="961" s="1"/>
  <c r="I123" i="961"/>
  <c r="J123" i="961" s="1"/>
  <c r="I119" i="961"/>
  <c r="J119" i="961" s="1"/>
  <c r="O119" i="961"/>
  <c r="P119" i="961" s="1"/>
  <c r="O115" i="961"/>
  <c r="P115" i="961" s="1"/>
  <c r="I115" i="961"/>
  <c r="J115" i="961" s="1"/>
  <c r="O111" i="961"/>
  <c r="P111" i="961" s="1"/>
  <c r="I111" i="961"/>
  <c r="J111" i="961" s="1"/>
  <c r="D122" i="960"/>
  <c r="D123" i="960"/>
  <c r="O137" i="960"/>
  <c r="P137" i="960" s="1"/>
  <c r="I137" i="960"/>
  <c r="J137" i="960" s="1"/>
  <c r="O135" i="960"/>
  <c r="P135" i="960" s="1"/>
  <c r="I135" i="960"/>
  <c r="J135" i="960" s="1"/>
  <c r="I130" i="960"/>
  <c r="J130" i="960" s="1"/>
  <c r="O130" i="960"/>
  <c r="P130" i="960" s="1"/>
  <c r="I128" i="960"/>
  <c r="J128" i="960" s="1"/>
  <c r="O128" i="960"/>
  <c r="P128" i="960" s="1"/>
  <c r="O121" i="960"/>
  <c r="P121" i="960" s="1"/>
  <c r="I121" i="960"/>
  <c r="J121" i="960" s="1"/>
  <c r="O119" i="960"/>
  <c r="P119" i="960" s="1"/>
  <c r="I119" i="960"/>
  <c r="J119" i="960" s="1"/>
  <c r="D114" i="960"/>
  <c r="O112" i="960"/>
  <c r="P112" i="960" s="1"/>
  <c r="I112" i="960"/>
  <c r="J112" i="960" s="1"/>
  <c r="O133" i="960"/>
  <c r="P133" i="960" s="1"/>
  <c r="I133" i="960"/>
  <c r="J133" i="960" s="1"/>
  <c r="O131" i="960"/>
  <c r="P131" i="960" s="1"/>
  <c r="I131" i="960"/>
  <c r="J131" i="960" s="1"/>
  <c r="D126" i="960"/>
  <c r="D124" i="960"/>
  <c r="O117" i="960"/>
  <c r="P117" i="960" s="1"/>
  <c r="I117" i="960"/>
  <c r="J117" i="960" s="1"/>
  <c r="O115" i="960"/>
  <c r="P115" i="960" s="1"/>
  <c r="I115" i="960"/>
  <c r="J115" i="960" s="1"/>
  <c r="D110" i="960"/>
  <c r="O138" i="960"/>
  <c r="P138" i="960" s="1"/>
  <c r="I138" i="960"/>
  <c r="J138" i="960" s="1"/>
  <c r="O136" i="960"/>
  <c r="P136" i="960" s="1"/>
  <c r="I136" i="960"/>
  <c r="J136" i="960" s="1"/>
  <c r="O129" i="960"/>
  <c r="P129" i="960" s="1"/>
  <c r="I129" i="960"/>
  <c r="J129" i="960" s="1"/>
  <c r="O127" i="960"/>
  <c r="P127" i="960" s="1"/>
  <c r="I127" i="960"/>
  <c r="J127" i="960" s="1"/>
  <c r="O120" i="960"/>
  <c r="P120" i="960" s="1"/>
  <c r="I120" i="960"/>
  <c r="J120" i="960" s="1"/>
  <c r="O113" i="960"/>
  <c r="P113" i="960" s="1"/>
  <c r="I113" i="960"/>
  <c r="J113" i="960" s="1"/>
  <c r="O111" i="960"/>
  <c r="P111" i="960" s="1"/>
  <c r="I111" i="960"/>
  <c r="J111" i="960" s="1"/>
  <c r="O139" i="960"/>
  <c r="P139" i="960" s="1"/>
  <c r="I139" i="960"/>
  <c r="J139" i="960" s="1"/>
  <c r="D134" i="960"/>
  <c r="D132" i="960"/>
  <c r="O125" i="960"/>
  <c r="P125" i="960" s="1"/>
  <c r="I125" i="960"/>
  <c r="J125" i="960" s="1"/>
  <c r="D118" i="960"/>
  <c r="I116" i="960"/>
  <c r="J116" i="960" s="1"/>
  <c r="O116" i="960"/>
  <c r="P116" i="960" s="1"/>
  <c r="I138" i="278"/>
  <c r="O138" i="278"/>
  <c r="P138" i="278" s="1"/>
  <c r="I134" i="278"/>
  <c r="O134" i="278"/>
  <c r="P134" i="278" s="1"/>
  <c r="I130" i="278"/>
  <c r="O130" i="278"/>
  <c r="P130" i="278" s="1"/>
  <c r="I126" i="278"/>
  <c r="O126" i="278"/>
  <c r="P126" i="278" s="1"/>
  <c r="I121" i="278"/>
  <c r="O121" i="278"/>
  <c r="P121" i="278" s="1"/>
  <c r="I122" i="278"/>
  <c r="O122" i="278"/>
  <c r="P122" i="278" s="1"/>
  <c r="O137" i="278"/>
  <c r="P137" i="278" s="1"/>
  <c r="O133" i="278"/>
  <c r="P133" i="278" s="1"/>
  <c r="O129" i="278"/>
  <c r="P129" i="278" s="1"/>
  <c r="O125" i="278"/>
  <c r="P125" i="278" s="1"/>
  <c r="E134" i="962" l="1"/>
  <c r="E124" i="962"/>
  <c r="E118" i="962"/>
  <c r="E132" i="962"/>
  <c r="E130" i="962"/>
  <c r="E110" i="962"/>
  <c r="E113" i="962"/>
  <c r="E122" i="962"/>
  <c r="E117" i="962"/>
  <c r="I134" i="960"/>
  <c r="J134" i="960" s="1"/>
  <c r="O134" i="960"/>
  <c r="P134" i="960" s="1"/>
  <c r="O124" i="960"/>
  <c r="P124" i="960" s="1"/>
  <c r="I124" i="960"/>
  <c r="J124" i="960" s="1"/>
  <c r="O123" i="960"/>
  <c r="P123" i="960" s="1"/>
  <c r="I123" i="960"/>
  <c r="J123" i="960" s="1"/>
  <c r="E112" i="962"/>
  <c r="E111" i="962"/>
  <c r="E123" i="962"/>
  <c r="I118" i="960"/>
  <c r="J118" i="960" s="1"/>
  <c r="O118" i="960"/>
  <c r="P118" i="960" s="1"/>
  <c r="O132" i="960"/>
  <c r="P132" i="960" s="1"/>
  <c r="I132" i="960"/>
  <c r="J132" i="960" s="1"/>
  <c r="I110" i="960"/>
  <c r="J110" i="960" s="1"/>
  <c r="O110" i="960"/>
  <c r="P110" i="960" s="1"/>
  <c r="O126" i="960"/>
  <c r="P126" i="960" s="1"/>
  <c r="I126" i="960"/>
  <c r="J126" i="960" s="1"/>
  <c r="I114" i="960"/>
  <c r="J114" i="960" s="1"/>
  <c r="O114" i="960"/>
  <c r="P114" i="960" s="1"/>
  <c r="E115" i="962"/>
  <c r="E126" i="962"/>
  <c r="E114" i="962"/>
  <c r="O122" i="960"/>
  <c r="P122" i="960" s="1"/>
  <c r="I122" i="960"/>
  <c r="J122" i="960" s="1"/>
  <c r="K9" i="658"/>
  <c r="J9" i="658"/>
  <c r="I9" i="658"/>
  <c r="H9" i="658"/>
  <c r="D9" i="658"/>
  <c r="E9" i="658"/>
  <c r="F9" i="658"/>
  <c r="C9" i="658"/>
  <c r="H72" i="928"/>
  <c r="B72" i="928"/>
  <c r="L69" i="928"/>
  <c r="G69" i="928"/>
  <c r="B69" i="928"/>
  <c r="L68" i="928"/>
  <c r="G68" i="928"/>
  <c r="B68" i="928"/>
  <c r="L67" i="928"/>
  <c r="G67" i="928"/>
  <c r="B67" i="928"/>
  <c r="L66" i="928"/>
  <c r="G66" i="928"/>
  <c r="B66" i="928"/>
  <c r="L65" i="928"/>
  <c r="G65" i="928"/>
  <c r="B65" i="928"/>
  <c r="L64" i="928"/>
  <c r="G64" i="928"/>
  <c r="B64" i="928"/>
  <c r="L63" i="928"/>
  <c r="G63" i="928"/>
  <c r="B63" i="928"/>
  <c r="L62" i="928"/>
  <c r="G62" i="928"/>
  <c r="B62" i="928"/>
  <c r="L61" i="928"/>
  <c r="G61" i="928"/>
  <c r="B61" i="928"/>
  <c r="L60" i="928"/>
  <c r="G60" i="928"/>
  <c r="B60" i="928"/>
  <c r="L59" i="928"/>
  <c r="G59" i="928"/>
  <c r="B59" i="928"/>
  <c r="L58" i="928"/>
  <c r="G58" i="928"/>
  <c r="B58" i="928"/>
  <c r="L57" i="928"/>
  <c r="G57" i="928"/>
  <c r="B57" i="928"/>
  <c r="L56" i="928"/>
  <c r="G56" i="928"/>
  <c r="B56" i="928"/>
  <c r="L55" i="928"/>
  <c r="G55" i="928"/>
  <c r="B55" i="928"/>
  <c r="L54" i="928"/>
  <c r="G54" i="928"/>
  <c r="B54" i="928"/>
  <c r="L53" i="928"/>
  <c r="G53" i="928"/>
  <c r="B53" i="928"/>
  <c r="L52" i="928"/>
  <c r="G52" i="928"/>
  <c r="B52" i="928"/>
  <c r="L51" i="928"/>
  <c r="G51" i="928"/>
  <c r="B51" i="928"/>
  <c r="L50" i="928"/>
  <c r="G50" i="928"/>
  <c r="B50" i="928"/>
  <c r="L49" i="928"/>
  <c r="G49" i="928"/>
  <c r="B49" i="928"/>
  <c r="L48" i="928"/>
  <c r="G48" i="928"/>
  <c r="B48" i="928"/>
  <c r="L47" i="928"/>
  <c r="G47" i="928"/>
  <c r="B47" i="928"/>
  <c r="L46" i="928"/>
  <c r="G46" i="928"/>
  <c r="B46" i="928"/>
  <c r="L45" i="928"/>
  <c r="G45" i="928"/>
  <c r="B45" i="928"/>
  <c r="L44" i="928"/>
  <c r="G44" i="928"/>
  <c r="B44" i="928"/>
  <c r="L43" i="928"/>
  <c r="G43" i="928"/>
  <c r="B43" i="928"/>
  <c r="L42" i="928"/>
  <c r="G42" i="928"/>
  <c r="B42" i="928"/>
  <c r="L41" i="928"/>
  <c r="G41" i="928"/>
  <c r="B41" i="928"/>
  <c r="L40" i="928"/>
  <c r="G40" i="928"/>
  <c r="B40" i="928"/>
  <c r="L39" i="928"/>
  <c r="G39" i="928"/>
  <c r="B39" i="928"/>
  <c r="L38" i="928"/>
  <c r="G38" i="928"/>
  <c r="B38" i="928"/>
  <c r="L37" i="928"/>
  <c r="G37" i="928"/>
  <c r="B37" i="928"/>
  <c r="L36" i="928"/>
  <c r="G36" i="928"/>
  <c r="B36" i="928"/>
  <c r="L35" i="928"/>
  <c r="G35" i="928"/>
  <c r="B35" i="928"/>
  <c r="L34" i="928"/>
  <c r="G34" i="928"/>
  <c r="B34" i="928"/>
  <c r="L33" i="928"/>
  <c r="G33" i="928"/>
  <c r="B33" i="928"/>
  <c r="L32" i="928"/>
  <c r="G32" i="928"/>
  <c r="B32" i="928"/>
  <c r="L31" i="928"/>
  <c r="G31" i="928"/>
  <c r="B31" i="928"/>
  <c r="L30" i="928"/>
  <c r="G30" i="928"/>
  <c r="B30" i="928"/>
  <c r="L29" i="928"/>
  <c r="G29" i="928"/>
  <c r="B29" i="928"/>
  <c r="L28" i="928"/>
  <c r="G28" i="928"/>
  <c r="B28" i="928"/>
  <c r="L27" i="928"/>
  <c r="G27" i="928"/>
  <c r="B27" i="928"/>
  <c r="L26" i="928"/>
  <c r="G26" i="928"/>
  <c r="B26" i="928"/>
  <c r="L25" i="928"/>
  <c r="G25" i="928"/>
  <c r="B25" i="928"/>
  <c r="L24" i="928"/>
  <c r="G24" i="928"/>
  <c r="B24" i="928"/>
  <c r="L23" i="928"/>
  <c r="G23" i="928"/>
  <c r="B23" i="928"/>
  <c r="L22" i="928"/>
  <c r="G22" i="928"/>
  <c r="B22" i="928"/>
  <c r="L21" i="928"/>
  <c r="G21" i="928"/>
  <c r="B21" i="928"/>
  <c r="L20" i="928"/>
  <c r="G20" i="928"/>
  <c r="B20" i="928"/>
  <c r="L19" i="928"/>
  <c r="G19" i="928"/>
  <c r="B19" i="928"/>
  <c r="L18" i="928"/>
  <c r="G18" i="928"/>
  <c r="B18" i="928"/>
  <c r="L17" i="928"/>
  <c r="G17" i="928"/>
  <c r="B17" i="928"/>
  <c r="L16" i="928"/>
  <c r="G16" i="928"/>
  <c r="B16" i="928"/>
  <c r="L15" i="928"/>
  <c r="G15" i="928"/>
  <c r="B15" i="928"/>
  <c r="L14" i="928"/>
  <c r="G14" i="928"/>
  <c r="B14" i="928"/>
  <c r="L13" i="928"/>
  <c r="G13" i="928"/>
  <c r="B13" i="928"/>
  <c r="L12" i="928"/>
  <c r="G12" i="928"/>
  <c r="B12" i="928"/>
  <c r="L11" i="928"/>
  <c r="G11" i="928"/>
  <c r="B11" i="928"/>
  <c r="L10" i="928"/>
  <c r="G10" i="928"/>
  <c r="B10" i="928"/>
  <c r="L9" i="928"/>
  <c r="G9" i="928"/>
  <c r="B3" i="928"/>
  <c r="A1" i="928"/>
  <c r="E139" i="962" l="1"/>
  <c r="E120" i="962"/>
  <c r="E128" i="962"/>
  <c r="E119" i="962"/>
  <c r="P126" i="962"/>
  <c r="Q126" i="962" s="1"/>
  <c r="J126" i="962"/>
  <c r="K126" i="962" s="1"/>
  <c r="P123" i="962"/>
  <c r="Q123" i="962" s="1"/>
  <c r="J123" i="962"/>
  <c r="K123" i="962" s="1"/>
  <c r="P110" i="962"/>
  <c r="Q110" i="962" s="1"/>
  <c r="J110" i="962"/>
  <c r="K110" i="962" s="1"/>
  <c r="J124" i="962"/>
  <c r="K124" i="962" s="1"/>
  <c r="P124" i="962"/>
  <c r="Q124" i="962" s="1"/>
  <c r="E137" i="962"/>
  <c r="E133" i="962"/>
  <c r="E127" i="962"/>
  <c r="E138" i="962"/>
  <c r="P114" i="962"/>
  <c r="Q114" i="962" s="1"/>
  <c r="J114" i="962"/>
  <c r="K114" i="962" s="1"/>
  <c r="P113" i="962"/>
  <c r="Q113" i="962" s="1"/>
  <c r="J113" i="962"/>
  <c r="K113" i="962" s="1"/>
  <c r="J118" i="962"/>
  <c r="K118" i="962" s="1"/>
  <c r="P118" i="962"/>
  <c r="Q118" i="962" s="1"/>
  <c r="E116" i="962"/>
  <c r="E131" i="962"/>
  <c r="E125" i="962"/>
  <c r="J112" i="962"/>
  <c r="K112" i="962" s="1"/>
  <c r="P112" i="962"/>
  <c r="Q112" i="962" s="1"/>
  <c r="J122" i="962"/>
  <c r="K122" i="962" s="1"/>
  <c r="P122" i="962"/>
  <c r="Q122" i="962" s="1"/>
  <c r="J132" i="962"/>
  <c r="K132" i="962" s="1"/>
  <c r="P132" i="962"/>
  <c r="Q132" i="962" s="1"/>
  <c r="E135" i="962"/>
  <c r="E136" i="962"/>
  <c r="E121" i="962"/>
  <c r="E129" i="962"/>
  <c r="P115" i="962"/>
  <c r="Q115" i="962" s="1"/>
  <c r="J115" i="962"/>
  <c r="K115" i="962" s="1"/>
  <c r="J111" i="962"/>
  <c r="K111" i="962" s="1"/>
  <c r="P111" i="962"/>
  <c r="Q111" i="962" s="1"/>
  <c r="J117" i="962"/>
  <c r="K117" i="962" s="1"/>
  <c r="P117" i="962"/>
  <c r="Q117" i="962" s="1"/>
  <c r="P130" i="962"/>
  <c r="Q130" i="962" s="1"/>
  <c r="J130" i="962"/>
  <c r="K130" i="962" s="1"/>
  <c r="P134" i="962"/>
  <c r="Q134" i="962" s="1"/>
  <c r="J134" i="962"/>
  <c r="K134" i="962" s="1"/>
  <c r="H72" i="927"/>
  <c r="B72" i="927"/>
  <c r="L69" i="927"/>
  <c r="G69" i="927"/>
  <c r="B69" i="927"/>
  <c r="L68" i="927"/>
  <c r="G68" i="927"/>
  <c r="B68" i="927"/>
  <c r="L67" i="927"/>
  <c r="G67" i="927"/>
  <c r="B67" i="927"/>
  <c r="L66" i="927"/>
  <c r="G66" i="927"/>
  <c r="B66" i="927"/>
  <c r="L65" i="927"/>
  <c r="G65" i="927"/>
  <c r="B65" i="927"/>
  <c r="L64" i="927"/>
  <c r="G64" i="927"/>
  <c r="B64" i="927"/>
  <c r="L63" i="927"/>
  <c r="G63" i="927"/>
  <c r="B63" i="927"/>
  <c r="L62" i="927"/>
  <c r="G62" i="927"/>
  <c r="B62" i="927"/>
  <c r="L61" i="927"/>
  <c r="G61" i="927"/>
  <c r="B61" i="927"/>
  <c r="L60" i="927"/>
  <c r="G60" i="927"/>
  <c r="B60" i="927"/>
  <c r="L59" i="927"/>
  <c r="G59" i="927"/>
  <c r="B59" i="927"/>
  <c r="L58" i="927"/>
  <c r="G58" i="927"/>
  <c r="B58" i="927"/>
  <c r="L57" i="927"/>
  <c r="G57" i="927"/>
  <c r="B57" i="927"/>
  <c r="L56" i="927"/>
  <c r="G56" i="927"/>
  <c r="B56" i="927"/>
  <c r="L55" i="927"/>
  <c r="G55" i="927"/>
  <c r="B55" i="927"/>
  <c r="L54" i="927"/>
  <c r="G54" i="927"/>
  <c r="B54" i="927"/>
  <c r="L53" i="927"/>
  <c r="G53" i="927"/>
  <c r="B53" i="927"/>
  <c r="L52" i="927"/>
  <c r="G52" i="927"/>
  <c r="B52" i="927"/>
  <c r="L51" i="927"/>
  <c r="G51" i="927"/>
  <c r="B51" i="927"/>
  <c r="L50" i="927"/>
  <c r="G50" i="927"/>
  <c r="B50" i="927"/>
  <c r="L49" i="927"/>
  <c r="G49" i="927"/>
  <c r="B49" i="927"/>
  <c r="L48" i="927"/>
  <c r="G48" i="927"/>
  <c r="B48" i="927"/>
  <c r="L47" i="927"/>
  <c r="G47" i="927"/>
  <c r="B47" i="927"/>
  <c r="L46" i="927"/>
  <c r="G46" i="927"/>
  <c r="B46" i="927"/>
  <c r="L45" i="927"/>
  <c r="G45" i="927"/>
  <c r="B45" i="927"/>
  <c r="L44" i="927"/>
  <c r="G44" i="927"/>
  <c r="B44" i="927"/>
  <c r="L43" i="927"/>
  <c r="G43" i="927"/>
  <c r="B43" i="927"/>
  <c r="L42" i="927"/>
  <c r="G42" i="927"/>
  <c r="B42" i="927"/>
  <c r="L41" i="927"/>
  <c r="G41" i="927"/>
  <c r="B41" i="927"/>
  <c r="L40" i="927"/>
  <c r="G40" i="927"/>
  <c r="B40" i="927"/>
  <c r="L39" i="927"/>
  <c r="G39" i="927"/>
  <c r="B39" i="927"/>
  <c r="L38" i="927"/>
  <c r="G38" i="927"/>
  <c r="B38" i="927"/>
  <c r="L37" i="927"/>
  <c r="G37" i="927"/>
  <c r="B37" i="927"/>
  <c r="L36" i="927"/>
  <c r="G36" i="927"/>
  <c r="B36" i="927"/>
  <c r="L35" i="927"/>
  <c r="G35" i="927"/>
  <c r="B35" i="927"/>
  <c r="L34" i="927"/>
  <c r="G34" i="927"/>
  <c r="B34" i="927"/>
  <c r="L33" i="927"/>
  <c r="G33" i="927"/>
  <c r="B33" i="927"/>
  <c r="L32" i="927"/>
  <c r="G32" i="927"/>
  <c r="B32" i="927"/>
  <c r="L31" i="927"/>
  <c r="G31" i="927"/>
  <c r="B31" i="927"/>
  <c r="L30" i="927"/>
  <c r="G30" i="927"/>
  <c r="B30" i="927"/>
  <c r="L29" i="927"/>
  <c r="G29" i="927"/>
  <c r="B29" i="927"/>
  <c r="L28" i="927"/>
  <c r="G28" i="927"/>
  <c r="B28" i="927"/>
  <c r="L27" i="927"/>
  <c r="G27" i="927"/>
  <c r="B27" i="927"/>
  <c r="L26" i="927"/>
  <c r="G26" i="927"/>
  <c r="B26" i="927"/>
  <c r="L25" i="927"/>
  <c r="G25" i="927"/>
  <c r="B25" i="927"/>
  <c r="L24" i="927"/>
  <c r="G24" i="927"/>
  <c r="B24" i="927"/>
  <c r="L23" i="927"/>
  <c r="G23" i="927"/>
  <c r="B23" i="927"/>
  <c r="L22" i="927"/>
  <c r="G22" i="927"/>
  <c r="B22" i="927"/>
  <c r="L21" i="927"/>
  <c r="G21" i="927"/>
  <c r="B21" i="927"/>
  <c r="L20" i="927"/>
  <c r="G20" i="927"/>
  <c r="B20" i="927"/>
  <c r="L19" i="927"/>
  <c r="G19" i="927"/>
  <c r="B19" i="927"/>
  <c r="L18" i="927"/>
  <c r="G18" i="927"/>
  <c r="B18" i="927"/>
  <c r="L17" i="927"/>
  <c r="G17" i="927"/>
  <c r="B17" i="927"/>
  <c r="L16" i="927"/>
  <c r="G16" i="927"/>
  <c r="B16" i="927"/>
  <c r="L15" i="927"/>
  <c r="G15" i="927"/>
  <c r="B15" i="927"/>
  <c r="L14" i="927"/>
  <c r="G14" i="927"/>
  <c r="B14" i="927"/>
  <c r="L13" i="927"/>
  <c r="G13" i="927"/>
  <c r="B13" i="927"/>
  <c r="L12" i="927"/>
  <c r="G12" i="927"/>
  <c r="B12" i="927"/>
  <c r="L11" i="927"/>
  <c r="G11" i="927"/>
  <c r="B11" i="927"/>
  <c r="L10" i="927"/>
  <c r="G10" i="927"/>
  <c r="B10" i="927"/>
  <c r="L9" i="927"/>
  <c r="G9" i="927"/>
  <c r="B3" i="927"/>
  <c r="A1" i="927"/>
  <c r="A1" i="657"/>
  <c r="B8" i="903"/>
  <c r="B34" i="903" s="1"/>
  <c r="G8" i="903"/>
  <c r="G34" i="903" s="1"/>
  <c r="F8" i="903"/>
  <c r="F34" i="903" s="1"/>
  <c r="E8" i="903"/>
  <c r="E34" i="903" s="1"/>
  <c r="D8" i="903"/>
  <c r="D34" i="903" s="1"/>
  <c r="C8" i="903"/>
  <c r="C34" i="903" s="1"/>
  <c r="G8" i="28"/>
  <c r="F8" i="28"/>
  <c r="E8" i="28"/>
  <c r="D8" i="28"/>
  <c r="C8" i="28"/>
  <c r="B8" i="28"/>
  <c r="I6" i="280"/>
  <c r="H6" i="280"/>
  <c r="G6" i="280"/>
  <c r="F6" i="280"/>
  <c r="E6" i="280"/>
  <c r="D6" i="280"/>
  <c r="G6" i="279"/>
  <c r="F6" i="279"/>
  <c r="E6" i="279"/>
  <c r="D6" i="279"/>
  <c r="C6" i="279"/>
  <c r="H6" i="278"/>
  <c r="G6" i="278"/>
  <c r="F6" i="278"/>
  <c r="E6" i="278"/>
  <c r="D6" i="278"/>
  <c r="C6" i="278"/>
  <c r="G6" i="277"/>
  <c r="F6" i="277"/>
  <c r="E6" i="277"/>
  <c r="C6" i="277"/>
  <c r="H6" i="23"/>
  <c r="G6" i="23"/>
  <c r="F6" i="23"/>
  <c r="E6" i="23"/>
  <c r="D6" i="23"/>
  <c r="C6" i="23"/>
  <c r="F16" i="210"/>
  <c r="H3" i="928" s="1"/>
  <c r="F17" i="210"/>
  <c r="G3" i="661" s="1"/>
  <c r="F18" i="210"/>
  <c r="J3" i="9" s="1"/>
  <c r="F19" i="210"/>
  <c r="I3" i="663" s="1"/>
  <c r="F20" i="210"/>
  <c r="H3" i="664" s="1"/>
  <c r="F21" i="210"/>
  <c r="F22" i="210"/>
  <c r="F23" i="210"/>
  <c r="C3" i="15" s="1"/>
  <c r="H3" i="1"/>
  <c r="C15" i="210"/>
  <c r="J135" i="962" l="1"/>
  <c r="K135" i="962" s="1"/>
  <c r="P135" i="962"/>
  <c r="Q135" i="962" s="1"/>
  <c r="P131" i="962"/>
  <c r="Q131" i="962" s="1"/>
  <c r="J131" i="962"/>
  <c r="K131" i="962" s="1"/>
  <c r="P138" i="962"/>
  <c r="Q138" i="962" s="1"/>
  <c r="J138" i="962"/>
  <c r="K138" i="962" s="1"/>
  <c r="P120" i="962"/>
  <c r="Q120" i="962" s="1"/>
  <c r="J120" i="962"/>
  <c r="K120" i="962" s="1"/>
  <c r="J136" i="962"/>
  <c r="K136" i="962" s="1"/>
  <c r="P136" i="962"/>
  <c r="Q136" i="962" s="1"/>
  <c r="P125" i="962"/>
  <c r="Q125" i="962" s="1"/>
  <c r="J125" i="962"/>
  <c r="K125" i="962" s="1"/>
  <c r="P137" i="962"/>
  <c r="Q137" i="962" s="1"/>
  <c r="J137" i="962"/>
  <c r="K137" i="962" s="1"/>
  <c r="P128" i="962"/>
  <c r="Q128" i="962" s="1"/>
  <c r="J128" i="962"/>
  <c r="K128" i="962" s="1"/>
  <c r="P121" i="962"/>
  <c r="Q121" i="962" s="1"/>
  <c r="J121" i="962"/>
  <c r="K121" i="962" s="1"/>
  <c r="P133" i="962"/>
  <c r="Q133" i="962" s="1"/>
  <c r="J133" i="962"/>
  <c r="K133" i="962" s="1"/>
  <c r="J119" i="962"/>
  <c r="K119" i="962" s="1"/>
  <c r="P119" i="962"/>
  <c r="Q119" i="962" s="1"/>
  <c r="P129" i="962"/>
  <c r="Q129" i="962" s="1"/>
  <c r="J129" i="962"/>
  <c r="K129" i="962" s="1"/>
  <c r="J116" i="962"/>
  <c r="K116" i="962" s="1"/>
  <c r="P116" i="962"/>
  <c r="Q116" i="962" s="1"/>
  <c r="J127" i="962"/>
  <c r="K127" i="962" s="1"/>
  <c r="P127" i="962"/>
  <c r="Q127" i="962" s="1"/>
  <c r="P139" i="962"/>
  <c r="Q139" i="962" s="1"/>
  <c r="J139" i="962"/>
  <c r="K139" i="962" s="1"/>
  <c r="H3" i="660"/>
  <c r="J3" i="8"/>
  <c r="I3" i="665"/>
  <c r="I3" i="662"/>
  <c r="G3" i="659"/>
  <c r="H3" i="658"/>
  <c r="H3" i="927"/>
  <c r="G3" i="657"/>
  <c r="A12" i="655" l="1"/>
  <c r="C17" i="210"/>
  <c r="R10" i="16" l="1"/>
  <c r="R11" i="16"/>
  <c r="R12" i="16"/>
  <c r="R13" i="16"/>
  <c r="R14" i="16"/>
  <c r="R15" i="16"/>
  <c r="R16" i="16"/>
  <c r="R17" i="16"/>
  <c r="R18" i="16"/>
  <c r="R19" i="16"/>
  <c r="R20" i="16"/>
  <c r="R21" i="16"/>
  <c r="R22" i="16"/>
  <c r="R23" i="16"/>
  <c r="R24" i="16"/>
  <c r="R25" i="16"/>
  <c r="R26" i="16"/>
  <c r="R27" i="16"/>
  <c r="R28" i="16"/>
  <c r="R29" i="16"/>
  <c r="R30" i="16"/>
  <c r="R31" i="16"/>
  <c r="R32" i="16"/>
  <c r="R33" i="16"/>
  <c r="R34" i="16"/>
  <c r="R35" i="16"/>
  <c r="R36" i="16"/>
  <c r="R37" i="16"/>
  <c r="R38" i="16"/>
  <c r="R39" i="16"/>
  <c r="R40" i="16"/>
  <c r="R41" i="16"/>
  <c r="R42" i="16"/>
  <c r="R43" i="16"/>
  <c r="R44" i="16"/>
  <c r="R45" i="16"/>
  <c r="R46" i="16"/>
  <c r="R47" i="16"/>
  <c r="R48" i="16"/>
  <c r="R49" i="16"/>
  <c r="R50" i="16"/>
  <c r="R51" i="16"/>
  <c r="R52" i="16"/>
  <c r="R53" i="16"/>
  <c r="R54" i="16"/>
  <c r="R55" i="16"/>
  <c r="R56" i="16"/>
  <c r="R57" i="16"/>
  <c r="R58" i="16"/>
  <c r="R59" i="16"/>
  <c r="R60" i="16"/>
  <c r="R61" i="16"/>
  <c r="R62" i="16"/>
  <c r="R63" i="16"/>
  <c r="R64" i="16"/>
  <c r="R65" i="16"/>
  <c r="R66" i="16"/>
  <c r="R67" i="16"/>
  <c r="R68" i="16"/>
  <c r="R69" i="16"/>
  <c r="J10" i="16"/>
  <c r="J11" i="16"/>
  <c r="J12" i="16"/>
  <c r="J13" i="16"/>
  <c r="J14" i="16"/>
  <c r="J15" i="16"/>
  <c r="J16" i="16"/>
  <c r="J17" i="16"/>
  <c r="J18" i="16"/>
  <c r="J19" i="16"/>
  <c r="J20" i="16"/>
  <c r="J21" i="16"/>
  <c r="J22" i="16"/>
  <c r="J23"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59" i="16"/>
  <c r="J60" i="16"/>
  <c r="J61" i="16"/>
  <c r="J62" i="16"/>
  <c r="J63" i="16"/>
  <c r="J64" i="16"/>
  <c r="J65" i="16"/>
  <c r="J66" i="16"/>
  <c r="J67" i="16"/>
  <c r="J68" i="16"/>
  <c r="J69" i="16"/>
  <c r="R9" i="16"/>
  <c r="J9" i="16"/>
  <c r="S9" i="16" l="1"/>
  <c r="S50" i="960"/>
  <c r="T50" i="960" s="1"/>
  <c r="M50" i="960" s="1"/>
  <c r="S50" i="936"/>
  <c r="T50" i="936" s="1"/>
  <c r="M50" i="936" s="1"/>
  <c r="S49" i="960"/>
  <c r="T49" i="960" s="1"/>
  <c r="M49" i="960" s="1"/>
  <c r="S49" i="936"/>
  <c r="T49" i="936" s="1"/>
  <c r="M49" i="936" s="1"/>
  <c r="S48" i="960"/>
  <c r="T48" i="960" s="1"/>
  <c r="M48" i="960" s="1"/>
  <c r="S48" i="936"/>
  <c r="T48" i="936" s="1"/>
  <c r="M48" i="936" s="1"/>
  <c r="S54" i="960"/>
  <c r="T54" i="960" s="1"/>
  <c r="M54" i="960" s="1"/>
  <c r="S54" i="936"/>
  <c r="T54" i="936" s="1"/>
  <c r="M54" i="936" s="1"/>
  <c r="S10" i="960"/>
  <c r="T10" i="960" s="1"/>
  <c r="M10" i="960" s="1"/>
  <c r="S10" i="936"/>
  <c r="T10" i="936" s="1"/>
  <c r="M10" i="936" s="1"/>
  <c r="L14" i="941" s="1"/>
  <c r="S53" i="960"/>
  <c r="T53" i="960" s="1"/>
  <c r="M53" i="960" s="1"/>
  <c r="S53" i="936"/>
  <c r="T53" i="936" s="1"/>
  <c r="M53" i="936" s="1"/>
  <c r="S56" i="960"/>
  <c r="T56" i="960" s="1"/>
  <c r="M56" i="960" s="1"/>
  <c r="S56" i="936"/>
  <c r="T56" i="936" s="1"/>
  <c r="M56" i="936" s="1"/>
  <c r="S52" i="960"/>
  <c r="T52" i="960" s="1"/>
  <c r="M52" i="960" s="1"/>
  <c r="S52" i="936"/>
  <c r="T52" i="936" s="1"/>
  <c r="M52" i="936" s="1"/>
  <c r="S9" i="960"/>
  <c r="T9" i="960" s="1"/>
  <c r="M9" i="960" s="1"/>
  <c r="S9" i="936"/>
  <c r="T9" i="936" s="1"/>
  <c r="M9" i="936" s="1"/>
  <c r="S55" i="960"/>
  <c r="T55" i="960" s="1"/>
  <c r="M55" i="960" s="1"/>
  <c r="S55" i="936"/>
  <c r="T55" i="936" s="1"/>
  <c r="M55" i="936" s="1"/>
  <c r="S51" i="960"/>
  <c r="T51" i="960" s="1"/>
  <c r="M51" i="960" s="1"/>
  <c r="S51" i="936"/>
  <c r="T51" i="936" s="1"/>
  <c r="M51" i="936" s="1"/>
  <c r="S46" i="960"/>
  <c r="T46" i="960" s="1"/>
  <c r="M46" i="960" s="1"/>
  <c r="S46" i="936"/>
  <c r="T46" i="936" s="1"/>
  <c r="M46" i="936" s="1"/>
  <c r="S42" i="960"/>
  <c r="T42" i="960" s="1"/>
  <c r="M42" i="960" s="1"/>
  <c r="S42" i="936"/>
  <c r="T42" i="936" s="1"/>
  <c r="M42" i="936" s="1"/>
  <c r="S38" i="960"/>
  <c r="T38" i="960" s="1"/>
  <c r="M38" i="960" s="1"/>
  <c r="S38" i="936"/>
  <c r="T38" i="936" s="1"/>
  <c r="M38" i="936" s="1"/>
  <c r="S34" i="960"/>
  <c r="T34" i="960" s="1"/>
  <c r="M34" i="960" s="1"/>
  <c r="S34" i="936"/>
  <c r="T34" i="936" s="1"/>
  <c r="M34" i="936" s="1"/>
  <c r="S30" i="960"/>
  <c r="T30" i="960" s="1"/>
  <c r="M30" i="960" s="1"/>
  <c r="S30" i="936"/>
  <c r="T30" i="936" s="1"/>
  <c r="M30" i="936" s="1"/>
  <c r="S26" i="960"/>
  <c r="T26" i="960" s="1"/>
  <c r="M26" i="960" s="1"/>
  <c r="S26" i="936"/>
  <c r="T26" i="936" s="1"/>
  <c r="M26" i="936" s="1"/>
  <c r="S22" i="960"/>
  <c r="T22" i="960" s="1"/>
  <c r="M22" i="960" s="1"/>
  <c r="S22" i="936"/>
  <c r="T22" i="936" s="1"/>
  <c r="M22" i="936" s="1"/>
  <c r="S18" i="960"/>
  <c r="T18" i="960" s="1"/>
  <c r="M18" i="960" s="1"/>
  <c r="S18" i="936"/>
  <c r="T18" i="936" s="1"/>
  <c r="M18" i="936" s="1"/>
  <c r="S14" i="960"/>
  <c r="T14" i="960" s="1"/>
  <c r="M14" i="960" s="1"/>
  <c r="L40" i="967" s="1"/>
  <c r="S14" i="936"/>
  <c r="T14" i="936" s="1"/>
  <c r="M14" i="936" s="1"/>
  <c r="S45" i="960"/>
  <c r="T45" i="960" s="1"/>
  <c r="M45" i="960" s="1"/>
  <c r="S45" i="936"/>
  <c r="T45" i="936" s="1"/>
  <c r="M45" i="936" s="1"/>
  <c r="S41" i="960"/>
  <c r="T41" i="960" s="1"/>
  <c r="M41" i="960" s="1"/>
  <c r="S41" i="936"/>
  <c r="T41" i="936" s="1"/>
  <c r="M41" i="936" s="1"/>
  <c r="S37" i="960"/>
  <c r="T37" i="960" s="1"/>
  <c r="M37" i="960" s="1"/>
  <c r="S37" i="936"/>
  <c r="T37" i="936" s="1"/>
  <c r="M37" i="936" s="1"/>
  <c r="S33" i="960"/>
  <c r="T33" i="960" s="1"/>
  <c r="M33" i="960" s="1"/>
  <c r="S33" i="936"/>
  <c r="T33" i="936" s="1"/>
  <c r="M33" i="936" s="1"/>
  <c r="S29" i="960"/>
  <c r="T29" i="960" s="1"/>
  <c r="M29" i="960" s="1"/>
  <c r="S29" i="936"/>
  <c r="T29" i="936" s="1"/>
  <c r="M29" i="936" s="1"/>
  <c r="S25" i="960"/>
  <c r="T25" i="960" s="1"/>
  <c r="M25" i="960" s="1"/>
  <c r="S25" i="936"/>
  <c r="T25" i="936" s="1"/>
  <c r="M25" i="936" s="1"/>
  <c r="S21" i="960"/>
  <c r="T21" i="960" s="1"/>
  <c r="M21" i="960" s="1"/>
  <c r="S21" i="936"/>
  <c r="T21" i="936" s="1"/>
  <c r="M21" i="936" s="1"/>
  <c r="S17" i="960"/>
  <c r="T17" i="960" s="1"/>
  <c r="M17" i="960" s="1"/>
  <c r="S17" i="936"/>
  <c r="T17" i="936" s="1"/>
  <c r="M17" i="936" s="1"/>
  <c r="S13" i="960"/>
  <c r="T13" i="960" s="1"/>
  <c r="M13" i="960" s="1"/>
  <c r="L14" i="967" s="1"/>
  <c r="S13" i="936"/>
  <c r="T13" i="936" s="1"/>
  <c r="M13" i="936" s="1"/>
  <c r="S44" i="960"/>
  <c r="T44" i="960" s="1"/>
  <c r="M44" i="960" s="1"/>
  <c r="S44" i="936"/>
  <c r="T44" i="936" s="1"/>
  <c r="M44" i="936" s="1"/>
  <c r="S40" i="960"/>
  <c r="T40" i="960" s="1"/>
  <c r="M40" i="960" s="1"/>
  <c r="S40" i="936"/>
  <c r="T40" i="936" s="1"/>
  <c r="M40" i="936" s="1"/>
  <c r="S36" i="960"/>
  <c r="T36" i="960" s="1"/>
  <c r="M36" i="960" s="1"/>
  <c r="S36" i="936"/>
  <c r="T36" i="936" s="1"/>
  <c r="M36" i="936" s="1"/>
  <c r="S32" i="960"/>
  <c r="T32" i="960" s="1"/>
  <c r="M32" i="960" s="1"/>
  <c r="S32" i="936"/>
  <c r="T32" i="936" s="1"/>
  <c r="M32" i="936" s="1"/>
  <c r="S28" i="960"/>
  <c r="T28" i="960" s="1"/>
  <c r="M28" i="960" s="1"/>
  <c r="S28" i="936"/>
  <c r="T28" i="936" s="1"/>
  <c r="M28" i="936" s="1"/>
  <c r="S24" i="960"/>
  <c r="T24" i="960" s="1"/>
  <c r="M24" i="960" s="1"/>
  <c r="S24" i="936"/>
  <c r="T24" i="936" s="1"/>
  <c r="M24" i="936" s="1"/>
  <c r="S20" i="960"/>
  <c r="T20" i="960" s="1"/>
  <c r="M20" i="960" s="1"/>
  <c r="S20" i="936"/>
  <c r="T20" i="936" s="1"/>
  <c r="M20" i="936" s="1"/>
  <c r="S16" i="960"/>
  <c r="T16" i="960" s="1"/>
  <c r="M16" i="960" s="1"/>
  <c r="S16" i="936"/>
  <c r="T16" i="936" s="1"/>
  <c r="M16" i="936" s="1"/>
  <c r="S12" i="960"/>
  <c r="T12" i="960" s="1"/>
  <c r="M12" i="960" s="1"/>
  <c r="S12" i="936"/>
  <c r="T12" i="936" s="1"/>
  <c r="M12" i="936" s="1"/>
  <c r="S12" i="16"/>
  <c r="S47" i="960"/>
  <c r="T47" i="960" s="1"/>
  <c r="M47" i="960" s="1"/>
  <c r="S47" i="936"/>
  <c r="T47" i="936" s="1"/>
  <c r="M47" i="936" s="1"/>
  <c r="S43" i="960"/>
  <c r="T43" i="960" s="1"/>
  <c r="M43" i="960" s="1"/>
  <c r="S43" i="936"/>
  <c r="T43" i="936" s="1"/>
  <c r="M43" i="936" s="1"/>
  <c r="S39" i="960"/>
  <c r="T39" i="960" s="1"/>
  <c r="M39" i="960" s="1"/>
  <c r="S39" i="936"/>
  <c r="T39" i="936" s="1"/>
  <c r="M39" i="936" s="1"/>
  <c r="S35" i="960"/>
  <c r="T35" i="960" s="1"/>
  <c r="M35" i="960" s="1"/>
  <c r="S35" i="936"/>
  <c r="T35" i="936" s="1"/>
  <c r="M35" i="936" s="1"/>
  <c r="S31" i="960"/>
  <c r="T31" i="960" s="1"/>
  <c r="M31" i="960" s="1"/>
  <c r="S31" i="936"/>
  <c r="T31" i="936" s="1"/>
  <c r="M31" i="936" s="1"/>
  <c r="S27" i="960"/>
  <c r="T27" i="960" s="1"/>
  <c r="M27" i="960" s="1"/>
  <c r="S27" i="936"/>
  <c r="T27" i="936" s="1"/>
  <c r="M27" i="936" s="1"/>
  <c r="S23" i="960"/>
  <c r="T23" i="960" s="1"/>
  <c r="M23" i="960" s="1"/>
  <c r="S23" i="936"/>
  <c r="T23" i="936" s="1"/>
  <c r="M23" i="936" s="1"/>
  <c r="S19" i="960"/>
  <c r="T19" i="960" s="1"/>
  <c r="M19" i="960" s="1"/>
  <c r="S19" i="936"/>
  <c r="T19" i="936" s="1"/>
  <c r="M19" i="936" s="1"/>
  <c r="S15" i="960"/>
  <c r="T15" i="960" s="1"/>
  <c r="M15" i="960" s="1"/>
  <c r="S15" i="936"/>
  <c r="T15" i="936" s="1"/>
  <c r="M15" i="936" s="1"/>
  <c r="S11" i="960"/>
  <c r="T11" i="960" s="1"/>
  <c r="M11" i="960" s="1"/>
  <c r="S11" i="936"/>
  <c r="T11" i="936" s="1"/>
  <c r="M11" i="936" s="1"/>
  <c r="L40" i="941" s="1"/>
  <c r="S11" i="16"/>
  <c r="S95" i="960"/>
  <c r="T95" i="960" s="1"/>
  <c r="M95" i="960" s="1"/>
  <c r="S95" i="936"/>
  <c r="T95" i="936" s="1"/>
  <c r="M95" i="936" s="1"/>
  <c r="S98" i="960"/>
  <c r="T98" i="960" s="1"/>
  <c r="M98" i="960" s="1"/>
  <c r="S98" i="936"/>
  <c r="T98" i="936" s="1"/>
  <c r="M98" i="936" s="1"/>
  <c r="S94" i="960"/>
  <c r="T94" i="960" s="1"/>
  <c r="M94" i="960" s="1"/>
  <c r="S94" i="936"/>
  <c r="T94" i="936" s="1"/>
  <c r="M94" i="936" s="1"/>
  <c r="S90" i="960"/>
  <c r="T90" i="960" s="1"/>
  <c r="M90" i="960" s="1"/>
  <c r="S90" i="936"/>
  <c r="T90" i="936" s="1"/>
  <c r="M90" i="936" s="1"/>
  <c r="S86" i="960"/>
  <c r="T86" i="960" s="1"/>
  <c r="M86" i="960" s="1"/>
  <c r="S86" i="936"/>
  <c r="T86" i="936" s="1"/>
  <c r="M86" i="936" s="1"/>
  <c r="S82" i="960"/>
  <c r="T82" i="960" s="1"/>
  <c r="M82" i="960" s="1"/>
  <c r="S82" i="936"/>
  <c r="T82" i="936" s="1"/>
  <c r="M82" i="936" s="1"/>
  <c r="S78" i="960"/>
  <c r="T78" i="960" s="1"/>
  <c r="M78" i="960" s="1"/>
  <c r="S78" i="936"/>
  <c r="T78" i="936" s="1"/>
  <c r="M78" i="936" s="1"/>
  <c r="S74" i="960"/>
  <c r="T74" i="960" s="1"/>
  <c r="M74" i="960" s="1"/>
  <c r="S74" i="936"/>
  <c r="T74" i="936" s="1"/>
  <c r="M74" i="936" s="1"/>
  <c r="S70" i="960"/>
  <c r="T70" i="960" s="1"/>
  <c r="M70" i="960" s="1"/>
  <c r="S70" i="936"/>
  <c r="T70" i="936" s="1"/>
  <c r="M70" i="936" s="1"/>
  <c r="S66" i="960"/>
  <c r="T66" i="960" s="1"/>
  <c r="M66" i="960" s="1"/>
  <c r="S66" i="936"/>
  <c r="T66" i="936" s="1"/>
  <c r="M66" i="936" s="1"/>
  <c r="S62" i="960"/>
  <c r="T62" i="960" s="1"/>
  <c r="M62" i="960" s="1"/>
  <c r="S62" i="936"/>
  <c r="T62" i="936" s="1"/>
  <c r="M62" i="936" s="1"/>
  <c r="S58" i="960"/>
  <c r="T58" i="960" s="1"/>
  <c r="M58" i="960" s="1"/>
  <c r="S58" i="936"/>
  <c r="T58" i="936" s="1"/>
  <c r="M58" i="936" s="1"/>
  <c r="S97" i="960"/>
  <c r="T97" i="960" s="1"/>
  <c r="M97" i="960" s="1"/>
  <c r="S97" i="936"/>
  <c r="T97" i="936" s="1"/>
  <c r="M97" i="936" s="1"/>
  <c r="S89" i="960"/>
  <c r="T89" i="960" s="1"/>
  <c r="M89" i="960" s="1"/>
  <c r="S89" i="936"/>
  <c r="T89" i="936" s="1"/>
  <c r="M89" i="936" s="1"/>
  <c r="S81" i="960"/>
  <c r="T81" i="960" s="1"/>
  <c r="M81" i="960" s="1"/>
  <c r="S81" i="936"/>
  <c r="T81" i="936" s="1"/>
  <c r="M81" i="936" s="1"/>
  <c r="S77" i="960"/>
  <c r="T77" i="960" s="1"/>
  <c r="M77" i="960" s="1"/>
  <c r="S77" i="936"/>
  <c r="T77" i="936" s="1"/>
  <c r="M77" i="936" s="1"/>
  <c r="S73" i="960"/>
  <c r="T73" i="960" s="1"/>
  <c r="M73" i="960" s="1"/>
  <c r="S73" i="936"/>
  <c r="T73" i="936" s="1"/>
  <c r="M73" i="936" s="1"/>
  <c r="S69" i="960"/>
  <c r="T69" i="960" s="1"/>
  <c r="M69" i="960" s="1"/>
  <c r="S69" i="936"/>
  <c r="T69" i="936" s="1"/>
  <c r="M69" i="936" s="1"/>
  <c r="S65" i="960"/>
  <c r="T65" i="960" s="1"/>
  <c r="M65" i="960" s="1"/>
  <c r="S65" i="936"/>
  <c r="T65" i="936" s="1"/>
  <c r="M65" i="936" s="1"/>
  <c r="S61" i="960"/>
  <c r="T61" i="960" s="1"/>
  <c r="M61" i="960" s="1"/>
  <c r="S61" i="936"/>
  <c r="T61" i="936" s="1"/>
  <c r="M61" i="936" s="1"/>
  <c r="S57" i="960"/>
  <c r="T57" i="960" s="1"/>
  <c r="M57" i="960" s="1"/>
  <c r="S57" i="936"/>
  <c r="T57" i="936" s="1"/>
  <c r="M57" i="936" s="1"/>
  <c r="S93" i="960"/>
  <c r="T93" i="960" s="1"/>
  <c r="M93" i="960" s="1"/>
  <c r="S93" i="936"/>
  <c r="T93" i="936" s="1"/>
  <c r="M93" i="936" s="1"/>
  <c r="S85" i="960"/>
  <c r="T85" i="960" s="1"/>
  <c r="M85" i="960" s="1"/>
  <c r="S85" i="936"/>
  <c r="T85" i="936" s="1"/>
  <c r="M85" i="936" s="1"/>
  <c r="S96" i="960"/>
  <c r="T96" i="960" s="1"/>
  <c r="M96" i="960" s="1"/>
  <c r="S96" i="936"/>
  <c r="T96" i="936" s="1"/>
  <c r="M96" i="936" s="1"/>
  <c r="S92" i="960"/>
  <c r="T92" i="960" s="1"/>
  <c r="M92" i="960" s="1"/>
  <c r="S92" i="936"/>
  <c r="T92" i="936" s="1"/>
  <c r="M92" i="936" s="1"/>
  <c r="S88" i="960"/>
  <c r="T88" i="960" s="1"/>
  <c r="M88" i="960" s="1"/>
  <c r="S88" i="936"/>
  <c r="T88" i="936" s="1"/>
  <c r="M88" i="936" s="1"/>
  <c r="S84" i="960"/>
  <c r="T84" i="960" s="1"/>
  <c r="M84" i="960" s="1"/>
  <c r="S84" i="936"/>
  <c r="T84" i="936" s="1"/>
  <c r="M84" i="936" s="1"/>
  <c r="S80" i="960"/>
  <c r="T80" i="960" s="1"/>
  <c r="M80" i="960" s="1"/>
  <c r="S80" i="936"/>
  <c r="T80" i="936" s="1"/>
  <c r="M80" i="936" s="1"/>
  <c r="S76" i="960"/>
  <c r="T76" i="960" s="1"/>
  <c r="M76" i="960" s="1"/>
  <c r="S76" i="936"/>
  <c r="T76" i="936" s="1"/>
  <c r="M76" i="936" s="1"/>
  <c r="S72" i="960"/>
  <c r="T72" i="960" s="1"/>
  <c r="M72" i="960" s="1"/>
  <c r="S72" i="936"/>
  <c r="T72" i="936" s="1"/>
  <c r="M72" i="936" s="1"/>
  <c r="S68" i="960"/>
  <c r="T68" i="960" s="1"/>
  <c r="M68" i="960" s="1"/>
  <c r="S68" i="936"/>
  <c r="T68" i="936" s="1"/>
  <c r="M68" i="936" s="1"/>
  <c r="S64" i="960"/>
  <c r="T64" i="960" s="1"/>
  <c r="M64" i="960" s="1"/>
  <c r="S64" i="936"/>
  <c r="T64" i="936" s="1"/>
  <c r="M64" i="936" s="1"/>
  <c r="S60" i="960"/>
  <c r="T60" i="960" s="1"/>
  <c r="M60" i="960" s="1"/>
  <c r="S60" i="936"/>
  <c r="T60" i="936" s="1"/>
  <c r="M60" i="936" s="1"/>
  <c r="S99" i="960"/>
  <c r="T99" i="960" s="1"/>
  <c r="M99" i="960" s="1"/>
  <c r="S99" i="936"/>
  <c r="T99" i="936" s="1"/>
  <c r="M99" i="936" s="1"/>
  <c r="S91" i="960"/>
  <c r="T91" i="960" s="1"/>
  <c r="M91" i="960" s="1"/>
  <c r="S91" i="936"/>
  <c r="T91" i="936" s="1"/>
  <c r="M91" i="936" s="1"/>
  <c r="S87" i="960"/>
  <c r="T87" i="960" s="1"/>
  <c r="M87" i="960" s="1"/>
  <c r="S87" i="936"/>
  <c r="T87" i="936" s="1"/>
  <c r="M87" i="936" s="1"/>
  <c r="S83" i="960"/>
  <c r="T83" i="960" s="1"/>
  <c r="M83" i="960" s="1"/>
  <c r="S83" i="936"/>
  <c r="T83" i="936" s="1"/>
  <c r="M83" i="936" s="1"/>
  <c r="S79" i="960"/>
  <c r="T79" i="960" s="1"/>
  <c r="M79" i="960" s="1"/>
  <c r="S79" i="936"/>
  <c r="T79" i="936" s="1"/>
  <c r="M79" i="936" s="1"/>
  <c r="S75" i="960"/>
  <c r="T75" i="960" s="1"/>
  <c r="M75" i="960" s="1"/>
  <c r="S75" i="936"/>
  <c r="T75" i="936" s="1"/>
  <c r="M75" i="936" s="1"/>
  <c r="S71" i="960"/>
  <c r="T71" i="960" s="1"/>
  <c r="M71" i="960" s="1"/>
  <c r="S71" i="936"/>
  <c r="T71" i="936" s="1"/>
  <c r="M71" i="936" s="1"/>
  <c r="S67" i="960"/>
  <c r="T67" i="960" s="1"/>
  <c r="M67" i="960" s="1"/>
  <c r="S67" i="936"/>
  <c r="T67" i="936" s="1"/>
  <c r="M67" i="936" s="1"/>
  <c r="S63" i="960"/>
  <c r="T63" i="960" s="1"/>
  <c r="M63" i="960" s="1"/>
  <c r="S63" i="936"/>
  <c r="T63" i="936" s="1"/>
  <c r="M63" i="936" s="1"/>
  <c r="S59" i="960"/>
  <c r="T59" i="960" s="1"/>
  <c r="M59" i="960" s="1"/>
  <c r="S59" i="936"/>
  <c r="T59" i="936" s="1"/>
  <c r="M59" i="936" s="1"/>
  <c r="O14" i="278"/>
  <c r="P14" i="278" s="1"/>
  <c r="I14" i="278"/>
  <c r="O11" i="278"/>
  <c r="P11" i="278" s="1"/>
  <c r="I11" i="278"/>
  <c r="O10" i="278"/>
  <c r="P10" i="278" s="1"/>
  <c r="I10" i="278"/>
  <c r="O9" i="278"/>
  <c r="P9" i="278" s="1"/>
  <c r="I9" i="278"/>
  <c r="C23" i="210"/>
  <c r="C22" i="210"/>
  <c r="C21" i="210"/>
  <c r="C20" i="210"/>
  <c r="C19" i="210"/>
  <c r="C18" i="210"/>
  <c r="C16" i="210"/>
  <c r="Q9" i="278" l="1"/>
  <c r="Q10" i="278" s="1"/>
  <c r="J9" i="278"/>
  <c r="E5" i="928"/>
  <c r="E5" i="927"/>
  <c r="A5" i="928"/>
  <c r="A5" i="927"/>
  <c r="B11" i="277"/>
  <c r="B12" i="277"/>
  <c r="B13" i="277"/>
  <c r="B14" i="277"/>
  <c r="B15" i="277"/>
  <c r="B16" i="277"/>
  <c r="B17" i="277"/>
  <c r="B18" i="277"/>
  <c r="B19" i="277"/>
  <c r="B20" i="277"/>
  <c r="B21" i="277"/>
  <c r="B22" i="277"/>
  <c r="B23" i="277"/>
  <c r="B24" i="277"/>
  <c r="B25" i="277"/>
  <c r="B26" i="277"/>
  <c r="B27" i="277"/>
  <c r="B28" i="277"/>
  <c r="B29" i="277"/>
  <c r="B30" i="277"/>
  <c r="B31" i="277"/>
  <c r="B32" i="277"/>
  <c r="B33" i="277"/>
  <c r="B34" i="277"/>
  <c r="B35" i="277"/>
  <c r="B36" i="277"/>
  <c r="B37" i="277"/>
  <c r="B38" i="277"/>
  <c r="B39" i="277"/>
  <c r="B40" i="277"/>
  <c r="B41" i="277"/>
  <c r="B42" i="277"/>
  <c r="B43" i="277"/>
  <c r="B44" i="277"/>
  <c r="B45" i="277"/>
  <c r="B46" i="277"/>
  <c r="B47" i="277"/>
  <c r="B48" i="277"/>
  <c r="B49" i="277"/>
  <c r="B50" i="277"/>
  <c r="B51" i="277"/>
  <c r="B52" i="277"/>
  <c r="B53" i="277"/>
  <c r="B54" i="277"/>
  <c r="B55" i="277"/>
  <c r="B56" i="277"/>
  <c r="B57" i="277"/>
  <c r="B58" i="277"/>
  <c r="B59" i="277"/>
  <c r="B60" i="277"/>
  <c r="B61" i="277"/>
  <c r="B62" i="277"/>
  <c r="B63" i="277"/>
  <c r="B64" i="277"/>
  <c r="B65" i="277"/>
  <c r="B66" i="277"/>
  <c r="B67" i="277"/>
  <c r="B68" i="277"/>
  <c r="B69" i="277"/>
  <c r="B11" i="23"/>
  <c r="I11" i="23"/>
  <c r="O11" i="23"/>
  <c r="P11" i="23" s="1"/>
  <c r="B12" i="23"/>
  <c r="I12" i="23"/>
  <c r="O12" i="23"/>
  <c r="P12" i="23" s="1"/>
  <c r="B13" i="23"/>
  <c r="I13" i="23"/>
  <c r="O13" i="23"/>
  <c r="P13" i="23" s="1"/>
  <c r="B14" i="23"/>
  <c r="I14" i="23"/>
  <c r="O14" i="23"/>
  <c r="P14" i="23" s="1"/>
  <c r="B15" i="23"/>
  <c r="I15" i="23"/>
  <c r="O15" i="23"/>
  <c r="P15" i="23" s="1"/>
  <c r="B16" i="23"/>
  <c r="I16" i="23"/>
  <c r="O16" i="23"/>
  <c r="P16" i="23" s="1"/>
  <c r="B17" i="23"/>
  <c r="I17" i="23"/>
  <c r="O17" i="23"/>
  <c r="P17" i="23" s="1"/>
  <c r="B18" i="23"/>
  <c r="I18" i="23"/>
  <c r="O18" i="23"/>
  <c r="P18" i="23" s="1"/>
  <c r="B19" i="23"/>
  <c r="I19" i="23"/>
  <c r="O19" i="23"/>
  <c r="P19" i="23" s="1"/>
  <c r="B20" i="23"/>
  <c r="I20" i="23"/>
  <c r="O20" i="23"/>
  <c r="P20" i="23" s="1"/>
  <c r="B21" i="23"/>
  <c r="I21" i="23"/>
  <c r="O21" i="23"/>
  <c r="P21" i="23" s="1"/>
  <c r="B22" i="23"/>
  <c r="I22" i="23"/>
  <c r="O22" i="23"/>
  <c r="P22" i="23"/>
  <c r="B23" i="23"/>
  <c r="I23" i="23"/>
  <c r="O23" i="23"/>
  <c r="P23" i="23" s="1"/>
  <c r="B24" i="23"/>
  <c r="I24" i="23"/>
  <c r="O24" i="23"/>
  <c r="P24" i="23" s="1"/>
  <c r="B25" i="23"/>
  <c r="I25" i="23"/>
  <c r="O25" i="23"/>
  <c r="P25" i="23" s="1"/>
  <c r="B26" i="23"/>
  <c r="I26" i="23"/>
  <c r="O26" i="23"/>
  <c r="P26" i="23"/>
  <c r="B27" i="23"/>
  <c r="I27" i="23"/>
  <c r="O27" i="23"/>
  <c r="P27" i="23" s="1"/>
  <c r="B28" i="23"/>
  <c r="I28" i="23"/>
  <c r="O28" i="23"/>
  <c r="P28" i="23" s="1"/>
  <c r="B29" i="23"/>
  <c r="I29" i="23"/>
  <c r="O29" i="23"/>
  <c r="P29" i="23" s="1"/>
  <c r="B30" i="23"/>
  <c r="I30" i="23"/>
  <c r="O30" i="23"/>
  <c r="P30" i="23"/>
  <c r="B31" i="23"/>
  <c r="I31" i="23"/>
  <c r="O31" i="23"/>
  <c r="P31" i="23" s="1"/>
  <c r="B32" i="23"/>
  <c r="I32" i="23"/>
  <c r="O32" i="23"/>
  <c r="P32" i="23" s="1"/>
  <c r="B33" i="23"/>
  <c r="I33" i="23"/>
  <c r="O33" i="23"/>
  <c r="P33" i="23" s="1"/>
  <c r="B34" i="23"/>
  <c r="I34" i="23"/>
  <c r="O34" i="23"/>
  <c r="P34" i="23"/>
  <c r="B35" i="23"/>
  <c r="I35" i="23"/>
  <c r="O35" i="23"/>
  <c r="P35" i="23" s="1"/>
  <c r="B36" i="23"/>
  <c r="I36" i="23"/>
  <c r="O36" i="23"/>
  <c r="P36" i="23" s="1"/>
  <c r="B37" i="23"/>
  <c r="I37" i="23"/>
  <c r="O37" i="23"/>
  <c r="P37" i="23" s="1"/>
  <c r="B38" i="23"/>
  <c r="I38" i="23"/>
  <c r="O38" i="23"/>
  <c r="P38" i="23"/>
  <c r="B39" i="23"/>
  <c r="I39" i="23"/>
  <c r="O39" i="23"/>
  <c r="P39" i="23" s="1"/>
  <c r="B40" i="23"/>
  <c r="I40" i="23"/>
  <c r="O40" i="23"/>
  <c r="P40" i="23" s="1"/>
  <c r="B41" i="23"/>
  <c r="I41" i="23"/>
  <c r="O41" i="23"/>
  <c r="P41" i="23" s="1"/>
  <c r="B42" i="23"/>
  <c r="I42" i="23"/>
  <c r="O42" i="23"/>
  <c r="P42" i="23"/>
  <c r="B43" i="23"/>
  <c r="I43" i="23"/>
  <c r="O43" i="23"/>
  <c r="P43" i="23" s="1"/>
  <c r="B44" i="23"/>
  <c r="I44" i="23"/>
  <c r="O44" i="23"/>
  <c r="P44" i="23" s="1"/>
  <c r="B45" i="23"/>
  <c r="I45" i="23"/>
  <c r="O45" i="23"/>
  <c r="P45" i="23" s="1"/>
  <c r="B46" i="23"/>
  <c r="I46" i="23"/>
  <c r="O46" i="23"/>
  <c r="P46" i="23"/>
  <c r="B47" i="23"/>
  <c r="I47" i="23"/>
  <c r="O47" i="23"/>
  <c r="P47" i="23" s="1"/>
  <c r="B48" i="23"/>
  <c r="I48" i="23"/>
  <c r="O48" i="23"/>
  <c r="P48" i="23" s="1"/>
  <c r="B49" i="23"/>
  <c r="I49" i="23"/>
  <c r="O49" i="23"/>
  <c r="P49" i="23" s="1"/>
  <c r="B50" i="23"/>
  <c r="I50" i="23"/>
  <c r="O50" i="23"/>
  <c r="P50" i="23"/>
  <c r="B51" i="23"/>
  <c r="I51" i="23"/>
  <c r="O51" i="23"/>
  <c r="P51" i="23" s="1"/>
  <c r="B52" i="23"/>
  <c r="I52" i="23"/>
  <c r="O52" i="23"/>
  <c r="P52" i="23" s="1"/>
  <c r="B53" i="23"/>
  <c r="I53" i="23"/>
  <c r="O53" i="23"/>
  <c r="P53" i="23" s="1"/>
  <c r="B54" i="23"/>
  <c r="I54" i="23"/>
  <c r="O54" i="23"/>
  <c r="P54" i="23"/>
  <c r="B55" i="23"/>
  <c r="I55" i="23"/>
  <c r="O55" i="23"/>
  <c r="P55" i="23" s="1"/>
  <c r="B56" i="23"/>
  <c r="I56" i="23"/>
  <c r="O56" i="23"/>
  <c r="P56" i="23" s="1"/>
  <c r="B57" i="23"/>
  <c r="I57" i="23"/>
  <c r="O57" i="23"/>
  <c r="P57" i="23" s="1"/>
  <c r="B58" i="23"/>
  <c r="I58" i="23"/>
  <c r="O58" i="23"/>
  <c r="P58" i="23"/>
  <c r="B59" i="23"/>
  <c r="I59" i="23"/>
  <c r="O59" i="23"/>
  <c r="P59" i="23" s="1"/>
  <c r="B60" i="23"/>
  <c r="I60" i="23"/>
  <c r="O60" i="23"/>
  <c r="P60" i="23" s="1"/>
  <c r="B61" i="23"/>
  <c r="I61" i="23"/>
  <c r="O61" i="23"/>
  <c r="P61" i="23" s="1"/>
  <c r="B62" i="23"/>
  <c r="I62" i="23"/>
  <c r="O62" i="23"/>
  <c r="P62" i="23"/>
  <c r="B63" i="23"/>
  <c r="I63" i="23"/>
  <c r="O63" i="23"/>
  <c r="P63" i="23" s="1"/>
  <c r="B64" i="23"/>
  <c r="I64" i="23"/>
  <c r="O64" i="23"/>
  <c r="P64" i="23" s="1"/>
  <c r="B65" i="23"/>
  <c r="I65" i="23"/>
  <c r="O65" i="23"/>
  <c r="P65" i="23" s="1"/>
  <c r="B66" i="23"/>
  <c r="I66" i="23"/>
  <c r="O66" i="23"/>
  <c r="P66" i="23"/>
  <c r="B67" i="23"/>
  <c r="I67" i="23"/>
  <c r="O67" i="23"/>
  <c r="P67" i="23" s="1"/>
  <c r="B68" i="23"/>
  <c r="I68" i="23"/>
  <c r="O68" i="23"/>
  <c r="P68" i="23" s="1"/>
  <c r="B69" i="23"/>
  <c r="I69" i="23"/>
  <c r="O69" i="23"/>
  <c r="P69" i="23" s="1"/>
  <c r="B70" i="23"/>
  <c r="I70" i="23"/>
  <c r="O70" i="23"/>
  <c r="P70" i="23"/>
  <c r="B71" i="23"/>
  <c r="I71" i="23"/>
  <c r="O71" i="23"/>
  <c r="P71" i="23" s="1"/>
  <c r="B72" i="23"/>
  <c r="I72" i="23"/>
  <c r="O72" i="23"/>
  <c r="P72" i="23" s="1"/>
  <c r="B73" i="23"/>
  <c r="I73" i="23"/>
  <c r="O73" i="23"/>
  <c r="P73" i="23" s="1"/>
  <c r="B74" i="23"/>
  <c r="I74" i="23"/>
  <c r="O74" i="23"/>
  <c r="P74" i="23"/>
  <c r="B75" i="23"/>
  <c r="I75" i="23"/>
  <c r="O75" i="23"/>
  <c r="P75" i="23" s="1"/>
  <c r="B76" i="23"/>
  <c r="I76" i="23"/>
  <c r="O76" i="23"/>
  <c r="P76" i="23" s="1"/>
  <c r="B77" i="23"/>
  <c r="I77" i="23"/>
  <c r="O77" i="23"/>
  <c r="P77" i="23" s="1"/>
  <c r="B78" i="23"/>
  <c r="I78" i="23"/>
  <c r="O78" i="23"/>
  <c r="P78" i="23"/>
  <c r="B79" i="23"/>
  <c r="I79" i="23"/>
  <c r="O79" i="23"/>
  <c r="P79" i="23" s="1"/>
  <c r="B80" i="23"/>
  <c r="I80" i="23"/>
  <c r="O80" i="23"/>
  <c r="P80" i="23" s="1"/>
  <c r="B81" i="23"/>
  <c r="I81" i="23"/>
  <c r="O81" i="23"/>
  <c r="P81" i="23" s="1"/>
  <c r="B82" i="23"/>
  <c r="I82" i="23"/>
  <c r="O82" i="23"/>
  <c r="P82" i="23"/>
  <c r="B83" i="23"/>
  <c r="I83" i="23"/>
  <c r="O83" i="23"/>
  <c r="P83" i="23" s="1"/>
  <c r="B84" i="23"/>
  <c r="I84" i="23"/>
  <c r="O84" i="23"/>
  <c r="P84" i="23" s="1"/>
  <c r="B85" i="23"/>
  <c r="I85" i="23"/>
  <c r="O85" i="23"/>
  <c r="P85" i="23" s="1"/>
  <c r="B86" i="23"/>
  <c r="I86" i="23"/>
  <c r="O86" i="23"/>
  <c r="P86" i="23"/>
  <c r="B87" i="23"/>
  <c r="I87" i="23"/>
  <c r="O87" i="23"/>
  <c r="P87" i="23" s="1"/>
  <c r="B88" i="23"/>
  <c r="I88" i="23"/>
  <c r="O88" i="23"/>
  <c r="P88" i="23" s="1"/>
  <c r="B89" i="23"/>
  <c r="I89" i="23"/>
  <c r="O89" i="23"/>
  <c r="P89" i="23" s="1"/>
  <c r="B90" i="23"/>
  <c r="I90" i="23"/>
  <c r="O90" i="23"/>
  <c r="P90" i="23"/>
  <c r="B91" i="23"/>
  <c r="I91" i="23"/>
  <c r="O91" i="23"/>
  <c r="P91" i="23" s="1"/>
  <c r="B92" i="23"/>
  <c r="I92" i="23"/>
  <c r="O92" i="23"/>
  <c r="P92" i="23" s="1"/>
  <c r="B93" i="23"/>
  <c r="I93" i="23"/>
  <c r="O93" i="23"/>
  <c r="P93" i="23" s="1"/>
  <c r="B94" i="23"/>
  <c r="I94" i="23"/>
  <c r="O94" i="23"/>
  <c r="P94" i="23"/>
  <c r="B95" i="23"/>
  <c r="I95" i="23"/>
  <c r="O95" i="23"/>
  <c r="P95" i="23" s="1"/>
  <c r="B96" i="23"/>
  <c r="I96" i="23"/>
  <c r="O96" i="23"/>
  <c r="P96" i="23"/>
  <c r="B97" i="23"/>
  <c r="I97" i="23"/>
  <c r="O97" i="23"/>
  <c r="P97" i="23" s="1"/>
  <c r="B98" i="23"/>
  <c r="I98" i="23"/>
  <c r="O98" i="23"/>
  <c r="P98" i="23"/>
  <c r="B99" i="23"/>
  <c r="I99" i="23"/>
  <c r="O99" i="23"/>
  <c r="P99" i="23" s="1"/>
  <c r="B100" i="23"/>
  <c r="I100" i="23"/>
  <c r="O100" i="23"/>
  <c r="P100" i="23" s="1"/>
  <c r="B101" i="23"/>
  <c r="I101" i="23"/>
  <c r="O101" i="23"/>
  <c r="P101" i="23" s="1"/>
  <c r="B102" i="23"/>
  <c r="I102" i="23"/>
  <c r="O102" i="23"/>
  <c r="P102" i="23" s="1"/>
  <c r="B103" i="23"/>
  <c r="I103" i="23"/>
  <c r="O103" i="23"/>
  <c r="P103" i="23" s="1"/>
  <c r="B104" i="23"/>
  <c r="I104" i="23"/>
  <c r="O104" i="23"/>
  <c r="P104" i="23" s="1"/>
  <c r="B105" i="23"/>
  <c r="I105" i="23"/>
  <c r="O105" i="23"/>
  <c r="P105" i="23" s="1"/>
  <c r="B106" i="23"/>
  <c r="I106" i="23"/>
  <c r="O106" i="23"/>
  <c r="P106" i="23" s="1"/>
  <c r="B107" i="23"/>
  <c r="I107" i="23"/>
  <c r="O107" i="23"/>
  <c r="P107" i="23" s="1"/>
  <c r="B108" i="23"/>
  <c r="I108" i="23"/>
  <c r="O108" i="23"/>
  <c r="P108" i="23" s="1"/>
  <c r="B109" i="23"/>
  <c r="I109" i="23"/>
  <c r="O109" i="23"/>
  <c r="P109" i="23" s="1"/>
  <c r="J10" i="278" l="1"/>
  <c r="Q11" i="278"/>
  <c r="J11" i="278" l="1"/>
  <c r="Q12" i="278"/>
  <c r="Q13" i="278" s="1"/>
  <c r="Q14" i="278" s="1"/>
  <c r="L7" i="28"/>
  <c r="J14" i="278" l="1"/>
  <c r="Q15" i="278"/>
  <c r="Q16" i="278" s="1"/>
  <c r="Q17" i="278" s="1"/>
  <c r="Q18" i="278" s="1"/>
  <c r="Q19" i="278" s="1"/>
  <c r="Q20" i="278" s="1"/>
  <c r="Q21" i="278" s="1"/>
  <c r="Q22" i="278" s="1"/>
  <c r="Q23" i="278" s="1"/>
  <c r="Q24" i="278" s="1"/>
  <c r="Q25" i="278" s="1"/>
  <c r="Q26" i="278" s="1"/>
  <c r="Q27" i="278" s="1"/>
  <c r="Q28" i="278" s="1"/>
  <c r="Q29" i="278" s="1"/>
  <c r="Q30" i="278" s="1"/>
  <c r="Q31" i="278" s="1"/>
  <c r="Q32" i="278" s="1"/>
  <c r="Q33" i="278" s="1"/>
  <c r="Q34" i="278" s="1"/>
  <c r="Q35" i="278" s="1"/>
  <c r="Q36" i="278" s="1"/>
  <c r="Q37" i="278" s="1"/>
  <c r="Q38" i="278" s="1"/>
  <c r="Q39" i="278" s="1"/>
  <c r="Q40" i="278" s="1"/>
  <c r="Q41" i="278" s="1"/>
  <c r="Q42" i="278" s="1"/>
  <c r="Q43" i="278" s="1"/>
  <c r="Q44" i="278" s="1"/>
  <c r="Q45" i="278" s="1"/>
  <c r="Q46" i="278" s="1"/>
  <c r="Q47" i="278" s="1"/>
  <c r="Q48" i="278" s="1"/>
  <c r="Q49" i="278" s="1"/>
  <c r="Q50" i="278" s="1"/>
  <c r="Q51" i="278" s="1"/>
  <c r="Q52" i="278" s="1"/>
  <c r="A1" i="277"/>
  <c r="Q53" i="278" l="1"/>
  <c r="Q54" i="278" l="1"/>
  <c r="Q55" i="278" l="1"/>
  <c r="A3" i="30"/>
  <c r="O10" i="23"/>
  <c r="P10" i="23" s="1"/>
  <c r="O9" i="23"/>
  <c r="P9" i="23" s="1"/>
  <c r="Q56" i="278" l="1"/>
  <c r="F7" i="652"/>
  <c r="F8" i="652"/>
  <c r="F9" i="652"/>
  <c r="F10" i="652"/>
  <c r="F11" i="652"/>
  <c r="F12" i="652"/>
  <c r="F13" i="652"/>
  <c r="F14" i="652"/>
  <c r="F15" i="652"/>
  <c r="F16" i="652"/>
  <c r="F17" i="652"/>
  <c r="F18" i="652"/>
  <c r="F19" i="652"/>
  <c r="F20" i="652"/>
  <c r="F21" i="652"/>
  <c r="F22" i="652"/>
  <c r="F23" i="652"/>
  <c r="F24" i="652"/>
  <c r="F25" i="652"/>
  <c r="F26" i="652"/>
  <c r="F27" i="652"/>
  <c r="F28" i="652"/>
  <c r="F29" i="652"/>
  <c r="F30" i="652"/>
  <c r="F31" i="652"/>
  <c r="F32" i="652"/>
  <c r="F33" i="652"/>
  <c r="F34" i="652"/>
  <c r="F35" i="652"/>
  <c r="F36" i="652"/>
  <c r="F37" i="652"/>
  <c r="F38" i="652"/>
  <c r="F39" i="652"/>
  <c r="F40" i="652"/>
  <c r="F41" i="652"/>
  <c r="F42" i="652"/>
  <c r="F43" i="652"/>
  <c r="F44" i="652"/>
  <c r="F45" i="652"/>
  <c r="F46" i="652"/>
  <c r="F47" i="652"/>
  <c r="F48" i="652"/>
  <c r="F49" i="652"/>
  <c r="F50" i="652"/>
  <c r="F51" i="652"/>
  <c r="F52" i="652"/>
  <c r="F53" i="652"/>
  <c r="F54" i="652"/>
  <c r="F55" i="652"/>
  <c r="C36" i="652"/>
  <c r="C37" i="652"/>
  <c r="C38" i="652"/>
  <c r="C39" i="652"/>
  <c r="C40" i="652"/>
  <c r="C41" i="652"/>
  <c r="C42" i="652"/>
  <c r="C43" i="652"/>
  <c r="C44" i="652"/>
  <c r="C45" i="652"/>
  <c r="Q57" i="278" l="1"/>
  <c r="Q58" i="278" l="1"/>
  <c r="Q59" i="278" l="1"/>
  <c r="Q60" i="278" l="1"/>
  <c r="Q61" i="278" l="1"/>
  <c r="Q62" i="278" l="1"/>
  <c r="Q63" i="278" l="1"/>
  <c r="Q64" i="278" l="1"/>
  <c r="Q65" i="278" l="1"/>
  <c r="Q66" i="278" l="1"/>
  <c r="Q67" i="278" l="1"/>
  <c r="Q68" i="278" l="1"/>
  <c r="Q69" i="278" l="1"/>
  <c r="Q70" i="278" l="1"/>
  <c r="Q71" i="278" l="1"/>
  <c r="Q72" i="278" l="1"/>
  <c r="Q73" i="278" l="1"/>
  <c r="Q74" i="278" l="1"/>
  <c r="Q75" i="278" l="1"/>
  <c r="Q76" i="278" l="1"/>
  <c r="Q77" i="278" l="1"/>
  <c r="Q78" i="278" l="1"/>
  <c r="Q79" i="278" l="1"/>
  <c r="A3" i="655"/>
  <c r="Q80" i="278" l="1"/>
  <c r="E44" i="903"/>
  <c r="B10" i="1"/>
  <c r="B10" i="657"/>
  <c r="B10" i="658"/>
  <c r="B10" i="659"/>
  <c r="B10" i="660"/>
  <c r="B10" i="661"/>
  <c r="B10" i="9"/>
  <c r="B10" i="8"/>
  <c r="B10" i="662"/>
  <c r="B10" i="663"/>
  <c r="B10" i="664"/>
  <c r="B10" i="665"/>
  <c r="B10" i="17"/>
  <c r="B10" i="16"/>
  <c r="B10" i="15"/>
  <c r="B10" i="23"/>
  <c r="B10" i="277"/>
  <c r="B10" i="278"/>
  <c r="B10" i="279"/>
  <c r="C10" i="280"/>
  <c r="B100" i="278"/>
  <c r="B101" i="278"/>
  <c r="B102" i="278"/>
  <c r="B103" i="278"/>
  <c r="B104" i="278"/>
  <c r="B105" i="278"/>
  <c r="B106" i="278"/>
  <c r="B107" i="278"/>
  <c r="B108" i="278"/>
  <c r="B109" i="278"/>
  <c r="C4" i="652"/>
  <c r="B3" i="657"/>
  <c r="B3" i="659"/>
  <c r="B3" i="660"/>
  <c r="B3" i="661"/>
  <c r="B3" i="9"/>
  <c r="B3" i="8"/>
  <c r="B3" i="662"/>
  <c r="B3" i="663"/>
  <c r="B3" i="664"/>
  <c r="B3" i="665"/>
  <c r="B3" i="17"/>
  <c r="B3" i="16"/>
  <c r="B3" i="15"/>
  <c r="B3" i="23"/>
  <c r="B3" i="277"/>
  <c r="B3" i="278"/>
  <c r="B3" i="279"/>
  <c r="C3" i="280"/>
  <c r="B3" i="658"/>
  <c r="B3" i="1"/>
  <c r="B1" i="652"/>
  <c r="A2" i="28"/>
  <c r="I9" i="23"/>
  <c r="Q9" i="23" s="1"/>
  <c r="Q10" i="23" l="1"/>
  <c r="Q11" i="23" s="1"/>
  <c r="J9" i="23"/>
  <c r="Q81" i="278"/>
  <c r="J11" i="23" l="1"/>
  <c r="Q12" i="23"/>
  <c r="Q82" i="278"/>
  <c r="A27" i="903"/>
  <c r="A1" i="903"/>
  <c r="B17" i="903"/>
  <c r="E18" i="903"/>
  <c r="J32" i="903"/>
  <c r="Q13" i="23" l="1"/>
  <c r="J12" i="23"/>
  <c r="Q83" i="278"/>
  <c r="A5" i="903"/>
  <c r="A31" i="903" s="1"/>
  <c r="J13" i="23" l="1"/>
  <c r="Q14" i="23"/>
  <c r="Q84" i="278"/>
  <c r="I22" i="903"/>
  <c r="I48" i="903" s="1"/>
  <c r="D22" i="903"/>
  <c r="D48" i="903" s="1"/>
  <c r="A22" i="903"/>
  <c r="A48" i="903" s="1"/>
  <c r="B43" i="903"/>
  <c r="A2" i="903"/>
  <c r="A28" i="903" s="1"/>
  <c r="Q15" i="23" l="1"/>
  <c r="J14" i="23"/>
  <c r="Q85" i="278"/>
  <c r="A6" i="28"/>
  <c r="G5" i="17"/>
  <c r="Q16" i="23" l="1"/>
  <c r="J15" i="23"/>
  <c r="Q86" i="278"/>
  <c r="C100" i="278"/>
  <c r="C101" i="278"/>
  <c r="C102" i="278"/>
  <c r="C103" i="278"/>
  <c r="C104" i="278"/>
  <c r="C105" i="278"/>
  <c r="C106" i="278"/>
  <c r="C107" i="278"/>
  <c r="C108" i="278"/>
  <c r="C109" i="278"/>
  <c r="Q17" i="23" l="1"/>
  <c r="J16" i="23"/>
  <c r="O103" i="278"/>
  <c r="P103" i="278" s="1"/>
  <c r="I103" i="278"/>
  <c r="O109" i="278"/>
  <c r="P109" i="278" s="1"/>
  <c r="I109" i="278"/>
  <c r="O105" i="278"/>
  <c r="P105" i="278" s="1"/>
  <c r="I105" i="278"/>
  <c r="O107" i="278"/>
  <c r="P107" i="278" s="1"/>
  <c r="I107" i="278"/>
  <c r="O106" i="278"/>
  <c r="P106" i="278" s="1"/>
  <c r="I106" i="278"/>
  <c r="O102" i="278"/>
  <c r="P102" i="278" s="1"/>
  <c r="I102" i="278"/>
  <c r="O101" i="278"/>
  <c r="P101" i="278" s="1"/>
  <c r="I101" i="278"/>
  <c r="O108" i="278"/>
  <c r="P108" i="278" s="1"/>
  <c r="I108" i="278"/>
  <c r="O104" i="278"/>
  <c r="P104" i="278" s="1"/>
  <c r="I104" i="278"/>
  <c r="O100" i="278"/>
  <c r="P100" i="278" s="1"/>
  <c r="I100" i="278"/>
  <c r="Q87" i="278"/>
  <c r="Q18" i="23" l="1"/>
  <c r="J17" i="23"/>
  <c r="Q88" i="278"/>
  <c r="D107" i="961"/>
  <c r="D103" i="961"/>
  <c r="D109" i="961"/>
  <c r="D105" i="961"/>
  <c r="D101" i="961"/>
  <c r="D108" i="961"/>
  <c r="D106" i="961"/>
  <c r="D104" i="961"/>
  <c r="D102" i="961"/>
  <c r="D100" i="961"/>
  <c r="C72" i="278"/>
  <c r="C73" i="278"/>
  <c r="C74" i="278"/>
  <c r="C75" i="278"/>
  <c r="C76" i="278"/>
  <c r="C77" i="278"/>
  <c r="C78" i="278"/>
  <c r="C79" i="278"/>
  <c r="C80" i="278"/>
  <c r="C81" i="278"/>
  <c r="C82" i="278"/>
  <c r="C83" i="278"/>
  <c r="C84" i="278"/>
  <c r="C85" i="278"/>
  <c r="C86" i="278"/>
  <c r="C87" i="278"/>
  <c r="C88" i="278"/>
  <c r="C89" i="278"/>
  <c r="C90" i="278"/>
  <c r="C91" i="278"/>
  <c r="C92" i="278"/>
  <c r="C93" i="278"/>
  <c r="C94" i="278"/>
  <c r="C95" i="278"/>
  <c r="C96" i="278"/>
  <c r="C97" i="278"/>
  <c r="C98" i="278"/>
  <c r="C99" i="278"/>
  <c r="B11" i="657"/>
  <c r="B12" i="657"/>
  <c r="B13" i="657"/>
  <c r="B14" i="657"/>
  <c r="B15" i="657"/>
  <c r="B16" i="657"/>
  <c r="B17" i="657"/>
  <c r="B18" i="657"/>
  <c r="B19" i="657"/>
  <c r="B20" i="657"/>
  <c r="B21" i="657"/>
  <c r="B22" i="657"/>
  <c r="B23" i="657"/>
  <c r="B24" i="657"/>
  <c r="B25" i="657"/>
  <c r="B26" i="657"/>
  <c r="B27" i="657"/>
  <c r="B28" i="657"/>
  <c r="B29" i="657"/>
  <c r="B30" i="657"/>
  <c r="B31" i="657"/>
  <c r="B32" i="657"/>
  <c r="B33" i="657"/>
  <c r="B34" i="657"/>
  <c r="B35" i="657"/>
  <c r="B36" i="657"/>
  <c r="B37" i="657"/>
  <c r="B38" i="657"/>
  <c r="B39" i="657"/>
  <c r="B40" i="657"/>
  <c r="B41" i="657"/>
  <c r="B42" i="657"/>
  <c r="B43" i="657"/>
  <c r="B44" i="657"/>
  <c r="B45" i="657"/>
  <c r="B46" i="657"/>
  <c r="B47" i="657"/>
  <c r="B48" i="657"/>
  <c r="B49" i="657"/>
  <c r="B50" i="657"/>
  <c r="B51" i="657"/>
  <c r="B52" i="657"/>
  <c r="B53" i="657"/>
  <c r="B54" i="657"/>
  <c r="B55" i="657"/>
  <c r="B56" i="657"/>
  <c r="B57" i="657"/>
  <c r="B58" i="657"/>
  <c r="B59" i="657"/>
  <c r="B60" i="657"/>
  <c r="B61" i="657"/>
  <c r="B62" i="657"/>
  <c r="B63" i="657"/>
  <c r="B64" i="657"/>
  <c r="B65" i="657"/>
  <c r="B66" i="657"/>
  <c r="B67" i="657"/>
  <c r="B68" i="657"/>
  <c r="B69" i="657"/>
  <c r="B11" i="658"/>
  <c r="B12" i="658"/>
  <c r="B13" i="658"/>
  <c r="B14" i="658"/>
  <c r="B15" i="658"/>
  <c r="B16" i="658"/>
  <c r="B17" i="658"/>
  <c r="B18" i="658"/>
  <c r="B19" i="658"/>
  <c r="B20" i="658"/>
  <c r="B21" i="658"/>
  <c r="B22" i="658"/>
  <c r="B23" i="658"/>
  <c r="B24" i="658"/>
  <c r="B25" i="658"/>
  <c r="B26" i="658"/>
  <c r="B27" i="658"/>
  <c r="B28" i="658"/>
  <c r="B29" i="658"/>
  <c r="B30" i="658"/>
  <c r="B31" i="658"/>
  <c r="B32" i="658"/>
  <c r="B33" i="658"/>
  <c r="B34" i="658"/>
  <c r="B35" i="658"/>
  <c r="B36" i="658"/>
  <c r="B37" i="658"/>
  <c r="B38" i="658"/>
  <c r="B39" i="658"/>
  <c r="B40" i="658"/>
  <c r="B41" i="658"/>
  <c r="B42" i="658"/>
  <c r="B43" i="658"/>
  <c r="B44" i="658"/>
  <c r="B45" i="658"/>
  <c r="B46" i="658"/>
  <c r="B47" i="658"/>
  <c r="B48" i="658"/>
  <c r="B49" i="658"/>
  <c r="B50" i="658"/>
  <c r="B51" i="658"/>
  <c r="B52" i="658"/>
  <c r="B53" i="658"/>
  <c r="B54" i="658"/>
  <c r="B55" i="658"/>
  <c r="B56" i="658"/>
  <c r="B57" i="658"/>
  <c r="B58" i="658"/>
  <c r="B59" i="658"/>
  <c r="B60" i="658"/>
  <c r="B61" i="658"/>
  <c r="B62" i="658"/>
  <c r="B63" i="658"/>
  <c r="B64" i="658"/>
  <c r="B65" i="658"/>
  <c r="B66" i="658"/>
  <c r="B67" i="658"/>
  <c r="B68" i="658"/>
  <c r="B69" i="658"/>
  <c r="B11" i="659"/>
  <c r="B12" i="659"/>
  <c r="B13" i="659"/>
  <c r="B14" i="659"/>
  <c r="B15" i="659"/>
  <c r="B16" i="659"/>
  <c r="B17" i="659"/>
  <c r="B18" i="659"/>
  <c r="B19" i="659"/>
  <c r="B20" i="659"/>
  <c r="B21" i="659"/>
  <c r="B22" i="659"/>
  <c r="B23" i="659"/>
  <c r="B24" i="659"/>
  <c r="B25" i="659"/>
  <c r="B26" i="659"/>
  <c r="B27" i="659"/>
  <c r="B28" i="659"/>
  <c r="B29" i="659"/>
  <c r="B30" i="659"/>
  <c r="B31" i="659"/>
  <c r="B32" i="659"/>
  <c r="B33" i="659"/>
  <c r="B34" i="659"/>
  <c r="B35" i="659"/>
  <c r="B36" i="659"/>
  <c r="B37" i="659"/>
  <c r="B38" i="659"/>
  <c r="B39" i="659"/>
  <c r="B40" i="659"/>
  <c r="B41" i="659"/>
  <c r="B42" i="659"/>
  <c r="B43" i="659"/>
  <c r="B44" i="659"/>
  <c r="B45" i="659"/>
  <c r="B46" i="659"/>
  <c r="B47" i="659"/>
  <c r="B48" i="659"/>
  <c r="B49" i="659"/>
  <c r="B50" i="659"/>
  <c r="B51" i="659"/>
  <c r="B52" i="659"/>
  <c r="B53" i="659"/>
  <c r="B54" i="659"/>
  <c r="B55" i="659"/>
  <c r="B56" i="659"/>
  <c r="B57" i="659"/>
  <c r="B58" i="659"/>
  <c r="B59" i="659"/>
  <c r="B60" i="659"/>
  <c r="B61" i="659"/>
  <c r="B62" i="659"/>
  <c r="B63" i="659"/>
  <c r="B64" i="659"/>
  <c r="B65" i="659"/>
  <c r="B66" i="659"/>
  <c r="B67" i="659"/>
  <c r="B68" i="659"/>
  <c r="B69" i="659"/>
  <c r="B11" i="660"/>
  <c r="B12" i="660"/>
  <c r="B13" i="660"/>
  <c r="B14" i="660"/>
  <c r="B15" i="660"/>
  <c r="B16" i="660"/>
  <c r="B17" i="660"/>
  <c r="B18" i="660"/>
  <c r="B19" i="660"/>
  <c r="B20" i="660"/>
  <c r="B21" i="660"/>
  <c r="B22" i="660"/>
  <c r="B23" i="660"/>
  <c r="B24" i="660"/>
  <c r="B25" i="660"/>
  <c r="B26" i="660"/>
  <c r="B27" i="660"/>
  <c r="B28" i="660"/>
  <c r="B29" i="660"/>
  <c r="B30" i="660"/>
  <c r="B31" i="660"/>
  <c r="B32" i="660"/>
  <c r="B33" i="660"/>
  <c r="B34" i="660"/>
  <c r="B35" i="660"/>
  <c r="B36" i="660"/>
  <c r="B37" i="660"/>
  <c r="B38" i="660"/>
  <c r="B39" i="660"/>
  <c r="B40" i="660"/>
  <c r="B41" i="660"/>
  <c r="B42" i="660"/>
  <c r="B43" i="660"/>
  <c r="B44" i="660"/>
  <c r="B45" i="660"/>
  <c r="B46" i="660"/>
  <c r="B47" i="660"/>
  <c r="B48" i="660"/>
  <c r="B49" i="660"/>
  <c r="B50" i="660"/>
  <c r="B51" i="660"/>
  <c r="B52" i="660"/>
  <c r="B53" i="660"/>
  <c r="B54" i="660"/>
  <c r="B55" i="660"/>
  <c r="B56" i="660"/>
  <c r="B57" i="660"/>
  <c r="B58" i="660"/>
  <c r="B59" i="660"/>
  <c r="B60" i="660"/>
  <c r="B61" i="660"/>
  <c r="B62" i="660"/>
  <c r="B63" i="660"/>
  <c r="B64" i="660"/>
  <c r="B65" i="660"/>
  <c r="B66" i="660"/>
  <c r="B67" i="660"/>
  <c r="B68" i="660"/>
  <c r="B69" i="660"/>
  <c r="B11" i="661"/>
  <c r="B12" i="661"/>
  <c r="B13" i="661"/>
  <c r="B14" i="661"/>
  <c r="B15" i="661"/>
  <c r="B16" i="661"/>
  <c r="B17" i="661"/>
  <c r="B18" i="661"/>
  <c r="B19" i="661"/>
  <c r="B20" i="661"/>
  <c r="B21" i="661"/>
  <c r="B22" i="661"/>
  <c r="B23" i="661"/>
  <c r="B24" i="661"/>
  <c r="B25" i="661"/>
  <c r="B26" i="661"/>
  <c r="B27" i="661"/>
  <c r="B28" i="661"/>
  <c r="B29" i="661"/>
  <c r="B30" i="661"/>
  <c r="B31" i="661"/>
  <c r="B32" i="661"/>
  <c r="B33" i="661"/>
  <c r="B34" i="661"/>
  <c r="B35" i="661"/>
  <c r="B36" i="661"/>
  <c r="B37" i="661"/>
  <c r="B38" i="661"/>
  <c r="B39" i="661"/>
  <c r="B40" i="661"/>
  <c r="B41" i="661"/>
  <c r="B42" i="661"/>
  <c r="B43" i="661"/>
  <c r="B44" i="661"/>
  <c r="B45" i="661"/>
  <c r="B46" i="661"/>
  <c r="B47" i="661"/>
  <c r="B48" i="661"/>
  <c r="B49" i="661"/>
  <c r="B50" i="661"/>
  <c r="B51" i="661"/>
  <c r="B52" i="661"/>
  <c r="B53" i="661"/>
  <c r="B54" i="661"/>
  <c r="B55" i="661"/>
  <c r="B56" i="661"/>
  <c r="B57" i="661"/>
  <c r="B58" i="661"/>
  <c r="B59" i="661"/>
  <c r="B60" i="661"/>
  <c r="B61" i="661"/>
  <c r="B62" i="661"/>
  <c r="B63" i="661"/>
  <c r="B64" i="661"/>
  <c r="B65" i="661"/>
  <c r="B66" i="661"/>
  <c r="B67" i="661"/>
  <c r="B68" i="661"/>
  <c r="B69" i="661"/>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11" i="662"/>
  <c r="B12" i="662"/>
  <c r="B13" i="662"/>
  <c r="B14" i="662"/>
  <c r="B15" i="662"/>
  <c r="B16" i="662"/>
  <c r="B17" i="662"/>
  <c r="B18" i="662"/>
  <c r="B19" i="662"/>
  <c r="B20" i="662"/>
  <c r="B21" i="662"/>
  <c r="B22" i="662"/>
  <c r="B23" i="662"/>
  <c r="B24" i="662"/>
  <c r="B25" i="662"/>
  <c r="B26" i="662"/>
  <c r="B27" i="662"/>
  <c r="B28" i="662"/>
  <c r="B29" i="662"/>
  <c r="B30" i="662"/>
  <c r="B31" i="662"/>
  <c r="B32" i="662"/>
  <c r="B33" i="662"/>
  <c r="B34" i="662"/>
  <c r="B35" i="662"/>
  <c r="B36" i="662"/>
  <c r="B37" i="662"/>
  <c r="B38" i="662"/>
  <c r="B39" i="662"/>
  <c r="B40" i="662"/>
  <c r="B41" i="662"/>
  <c r="B42" i="662"/>
  <c r="B43" i="662"/>
  <c r="B44" i="662"/>
  <c r="B45" i="662"/>
  <c r="B46" i="662"/>
  <c r="B47" i="662"/>
  <c r="B48" i="662"/>
  <c r="B49" i="662"/>
  <c r="B50" i="662"/>
  <c r="B51" i="662"/>
  <c r="B52" i="662"/>
  <c r="B53" i="662"/>
  <c r="B54" i="662"/>
  <c r="B55" i="662"/>
  <c r="B56" i="662"/>
  <c r="B57" i="662"/>
  <c r="B58" i="662"/>
  <c r="B59" i="662"/>
  <c r="B60" i="662"/>
  <c r="B61" i="662"/>
  <c r="B62" i="662"/>
  <c r="B63" i="662"/>
  <c r="B64" i="662"/>
  <c r="B65" i="662"/>
  <c r="B66" i="662"/>
  <c r="B67" i="662"/>
  <c r="B68" i="662"/>
  <c r="B69" i="662"/>
  <c r="B11" i="663"/>
  <c r="B12" i="663"/>
  <c r="B13" i="663"/>
  <c r="B14" i="663"/>
  <c r="B15" i="663"/>
  <c r="B16" i="663"/>
  <c r="B17" i="663"/>
  <c r="B18" i="663"/>
  <c r="B19" i="663"/>
  <c r="B20" i="663"/>
  <c r="B21" i="663"/>
  <c r="B22" i="663"/>
  <c r="B23" i="663"/>
  <c r="B24" i="663"/>
  <c r="B25" i="663"/>
  <c r="B26" i="663"/>
  <c r="B27" i="663"/>
  <c r="B28" i="663"/>
  <c r="B29" i="663"/>
  <c r="B30" i="663"/>
  <c r="B31" i="663"/>
  <c r="B32" i="663"/>
  <c r="B33" i="663"/>
  <c r="B34" i="663"/>
  <c r="B35" i="663"/>
  <c r="B36" i="663"/>
  <c r="B37" i="663"/>
  <c r="B38" i="663"/>
  <c r="B39" i="663"/>
  <c r="B40" i="663"/>
  <c r="B41" i="663"/>
  <c r="B42" i="663"/>
  <c r="B43" i="663"/>
  <c r="B44" i="663"/>
  <c r="B45" i="663"/>
  <c r="B46" i="663"/>
  <c r="B47" i="663"/>
  <c r="B48" i="663"/>
  <c r="B49" i="663"/>
  <c r="B50" i="663"/>
  <c r="B51" i="663"/>
  <c r="B52" i="663"/>
  <c r="B53" i="663"/>
  <c r="B54" i="663"/>
  <c r="B55" i="663"/>
  <c r="B56" i="663"/>
  <c r="B57" i="663"/>
  <c r="B58" i="663"/>
  <c r="B59" i="663"/>
  <c r="B60" i="663"/>
  <c r="B61" i="663"/>
  <c r="B62" i="663"/>
  <c r="B63" i="663"/>
  <c r="B64" i="663"/>
  <c r="B65" i="663"/>
  <c r="B66" i="663"/>
  <c r="B67" i="663"/>
  <c r="B68" i="663"/>
  <c r="B69" i="663"/>
  <c r="B11" i="664"/>
  <c r="B12" i="664"/>
  <c r="B13" i="664"/>
  <c r="B14" i="664"/>
  <c r="B15" i="664"/>
  <c r="B16" i="664"/>
  <c r="B17" i="664"/>
  <c r="B18" i="664"/>
  <c r="B19" i="664"/>
  <c r="B20" i="664"/>
  <c r="B21" i="664"/>
  <c r="B22" i="664"/>
  <c r="B23" i="664"/>
  <c r="B24" i="664"/>
  <c r="B25" i="664"/>
  <c r="B26" i="664"/>
  <c r="B27" i="664"/>
  <c r="B28" i="664"/>
  <c r="B29" i="664"/>
  <c r="B30" i="664"/>
  <c r="B31" i="664"/>
  <c r="B32" i="664"/>
  <c r="B33" i="664"/>
  <c r="B34" i="664"/>
  <c r="B35" i="664"/>
  <c r="B36" i="664"/>
  <c r="B37" i="664"/>
  <c r="B38" i="664"/>
  <c r="B39" i="664"/>
  <c r="B40" i="664"/>
  <c r="B41" i="664"/>
  <c r="B42" i="664"/>
  <c r="B43" i="664"/>
  <c r="B44" i="664"/>
  <c r="B45" i="664"/>
  <c r="B46" i="664"/>
  <c r="B47" i="664"/>
  <c r="B48" i="664"/>
  <c r="B49" i="664"/>
  <c r="B50" i="664"/>
  <c r="B51" i="664"/>
  <c r="B52" i="664"/>
  <c r="B53" i="664"/>
  <c r="B54" i="664"/>
  <c r="B55" i="664"/>
  <c r="B56" i="664"/>
  <c r="B57" i="664"/>
  <c r="B58" i="664"/>
  <c r="B59" i="664"/>
  <c r="B60" i="664"/>
  <c r="B61" i="664"/>
  <c r="B62" i="664"/>
  <c r="B63" i="664"/>
  <c r="B64" i="664"/>
  <c r="B65" i="664"/>
  <c r="B66" i="664"/>
  <c r="B67" i="664"/>
  <c r="B68" i="664"/>
  <c r="B69" i="664"/>
  <c r="B11" i="665"/>
  <c r="B12" i="665"/>
  <c r="B13" i="665"/>
  <c r="B14" i="665"/>
  <c r="B15" i="665"/>
  <c r="B16" i="665"/>
  <c r="B17" i="665"/>
  <c r="B18" i="665"/>
  <c r="B19" i="665"/>
  <c r="B20" i="665"/>
  <c r="B21" i="665"/>
  <c r="B22" i="665"/>
  <c r="B23" i="665"/>
  <c r="B24" i="665"/>
  <c r="B25" i="665"/>
  <c r="B26" i="665"/>
  <c r="B27" i="665"/>
  <c r="B28" i="665"/>
  <c r="B29" i="665"/>
  <c r="B30" i="665"/>
  <c r="B31" i="665"/>
  <c r="B32" i="665"/>
  <c r="B33" i="665"/>
  <c r="B34" i="665"/>
  <c r="B35" i="665"/>
  <c r="B36" i="665"/>
  <c r="B37" i="665"/>
  <c r="B38" i="665"/>
  <c r="B39" i="665"/>
  <c r="B40" i="665"/>
  <c r="B41" i="665"/>
  <c r="B42" i="665"/>
  <c r="B43" i="665"/>
  <c r="B44" i="665"/>
  <c r="B45" i="665"/>
  <c r="B46" i="665"/>
  <c r="B47" i="665"/>
  <c r="B48" i="665"/>
  <c r="B49" i="665"/>
  <c r="B50" i="665"/>
  <c r="B51" i="665"/>
  <c r="B52" i="665"/>
  <c r="B53" i="665"/>
  <c r="B54" i="665"/>
  <c r="B55" i="665"/>
  <c r="B56" i="665"/>
  <c r="B57" i="665"/>
  <c r="B58" i="665"/>
  <c r="B59" i="665"/>
  <c r="B60" i="665"/>
  <c r="B61" i="665"/>
  <c r="B62" i="665"/>
  <c r="B63" i="665"/>
  <c r="B64" i="665"/>
  <c r="B65" i="665"/>
  <c r="B66" i="665"/>
  <c r="B67" i="665"/>
  <c r="B68" i="665"/>
  <c r="B69" i="665"/>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11" i="278"/>
  <c r="B12" i="278"/>
  <c r="B13" i="278"/>
  <c r="B14" i="278"/>
  <c r="B15" i="278"/>
  <c r="B16" i="278"/>
  <c r="B17" i="278"/>
  <c r="B18" i="278"/>
  <c r="B19" i="278"/>
  <c r="B20" i="278"/>
  <c r="B21" i="278"/>
  <c r="B22" i="278"/>
  <c r="B23" i="278"/>
  <c r="B24" i="278"/>
  <c r="B25" i="278"/>
  <c r="B26" i="278"/>
  <c r="B27" i="278"/>
  <c r="B28" i="278"/>
  <c r="B29" i="278"/>
  <c r="B30" i="278"/>
  <c r="B31" i="278"/>
  <c r="B32" i="278"/>
  <c r="B33" i="278"/>
  <c r="B34" i="278"/>
  <c r="B35" i="278"/>
  <c r="B36" i="278"/>
  <c r="B37" i="278"/>
  <c r="B38" i="278"/>
  <c r="B39" i="278"/>
  <c r="B40" i="278"/>
  <c r="B41" i="278"/>
  <c r="B42" i="278"/>
  <c r="B43" i="278"/>
  <c r="B44" i="278"/>
  <c r="B45" i="278"/>
  <c r="B46" i="278"/>
  <c r="B47" i="278"/>
  <c r="B48" i="278"/>
  <c r="B49" i="278"/>
  <c r="B50" i="278"/>
  <c r="B51" i="278"/>
  <c r="B52" i="278"/>
  <c r="B53" i="278"/>
  <c r="B54" i="278"/>
  <c r="B55" i="278"/>
  <c r="B56" i="278"/>
  <c r="B57" i="278"/>
  <c r="B58" i="278"/>
  <c r="B59" i="278"/>
  <c r="B60" i="278"/>
  <c r="B61" i="278"/>
  <c r="B62" i="278"/>
  <c r="B63" i="278"/>
  <c r="B64" i="278"/>
  <c r="B65" i="278"/>
  <c r="B66" i="278"/>
  <c r="B67" i="278"/>
  <c r="B68" i="278"/>
  <c r="B69" i="278"/>
  <c r="B70" i="278"/>
  <c r="B71" i="278"/>
  <c r="B72" i="278"/>
  <c r="B73" i="278"/>
  <c r="B74" i="278"/>
  <c r="B75" i="278"/>
  <c r="B76" i="278"/>
  <c r="B77" i="278"/>
  <c r="B78" i="278"/>
  <c r="B79" i="278"/>
  <c r="B80" i="278"/>
  <c r="B81" i="278"/>
  <c r="B82" i="278"/>
  <c r="B83" i="278"/>
  <c r="B84" i="278"/>
  <c r="B85" i="278"/>
  <c r="B86" i="278"/>
  <c r="B87" i="278"/>
  <c r="B88" i="278"/>
  <c r="B89" i="278"/>
  <c r="B90" i="278"/>
  <c r="B91" i="278"/>
  <c r="B92" i="278"/>
  <c r="B93" i="278"/>
  <c r="B94" i="278"/>
  <c r="B95" i="278"/>
  <c r="B96" i="278"/>
  <c r="B97" i="278"/>
  <c r="B98" i="278"/>
  <c r="B99" i="278"/>
  <c r="B11" i="279"/>
  <c r="B12" i="279"/>
  <c r="B13" i="279"/>
  <c r="B14" i="279"/>
  <c r="B15" i="279"/>
  <c r="B16" i="279"/>
  <c r="B17" i="279"/>
  <c r="B18" i="279"/>
  <c r="B19" i="279"/>
  <c r="B20" i="279"/>
  <c r="B21" i="279"/>
  <c r="B22" i="279"/>
  <c r="B23" i="279"/>
  <c r="B24" i="279"/>
  <c r="B25" i="279"/>
  <c r="B26" i="279"/>
  <c r="B27" i="279"/>
  <c r="B28" i="279"/>
  <c r="B29" i="279"/>
  <c r="B30" i="279"/>
  <c r="B31" i="279"/>
  <c r="B32" i="279"/>
  <c r="B33" i="279"/>
  <c r="B34" i="279"/>
  <c r="B35" i="279"/>
  <c r="B36" i="279"/>
  <c r="B37" i="279"/>
  <c r="B38" i="279"/>
  <c r="B39" i="279"/>
  <c r="B40" i="279"/>
  <c r="B41" i="279"/>
  <c r="B42" i="279"/>
  <c r="B43" i="279"/>
  <c r="B44" i="279"/>
  <c r="B45" i="279"/>
  <c r="B46" i="279"/>
  <c r="B47" i="279"/>
  <c r="B48" i="279"/>
  <c r="B49" i="279"/>
  <c r="B50" i="279"/>
  <c r="B51" i="279"/>
  <c r="B52" i="279"/>
  <c r="B53" i="279"/>
  <c r="B54" i="279"/>
  <c r="B55" i="279"/>
  <c r="B56" i="279"/>
  <c r="B57" i="279"/>
  <c r="B58" i="279"/>
  <c r="B59" i="279"/>
  <c r="B60" i="279"/>
  <c r="B61" i="279"/>
  <c r="B62" i="279"/>
  <c r="B63" i="279"/>
  <c r="B64" i="279"/>
  <c r="B65" i="279"/>
  <c r="B66" i="279"/>
  <c r="B67" i="279"/>
  <c r="B68" i="279"/>
  <c r="B69" i="279"/>
  <c r="C11" i="280"/>
  <c r="C12" i="280"/>
  <c r="C13" i="280"/>
  <c r="C14" i="280"/>
  <c r="B6" i="931" s="1"/>
  <c r="C15" i="280"/>
  <c r="C16" i="280"/>
  <c r="C17" i="280"/>
  <c r="C18" i="280"/>
  <c r="B9" i="932" s="1"/>
  <c r="C19" i="280"/>
  <c r="C20" i="280"/>
  <c r="C21" i="280"/>
  <c r="C22" i="280"/>
  <c r="C23" i="280"/>
  <c r="C24" i="280"/>
  <c r="C25" i="280"/>
  <c r="C26" i="280"/>
  <c r="C27" i="280"/>
  <c r="C28" i="280"/>
  <c r="C29" i="280"/>
  <c r="C30" i="280"/>
  <c r="C31" i="280"/>
  <c r="C32" i="280"/>
  <c r="C33" i="280"/>
  <c r="C34" i="280"/>
  <c r="C35" i="280"/>
  <c r="C36" i="280"/>
  <c r="C37" i="280"/>
  <c r="C38" i="280"/>
  <c r="C39" i="280"/>
  <c r="C40" i="280"/>
  <c r="C41" i="280"/>
  <c r="C42" i="280"/>
  <c r="C43" i="280"/>
  <c r="C44" i="280"/>
  <c r="C45" i="280"/>
  <c r="C46" i="280"/>
  <c r="C47" i="280"/>
  <c r="C48" i="280"/>
  <c r="C49" i="280"/>
  <c r="C50" i="280"/>
  <c r="C51" i="280"/>
  <c r="C52" i="280"/>
  <c r="C53" i="280"/>
  <c r="C54" i="280"/>
  <c r="C55" i="280"/>
  <c r="C56" i="280"/>
  <c r="C57" i="280"/>
  <c r="C58" i="280"/>
  <c r="C59" i="280"/>
  <c r="C60" i="280"/>
  <c r="C61" i="280"/>
  <c r="C62" i="280"/>
  <c r="C63" i="280"/>
  <c r="C64" i="280"/>
  <c r="C65" i="280"/>
  <c r="C66" i="280"/>
  <c r="C67" i="280"/>
  <c r="C68" i="280"/>
  <c r="C69" i="280"/>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J18" i="23" l="1"/>
  <c r="Q19" i="23"/>
  <c r="O97" i="278"/>
  <c r="P97" i="278" s="1"/>
  <c r="I97" i="278"/>
  <c r="O93" i="278"/>
  <c r="P93" i="278" s="1"/>
  <c r="I93" i="278"/>
  <c r="O89" i="278"/>
  <c r="P89" i="278" s="1"/>
  <c r="I89" i="278"/>
  <c r="O85" i="278"/>
  <c r="P85" i="278" s="1"/>
  <c r="I85" i="278"/>
  <c r="J85" i="278" s="1"/>
  <c r="O81" i="278"/>
  <c r="P81" i="278" s="1"/>
  <c r="I81" i="278"/>
  <c r="J81" i="278" s="1"/>
  <c r="O77" i="278"/>
  <c r="P77" i="278" s="1"/>
  <c r="I77" i="278"/>
  <c r="J77" i="278" s="1"/>
  <c r="O73" i="278"/>
  <c r="P73" i="278" s="1"/>
  <c r="I73" i="278"/>
  <c r="J73" i="278" s="1"/>
  <c r="O96" i="278"/>
  <c r="P96" i="278" s="1"/>
  <c r="I96" i="278"/>
  <c r="O92" i="278"/>
  <c r="P92" i="278" s="1"/>
  <c r="I92" i="278"/>
  <c r="O88" i="278"/>
  <c r="P88" i="278" s="1"/>
  <c r="I88" i="278"/>
  <c r="O84" i="278"/>
  <c r="P84" i="278" s="1"/>
  <c r="I84" i="278"/>
  <c r="J84" i="278" s="1"/>
  <c r="O80" i="278"/>
  <c r="P80" i="278" s="1"/>
  <c r="I80" i="278"/>
  <c r="J80" i="278" s="1"/>
  <c r="O76" i="278"/>
  <c r="P76" i="278" s="1"/>
  <c r="I76" i="278"/>
  <c r="J76" i="278" s="1"/>
  <c r="O72" i="278"/>
  <c r="P72" i="278" s="1"/>
  <c r="I72" i="278"/>
  <c r="J72" i="278" s="1"/>
  <c r="O99" i="278"/>
  <c r="P99" i="278" s="1"/>
  <c r="I99" i="278"/>
  <c r="O95" i="278"/>
  <c r="P95" i="278" s="1"/>
  <c r="I95" i="278"/>
  <c r="O91" i="278"/>
  <c r="P91" i="278" s="1"/>
  <c r="I91" i="278"/>
  <c r="O87" i="278"/>
  <c r="P87" i="278" s="1"/>
  <c r="I87" i="278"/>
  <c r="J87" i="278" s="1"/>
  <c r="O83" i="278"/>
  <c r="P83" i="278" s="1"/>
  <c r="I83" i="278"/>
  <c r="J83" i="278" s="1"/>
  <c r="O79" i="278"/>
  <c r="P79" i="278" s="1"/>
  <c r="I79" i="278"/>
  <c r="J79" i="278" s="1"/>
  <c r="O75" i="278"/>
  <c r="P75" i="278" s="1"/>
  <c r="I75" i="278"/>
  <c r="J75" i="278" s="1"/>
  <c r="O98" i="278"/>
  <c r="P98" i="278" s="1"/>
  <c r="I98" i="278"/>
  <c r="O94" i="278"/>
  <c r="P94" i="278" s="1"/>
  <c r="I94" i="278"/>
  <c r="O90" i="278"/>
  <c r="P90" i="278" s="1"/>
  <c r="I90" i="278"/>
  <c r="O86" i="278"/>
  <c r="P86" i="278" s="1"/>
  <c r="I86" i="278"/>
  <c r="J86" i="278" s="1"/>
  <c r="O82" i="278"/>
  <c r="P82" i="278" s="1"/>
  <c r="I82" i="278"/>
  <c r="J82" i="278" s="1"/>
  <c r="O78" i="278"/>
  <c r="P78" i="278" s="1"/>
  <c r="I78" i="278"/>
  <c r="J78" i="278" s="1"/>
  <c r="O74" i="278"/>
  <c r="P74" i="278" s="1"/>
  <c r="I74" i="278"/>
  <c r="J74" i="278" s="1"/>
  <c r="E106" i="961"/>
  <c r="I106" i="961" s="1"/>
  <c r="J106" i="961" s="1"/>
  <c r="E106" i="937"/>
  <c r="E100" i="961"/>
  <c r="O100" i="961" s="1"/>
  <c r="P100" i="961" s="1"/>
  <c r="E100" i="937"/>
  <c r="E108" i="961"/>
  <c r="I108" i="961" s="1"/>
  <c r="J108" i="961" s="1"/>
  <c r="E108" i="937"/>
  <c r="E103" i="961"/>
  <c r="E103" i="937"/>
  <c r="E102" i="961"/>
  <c r="E102" i="937"/>
  <c r="E101" i="961"/>
  <c r="I101" i="961" s="1"/>
  <c r="J101" i="961" s="1"/>
  <c r="E101" i="937"/>
  <c r="E105" i="961"/>
  <c r="O105" i="961" s="1"/>
  <c r="P105" i="961" s="1"/>
  <c r="E105" i="937"/>
  <c r="E104" i="961"/>
  <c r="I104" i="961" s="1"/>
  <c r="J104" i="961" s="1"/>
  <c r="E104" i="937"/>
  <c r="E107" i="961"/>
  <c r="E107" i="937"/>
  <c r="E109" i="961"/>
  <c r="O109" i="961" s="1"/>
  <c r="P109" i="961" s="1"/>
  <c r="E109" i="937"/>
  <c r="O104" i="961"/>
  <c r="P104" i="961" s="1"/>
  <c r="I105" i="961"/>
  <c r="J105" i="961" s="1"/>
  <c r="I100" i="961"/>
  <c r="J100" i="961" s="1"/>
  <c r="I109" i="961"/>
  <c r="J109" i="961" s="1"/>
  <c r="D104" i="960"/>
  <c r="D107" i="960"/>
  <c r="D105" i="960"/>
  <c r="D106" i="960"/>
  <c r="D100" i="960"/>
  <c r="D108" i="960"/>
  <c r="D109" i="960"/>
  <c r="D101" i="960"/>
  <c r="D102" i="960"/>
  <c r="D103" i="960"/>
  <c r="B39" i="932"/>
  <c r="B29" i="932"/>
  <c r="N104" i="962"/>
  <c r="N104" i="938"/>
  <c r="N103" i="962"/>
  <c r="N103" i="938"/>
  <c r="N101" i="962"/>
  <c r="N101" i="938"/>
  <c r="N100" i="962"/>
  <c r="N100" i="938"/>
  <c r="N102" i="962"/>
  <c r="N102" i="938"/>
  <c r="N106" i="962"/>
  <c r="N106" i="938"/>
  <c r="N105" i="962"/>
  <c r="N105" i="938"/>
  <c r="B19" i="932"/>
  <c r="Q89" i="278"/>
  <c r="J88" i="278"/>
  <c r="B6" i="903"/>
  <c r="B32" i="903"/>
  <c r="Q20" i="23" l="1"/>
  <c r="J19" i="23"/>
  <c r="I103" i="961"/>
  <c r="J103" i="961" s="1"/>
  <c r="O103" i="961"/>
  <c r="P103" i="961" s="1"/>
  <c r="I102" i="961"/>
  <c r="J102" i="961" s="1"/>
  <c r="O102" i="961"/>
  <c r="P102" i="961" s="1"/>
  <c r="I107" i="961"/>
  <c r="J107" i="961" s="1"/>
  <c r="O107" i="961"/>
  <c r="P107" i="961" s="1"/>
  <c r="O106" i="961"/>
  <c r="P106" i="961" s="1"/>
  <c r="O108" i="961"/>
  <c r="P108" i="961" s="1"/>
  <c r="O101" i="961"/>
  <c r="P101" i="961" s="1"/>
  <c r="I109" i="937"/>
  <c r="J109" i="937" s="1"/>
  <c r="O109" i="937"/>
  <c r="P109" i="937" s="1"/>
  <c r="O104" i="937"/>
  <c r="P104" i="937" s="1"/>
  <c r="I104" i="937"/>
  <c r="J104" i="937" s="1"/>
  <c r="I101" i="937"/>
  <c r="J101" i="937" s="1"/>
  <c r="O101" i="937"/>
  <c r="P101" i="937" s="1"/>
  <c r="I103" i="937"/>
  <c r="J103" i="937" s="1"/>
  <c r="O103" i="937"/>
  <c r="P103" i="937" s="1"/>
  <c r="I100" i="937"/>
  <c r="J100" i="937" s="1"/>
  <c r="O100" i="937"/>
  <c r="P100" i="937" s="1"/>
  <c r="O107" i="937"/>
  <c r="P107" i="937" s="1"/>
  <c r="I107" i="937"/>
  <c r="J107" i="937" s="1"/>
  <c r="O105" i="937"/>
  <c r="P105" i="937" s="1"/>
  <c r="I105" i="937"/>
  <c r="J105" i="937" s="1"/>
  <c r="O102" i="937"/>
  <c r="P102" i="937" s="1"/>
  <c r="I102" i="937"/>
  <c r="J102" i="937" s="1"/>
  <c r="I108" i="937"/>
  <c r="J108" i="937" s="1"/>
  <c r="O108" i="937"/>
  <c r="P108" i="937" s="1"/>
  <c r="O106" i="937"/>
  <c r="P106" i="937" s="1"/>
  <c r="I106" i="937"/>
  <c r="J106" i="937" s="1"/>
  <c r="O103" i="960"/>
  <c r="P103" i="960" s="1"/>
  <c r="I103" i="960"/>
  <c r="J103" i="960" s="1"/>
  <c r="O101" i="960"/>
  <c r="P101" i="960" s="1"/>
  <c r="I101" i="960"/>
  <c r="J101" i="960" s="1"/>
  <c r="I108" i="960"/>
  <c r="J108" i="960" s="1"/>
  <c r="O108" i="960"/>
  <c r="P108" i="960" s="1"/>
  <c r="I106" i="960"/>
  <c r="J106" i="960" s="1"/>
  <c r="O106" i="960"/>
  <c r="P106" i="960" s="1"/>
  <c r="O107" i="960"/>
  <c r="P107" i="960" s="1"/>
  <c r="I107" i="960"/>
  <c r="J107" i="960" s="1"/>
  <c r="I102" i="960"/>
  <c r="J102" i="960" s="1"/>
  <c r="O102" i="960"/>
  <c r="P102" i="960" s="1"/>
  <c r="O109" i="960"/>
  <c r="P109" i="960" s="1"/>
  <c r="I109" i="960"/>
  <c r="J109" i="960" s="1"/>
  <c r="O100" i="960"/>
  <c r="P100" i="960" s="1"/>
  <c r="I100" i="960"/>
  <c r="J100" i="960" s="1"/>
  <c r="O105" i="960"/>
  <c r="P105" i="960" s="1"/>
  <c r="I105" i="960"/>
  <c r="J105" i="960" s="1"/>
  <c r="I104" i="960"/>
  <c r="J104" i="960" s="1"/>
  <c r="O104" i="960"/>
  <c r="P104" i="960" s="1"/>
  <c r="Q90" i="278"/>
  <c r="J89" i="278"/>
  <c r="D97" i="961"/>
  <c r="D89" i="961"/>
  <c r="D85" i="961"/>
  <c r="D93" i="961"/>
  <c r="D81" i="961"/>
  <c r="D98" i="961"/>
  <c r="D96" i="961"/>
  <c r="D94" i="961"/>
  <c r="D90" i="961"/>
  <c r="D86" i="961"/>
  <c r="D82" i="961"/>
  <c r="D80" i="961"/>
  <c r="C71" i="278"/>
  <c r="C70" i="278"/>
  <c r="C69" i="278"/>
  <c r="C68" i="278"/>
  <c r="C67" i="278"/>
  <c r="C66" i="278"/>
  <c r="C65" i="278"/>
  <c r="C64" i="278"/>
  <c r="C63" i="278"/>
  <c r="C62" i="278"/>
  <c r="C61" i="278"/>
  <c r="C60" i="278"/>
  <c r="C59" i="278"/>
  <c r="C58" i="278"/>
  <c r="C57" i="278"/>
  <c r="C56" i="278"/>
  <c r="C55" i="278"/>
  <c r="C54" i="278"/>
  <c r="C53" i="278"/>
  <c r="C52" i="278"/>
  <c r="C51" i="278"/>
  <c r="C50" i="278"/>
  <c r="C49" i="278"/>
  <c r="C48" i="278"/>
  <c r="C47" i="278"/>
  <c r="C46" i="278"/>
  <c r="C45" i="278"/>
  <c r="C44" i="278"/>
  <c r="C43" i="278"/>
  <c r="C42" i="278"/>
  <c r="C41" i="278"/>
  <c r="C40" i="278"/>
  <c r="C39" i="278"/>
  <c r="C38" i="278"/>
  <c r="C37" i="278"/>
  <c r="C36" i="278"/>
  <c r="C35" i="278"/>
  <c r="C34" i="278"/>
  <c r="C33" i="278"/>
  <c r="C32" i="278"/>
  <c r="C31" i="278"/>
  <c r="C30" i="278"/>
  <c r="C29" i="278"/>
  <c r="C28" i="278"/>
  <c r="C27" i="278"/>
  <c r="C26" i="278"/>
  <c r="C25" i="278"/>
  <c r="C24" i="278"/>
  <c r="C23" i="278"/>
  <c r="C22" i="278"/>
  <c r="C21" i="278"/>
  <c r="C20" i="278"/>
  <c r="C19" i="278"/>
  <c r="C18" i="278"/>
  <c r="C17" i="278"/>
  <c r="C16" i="278"/>
  <c r="C15" i="278"/>
  <c r="C13" i="278"/>
  <c r="C12" i="278"/>
  <c r="I10" i="23"/>
  <c r="J10" i="23" s="1"/>
  <c r="J20" i="23" l="1"/>
  <c r="Q21" i="23"/>
  <c r="O61" i="278"/>
  <c r="P61" i="278" s="1"/>
  <c r="I61" i="278"/>
  <c r="J61" i="278" s="1"/>
  <c r="I47" i="278"/>
  <c r="J47" i="278" s="1"/>
  <c r="O47" i="278"/>
  <c r="P47" i="278" s="1"/>
  <c r="I51" i="278"/>
  <c r="J51" i="278" s="1"/>
  <c r="O51" i="278"/>
  <c r="P51" i="278" s="1"/>
  <c r="O55" i="278"/>
  <c r="P55" i="278" s="1"/>
  <c r="I55" i="278"/>
  <c r="J55" i="278" s="1"/>
  <c r="O59" i="278"/>
  <c r="P59" i="278" s="1"/>
  <c r="I59" i="278"/>
  <c r="J59" i="278" s="1"/>
  <c r="O63" i="278"/>
  <c r="P63" i="278" s="1"/>
  <c r="I63" i="278"/>
  <c r="J63" i="278" s="1"/>
  <c r="O67" i="278"/>
  <c r="P67" i="278" s="1"/>
  <c r="I67" i="278"/>
  <c r="J67" i="278" s="1"/>
  <c r="O71" i="278"/>
  <c r="P71" i="278" s="1"/>
  <c r="I71" i="278"/>
  <c r="J71" i="278" s="1"/>
  <c r="O49" i="278"/>
  <c r="P49" i="278" s="1"/>
  <c r="I49" i="278"/>
  <c r="J49" i="278" s="1"/>
  <c r="O48" i="278"/>
  <c r="P48" i="278" s="1"/>
  <c r="I48" i="278"/>
  <c r="J48" i="278" s="1"/>
  <c r="O52" i="278"/>
  <c r="P52" i="278" s="1"/>
  <c r="I52" i="278"/>
  <c r="J52" i="278" s="1"/>
  <c r="O56" i="278"/>
  <c r="P56" i="278" s="1"/>
  <c r="I56" i="278"/>
  <c r="J56" i="278" s="1"/>
  <c r="O60" i="278"/>
  <c r="P60" i="278" s="1"/>
  <c r="I60" i="278"/>
  <c r="J60" i="278" s="1"/>
  <c r="O64" i="278"/>
  <c r="P64" i="278" s="1"/>
  <c r="I64" i="278"/>
  <c r="J64" i="278" s="1"/>
  <c r="O68" i="278"/>
  <c r="P68" i="278" s="1"/>
  <c r="I68" i="278"/>
  <c r="J68" i="278" s="1"/>
  <c r="O53" i="278"/>
  <c r="P53" i="278" s="1"/>
  <c r="I53" i="278"/>
  <c r="J53" i="278" s="1"/>
  <c r="O65" i="278"/>
  <c r="P65" i="278" s="1"/>
  <c r="I65" i="278"/>
  <c r="J65" i="278" s="1"/>
  <c r="O69" i="278"/>
  <c r="P69" i="278" s="1"/>
  <c r="I69" i="278"/>
  <c r="J69" i="278" s="1"/>
  <c r="O57" i="278"/>
  <c r="P57" i="278" s="1"/>
  <c r="I57" i="278"/>
  <c r="J57" i="278" s="1"/>
  <c r="O50" i="278"/>
  <c r="P50" i="278" s="1"/>
  <c r="I50" i="278"/>
  <c r="J50" i="278" s="1"/>
  <c r="O54" i="278"/>
  <c r="P54" i="278" s="1"/>
  <c r="I54" i="278"/>
  <c r="J54" i="278" s="1"/>
  <c r="O58" i="278"/>
  <c r="P58" i="278" s="1"/>
  <c r="I58" i="278"/>
  <c r="J58" i="278" s="1"/>
  <c r="O62" i="278"/>
  <c r="P62" i="278" s="1"/>
  <c r="I62" i="278"/>
  <c r="J62" i="278" s="1"/>
  <c r="O66" i="278"/>
  <c r="P66" i="278" s="1"/>
  <c r="I66" i="278"/>
  <c r="J66" i="278" s="1"/>
  <c r="O70" i="278"/>
  <c r="P70" i="278" s="1"/>
  <c r="I70" i="278"/>
  <c r="J70" i="278" s="1"/>
  <c r="F78" i="961"/>
  <c r="F78" i="937"/>
  <c r="F77" i="961"/>
  <c r="F77" i="937"/>
  <c r="F80" i="961"/>
  <c r="F80" i="937"/>
  <c r="F79" i="961"/>
  <c r="F79" i="937"/>
  <c r="F105" i="962"/>
  <c r="F105" i="938"/>
  <c r="E86" i="961"/>
  <c r="E86" i="937"/>
  <c r="E94" i="961"/>
  <c r="O94" i="961" s="1"/>
  <c r="P94" i="961" s="1"/>
  <c r="E94" i="937"/>
  <c r="E85" i="961"/>
  <c r="E85" i="937"/>
  <c r="F100" i="962"/>
  <c r="F100" i="938"/>
  <c r="E93" i="961"/>
  <c r="I93" i="961" s="1"/>
  <c r="J93" i="961" s="1"/>
  <c r="E93" i="937"/>
  <c r="F101" i="962"/>
  <c r="F101" i="938"/>
  <c r="E80" i="961"/>
  <c r="I80" i="961" s="1"/>
  <c r="J80" i="961" s="1"/>
  <c r="E80" i="937"/>
  <c r="E88" i="961"/>
  <c r="E88" i="937"/>
  <c r="E96" i="961"/>
  <c r="E96" i="937"/>
  <c r="E82" i="961"/>
  <c r="E82" i="937"/>
  <c r="E90" i="961"/>
  <c r="E90" i="937"/>
  <c r="E98" i="961"/>
  <c r="O98" i="961" s="1"/>
  <c r="P98" i="961" s="1"/>
  <c r="E98" i="937"/>
  <c r="E97" i="961"/>
  <c r="O97" i="961" s="1"/>
  <c r="P97" i="961" s="1"/>
  <c r="E97" i="937"/>
  <c r="F106" i="962"/>
  <c r="F106" i="938"/>
  <c r="F107" i="962"/>
  <c r="F107" i="938"/>
  <c r="E84" i="961"/>
  <c r="E84" i="937"/>
  <c r="E92" i="961"/>
  <c r="E92" i="937"/>
  <c r="E81" i="961"/>
  <c r="O81" i="961" s="1"/>
  <c r="P81" i="961" s="1"/>
  <c r="E81" i="937"/>
  <c r="E89" i="961"/>
  <c r="O89" i="961" s="1"/>
  <c r="P89" i="961" s="1"/>
  <c r="E89" i="937"/>
  <c r="F108" i="962"/>
  <c r="F108" i="938"/>
  <c r="F109" i="962"/>
  <c r="F109" i="938"/>
  <c r="O80" i="961"/>
  <c r="P80" i="961" s="1"/>
  <c r="I82" i="961"/>
  <c r="J82" i="961" s="1"/>
  <c r="O82" i="961"/>
  <c r="P82" i="961" s="1"/>
  <c r="I90" i="961"/>
  <c r="J90" i="961" s="1"/>
  <c r="O90" i="961"/>
  <c r="P90" i="961" s="1"/>
  <c r="I98" i="961"/>
  <c r="J98" i="961" s="1"/>
  <c r="O85" i="961"/>
  <c r="P85" i="961" s="1"/>
  <c r="I85" i="961"/>
  <c r="J85" i="961" s="1"/>
  <c r="D84" i="961"/>
  <c r="D92" i="961"/>
  <c r="I89" i="961"/>
  <c r="J89" i="961" s="1"/>
  <c r="D88" i="961"/>
  <c r="I96" i="961"/>
  <c r="J96" i="961" s="1"/>
  <c r="O96" i="961"/>
  <c r="P96" i="961" s="1"/>
  <c r="I86" i="961"/>
  <c r="J86" i="961" s="1"/>
  <c r="O86" i="961"/>
  <c r="P86" i="961" s="1"/>
  <c r="I94" i="961"/>
  <c r="J94" i="961" s="1"/>
  <c r="I97" i="961"/>
  <c r="J97" i="961" s="1"/>
  <c r="I81" i="961"/>
  <c r="J81" i="961" s="1"/>
  <c r="D94" i="960"/>
  <c r="D80" i="960"/>
  <c r="D88" i="960"/>
  <c r="D96" i="960"/>
  <c r="D95" i="960"/>
  <c r="E102" i="962"/>
  <c r="D82" i="960"/>
  <c r="D98" i="960"/>
  <c r="D87" i="960"/>
  <c r="D99" i="960"/>
  <c r="E105" i="962"/>
  <c r="D90" i="960"/>
  <c r="D84" i="960"/>
  <c r="D92" i="960"/>
  <c r="D91" i="960"/>
  <c r="E100" i="962"/>
  <c r="D86" i="960"/>
  <c r="D83" i="960"/>
  <c r="E106" i="962"/>
  <c r="O44" i="278"/>
  <c r="P44" i="278" s="1"/>
  <c r="I44" i="278"/>
  <c r="J44" i="278" s="1"/>
  <c r="O45" i="278"/>
  <c r="P45" i="278" s="1"/>
  <c r="I45" i="278"/>
  <c r="J45" i="278" s="1"/>
  <c r="I46" i="278"/>
  <c r="J46" i="278" s="1"/>
  <c r="O46" i="278"/>
  <c r="P46" i="278" s="1"/>
  <c r="N83" i="962"/>
  <c r="N83" i="938"/>
  <c r="N77" i="962"/>
  <c r="N77" i="938"/>
  <c r="N81" i="962"/>
  <c r="N81" i="938"/>
  <c r="N85" i="962"/>
  <c r="N85" i="938"/>
  <c r="N93" i="962"/>
  <c r="N93" i="938"/>
  <c r="N78" i="962"/>
  <c r="N78" i="938"/>
  <c r="N98" i="962"/>
  <c r="N98" i="938"/>
  <c r="N89" i="962"/>
  <c r="N89" i="938"/>
  <c r="N90" i="962"/>
  <c r="N90" i="938"/>
  <c r="N84" i="962"/>
  <c r="N84" i="938"/>
  <c r="N91" i="962"/>
  <c r="N91" i="938"/>
  <c r="N79" i="962"/>
  <c r="N79" i="938"/>
  <c r="N94" i="962"/>
  <c r="N94" i="938"/>
  <c r="N87" i="962"/>
  <c r="N87" i="938"/>
  <c r="N99" i="962"/>
  <c r="N99" i="938"/>
  <c r="N82" i="962"/>
  <c r="N82" i="938"/>
  <c r="N86" i="962"/>
  <c r="N86" i="938"/>
  <c r="N88" i="962"/>
  <c r="N88" i="938"/>
  <c r="N97" i="962"/>
  <c r="N97" i="938"/>
  <c r="N95" i="962"/>
  <c r="N95" i="938"/>
  <c r="N92" i="962"/>
  <c r="N92" i="938"/>
  <c r="N80" i="962"/>
  <c r="N80" i="938"/>
  <c r="N96" i="962"/>
  <c r="N96" i="938"/>
  <c r="O15" i="278"/>
  <c r="P15" i="278" s="1"/>
  <c r="I15" i="278"/>
  <c r="J15" i="278" s="1"/>
  <c r="O19" i="278"/>
  <c r="P19" i="278" s="1"/>
  <c r="I19" i="278"/>
  <c r="J19" i="278" s="1"/>
  <c r="O23" i="278"/>
  <c r="P23" i="278" s="1"/>
  <c r="I23" i="278"/>
  <c r="J23" i="278" s="1"/>
  <c r="O27" i="278"/>
  <c r="P27" i="278" s="1"/>
  <c r="I27" i="278"/>
  <c r="J27" i="278" s="1"/>
  <c r="O31" i="278"/>
  <c r="P31" i="278" s="1"/>
  <c r="I31" i="278"/>
  <c r="J31" i="278" s="1"/>
  <c r="O35" i="278"/>
  <c r="P35" i="278" s="1"/>
  <c r="I35" i="278"/>
  <c r="J35" i="278" s="1"/>
  <c r="O39" i="278"/>
  <c r="P39" i="278" s="1"/>
  <c r="I39" i="278"/>
  <c r="J39" i="278" s="1"/>
  <c r="O43" i="278"/>
  <c r="P43" i="278" s="1"/>
  <c r="I43" i="278"/>
  <c r="J43" i="278" s="1"/>
  <c r="O16" i="278"/>
  <c r="P16" i="278" s="1"/>
  <c r="I16" i="278"/>
  <c r="J16" i="278" s="1"/>
  <c r="O20" i="278"/>
  <c r="P20" i="278" s="1"/>
  <c r="I20" i="278"/>
  <c r="J20" i="278" s="1"/>
  <c r="O24" i="278"/>
  <c r="P24" i="278" s="1"/>
  <c r="I24" i="278"/>
  <c r="J24" i="278" s="1"/>
  <c r="O28" i="278"/>
  <c r="P28" i="278" s="1"/>
  <c r="I28" i="278"/>
  <c r="J28" i="278" s="1"/>
  <c r="O32" i="278"/>
  <c r="P32" i="278" s="1"/>
  <c r="I32" i="278"/>
  <c r="J32" i="278" s="1"/>
  <c r="O36" i="278"/>
  <c r="P36" i="278" s="1"/>
  <c r="I36" i="278"/>
  <c r="J36" i="278" s="1"/>
  <c r="O40" i="278"/>
  <c r="P40" i="278" s="1"/>
  <c r="I40" i="278"/>
  <c r="J40" i="278" s="1"/>
  <c r="O12" i="278"/>
  <c r="P12" i="278" s="1"/>
  <c r="I12" i="278"/>
  <c r="J12" i="278" s="1"/>
  <c r="O17" i="278"/>
  <c r="P17" i="278" s="1"/>
  <c r="I17" i="278"/>
  <c r="J17" i="278" s="1"/>
  <c r="I21" i="278"/>
  <c r="J21" i="278" s="1"/>
  <c r="O21" i="278"/>
  <c r="P21" i="278" s="1"/>
  <c r="O25" i="278"/>
  <c r="P25" i="278" s="1"/>
  <c r="I25" i="278"/>
  <c r="J25" i="278" s="1"/>
  <c r="I29" i="278"/>
  <c r="J29" i="278" s="1"/>
  <c r="O29" i="278"/>
  <c r="P29" i="278" s="1"/>
  <c r="O33" i="278"/>
  <c r="P33" i="278" s="1"/>
  <c r="I33" i="278"/>
  <c r="J33" i="278" s="1"/>
  <c r="I37" i="278"/>
  <c r="J37" i="278" s="1"/>
  <c r="O37" i="278"/>
  <c r="P37" i="278" s="1"/>
  <c r="O41" i="278"/>
  <c r="P41" i="278" s="1"/>
  <c r="I41" i="278"/>
  <c r="J41" i="278" s="1"/>
  <c r="O13" i="278"/>
  <c r="P13" i="278" s="1"/>
  <c r="I13" i="278"/>
  <c r="J13" i="278" s="1"/>
  <c r="O18" i="278"/>
  <c r="P18" i="278" s="1"/>
  <c r="I18" i="278"/>
  <c r="J18" i="278" s="1"/>
  <c r="O22" i="278"/>
  <c r="P22" i="278" s="1"/>
  <c r="I22" i="278"/>
  <c r="J22" i="278" s="1"/>
  <c r="I26" i="278"/>
  <c r="J26" i="278" s="1"/>
  <c r="O26" i="278"/>
  <c r="P26" i="278" s="1"/>
  <c r="O30" i="278"/>
  <c r="P30" i="278" s="1"/>
  <c r="I30" i="278"/>
  <c r="J30" i="278" s="1"/>
  <c r="I34" i="278"/>
  <c r="J34" i="278" s="1"/>
  <c r="O34" i="278"/>
  <c r="P34" i="278" s="1"/>
  <c r="O38" i="278"/>
  <c r="P38" i="278" s="1"/>
  <c r="I38" i="278"/>
  <c r="J38" i="278" s="1"/>
  <c r="I42" i="278"/>
  <c r="J42" i="278" s="1"/>
  <c r="O42" i="278"/>
  <c r="P42" i="278" s="1"/>
  <c r="Q91" i="278"/>
  <c r="J90" i="278"/>
  <c r="D87" i="961"/>
  <c r="D81" i="960"/>
  <c r="D85" i="960"/>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69" i="663"/>
  <c r="J68" i="663"/>
  <c r="J67" i="663"/>
  <c r="J66" i="663"/>
  <c r="J65" i="663"/>
  <c r="J64" i="663"/>
  <c r="J63" i="663"/>
  <c r="J62" i="663"/>
  <c r="J61" i="663"/>
  <c r="J60" i="663"/>
  <c r="J59" i="663"/>
  <c r="J58" i="663"/>
  <c r="J57" i="663"/>
  <c r="J56" i="663"/>
  <c r="J55" i="663"/>
  <c r="J54" i="663"/>
  <c r="J53" i="663"/>
  <c r="J52" i="663"/>
  <c r="J51" i="663"/>
  <c r="J50" i="663"/>
  <c r="J49" i="663"/>
  <c r="J48" i="663"/>
  <c r="J47" i="663"/>
  <c r="J46" i="663"/>
  <c r="J45" i="663"/>
  <c r="J44" i="663"/>
  <c r="J43" i="663"/>
  <c r="J42" i="663"/>
  <c r="J41" i="663"/>
  <c r="J40" i="663"/>
  <c r="J39" i="663"/>
  <c r="J38" i="663"/>
  <c r="J37" i="663"/>
  <c r="J36" i="663"/>
  <c r="J35" i="663"/>
  <c r="J34" i="663"/>
  <c r="J33" i="663"/>
  <c r="J32" i="663"/>
  <c r="J31" i="663"/>
  <c r="J30" i="663"/>
  <c r="J29" i="663"/>
  <c r="J28" i="663"/>
  <c r="J27" i="663"/>
  <c r="J26" i="663"/>
  <c r="J25" i="663"/>
  <c r="J24" i="663"/>
  <c r="J23" i="663"/>
  <c r="J22" i="663"/>
  <c r="J21" i="663"/>
  <c r="J20" i="663"/>
  <c r="J19" i="663"/>
  <c r="J18" i="663"/>
  <c r="J17" i="663"/>
  <c r="J16" i="663"/>
  <c r="J15" i="663"/>
  <c r="J14" i="663"/>
  <c r="J13" i="663"/>
  <c r="J12" i="663"/>
  <c r="J11" i="663"/>
  <c r="J10" i="663"/>
  <c r="J9" i="663"/>
  <c r="J69" i="665"/>
  <c r="J68" i="665"/>
  <c r="J67" i="665"/>
  <c r="J66" i="665"/>
  <c r="J65" i="665"/>
  <c r="J64" i="665"/>
  <c r="J63" i="665"/>
  <c r="J62" i="665"/>
  <c r="J61" i="665"/>
  <c r="J60" i="665"/>
  <c r="J59" i="665"/>
  <c r="J58" i="665"/>
  <c r="J57" i="665"/>
  <c r="J56" i="665"/>
  <c r="J55" i="665"/>
  <c r="J54" i="665"/>
  <c r="J53" i="665"/>
  <c r="J52" i="665"/>
  <c r="J51" i="665"/>
  <c r="J50" i="665"/>
  <c r="J49" i="665"/>
  <c r="J48" i="665"/>
  <c r="J47" i="665"/>
  <c r="J46" i="665"/>
  <c r="J45" i="665"/>
  <c r="J44" i="665"/>
  <c r="J43" i="665"/>
  <c r="J42" i="665"/>
  <c r="J41" i="665"/>
  <c r="J40" i="665"/>
  <c r="J39" i="665"/>
  <c r="J38" i="665"/>
  <c r="J37" i="665"/>
  <c r="J36" i="665"/>
  <c r="J35" i="665"/>
  <c r="J34" i="665"/>
  <c r="J33" i="665"/>
  <c r="J32" i="665"/>
  <c r="J31" i="665"/>
  <c r="J30" i="665"/>
  <c r="J29" i="665"/>
  <c r="J28" i="665"/>
  <c r="J27" i="665"/>
  <c r="J26" i="665"/>
  <c r="J25" i="665"/>
  <c r="J24" i="665"/>
  <c r="J23" i="665"/>
  <c r="J22" i="665"/>
  <c r="J21" i="665"/>
  <c r="J20" i="665"/>
  <c r="J19" i="665"/>
  <c r="J18" i="665"/>
  <c r="J17" i="665"/>
  <c r="J16" i="665"/>
  <c r="J15" i="665"/>
  <c r="J14" i="665"/>
  <c r="J13" i="665"/>
  <c r="J12" i="665"/>
  <c r="J11" i="665"/>
  <c r="J10" i="665"/>
  <c r="J9" i="665"/>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11" i="663"/>
  <c r="E12" i="663"/>
  <c r="E13" i="663"/>
  <c r="E14" i="663"/>
  <c r="E15" i="663"/>
  <c r="E16" i="663"/>
  <c r="E17" i="663"/>
  <c r="E18" i="663"/>
  <c r="E19" i="663"/>
  <c r="E20" i="663"/>
  <c r="E21" i="663"/>
  <c r="E22" i="663"/>
  <c r="E23" i="663"/>
  <c r="E24" i="663"/>
  <c r="E25" i="663"/>
  <c r="E26" i="663"/>
  <c r="E27" i="663"/>
  <c r="E28" i="663"/>
  <c r="E29" i="663"/>
  <c r="E30" i="663"/>
  <c r="E31" i="663"/>
  <c r="E32" i="663"/>
  <c r="E33" i="663"/>
  <c r="E34" i="663"/>
  <c r="E35" i="663"/>
  <c r="E36" i="663"/>
  <c r="E37" i="663"/>
  <c r="E38" i="663"/>
  <c r="E39" i="663"/>
  <c r="E40" i="663"/>
  <c r="E41" i="663"/>
  <c r="E42" i="663"/>
  <c r="E43" i="663"/>
  <c r="E44" i="663"/>
  <c r="E45" i="663"/>
  <c r="E46" i="663"/>
  <c r="E47" i="663"/>
  <c r="E48" i="663"/>
  <c r="E49" i="663"/>
  <c r="E50" i="663"/>
  <c r="E51" i="663"/>
  <c r="E52" i="663"/>
  <c r="E53" i="663"/>
  <c r="E54" i="663"/>
  <c r="E55" i="663"/>
  <c r="E56" i="663"/>
  <c r="E57" i="663"/>
  <c r="E58" i="663"/>
  <c r="E59" i="663"/>
  <c r="E60" i="663"/>
  <c r="E61" i="663"/>
  <c r="E62" i="663"/>
  <c r="E63" i="663"/>
  <c r="E64" i="663"/>
  <c r="E65" i="663"/>
  <c r="E66" i="663"/>
  <c r="E67" i="663"/>
  <c r="E68" i="663"/>
  <c r="E69" i="663"/>
  <c r="E11" i="665"/>
  <c r="E12" i="665"/>
  <c r="E13" i="665"/>
  <c r="E14" i="665"/>
  <c r="E15" i="665"/>
  <c r="E16" i="665"/>
  <c r="E17" i="665"/>
  <c r="E18" i="665"/>
  <c r="E19" i="665"/>
  <c r="E20" i="665"/>
  <c r="E21" i="665"/>
  <c r="E22" i="665"/>
  <c r="E23" i="665"/>
  <c r="E24" i="665"/>
  <c r="E25" i="665"/>
  <c r="E26" i="665"/>
  <c r="E27" i="665"/>
  <c r="E28" i="665"/>
  <c r="E29" i="665"/>
  <c r="E30" i="665"/>
  <c r="E31" i="665"/>
  <c r="E32" i="665"/>
  <c r="E33" i="665"/>
  <c r="E34" i="665"/>
  <c r="E35" i="665"/>
  <c r="E36" i="665"/>
  <c r="E37" i="665"/>
  <c r="E38" i="665"/>
  <c r="E39" i="665"/>
  <c r="E40" i="665"/>
  <c r="E41" i="665"/>
  <c r="E42" i="665"/>
  <c r="E43" i="665"/>
  <c r="E44" i="665"/>
  <c r="E45" i="665"/>
  <c r="E46" i="665"/>
  <c r="E47" i="665"/>
  <c r="E48" i="665"/>
  <c r="E49" i="665"/>
  <c r="E50" i="665"/>
  <c r="E51" i="665"/>
  <c r="E52" i="665"/>
  <c r="E53" i="665"/>
  <c r="E54" i="665"/>
  <c r="E55" i="665"/>
  <c r="E56" i="665"/>
  <c r="E57" i="665"/>
  <c r="E58" i="665"/>
  <c r="E59" i="665"/>
  <c r="E60" i="665"/>
  <c r="E61" i="665"/>
  <c r="E62" i="665"/>
  <c r="E63" i="665"/>
  <c r="E64" i="665"/>
  <c r="E65" i="665"/>
  <c r="E66" i="665"/>
  <c r="E67" i="665"/>
  <c r="E68" i="665"/>
  <c r="E69" i="665"/>
  <c r="E10" i="8"/>
  <c r="E10" i="663"/>
  <c r="E10" i="665"/>
  <c r="E9" i="8"/>
  <c r="E9" i="663"/>
  <c r="E9" i="665"/>
  <c r="Q22" i="23" l="1"/>
  <c r="J21" i="23"/>
  <c r="O93" i="961"/>
  <c r="P93" i="961" s="1"/>
  <c r="G80" i="962"/>
  <c r="G80" i="938"/>
  <c r="G79" i="962"/>
  <c r="G79" i="938"/>
  <c r="G77" i="962"/>
  <c r="G77" i="938"/>
  <c r="G78" i="962"/>
  <c r="G78" i="938"/>
  <c r="E99" i="961"/>
  <c r="E99" i="937"/>
  <c r="F104" i="962"/>
  <c r="F104" i="938"/>
  <c r="I88" i="937"/>
  <c r="J88" i="937" s="1"/>
  <c r="O88" i="937"/>
  <c r="P88" i="937" s="1"/>
  <c r="O93" i="937"/>
  <c r="P93" i="937" s="1"/>
  <c r="I93" i="937"/>
  <c r="J93" i="937" s="1"/>
  <c r="I94" i="937"/>
  <c r="J94" i="937" s="1"/>
  <c r="O94" i="937"/>
  <c r="P94" i="937" s="1"/>
  <c r="F96" i="962"/>
  <c r="F96" i="938"/>
  <c r="F92" i="962"/>
  <c r="F92" i="938"/>
  <c r="E83" i="961"/>
  <c r="E83" i="937"/>
  <c r="F102" i="962"/>
  <c r="F102" i="938"/>
  <c r="O89" i="937"/>
  <c r="P89" i="937" s="1"/>
  <c r="I89" i="937"/>
  <c r="J89" i="937" s="1"/>
  <c r="O92" i="937"/>
  <c r="P92" i="937" s="1"/>
  <c r="I92" i="937"/>
  <c r="J92" i="937" s="1"/>
  <c r="I97" i="937"/>
  <c r="J97" i="937" s="1"/>
  <c r="O97" i="937"/>
  <c r="P97" i="937" s="1"/>
  <c r="O90" i="937"/>
  <c r="P90" i="937" s="1"/>
  <c r="I90" i="937"/>
  <c r="J90" i="937" s="1"/>
  <c r="I96" i="937"/>
  <c r="J96" i="937" s="1"/>
  <c r="O96" i="937"/>
  <c r="P96" i="937" s="1"/>
  <c r="P101" i="938"/>
  <c r="Q101" i="938" s="1"/>
  <c r="J101" i="938"/>
  <c r="K101" i="938" s="1"/>
  <c r="E87" i="961"/>
  <c r="E87" i="937"/>
  <c r="E95" i="961"/>
  <c r="E95" i="937"/>
  <c r="F94" i="962"/>
  <c r="F94" i="938"/>
  <c r="E91" i="961"/>
  <c r="E91" i="937"/>
  <c r="F103" i="962"/>
  <c r="F103" i="938"/>
  <c r="J109" i="938"/>
  <c r="K109" i="938" s="1"/>
  <c r="P109" i="938"/>
  <c r="Q109" i="938" s="1"/>
  <c r="J107" i="938"/>
  <c r="K107" i="938" s="1"/>
  <c r="P107" i="938"/>
  <c r="Q107" i="938" s="1"/>
  <c r="P106" i="938"/>
  <c r="Q106" i="938" s="1"/>
  <c r="J106" i="938"/>
  <c r="K106" i="938" s="1"/>
  <c r="O80" i="937"/>
  <c r="P80" i="937" s="1"/>
  <c r="I80" i="937"/>
  <c r="J80" i="937" s="1"/>
  <c r="O85" i="937"/>
  <c r="P85" i="937" s="1"/>
  <c r="I85" i="937"/>
  <c r="J85" i="937" s="1"/>
  <c r="O86" i="937"/>
  <c r="P86" i="937" s="1"/>
  <c r="I86" i="937"/>
  <c r="J86" i="937" s="1"/>
  <c r="J105" i="938"/>
  <c r="K105" i="938" s="1"/>
  <c r="P105" i="938"/>
  <c r="Q105" i="938" s="1"/>
  <c r="J108" i="938"/>
  <c r="K108" i="938" s="1"/>
  <c r="P108" i="938"/>
  <c r="Q108" i="938" s="1"/>
  <c r="I81" i="937"/>
  <c r="J81" i="937" s="1"/>
  <c r="O81" i="937"/>
  <c r="P81" i="937" s="1"/>
  <c r="O84" i="937"/>
  <c r="P84" i="937" s="1"/>
  <c r="I84" i="937"/>
  <c r="J84" i="937" s="1"/>
  <c r="O98" i="937"/>
  <c r="P98" i="937" s="1"/>
  <c r="I98" i="937"/>
  <c r="J98" i="937" s="1"/>
  <c r="O82" i="937"/>
  <c r="P82" i="937" s="1"/>
  <c r="I82" i="937"/>
  <c r="J82" i="937" s="1"/>
  <c r="J100" i="938"/>
  <c r="K100" i="938" s="1"/>
  <c r="P100" i="938"/>
  <c r="Q100" i="938" s="1"/>
  <c r="D95" i="961"/>
  <c r="I88" i="961"/>
  <c r="J88" i="961" s="1"/>
  <c r="O88" i="961"/>
  <c r="P88" i="961" s="1"/>
  <c r="I92" i="961"/>
  <c r="J92" i="961" s="1"/>
  <c r="O92" i="961"/>
  <c r="P92" i="961" s="1"/>
  <c r="O87" i="961"/>
  <c r="P87" i="961" s="1"/>
  <c r="I87" i="961"/>
  <c r="J87" i="961" s="1"/>
  <c r="D99" i="961"/>
  <c r="O84" i="961"/>
  <c r="P84" i="961" s="1"/>
  <c r="I84" i="961"/>
  <c r="J84" i="961" s="1"/>
  <c r="D91" i="961"/>
  <c r="D83" i="961"/>
  <c r="O81" i="960"/>
  <c r="P81" i="960" s="1"/>
  <c r="I81" i="960"/>
  <c r="J81" i="960" s="1"/>
  <c r="E109" i="962"/>
  <c r="E107" i="962"/>
  <c r="P106" i="962"/>
  <c r="Q106" i="962" s="1"/>
  <c r="J106" i="962"/>
  <c r="K106" i="962" s="1"/>
  <c r="O91" i="960"/>
  <c r="P91" i="960" s="1"/>
  <c r="I91" i="960"/>
  <c r="J91" i="960" s="1"/>
  <c r="I84" i="960"/>
  <c r="J84" i="960" s="1"/>
  <c r="O84" i="960"/>
  <c r="P84" i="960" s="1"/>
  <c r="O96" i="960"/>
  <c r="P96" i="960" s="1"/>
  <c r="I96" i="960"/>
  <c r="J96" i="960" s="1"/>
  <c r="I80" i="960"/>
  <c r="J80" i="960" s="1"/>
  <c r="O80" i="960"/>
  <c r="P80" i="960" s="1"/>
  <c r="D93" i="960"/>
  <c r="E108" i="962"/>
  <c r="O83" i="960"/>
  <c r="P83" i="960" s="1"/>
  <c r="I83" i="960"/>
  <c r="J83" i="960" s="1"/>
  <c r="O87" i="960"/>
  <c r="P87" i="960" s="1"/>
  <c r="I87" i="960"/>
  <c r="J87" i="960" s="1"/>
  <c r="I82" i="960"/>
  <c r="J82" i="960" s="1"/>
  <c r="O82" i="960"/>
  <c r="P82" i="960" s="1"/>
  <c r="P102" i="962"/>
  <c r="Q102" i="962" s="1"/>
  <c r="J102" i="962"/>
  <c r="K102" i="962" s="1"/>
  <c r="O85" i="960"/>
  <c r="P85" i="960" s="1"/>
  <c r="I85" i="960"/>
  <c r="J85" i="960" s="1"/>
  <c r="E104" i="962"/>
  <c r="I92" i="960"/>
  <c r="J92" i="960" s="1"/>
  <c r="O92" i="960"/>
  <c r="P92" i="960" s="1"/>
  <c r="I90" i="960"/>
  <c r="J90" i="960" s="1"/>
  <c r="O90" i="960"/>
  <c r="P90" i="960" s="1"/>
  <c r="P105" i="962"/>
  <c r="Q105" i="962" s="1"/>
  <c r="J105" i="962"/>
  <c r="K105" i="962" s="1"/>
  <c r="O95" i="960"/>
  <c r="P95" i="960" s="1"/>
  <c r="I95" i="960"/>
  <c r="J95" i="960" s="1"/>
  <c r="O88" i="960"/>
  <c r="P88" i="960" s="1"/>
  <c r="I88" i="960"/>
  <c r="J88" i="960" s="1"/>
  <c r="I94" i="960"/>
  <c r="J94" i="960" s="1"/>
  <c r="O94" i="960"/>
  <c r="P94" i="960" s="1"/>
  <c r="E98" i="962"/>
  <c r="D89" i="960"/>
  <c r="D97" i="960"/>
  <c r="E90" i="962"/>
  <c r="E101" i="962"/>
  <c r="E103" i="962"/>
  <c r="I86" i="960"/>
  <c r="J86" i="960" s="1"/>
  <c r="O86" i="960"/>
  <c r="P86" i="960" s="1"/>
  <c r="J100" i="962"/>
  <c r="K100" i="962" s="1"/>
  <c r="P100" i="962"/>
  <c r="Q100" i="962" s="1"/>
  <c r="O99" i="960"/>
  <c r="P99" i="960" s="1"/>
  <c r="I99" i="960"/>
  <c r="J99" i="960" s="1"/>
  <c r="I98" i="960"/>
  <c r="J98" i="960" s="1"/>
  <c r="O98" i="960"/>
  <c r="P98" i="960" s="1"/>
  <c r="Q22" i="944"/>
  <c r="F25" i="943"/>
  <c r="Q22" i="932"/>
  <c r="F25" i="930"/>
  <c r="Q32" i="944"/>
  <c r="Q32" i="932"/>
  <c r="Q42" i="944"/>
  <c r="Q42" i="932"/>
  <c r="Q12" i="932"/>
  <c r="Q12" i="944"/>
  <c r="C25" i="943"/>
  <c r="Q19" i="944"/>
  <c r="Q19" i="932"/>
  <c r="C25" i="930"/>
  <c r="Q9" i="944"/>
  <c r="Q9" i="932"/>
  <c r="Q39" i="944"/>
  <c r="Q39" i="932"/>
  <c r="Q29" i="944"/>
  <c r="Q29" i="932"/>
  <c r="N32" i="965"/>
  <c r="N32" i="944"/>
  <c r="N32" i="932"/>
  <c r="N42" i="965"/>
  <c r="N42" i="944"/>
  <c r="N42" i="932"/>
  <c r="N12" i="932"/>
  <c r="N12" i="965"/>
  <c r="N12" i="944"/>
  <c r="F22" i="964"/>
  <c r="N22" i="944"/>
  <c r="N22" i="965"/>
  <c r="F22" i="943"/>
  <c r="N22" i="932"/>
  <c r="F22" i="930"/>
  <c r="N29" i="965"/>
  <c r="N29" i="944"/>
  <c r="N29" i="932"/>
  <c r="N19" i="965"/>
  <c r="C22" i="943"/>
  <c r="N19" i="944"/>
  <c r="N19" i="932"/>
  <c r="C22" i="930"/>
  <c r="N9" i="932"/>
  <c r="C22" i="964"/>
  <c r="N9" i="965"/>
  <c r="N9" i="944"/>
  <c r="N39" i="965"/>
  <c r="N39" i="944"/>
  <c r="N39" i="932"/>
  <c r="K42" i="965"/>
  <c r="K42" i="944"/>
  <c r="K42" i="932"/>
  <c r="F19" i="964"/>
  <c r="K12" i="965"/>
  <c r="K12" i="944"/>
  <c r="K12" i="932"/>
  <c r="F19" i="943"/>
  <c r="K22" i="944"/>
  <c r="K22" i="965"/>
  <c r="K22" i="932"/>
  <c r="F19" i="930"/>
  <c r="K32" i="944"/>
  <c r="K32" i="965"/>
  <c r="K32" i="932"/>
  <c r="K29" i="965"/>
  <c r="K29" i="944"/>
  <c r="K29" i="932"/>
  <c r="K19" i="944"/>
  <c r="C19" i="943"/>
  <c r="K19" i="965"/>
  <c r="K19" i="932"/>
  <c r="C19" i="930"/>
  <c r="C19" i="964"/>
  <c r="K9" i="944"/>
  <c r="K9" i="965"/>
  <c r="K9" i="932"/>
  <c r="K39" i="965"/>
  <c r="K39" i="944"/>
  <c r="K39" i="932"/>
  <c r="Q92" i="278"/>
  <c r="J91" i="278"/>
  <c r="G19" i="660"/>
  <c r="G18" i="660"/>
  <c r="G17" i="660"/>
  <c r="G16" i="660"/>
  <c r="G15" i="660"/>
  <c r="G14" i="660"/>
  <c r="G13" i="660"/>
  <c r="G12" i="660"/>
  <c r="G11" i="660"/>
  <c r="G10" i="660"/>
  <c r="G19" i="658"/>
  <c r="G18" i="658"/>
  <c r="G17" i="658"/>
  <c r="G16" i="658"/>
  <c r="G15" i="658"/>
  <c r="G14" i="658"/>
  <c r="G13" i="658"/>
  <c r="G12" i="658"/>
  <c r="G11" i="658"/>
  <c r="G10" i="658"/>
  <c r="Q23" i="23" l="1"/>
  <c r="J22" i="23"/>
  <c r="J104" i="938"/>
  <c r="K104" i="938" s="1"/>
  <c r="P104" i="938"/>
  <c r="Q104" i="938" s="1"/>
  <c r="O91" i="937"/>
  <c r="P91" i="937" s="1"/>
  <c r="I91" i="937"/>
  <c r="J91" i="937" s="1"/>
  <c r="J94" i="938"/>
  <c r="K94" i="938" s="1"/>
  <c r="P94" i="938"/>
  <c r="Q94" i="938" s="1"/>
  <c r="F80" i="962"/>
  <c r="F80" i="938"/>
  <c r="F84" i="962"/>
  <c r="F84" i="938"/>
  <c r="I83" i="937"/>
  <c r="J83" i="937" s="1"/>
  <c r="O83" i="937"/>
  <c r="P83" i="937" s="1"/>
  <c r="P92" i="938"/>
  <c r="Q92" i="938" s="1"/>
  <c r="J92" i="938"/>
  <c r="K92" i="938" s="1"/>
  <c r="F98" i="962"/>
  <c r="P98" i="962" s="1"/>
  <c r="Q98" i="962" s="1"/>
  <c r="F98" i="938"/>
  <c r="F99" i="962"/>
  <c r="F99" i="938"/>
  <c r="F82" i="962"/>
  <c r="F82" i="938"/>
  <c r="F95" i="962"/>
  <c r="F95" i="938"/>
  <c r="F90" i="962"/>
  <c r="F90" i="938"/>
  <c r="P103" i="938"/>
  <c r="Q103" i="938" s="1"/>
  <c r="J103" i="938"/>
  <c r="K103" i="938" s="1"/>
  <c r="O87" i="937"/>
  <c r="P87" i="937" s="1"/>
  <c r="I87" i="937"/>
  <c r="J87" i="937" s="1"/>
  <c r="J102" i="938"/>
  <c r="K102" i="938" s="1"/>
  <c r="P102" i="938"/>
  <c r="Q102" i="938" s="1"/>
  <c r="P96" i="938"/>
  <c r="Q96" i="938" s="1"/>
  <c r="J96" i="938"/>
  <c r="K96" i="938" s="1"/>
  <c r="I99" i="937"/>
  <c r="J99" i="937" s="1"/>
  <c r="O99" i="937"/>
  <c r="P99" i="937" s="1"/>
  <c r="F91" i="962"/>
  <c r="F91" i="938"/>
  <c r="F83" i="962"/>
  <c r="F83" i="938"/>
  <c r="F87" i="962"/>
  <c r="F87" i="938"/>
  <c r="F88" i="962"/>
  <c r="F88" i="938"/>
  <c r="F86" i="962"/>
  <c r="F86" i="938"/>
  <c r="O95" i="937"/>
  <c r="P95" i="937" s="1"/>
  <c r="I95" i="937"/>
  <c r="J95" i="937" s="1"/>
  <c r="O83" i="961"/>
  <c r="P83" i="961" s="1"/>
  <c r="I83" i="961"/>
  <c r="J83" i="961" s="1"/>
  <c r="O91" i="961"/>
  <c r="P91" i="961" s="1"/>
  <c r="I91" i="961"/>
  <c r="J91" i="961" s="1"/>
  <c r="O99" i="961"/>
  <c r="P99" i="961" s="1"/>
  <c r="I99" i="961"/>
  <c r="J99" i="961" s="1"/>
  <c r="I95" i="961"/>
  <c r="J95" i="961" s="1"/>
  <c r="O95" i="961"/>
  <c r="P95" i="961" s="1"/>
  <c r="E99" i="962"/>
  <c r="E82" i="962"/>
  <c r="E84" i="962"/>
  <c r="P90" i="962"/>
  <c r="Q90" i="962" s="1"/>
  <c r="J90" i="962"/>
  <c r="K90" i="962" s="1"/>
  <c r="O93" i="960"/>
  <c r="P93" i="960" s="1"/>
  <c r="I93" i="960"/>
  <c r="J93" i="960" s="1"/>
  <c r="E86" i="962"/>
  <c r="E80" i="962"/>
  <c r="P101" i="962"/>
  <c r="Q101" i="962" s="1"/>
  <c r="J101" i="962"/>
  <c r="K101" i="962" s="1"/>
  <c r="O97" i="960"/>
  <c r="P97" i="960" s="1"/>
  <c r="I97" i="960"/>
  <c r="J97" i="960" s="1"/>
  <c r="P109" i="962"/>
  <c r="Q109" i="962" s="1"/>
  <c r="J109" i="962"/>
  <c r="K109" i="962" s="1"/>
  <c r="E96" i="962"/>
  <c r="E92" i="962"/>
  <c r="J103" i="962"/>
  <c r="K103" i="962" s="1"/>
  <c r="P103" i="962"/>
  <c r="Q103" i="962" s="1"/>
  <c r="P104" i="962"/>
  <c r="Q104" i="962" s="1"/>
  <c r="J104" i="962"/>
  <c r="K104" i="962" s="1"/>
  <c r="P107" i="962"/>
  <c r="Q107" i="962" s="1"/>
  <c r="J107" i="962"/>
  <c r="K107" i="962" s="1"/>
  <c r="E83" i="962"/>
  <c r="E91" i="962"/>
  <c r="E94" i="962"/>
  <c r="E88" i="962"/>
  <c r="O89" i="960"/>
  <c r="P89" i="960" s="1"/>
  <c r="I89" i="960"/>
  <c r="J89" i="960" s="1"/>
  <c r="J98" i="962"/>
  <c r="K98" i="962" s="1"/>
  <c r="J108" i="962"/>
  <c r="K108" i="962" s="1"/>
  <c r="P108" i="962"/>
  <c r="Q108" i="962" s="1"/>
  <c r="Q93" i="278"/>
  <c r="J92" i="278"/>
  <c r="B72" i="665"/>
  <c r="G5" i="665"/>
  <c r="M69" i="664"/>
  <c r="N69" i="664" s="1"/>
  <c r="K69" i="665" s="1"/>
  <c r="M68" i="664"/>
  <c r="N68" i="664" s="1"/>
  <c r="K68" i="665" s="1"/>
  <c r="M67" i="664"/>
  <c r="N67" i="664" s="1"/>
  <c r="K67" i="665" s="1"/>
  <c r="M66" i="664"/>
  <c r="N66" i="664" s="1"/>
  <c r="K66" i="665" s="1"/>
  <c r="M65" i="664"/>
  <c r="N65" i="664" s="1"/>
  <c r="K65" i="665" s="1"/>
  <c r="M64" i="664"/>
  <c r="N64" i="664" s="1"/>
  <c r="K64" i="665" s="1"/>
  <c r="M63" i="664"/>
  <c r="N63" i="664" s="1"/>
  <c r="K63" i="665" s="1"/>
  <c r="M62" i="664"/>
  <c r="N62" i="664" s="1"/>
  <c r="K62" i="665" s="1"/>
  <c r="M61" i="664"/>
  <c r="N61" i="664" s="1"/>
  <c r="K61" i="665" s="1"/>
  <c r="M60" i="664"/>
  <c r="N60" i="664" s="1"/>
  <c r="K60" i="665" s="1"/>
  <c r="M59" i="664"/>
  <c r="N59" i="664" s="1"/>
  <c r="K59" i="665" s="1"/>
  <c r="M58" i="664"/>
  <c r="N58" i="664" s="1"/>
  <c r="K58" i="665" s="1"/>
  <c r="M57" i="664"/>
  <c r="N57" i="664" s="1"/>
  <c r="K57" i="665" s="1"/>
  <c r="M56" i="664"/>
  <c r="N56" i="664" s="1"/>
  <c r="K56" i="665" s="1"/>
  <c r="M55" i="664"/>
  <c r="N55" i="664" s="1"/>
  <c r="K55" i="665" s="1"/>
  <c r="M54" i="664"/>
  <c r="N54" i="664" s="1"/>
  <c r="K54" i="665" s="1"/>
  <c r="M53" i="664"/>
  <c r="N53" i="664" s="1"/>
  <c r="K53" i="665" s="1"/>
  <c r="M52" i="664"/>
  <c r="N52" i="664" s="1"/>
  <c r="K52" i="665" s="1"/>
  <c r="M51" i="664"/>
  <c r="N51" i="664" s="1"/>
  <c r="K51" i="665" s="1"/>
  <c r="M50" i="664"/>
  <c r="N50" i="664" s="1"/>
  <c r="K50" i="665" s="1"/>
  <c r="M49" i="664"/>
  <c r="N49" i="664" s="1"/>
  <c r="K49" i="665" s="1"/>
  <c r="M48" i="664"/>
  <c r="N48" i="664" s="1"/>
  <c r="K48" i="665" s="1"/>
  <c r="M47" i="664"/>
  <c r="N47" i="664" s="1"/>
  <c r="K47" i="665" s="1"/>
  <c r="M46" i="664"/>
  <c r="N46" i="664" s="1"/>
  <c r="K46" i="665" s="1"/>
  <c r="M45" i="664"/>
  <c r="N45" i="664" s="1"/>
  <c r="K45" i="665" s="1"/>
  <c r="M44" i="664"/>
  <c r="N44" i="664" s="1"/>
  <c r="K44" i="665" s="1"/>
  <c r="M43" i="664"/>
  <c r="N43" i="664" s="1"/>
  <c r="K43" i="665" s="1"/>
  <c r="M42" i="664"/>
  <c r="N42" i="664" s="1"/>
  <c r="K42" i="665" s="1"/>
  <c r="M41" i="664"/>
  <c r="N41" i="664" s="1"/>
  <c r="K41" i="665" s="1"/>
  <c r="M40" i="664"/>
  <c r="N40" i="664" s="1"/>
  <c r="K40" i="665" s="1"/>
  <c r="M39" i="664"/>
  <c r="N39" i="664" s="1"/>
  <c r="K39" i="665" s="1"/>
  <c r="M38" i="664"/>
  <c r="N38" i="664" s="1"/>
  <c r="K38" i="665" s="1"/>
  <c r="M37" i="664"/>
  <c r="N37" i="664" s="1"/>
  <c r="K37" i="665" s="1"/>
  <c r="M36" i="664"/>
  <c r="N36" i="664" s="1"/>
  <c r="K36" i="665" s="1"/>
  <c r="M35" i="664"/>
  <c r="N35" i="664" s="1"/>
  <c r="K35" i="665" s="1"/>
  <c r="M34" i="664"/>
  <c r="N34" i="664" s="1"/>
  <c r="K34" i="665" s="1"/>
  <c r="M33" i="664"/>
  <c r="N33" i="664" s="1"/>
  <c r="K33" i="665" s="1"/>
  <c r="M32" i="664"/>
  <c r="N32" i="664" s="1"/>
  <c r="K32" i="665" s="1"/>
  <c r="M31" i="664"/>
  <c r="N31" i="664" s="1"/>
  <c r="K31" i="665" s="1"/>
  <c r="M30" i="664"/>
  <c r="N30" i="664" s="1"/>
  <c r="K30" i="665" s="1"/>
  <c r="M29" i="664"/>
  <c r="N29" i="664" s="1"/>
  <c r="K29" i="665" s="1"/>
  <c r="M28" i="664"/>
  <c r="N28" i="664" s="1"/>
  <c r="K28" i="665" s="1"/>
  <c r="M27" i="664"/>
  <c r="N27" i="664" s="1"/>
  <c r="K27" i="665" s="1"/>
  <c r="M26" i="664"/>
  <c r="N26" i="664" s="1"/>
  <c r="K26" i="665" s="1"/>
  <c r="M25" i="664"/>
  <c r="N25" i="664" s="1"/>
  <c r="K25" i="665" s="1"/>
  <c r="M24" i="664"/>
  <c r="N24" i="664" s="1"/>
  <c r="K24" i="665" s="1"/>
  <c r="M23" i="664"/>
  <c r="N23" i="664" s="1"/>
  <c r="K23" i="665" s="1"/>
  <c r="M22" i="664"/>
  <c r="N22" i="664" s="1"/>
  <c r="K22" i="665" s="1"/>
  <c r="M21" i="664"/>
  <c r="N21" i="664" s="1"/>
  <c r="K21" i="665" s="1"/>
  <c r="M20" i="664"/>
  <c r="N20" i="664" s="1"/>
  <c r="K20" i="665" s="1"/>
  <c r="M19" i="664"/>
  <c r="N19" i="664" s="1"/>
  <c r="K19" i="665" s="1"/>
  <c r="M18" i="664"/>
  <c r="N18" i="664" s="1"/>
  <c r="K18" i="665" s="1"/>
  <c r="M17" i="664"/>
  <c r="N17" i="664" s="1"/>
  <c r="K17" i="665" s="1"/>
  <c r="M16" i="664"/>
  <c r="N16" i="664" s="1"/>
  <c r="K16" i="665" s="1"/>
  <c r="M15" i="664"/>
  <c r="N15" i="664" s="1"/>
  <c r="K15" i="665" s="1"/>
  <c r="M14" i="664"/>
  <c r="N14" i="664" s="1"/>
  <c r="K14" i="665" s="1"/>
  <c r="M13" i="664"/>
  <c r="N13" i="664" s="1"/>
  <c r="K13" i="665" s="1"/>
  <c r="M12" i="664"/>
  <c r="N12" i="664" s="1"/>
  <c r="K12" i="665" s="1"/>
  <c r="M11" i="664"/>
  <c r="N11" i="664" s="1"/>
  <c r="K11" i="665" s="1"/>
  <c r="M10" i="664"/>
  <c r="N10" i="664" s="1"/>
  <c r="K10" i="665" s="1"/>
  <c r="G11" i="664"/>
  <c r="H11" i="664" s="1"/>
  <c r="F11" i="665" s="1"/>
  <c r="G12" i="664"/>
  <c r="H12" i="664" s="1"/>
  <c r="F12" i="665" s="1"/>
  <c r="G13" i="664"/>
  <c r="H13" i="664" s="1"/>
  <c r="F13" i="665" s="1"/>
  <c r="G14" i="664"/>
  <c r="H14" i="664" s="1"/>
  <c r="F14" i="665" s="1"/>
  <c r="G15" i="664"/>
  <c r="H15" i="664" s="1"/>
  <c r="F15" i="665" s="1"/>
  <c r="G16" i="664"/>
  <c r="H16" i="664" s="1"/>
  <c r="F16" i="665" s="1"/>
  <c r="G17" i="664"/>
  <c r="H17" i="664" s="1"/>
  <c r="F17" i="665" s="1"/>
  <c r="G18" i="664"/>
  <c r="H18" i="664" s="1"/>
  <c r="F18" i="665" s="1"/>
  <c r="G19" i="664"/>
  <c r="H19" i="664" s="1"/>
  <c r="F19" i="665" s="1"/>
  <c r="G20" i="664"/>
  <c r="H20" i="664" s="1"/>
  <c r="F20" i="665" s="1"/>
  <c r="G21" i="664"/>
  <c r="H21" i="664" s="1"/>
  <c r="F21" i="665" s="1"/>
  <c r="G22" i="664"/>
  <c r="H22" i="664" s="1"/>
  <c r="F22" i="665" s="1"/>
  <c r="G23" i="664"/>
  <c r="H23" i="664" s="1"/>
  <c r="F23" i="665" s="1"/>
  <c r="G24" i="664"/>
  <c r="H24" i="664" s="1"/>
  <c r="F24" i="665" s="1"/>
  <c r="G25" i="664"/>
  <c r="H25" i="664" s="1"/>
  <c r="F25" i="665" s="1"/>
  <c r="G26" i="664"/>
  <c r="H26" i="664" s="1"/>
  <c r="F26" i="665" s="1"/>
  <c r="G27" i="664"/>
  <c r="H27" i="664" s="1"/>
  <c r="F27" i="665" s="1"/>
  <c r="G28" i="664"/>
  <c r="H28" i="664" s="1"/>
  <c r="F28" i="665" s="1"/>
  <c r="G29" i="664"/>
  <c r="H29" i="664" s="1"/>
  <c r="F29" i="665" s="1"/>
  <c r="G30" i="664"/>
  <c r="H30" i="664" s="1"/>
  <c r="F30" i="665" s="1"/>
  <c r="G31" i="664"/>
  <c r="H31" i="664" s="1"/>
  <c r="F31" i="665" s="1"/>
  <c r="G32" i="664"/>
  <c r="H32" i="664" s="1"/>
  <c r="F32" i="665" s="1"/>
  <c r="G33" i="664"/>
  <c r="H33" i="664" s="1"/>
  <c r="F33" i="665" s="1"/>
  <c r="G34" i="664"/>
  <c r="H34" i="664" s="1"/>
  <c r="F34" i="665" s="1"/>
  <c r="G35" i="664"/>
  <c r="H35" i="664" s="1"/>
  <c r="F35" i="665" s="1"/>
  <c r="G36" i="664"/>
  <c r="H36" i="664" s="1"/>
  <c r="F36" i="665" s="1"/>
  <c r="G37" i="664"/>
  <c r="H37" i="664" s="1"/>
  <c r="F37" i="665" s="1"/>
  <c r="G38" i="664"/>
  <c r="H38" i="664" s="1"/>
  <c r="F38" i="665" s="1"/>
  <c r="G39" i="664"/>
  <c r="H39" i="664" s="1"/>
  <c r="F39" i="665" s="1"/>
  <c r="G40" i="664"/>
  <c r="H40" i="664" s="1"/>
  <c r="F40" i="665" s="1"/>
  <c r="G41" i="664"/>
  <c r="H41" i="664" s="1"/>
  <c r="F41" i="665" s="1"/>
  <c r="G42" i="664"/>
  <c r="H42" i="664" s="1"/>
  <c r="F42" i="665" s="1"/>
  <c r="G43" i="664"/>
  <c r="H43" i="664" s="1"/>
  <c r="F43" i="665" s="1"/>
  <c r="G44" i="664"/>
  <c r="H44" i="664" s="1"/>
  <c r="F44" i="665" s="1"/>
  <c r="G45" i="664"/>
  <c r="H45" i="664" s="1"/>
  <c r="F45" i="665" s="1"/>
  <c r="G46" i="664"/>
  <c r="H46" i="664" s="1"/>
  <c r="F46" i="665" s="1"/>
  <c r="G47" i="664"/>
  <c r="H47" i="664" s="1"/>
  <c r="F47" i="665" s="1"/>
  <c r="G48" i="664"/>
  <c r="H48" i="664" s="1"/>
  <c r="F48" i="665" s="1"/>
  <c r="G49" i="664"/>
  <c r="H49" i="664" s="1"/>
  <c r="F49" i="665" s="1"/>
  <c r="G50" i="664"/>
  <c r="H50" i="664" s="1"/>
  <c r="F50" i="665" s="1"/>
  <c r="G51" i="664"/>
  <c r="H51" i="664" s="1"/>
  <c r="F51" i="665" s="1"/>
  <c r="G52" i="664"/>
  <c r="H52" i="664" s="1"/>
  <c r="F52" i="665" s="1"/>
  <c r="G53" i="664"/>
  <c r="H53" i="664" s="1"/>
  <c r="F53" i="665" s="1"/>
  <c r="G54" i="664"/>
  <c r="H54" i="664" s="1"/>
  <c r="F54" i="665" s="1"/>
  <c r="G55" i="664"/>
  <c r="H55" i="664" s="1"/>
  <c r="F55" i="665" s="1"/>
  <c r="G56" i="664"/>
  <c r="H56" i="664" s="1"/>
  <c r="F56" i="665" s="1"/>
  <c r="G57" i="664"/>
  <c r="H57" i="664" s="1"/>
  <c r="F57" i="665" s="1"/>
  <c r="G58" i="664"/>
  <c r="H58" i="664" s="1"/>
  <c r="F58" i="665" s="1"/>
  <c r="G59" i="664"/>
  <c r="H59" i="664" s="1"/>
  <c r="F59" i="665" s="1"/>
  <c r="G60" i="664"/>
  <c r="H60" i="664" s="1"/>
  <c r="F60" i="665" s="1"/>
  <c r="G61" i="664"/>
  <c r="H61" i="664" s="1"/>
  <c r="F61" i="665" s="1"/>
  <c r="G62" i="664"/>
  <c r="H62" i="664" s="1"/>
  <c r="F62" i="665" s="1"/>
  <c r="G63" i="664"/>
  <c r="H63" i="664" s="1"/>
  <c r="F63" i="665" s="1"/>
  <c r="G64" i="664"/>
  <c r="H64" i="664" s="1"/>
  <c r="F64" i="665" s="1"/>
  <c r="G65" i="664"/>
  <c r="H65" i="664" s="1"/>
  <c r="F65" i="665" s="1"/>
  <c r="G66" i="664"/>
  <c r="H66" i="664" s="1"/>
  <c r="F66" i="665" s="1"/>
  <c r="G67" i="664"/>
  <c r="H67" i="664" s="1"/>
  <c r="F67" i="665" s="1"/>
  <c r="G68" i="664"/>
  <c r="H68" i="664" s="1"/>
  <c r="F68" i="665" s="1"/>
  <c r="G69" i="664"/>
  <c r="H69" i="664" s="1"/>
  <c r="F69" i="665" s="1"/>
  <c r="G10" i="664"/>
  <c r="H10" i="664" s="1"/>
  <c r="M9" i="664"/>
  <c r="N9" i="664" s="1"/>
  <c r="K9" i="665" s="1"/>
  <c r="J23" i="23" l="1"/>
  <c r="Q24" i="23"/>
  <c r="F81" i="962"/>
  <c r="F81" i="938"/>
  <c r="J90" i="938"/>
  <c r="K90" i="938" s="1"/>
  <c r="P90" i="938"/>
  <c r="Q90" i="938" s="1"/>
  <c r="J95" i="938"/>
  <c r="K95" i="938" s="1"/>
  <c r="P95" i="938"/>
  <c r="Q95" i="938" s="1"/>
  <c r="J82" i="938"/>
  <c r="K82" i="938" s="1"/>
  <c r="P82" i="938"/>
  <c r="Q82" i="938" s="1"/>
  <c r="P99" i="938"/>
  <c r="Q99" i="938" s="1"/>
  <c r="J99" i="938"/>
  <c r="K99" i="938" s="1"/>
  <c r="J98" i="938"/>
  <c r="K98" i="938" s="1"/>
  <c r="P98" i="938"/>
  <c r="Q98" i="938" s="1"/>
  <c r="F97" i="962"/>
  <c r="F97" i="938"/>
  <c r="F89" i="962"/>
  <c r="F89" i="938"/>
  <c r="F93" i="962"/>
  <c r="F93" i="938"/>
  <c r="J87" i="938"/>
  <c r="K87" i="938" s="1"/>
  <c r="P87" i="938"/>
  <c r="Q87" i="938" s="1"/>
  <c r="J84" i="938"/>
  <c r="K84" i="938" s="1"/>
  <c r="P84" i="938"/>
  <c r="Q84" i="938" s="1"/>
  <c r="F85" i="962"/>
  <c r="F85" i="938"/>
  <c r="J86" i="938"/>
  <c r="K86" i="938" s="1"/>
  <c r="P86" i="938"/>
  <c r="Q86" i="938" s="1"/>
  <c r="P88" i="938"/>
  <c r="Q88" i="938" s="1"/>
  <c r="J88" i="938"/>
  <c r="K88" i="938" s="1"/>
  <c r="P83" i="938"/>
  <c r="Q83" i="938" s="1"/>
  <c r="J83" i="938"/>
  <c r="K83" i="938" s="1"/>
  <c r="J91" i="938"/>
  <c r="K91" i="938" s="1"/>
  <c r="P91" i="938"/>
  <c r="Q91" i="938" s="1"/>
  <c r="P80" i="938"/>
  <c r="Q80" i="938" s="1"/>
  <c r="J80" i="938"/>
  <c r="K80" i="938" s="1"/>
  <c r="P94" i="962"/>
  <c r="Q94" i="962" s="1"/>
  <c r="J94" i="962"/>
  <c r="K94" i="962" s="1"/>
  <c r="P82" i="962"/>
  <c r="Q82" i="962" s="1"/>
  <c r="J82" i="962"/>
  <c r="K82" i="962" s="1"/>
  <c r="E95" i="962"/>
  <c r="E87" i="962"/>
  <c r="E81" i="962"/>
  <c r="E97" i="962"/>
  <c r="P88" i="962"/>
  <c r="Q88" i="962" s="1"/>
  <c r="J88" i="962"/>
  <c r="K88" i="962" s="1"/>
  <c r="J84" i="962"/>
  <c r="K84" i="962" s="1"/>
  <c r="P84" i="962"/>
  <c r="Q84" i="962" s="1"/>
  <c r="E93" i="962"/>
  <c r="E89" i="962"/>
  <c r="P83" i="962"/>
  <c r="Q83" i="962" s="1"/>
  <c r="J83" i="962"/>
  <c r="K83" i="962" s="1"/>
  <c r="P96" i="962"/>
  <c r="Q96" i="962" s="1"/>
  <c r="J96" i="962"/>
  <c r="K96" i="962" s="1"/>
  <c r="P86" i="962"/>
  <c r="Q86" i="962" s="1"/>
  <c r="J86" i="962"/>
  <c r="K86" i="962" s="1"/>
  <c r="E85" i="962"/>
  <c r="J91" i="962"/>
  <c r="K91" i="962" s="1"/>
  <c r="P91" i="962"/>
  <c r="Q91" i="962" s="1"/>
  <c r="J92" i="962"/>
  <c r="K92" i="962" s="1"/>
  <c r="P92" i="962"/>
  <c r="Q92" i="962" s="1"/>
  <c r="P80" i="962"/>
  <c r="Q80" i="962" s="1"/>
  <c r="J80" i="962"/>
  <c r="K80" i="962" s="1"/>
  <c r="P99" i="962"/>
  <c r="Q99" i="962" s="1"/>
  <c r="J99" i="962"/>
  <c r="K99" i="962" s="1"/>
  <c r="Q33" i="944"/>
  <c r="Q33" i="932"/>
  <c r="Q43" i="944"/>
  <c r="Q43" i="932"/>
  <c r="G25" i="943"/>
  <c r="Q23" i="944"/>
  <c r="Q23" i="932"/>
  <c r="G25" i="930"/>
  <c r="Q13" i="944"/>
  <c r="Q13" i="932"/>
  <c r="Q40" i="944"/>
  <c r="Q40" i="932"/>
  <c r="Q30" i="944"/>
  <c r="Q30" i="932"/>
  <c r="Q20" i="944"/>
  <c r="D25" i="943"/>
  <c r="Q20" i="932"/>
  <c r="Q94" i="278"/>
  <c r="J93" i="278"/>
  <c r="L9" i="665"/>
  <c r="H9" i="937" s="1"/>
  <c r="L10" i="665"/>
  <c r="G12" i="665"/>
  <c r="G11" i="665"/>
  <c r="G61" i="665"/>
  <c r="G51" i="665"/>
  <c r="G42" i="665"/>
  <c r="G31" i="665"/>
  <c r="G21" i="665"/>
  <c r="L67" i="665"/>
  <c r="H67" i="937" s="1"/>
  <c r="G60" i="665"/>
  <c r="G50" i="665"/>
  <c r="G30" i="665"/>
  <c r="G20" i="665"/>
  <c r="G57" i="665"/>
  <c r="G49" i="665"/>
  <c r="G33" i="665"/>
  <c r="G25" i="665"/>
  <c r="G17" i="665"/>
  <c r="L66" i="665"/>
  <c r="H66" i="937" s="1"/>
  <c r="L58" i="665"/>
  <c r="H58" i="937" s="1"/>
  <c r="L50" i="665"/>
  <c r="H50" i="937" s="1"/>
  <c r="L46" i="665"/>
  <c r="H46" i="937" s="1"/>
  <c r="L39" i="665"/>
  <c r="H39" i="937" s="1"/>
  <c r="L31" i="665"/>
  <c r="H31" i="937" s="1"/>
  <c r="L24" i="665"/>
  <c r="H24" i="937" s="1"/>
  <c r="L20" i="665"/>
  <c r="H20" i="937" s="1"/>
  <c r="L12" i="665"/>
  <c r="G69" i="665"/>
  <c r="G63" i="665"/>
  <c r="G59" i="665"/>
  <c r="G53" i="665"/>
  <c r="G44" i="665"/>
  <c r="G39" i="665"/>
  <c r="G35" i="665"/>
  <c r="G29" i="665"/>
  <c r="G23" i="665"/>
  <c r="G19" i="665"/>
  <c r="G13" i="665"/>
  <c r="G64" i="665"/>
  <c r="G56" i="665"/>
  <c r="G48" i="665"/>
  <c r="G40" i="665"/>
  <c r="G32" i="665"/>
  <c r="G24" i="665"/>
  <c r="G16" i="665"/>
  <c r="L69" i="665"/>
  <c r="H69" i="937" s="1"/>
  <c r="L65" i="665"/>
  <c r="H65" i="937" s="1"/>
  <c r="L61" i="665"/>
  <c r="H61" i="937" s="1"/>
  <c r="L57" i="665"/>
  <c r="H57" i="937" s="1"/>
  <c r="L53" i="665"/>
  <c r="H53" i="937" s="1"/>
  <c r="L49" i="665"/>
  <c r="H49" i="937" s="1"/>
  <c r="L45" i="665"/>
  <c r="H45" i="937" s="1"/>
  <c r="L38" i="665"/>
  <c r="H38" i="937" s="1"/>
  <c r="L34" i="665"/>
  <c r="H34" i="937" s="1"/>
  <c r="L30" i="665"/>
  <c r="H30" i="937" s="1"/>
  <c r="L26" i="665"/>
  <c r="H26" i="937" s="1"/>
  <c r="L23" i="665"/>
  <c r="H23" i="937" s="1"/>
  <c r="L19" i="665"/>
  <c r="H19" i="937" s="1"/>
  <c r="L15" i="665"/>
  <c r="H15" i="937" s="1"/>
  <c r="L11" i="665"/>
  <c r="G67" i="665"/>
  <c r="G55" i="665"/>
  <c r="G46" i="665"/>
  <c r="G37" i="665"/>
  <c r="G27" i="665"/>
  <c r="G15" i="665"/>
  <c r="L63" i="665"/>
  <c r="H63" i="937" s="1"/>
  <c r="L59" i="665"/>
  <c r="H59" i="937" s="1"/>
  <c r="L55" i="665"/>
  <c r="H55" i="937" s="1"/>
  <c r="L51" i="665"/>
  <c r="H51" i="937" s="1"/>
  <c r="L47" i="665"/>
  <c r="H47" i="937" s="1"/>
  <c r="L43" i="665"/>
  <c r="H43" i="937" s="1"/>
  <c r="L40" i="665"/>
  <c r="H40" i="937" s="1"/>
  <c r="L36" i="665"/>
  <c r="H36" i="937" s="1"/>
  <c r="L32" i="665"/>
  <c r="H32" i="937" s="1"/>
  <c r="L28" i="665"/>
  <c r="H28" i="937" s="1"/>
  <c r="L25" i="665"/>
  <c r="H25" i="937" s="1"/>
  <c r="L21" i="665"/>
  <c r="H21" i="937" s="1"/>
  <c r="L17" i="665"/>
  <c r="H17" i="937" s="1"/>
  <c r="L13" i="665"/>
  <c r="G66" i="665"/>
  <c r="G54" i="665"/>
  <c r="G45" i="665"/>
  <c r="G36" i="665"/>
  <c r="G26" i="665"/>
  <c r="G14" i="665"/>
  <c r="G65" i="665"/>
  <c r="G41" i="665"/>
  <c r="L62" i="665"/>
  <c r="H62" i="937" s="1"/>
  <c r="L54" i="665"/>
  <c r="H54" i="937" s="1"/>
  <c r="L42" i="665"/>
  <c r="H42" i="937" s="1"/>
  <c r="L35" i="665"/>
  <c r="H35" i="937" s="1"/>
  <c r="L27" i="665"/>
  <c r="H27" i="937" s="1"/>
  <c r="L16" i="665"/>
  <c r="H16" i="937" s="1"/>
  <c r="G68" i="665"/>
  <c r="G62" i="665"/>
  <c r="G58" i="665"/>
  <c r="G52" i="665"/>
  <c r="G47" i="665"/>
  <c r="G43" i="665"/>
  <c r="G38" i="665"/>
  <c r="G34" i="665"/>
  <c r="G28" i="665"/>
  <c r="G22" i="665"/>
  <c r="G18" i="665"/>
  <c r="L68" i="665"/>
  <c r="H68" i="937" s="1"/>
  <c r="L64" i="665"/>
  <c r="H64" i="937" s="1"/>
  <c r="L60" i="665"/>
  <c r="H60" i="937" s="1"/>
  <c r="L56" i="665"/>
  <c r="H56" i="937" s="1"/>
  <c r="L52" i="665"/>
  <c r="H52" i="937" s="1"/>
  <c r="L48" i="665"/>
  <c r="H48" i="937" s="1"/>
  <c r="L44" i="665"/>
  <c r="H44" i="937" s="1"/>
  <c r="L41" i="665"/>
  <c r="H41" i="937" s="1"/>
  <c r="L37" i="665"/>
  <c r="H37" i="937" s="1"/>
  <c r="L33" i="665"/>
  <c r="H33" i="937" s="1"/>
  <c r="L29" i="665"/>
  <c r="H29" i="937" s="1"/>
  <c r="L22" i="665"/>
  <c r="H22" i="937" s="1"/>
  <c r="L18" i="665"/>
  <c r="H18" i="937" s="1"/>
  <c r="L14" i="665"/>
  <c r="H14" i="937" s="1"/>
  <c r="G9" i="664"/>
  <c r="B72" i="664"/>
  <c r="E4" i="664"/>
  <c r="H72" i="665"/>
  <c r="A5" i="665"/>
  <c r="A1" i="665"/>
  <c r="J72" i="664"/>
  <c r="F10" i="665"/>
  <c r="D25" i="930" s="1"/>
  <c r="A4" i="664"/>
  <c r="A1" i="664"/>
  <c r="B72" i="663"/>
  <c r="G5" i="663"/>
  <c r="B72" i="662"/>
  <c r="G4" i="662"/>
  <c r="P69" i="662"/>
  <c r="K69" i="663" s="1"/>
  <c r="P68" i="662"/>
  <c r="K68" i="663" s="1"/>
  <c r="P67" i="662"/>
  <c r="K67" i="663" s="1"/>
  <c r="P66" i="662"/>
  <c r="K66" i="663" s="1"/>
  <c r="P65" i="662"/>
  <c r="K65" i="663" s="1"/>
  <c r="P64" i="662"/>
  <c r="K64" i="663" s="1"/>
  <c r="P63" i="662"/>
  <c r="K63" i="663" s="1"/>
  <c r="P62" i="662"/>
  <c r="K62" i="663" s="1"/>
  <c r="P61" i="662"/>
  <c r="K61" i="663" s="1"/>
  <c r="P60" i="662"/>
  <c r="K60" i="663" s="1"/>
  <c r="P59" i="662"/>
  <c r="K59" i="663" s="1"/>
  <c r="P58" i="662"/>
  <c r="K58" i="663" s="1"/>
  <c r="P57" i="662"/>
  <c r="K57" i="663" s="1"/>
  <c r="P56" i="662"/>
  <c r="K56" i="663" s="1"/>
  <c r="P55" i="662"/>
  <c r="K55" i="663" s="1"/>
  <c r="P54" i="662"/>
  <c r="K54" i="663" s="1"/>
  <c r="P53" i="662"/>
  <c r="K53" i="663" s="1"/>
  <c r="P52" i="662"/>
  <c r="K52" i="663" s="1"/>
  <c r="P51" i="662"/>
  <c r="K51" i="663" s="1"/>
  <c r="P50" i="662"/>
  <c r="K50" i="663" s="1"/>
  <c r="P49" i="662"/>
  <c r="K49" i="663" s="1"/>
  <c r="P48" i="662"/>
  <c r="K48" i="663" s="1"/>
  <c r="P47" i="662"/>
  <c r="K47" i="663" s="1"/>
  <c r="P46" i="662"/>
  <c r="K46" i="663" s="1"/>
  <c r="P45" i="662"/>
  <c r="K45" i="663" s="1"/>
  <c r="P44" i="662"/>
  <c r="K44" i="663" s="1"/>
  <c r="P43" i="662"/>
  <c r="K43" i="663" s="1"/>
  <c r="P42" i="662"/>
  <c r="K42" i="663" s="1"/>
  <c r="P41" i="662"/>
  <c r="K41" i="663" s="1"/>
  <c r="P40" i="662"/>
  <c r="K40" i="663" s="1"/>
  <c r="P39" i="662"/>
  <c r="K39" i="663" s="1"/>
  <c r="P38" i="662"/>
  <c r="K38" i="663" s="1"/>
  <c r="P37" i="662"/>
  <c r="K37" i="663" s="1"/>
  <c r="P36" i="662"/>
  <c r="K36" i="663" s="1"/>
  <c r="P35" i="662"/>
  <c r="K35" i="663" s="1"/>
  <c r="P34" i="662"/>
  <c r="K34" i="663" s="1"/>
  <c r="P33" i="662"/>
  <c r="K33" i="663" s="1"/>
  <c r="P32" i="662"/>
  <c r="K32" i="663" s="1"/>
  <c r="P31" i="662"/>
  <c r="K31" i="663" s="1"/>
  <c r="P30" i="662"/>
  <c r="K30" i="663" s="1"/>
  <c r="P29" i="662"/>
  <c r="K29" i="663" s="1"/>
  <c r="P28" i="662"/>
  <c r="K28" i="663" s="1"/>
  <c r="P27" i="662"/>
  <c r="K27" i="663" s="1"/>
  <c r="P26" i="662"/>
  <c r="K26" i="663" s="1"/>
  <c r="P25" i="662"/>
  <c r="K25" i="663" s="1"/>
  <c r="P24" i="662"/>
  <c r="K24" i="663" s="1"/>
  <c r="P23" i="662"/>
  <c r="K23" i="663" s="1"/>
  <c r="P22" i="662"/>
  <c r="K22" i="663" s="1"/>
  <c r="P21" i="662"/>
  <c r="K21" i="663" s="1"/>
  <c r="P20" i="662"/>
  <c r="K20" i="663" s="1"/>
  <c r="P19" i="662"/>
  <c r="K19" i="663" s="1"/>
  <c r="P18" i="662"/>
  <c r="K18" i="663" s="1"/>
  <c r="P17" i="662"/>
  <c r="K17" i="663" s="1"/>
  <c r="P16" i="662"/>
  <c r="K16" i="663" s="1"/>
  <c r="P15" i="662"/>
  <c r="K15" i="663" s="1"/>
  <c r="P14" i="662"/>
  <c r="K14" i="663" s="1"/>
  <c r="P13" i="662"/>
  <c r="K13" i="663" s="1"/>
  <c r="P12" i="662"/>
  <c r="K12" i="663" s="1"/>
  <c r="P11" i="662"/>
  <c r="K11" i="663" s="1"/>
  <c r="P10" i="662"/>
  <c r="K10" i="663" s="1"/>
  <c r="P9" i="662"/>
  <c r="K9" i="663" s="1"/>
  <c r="I10" i="662"/>
  <c r="F10" i="663" s="1"/>
  <c r="I11" i="662"/>
  <c r="I12" i="662"/>
  <c r="F12" i="663" s="1"/>
  <c r="I13" i="662"/>
  <c r="F13" i="663" s="1"/>
  <c r="I14" i="662"/>
  <c r="F14" i="663" s="1"/>
  <c r="I15" i="662"/>
  <c r="F15" i="663" s="1"/>
  <c r="I16" i="662"/>
  <c r="F16" i="663" s="1"/>
  <c r="I17" i="662"/>
  <c r="F17" i="663" s="1"/>
  <c r="I18" i="662"/>
  <c r="F18" i="663" s="1"/>
  <c r="I19" i="662"/>
  <c r="F19" i="663" s="1"/>
  <c r="I20" i="662"/>
  <c r="F20" i="663" s="1"/>
  <c r="I21" i="662"/>
  <c r="F21" i="663" s="1"/>
  <c r="I22" i="662"/>
  <c r="F22" i="663" s="1"/>
  <c r="I23" i="662"/>
  <c r="F23" i="663" s="1"/>
  <c r="I24" i="662"/>
  <c r="F24" i="663" s="1"/>
  <c r="I25" i="662"/>
  <c r="F25" i="663" s="1"/>
  <c r="I26" i="662"/>
  <c r="F26" i="663" s="1"/>
  <c r="I27" i="662"/>
  <c r="F27" i="663" s="1"/>
  <c r="I28" i="662"/>
  <c r="F28" i="663" s="1"/>
  <c r="I29" i="662"/>
  <c r="F29" i="663" s="1"/>
  <c r="I30" i="662"/>
  <c r="F30" i="663" s="1"/>
  <c r="I31" i="662"/>
  <c r="F31" i="663" s="1"/>
  <c r="I32" i="662"/>
  <c r="F32" i="663" s="1"/>
  <c r="I33" i="662"/>
  <c r="F33" i="663" s="1"/>
  <c r="I34" i="662"/>
  <c r="F34" i="663" s="1"/>
  <c r="I35" i="662"/>
  <c r="F35" i="663" s="1"/>
  <c r="I36" i="662"/>
  <c r="F36" i="663" s="1"/>
  <c r="I37" i="662"/>
  <c r="F37" i="663" s="1"/>
  <c r="I38" i="662"/>
  <c r="F38" i="663" s="1"/>
  <c r="I39" i="662"/>
  <c r="F39" i="663" s="1"/>
  <c r="I40" i="662"/>
  <c r="F40" i="663" s="1"/>
  <c r="I41" i="662"/>
  <c r="F41" i="663" s="1"/>
  <c r="I42" i="662"/>
  <c r="F42" i="663" s="1"/>
  <c r="I43" i="662"/>
  <c r="F43" i="663" s="1"/>
  <c r="I44" i="662"/>
  <c r="F44" i="663" s="1"/>
  <c r="I45" i="662"/>
  <c r="F45" i="663" s="1"/>
  <c r="I46" i="662"/>
  <c r="F46" i="663" s="1"/>
  <c r="I47" i="662"/>
  <c r="F47" i="663" s="1"/>
  <c r="I48" i="662"/>
  <c r="F48" i="663" s="1"/>
  <c r="I49" i="662"/>
  <c r="F49" i="663" s="1"/>
  <c r="I50" i="662"/>
  <c r="F50" i="663" s="1"/>
  <c r="I51" i="662"/>
  <c r="F51" i="663" s="1"/>
  <c r="I52" i="662"/>
  <c r="F52" i="663" s="1"/>
  <c r="I53" i="662"/>
  <c r="F53" i="663" s="1"/>
  <c r="I54" i="662"/>
  <c r="F54" i="663" s="1"/>
  <c r="I55" i="662"/>
  <c r="F55" i="663" s="1"/>
  <c r="I56" i="662"/>
  <c r="F56" i="663" s="1"/>
  <c r="I57" i="662"/>
  <c r="F57" i="663" s="1"/>
  <c r="I58" i="662"/>
  <c r="F58" i="663" s="1"/>
  <c r="I59" i="662"/>
  <c r="F59" i="663" s="1"/>
  <c r="I60" i="662"/>
  <c r="F60" i="663" s="1"/>
  <c r="I61" i="662"/>
  <c r="F61" i="663" s="1"/>
  <c r="I62" i="662"/>
  <c r="F62" i="663" s="1"/>
  <c r="I63" i="662"/>
  <c r="F63" i="663" s="1"/>
  <c r="I64" i="662"/>
  <c r="F64" i="663" s="1"/>
  <c r="I65" i="662"/>
  <c r="F65" i="663" s="1"/>
  <c r="I66" i="662"/>
  <c r="F66" i="663" s="1"/>
  <c r="I67" i="662"/>
  <c r="F67" i="663" s="1"/>
  <c r="I68" i="662"/>
  <c r="F68" i="663" s="1"/>
  <c r="I69" i="662"/>
  <c r="F69" i="663" s="1"/>
  <c r="I9" i="662"/>
  <c r="F9" i="663" s="1"/>
  <c r="H72" i="663"/>
  <c r="A5" i="663"/>
  <c r="A1" i="663"/>
  <c r="K72" i="662"/>
  <c r="A4" i="662"/>
  <c r="A1" i="662"/>
  <c r="Q25" i="23" l="1"/>
  <c r="J24" i="23"/>
  <c r="H68" i="277"/>
  <c r="H68" i="936"/>
  <c r="H65" i="277"/>
  <c r="H65" i="936"/>
  <c r="H69" i="277"/>
  <c r="H69" i="936"/>
  <c r="H66" i="277"/>
  <c r="H66" i="936"/>
  <c r="H67" i="277"/>
  <c r="H67" i="936"/>
  <c r="H52" i="277"/>
  <c r="H52" i="936"/>
  <c r="H55" i="277"/>
  <c r="H55" i="936"/>
  <c r="H64" i="277"/>
  <c r="H64" i="936"/>
  <c r="H57" i="277"/>
  <c r="H57" i="936"/>
  <c r="H61" i="277"/>
  <c r="H61" i="936"/>
  <c r="H58" i="277"/>
  <c r="H58" i="936"/>
  <c r="H53" i="277"/>
  <c r="H53" i="936"/>
  <c r="H60" i="277"/>
  <c r="H60" i="936"/>
  <c r="H56" i="277"/>
  <c r="H56" i="936"/>
  <c r="H63" i="277"/>
  <c r="H63" i="936"/>
  <c r="H62" i="277"/>
  <c r="H62" i="936"/>
  <c r="H54" i="277"/>
  <c r="H54" i="936"/>
  <c r="H59" i="277"/>
  <c r="H59" i="936"/>
  <c r="J85" i="938"/>
  <c r="K85" i="938" s="1"/>
  <c r="P85" i="938"/>
  <c r="Q85" i="938" s="1"/>
  <c r="P97" i="938"/>
  <c r="Q97" i="938" s="1"/>
  <c r="J97" i="938"/>
  <c r="K97" i="938" s="1"/>
  <c r="P93" i="938"/>
  <c r="Q93" i="938" s="1"/>
  <c r="J93" i="938"/>
  <c r="K93" i="938" s="1"/>
  <c r="J81" i="938"/>
  <c r="K81" i="938" s="1"/>
  <c r="P81" i="938"/>
  <c r="Q81" i="938" s="1"/>
  <c r="P89" i="938"/>
  <c r="Q89" i="938" s="1"/>
  <c r="J89" i="938"/>
  <c r="K89" i="938" s="1"/>
  <c r="P89" i="962"/>
  <c r="Q89" i="962" s="1"/>
  <c r="J89" i="962"/>
  <c r="K89" i="962" s="1"/>
  <c r="P87" i="962"/>
  <c r="Q87" i="962" s="1"/>
  <c r="J87" i="962"/>
  <c r="K87" i="962" s="1"/>
  <c r="P81" i="962"/>
  <c r="Q81" i="962" s="1"/>
  <c r="J81" i="962"/>
  <c r="K81" i="962" s="1"/>
  <c r="P97" i="962"/>
  <c r="Q97" i="962" s="1"/>
  <c r="J97" i="962"/>
  <c r="K97" i="962" s="1"/>
  <c r="P85" i="962"/>
  <c r="Q85" i="962" s="1"/>
  <c r="J85" i="962"/>
  <c r="K85" i="962" s="1"/>
  <c r="P93" i="962"/>
  <c r="Q93" i="962" s="1"/>
  <c r="J93" i="962"/>
  <c r="K93" i="962" s="1"/>
  <c r="J95" i="962"/>
  <c r="K95" i="962" s="1"/>
  <c r="P95" i="962"/>
  <c r="Q95" i="962" s="1"/>
  <c r="H13" i="937"/>
  <c r="Q44" i="944"/>
  <c r="Q44" i="932"/>
  <c r="H10" i="937"/>
  <c r="Q14" i="932"/>
  <c r="Q14" i="944"/>
  <c r="H11" i="937"/>
  <c r="H25" i="943"/>
  <c r="Q24" i="944"/>
  <c r="Q24" i="932"/>
  <c r="H25" i="930"/>
  <c r="H12" i="937"/>
  <c r="Q34" i="944"/>
  <c r="Q34" i="932"/>
  <c r="H51" i="277"/>
  <c r="H51" i="936"/>
  <c r="H43" i="277"/>
  <c r="H43" i="936"/>
  <c r="H48" i="277"/>
  <c r="H48" i="936"/>
  <c r="H47" i="277"/>
  <c r="H47" i="936"/>
  <c r="H46" i="277"/>
  <c r="H46" i="936"/>
  <c r="H49" i="277"/>
  <c r="H49" i="936"/>
  <c r="H44" i="277"/>
  <c r="H44" i="936"/>
  <c r="H50" i="277"/>
  <c r="H50" i="936"/>
  <c r="H45" i="277"/>
  <c r="H45" i="936"/>
  <c r="Q10" i="932"/>
  <c r="Q10" i="944"/>
  <c r="H22" i="277"/>
  <c r="H22" i="936"/>
  <c r="H14" i="277"/>
  <c r="H14" i="936"/>
  <c r="H37" i="277"/>
  <c r="H37" i="936"/>
  <c r="H16" i="277"/>
  <c r="H16" i="936"/>
  <c r="H13" i="277"/>
  <c r="H13" i="936"/>
  <c r="Q41" i="944"/>
  <c r="Q41" i="932"/>
  <c r="H35" i="277"/>
  <c r="H35" i="936"/>
  <c r="H33" i="277"/>
  <c r="H33" i="936"/>
  <c r="H20" i="277"/>
  <c r="H20" i="936"/>
  <c r="H42" i="277"/>
  <c r="H42" i="936"/>
  <c r="H11" i="277"/>
  <c r="H11" i="936"/>
  <c r="G40" i="941" s="1"/>
  <c r="G42" i="941" s="1"/>
  <c r="Q21" i="944"/>
  <c r="E25" i="943"/>
  <c r="Q21" i="932"/>
  <c r="H28" i="277"/>
  <c r="H28" i="936"/>
  <c r="H26" i="277"/>
  <c r="H26" i="936"/>
  <c r="H24" i="277"/>
  <c r="H24" i="936"/>
  <c r="H19" i="277"/>
  <c r="H19" i="936"/>
  <c r="H39" i="277"/>
  <c r="H39" i="936"/>
  <c r="H30" i="277"/>
  <c r="H30" i="936"/>
  <c r="H12" i="277"/>
  <c r="H12" i="936"/>
  <c r="Q31" i="944"/>
  <c r="Q31" i="932"/>
  <c r="H34" i="277"/>
  <c r="H34" i="936"/>
  <c r="H41" i="277"/>
  <c r="H41" i="936"/>
  <c r="H36" i="277"/>
  <c r="H36" i="936"/>
  <c r="H15" i="277"/>
  <c r="H15" i="936"/>
  <c r="H32" i="277"/>
  <c r="H32" i="936"/>
  <c r="H23" i="277"/>
  <c r="H23" i="936"/>
  <c r="H17" i="277"/>
  <c r="H17" i="936"/>
  <c r="H21" i="277"/>
  <c r="H21" i="936"/>
  <c r="H18" i="277"/>
  <c r="H18" i="936"/>
  <c r="H38" i="277"/>
  <c r="H38" i="936"/>
  <c r="H27" i="277"/>
  <c r="H27" i="936"/>
  <c r="H40" i="277"/>
  <c r="H40" i="936"/>
  <c r="H29" i="277"/>
  <c r="H29" i="936"/>
  <c r="H25" i="277"/>
  <c r="H25" i="936"/>
  <c r="H31" i="277"/>
  <c r="H31" i="936"/>
  <c r="N13" i="932"/>
  <c r="N13" i="944"/>
  <c r="G22" i="964"/>
  <c r="N13" i="965"/>
  <c r="N23" i="965"/>
  <c r="N23" i="944"/>
  <c r="G22" i="943"/>
  <c r="N23" i="932"/>
  <c r="G22" i="930"/>
  <c r="N33" i="944"/>
  <c r="N33" i="965"/>
  <c r="N33" i="932"/>
  <c r="N43" i="965"/>
  <c r="N43" i="944"/>
  <c r="N43" i="932"/>
  <c r="N10" i="932"/>
  <c r="N10" i="965"/>
  <c r="N10" i="944"/>
  <c r="D22" i="964"/>
  <c r="N30" i="965"/>
  <c r="N30" i="944"/>
  <c r="N30" i="932"/>
  <c r="N40" i="965"/>
  <c r="N40" i="944"/>
  <c r="N40" i="932"/>
  <c r="Q95" i="278"/>
  <c r="J94" i="278"/>
  <c r="H9" i="279"/>
  <c r="L10" i="663"/>
  <c r="G10" i="663"/>
  <c r="G10" i="665"/>
  <c r="E25" i="930" s="1"/>
  <c r="H42" i="279"/>
  <c r="H31" i="279"/>
  <c r="H60" i="279"/>
  <c r="H15" i="279"/>
  <c r="H14" i="279"/>
  <c r="H59" i="279"/>
  <c r="M33" i="665"/>
  <c r="N33" i="665" s="1"/>
  <c r="P33" i="665" s="1"/>
  <c r="H18" i="279"/>
  <c r="H64" i="279"/>
  <c r="H17" i="279"/>
  <c r="H34" i="279"/>
  <c r="H50" i="279"/>
  <c r="H54" i="279"/>
  <c r="H28" i="279"/>
  <c r="H49" i="279"/>
  <c r="H55" i="279"/>
  <c r="H69" i="279"/>
  <c r="M11" i="665"/>
  <c r="F11" i="663"/>
  <c r="M27" i="665"/>
  <c r="M41" i="665"/>
  <c r="N41" i="665" s="1"/>
  <c r="P41" i="665" s="1"/>
  <c r="M44" i="665"/>
  <c r="N44" i="665" s="1"/>
  <c r="P44" i="665" s="1"/>
  <c r="M63" i="665"/>
  <c r="N63" i="665" s="1"/>
  <c r="P63" i="665" s="1"/>
  <c r="H37" i="279"/>
  <c r="H48" i="279"/>
  <c r="H16" i="279"/>
  <c r="H13" i="279"/>
  <c r="H43" i="279"/>
  <c r="H30" i="279"/>
  <c r="H65" i="279"/>
  <c r="H24" i="279"/>
  <c r="G12" i="663"/>
  <c r="H33" i="279"/>
  <c r="H44" i="279"/>
  <c r="H40" i="279"/>
  <c r="H19" i="279"/>
  <c r="H53" i="279"/>
  <c r="H58" i="279"/>
  <c r="L11" i="663"/>
  <c r="G22" i="663"/>
  <c r="G26" i="663"/>
  <c r="L37" i="663"/>
  <c r="L41" i="663"/>
  <c r="L52" i="663"/>
  <c r="G56" i="663"/>
  <c r="G60" i="663"/>
  <c r="G67" i="663"/>
  <c r="G59" i="663"/>
  <c r="G51" i="663"/>
  <c r="G43" i="663"/>
  <c r="G35" i="663"/>
  <c r="G27" i="663"/>
  <c r="G19" i="663"/>
  <c r="L22" i="663"/>
  <c r="L38" i="663"/>
  <c r="L54" i="663"/>
  <c r="L9" i="663"/>
  <c r="H25" i="279"/>
  <c r="L13" i="663"/>
  <c r="L17" i="663"/>
  <c r="L28" i="663"/>
  <c r="G32" i="663"/>
  <c r="G36" i="663"/>
  <c r="L47" i="663"/>
  <c r="L60" i="663"/>
  <c r="G64" i="663"/>
  <c r="G68" i="663"/>
  <c r="L34" i="663"/>
  <c r="G9" i="663"/>
  <c r="L21" i="663"/>
  <c r="L25" i="663"/>
  <c r="L27" i="663"/>
  <c r="L36" i="663"/>
  <c r="G38" i="663"/>
  <c r="G40" i="663"/>
  <c r="G42" i="663"/>
  <c r="G44" i="663"/>
  <c r="L53" i="663"/>
  <c r="L55" i="663"/>
  <c r="L57" i="663"/>
  <c r="L59" i="663"/>
  <c r="L68" i="663"/>
  <c r="G69" i="663"/>
  <c r="G65" i="663"/>
  <c r="G61" i="663"/>
  <c r="G57" i="663"/>
  <c r="G53" i="663"/>
  <c r="G49" i="663"/>
  <c r="G45" i="663"/>
  <c r="G41" i="663"/>
  <c r="G37" i="663"/>
  <c r="G33" i="663"/>
  <c r="G29" i="663"/>
  <c r="G25" i="663"/>
  <c r="G21" i="663"/>
  <c r="G17" i="663"/>
  <c r="G13" i="663"/>
  <c r="L42" i="663"/>
  <c r="L16" i="663"/>
  <c r="L24" i="663"/>
  <c r="L32" i="663"/>
  <c r="L40" i="663"/>
  <c r="L48" i="663"/>
  <c r="L56" i="663"/>
  <c r="L64" i="663"/>
  <c r="M19" i="665"/>
  <c r="M32" i="665"/>
  <c r="M67" i="665"/>
  <c r="H29" i="279"/>
  <c r="H56" i="279"/>
  <c r="H35" i="279"/>
  <c r="H36" i="279"/>
  <c r="H51" i="279"/>
  <c r="H11" i="279"/>
  <c r="H26" i="279"/>
  <c r="H45" i="279"/>
  <c r="H61" i="279"/>
  <c r="H20" i="279"/>
  <c r="H46" i="279"/>
  <c r="L20" i="663"/>
  <c r="G24" i="663"/>
  <c r="G28" i="663"/>
  <c r="L39" i="663"/>
  <c r="L43" i="663"/>
  <c r="G54" i="663"/>
  <c r="G58" i="663"/>
  <c r="L69" i="663"/>
  <c r="G63" i="663"/>
  <c r="G55" i="663"/>
  <c r="G47" i="663"/>
  <c r="G39" i="663"/>
  <c r="G31" i="663"/>
  <c r="G23" i="663"/>
  <c r="G15" i="663"/>
  <c r="L26" i="663"/>
  <c r="L58" i="663"/>
  <c r="L14" i="663"/>
  <c r="L30" i="663"/>
  <c r="L46" i="663"/>
  <c r="L62" i="663"/>
  <c r="L15" i="663"/>
  <c r="L19" i="663"/>
  <c r="G30" i="663"/>
  <c r="G34" i="663"/>
  <c r="L45" i="663"/>
  <c r="L49" i="663"/>
  <c r="L51" i="663"/>
  <c r="G62" i="663"/>
  <c r="G66" i="663"/>
  <c r="L66" i="663"/>
  <c r="M15" i="665"/>
  <c r="H41" i="279"/>
  <c r="L23" i="663"/>
  <c r="L12" i="663"/>
  <c r="G14" i="663"/>
  <c r="G16" i="663"/>
  <c r="G18" i="663"/>
  <c r="G20" i="663"/>
  <c r="L29" i="663"/>
  <c r="L31" i="663"/>
  <c r="L33" i="663"/>
  <c r="L35" i="663"/>
  <c r="L44" i="663"/>
  <c r="G46" i="663"/>
  <c r="G48" i="663"/>
  <c r="G50" i="663"/>
  <c r="G52" i="663"/>
  <c r="L61" i="663"/>
  <c r="L63" i="663"/>
  <c r="L65" i="663"/>
  <c r="L67" i="663"/>
  <c r="L18" i="663"/>
  <c r="L50" i="663"/>
  <c r="M23" i="665"/>
  <c r="H22" i="279"/>
  <c r="H52" i="279"/>
  <c r="H68" i="279"/>
  <c r="H27" i="279"/>
  <c r="H62" i="279"/>
  <c r="H21" i="279"/>
  <c r="H32" i="279"/>
  <c r="H47" i="279"/>
  <c r="H63" i="279"/>
  <c r="H23" i="279"/>
  <c r="H38" i="279"/>
  <c r="H57" i="279"/>
  <c r="H12" i="279"/>
  <c r="H39" i="279"/>
  <c r="H66" i="279"/>
  <c r="H67" i="279"/>
  <c r="H10" i="279"/>
  <c r="M37" i="665"/>
  <c r="M57" i="665"/>
  <c r="M49" i="665"/>
  <c r="H9" i="664"/>
  <c r="F9" i="665" s="1"/>
  <c r="M20" i="665"/>
  <c r="M28" i="665"/>
  <c r="M36" i="665"/>
  <c r="M40" i="665"/>
  <c r="M48" i="665"/>
  <c r="M52" i="665"/>
  <c r="M56" i="665"/>
  <c r="M60" i="665"/>
  <c r="M64" i="665"/>
  <c r="M68" i="665"/>
  <c r="M12" i="665"/>
  <c r="M16" i="665"/>
  <c r="M24" i="665"/>
  <c r="M31" i="665"/>
  <c r="M35" i="665"/>
  <c r="M51" i="665"/>
  <c r="M55" i="665"/>
  <c r="M59" i="665"/>
  <c r="M13" i="665"/>
  <c r="M17" i="665"/>
  <c r="M21" i="665"/>
  <c r="M25" i="665"/>
  <c r="M29" i="665"/>
  <c r="M45" i="665"/>
  <c r="M53" i="665"/>
  <c r="M61" i="665"/>
  <c r="M65" i="665"/>
  <c r="M69" i="665"/>
  <c r="M39" i="665"/>
  <c r="M43" i="665"/>
  <c r="M47" i="665"/>
  <c r="M14" i="665"/>
  <c r="M18" i="665"/>
  <c r="M22" i="665"/>
  <c r="M26" i="665"/>
  <c r="M30" i="665"/>
  <c r="M34" i="665"/>
  <c r="M38" i="665"/>
  <c r="M42" i="665"/>
  <c r="M46" i="665"/>
  <c r="M50" i="665"/>
  <c r="M54" i="665"/>
  <c r="M58" i="665"/>
  <c r="M62" i="665"/>
  <c r="M66" i="665"/>
  <c r="O10" i="9"/>
  <c r="L10" i="9"/>
  <c r="O9" i="9"/>
  <c r="L9" i="9"/>
  <c r="E5" i="660"/>
  <c r="B72" i="660"/>
  <c r="B72" i="661"/>
  <c r="E5" i="661"/>
  <c r="G72" i="661"/>
  <c r="A5" i="661"/>
  <c r="A1" i="661"/>
  <c r="H72" i="660"/>
  <c r="L69" i="660"/>
  <c r="G69" i="661" s="1"/>
  <c r="G69" i="660"/>
  <c r="D69" i="661" s="1"/>
  <c r="L68" i="660"/>
  <c r="G68" i="661" s="1"/>
  <c r="G68" i="660"/>
  <c r="D68" i="661" s="1"/>
  <c r="L67" i="660"/>
  <c r="G67" i="661" s="1"/>
  <c r="G67" i="660"/>
  <c r="D67" i="661" s="1"/>
  <c r="L66" i="660"/>
  <c r="G66" i="661" s="1"/>
  <c r="G66" i="660"/>
  <c r="D66" i="661" s="1"/>
  <c r="L65" i="660"/>
  <c r="G65" i="661" s="1"/>
  <c r="G65" i="660"/>
  <c r="D65" i="661" s="1"/>
  <c r="L64" i="660"/>
  <c r="G64" i="661" s="1"/>
  <c r="G64" i="660"/>
  <c r="D64" i="661" s="1"/>
  <c r="L63" i="660"/>
  <c r="G63" i="661" s="1"/>
  <c r="G63" i="660"/>
  <c r="D63" i="661" s="1"/>
  <c r="L62" i="660"/>
  <c r="G62" i="661" s="1"/>
  <c r="G62" i="660"/>
  <c r="D62" i="661" s="1"/>
  <c r="L61" i="660"/>
  <c r="G61" i="661" s="1"/>
  <c r="G61" i="660"/>
  <c r="D61" i="661" s="1"/>
  <c r="L60" i="660"/>
  <c r="G60" i="661" s="1"/>
  <c r="G60" i="660"/>
  <c r="D60" i="661" s="1"/>
  <c r="L59" i="660"/>
  <c r="G59" i="661" s="1"/>
  <c r="G59" i="660"/>
  <c r="D59" i="661" s="1"/>
  <c r="L58" i="660"/>
  <c r="G58" i="661" s="1"/>
  <c r="G58" i="660"/>
  <c r="D58" i="661" s="1"/>
  <c r="L57" i="660"/>
  <c r="G57" i="661" s="1"/>
  <c r="G57" i="660"/>
  <c r="D57" i="661" s="1"/>
  <c r="L56" i="660"/>
  <c r="G56" i="661" s="1"/>
  <c r="G56" i="660"/>
  <c r="D56" i="661" s="1"/>
  <c r="L55" i="660"/>
  <c r="G55" i="661" s="1"/>
  <c r="G55" i="660"/>
  <c r="D55" i="661" s="1"/>
  <c r="L54" i="660"/>
  <c r="G54" i="661" s="1"/>
  <c r="G54" i="660"/>
  <c r="D54" i="661" s="1"/>
  <c r="L53" i="660"/>
  <c r="G53" i="661" s="1"/>
  <c r="G53" i="660"/>
  <c r="D53" i="661" s="1"/>
  <c r="L52" i="660"/>
  <c r="G52" i="661" s="1"/>
  <c r="G52" i="660"/>
  <c r="D52" i="661" s="1"/>
  <c r="L51" i="660"/>
  <c r="G51" i="661" s="1"/>
  <c r="G51" i="660"/>
  <c r="D51" i="661" s="1"/>
  <c r="L50" i="660"/>
  <c r="G50" i="661" s="1"/>
  <c r="G50" i="660"/>
  <c r="D50" i="661" s="1"/>
  <c r="L49" i="660"/>
  <c r="G49" i="661" s="1"/>
  <c r="G49" i="660"/>
  <c r="D49" i="661" s="1"/>
  <c r="L48" i="660"/>
  <c r="G48" i="661" s="1"/>
  <c r="G48" i="660"/>
  <c r="D48" i="661" s="1"/>
  <c r="L47" i="660"/>
  <c r="G47" i="661" s="1"/>
  <c r="G47" i="660"/>
  <c r="D47" i="661" s="1"/>
  <c r="L46" i="660"/>
  <c r="G46" i="661" s="1"/>
  <c r="G46" i="660"/>
  <c r="D46" i="661" s="1"/>
  <c r="L45" i="660"/>
  <c r="G45" i="661" s="1"/>
  <c r="G45" i="660"/>
  <c r="D45" i="661" s="1"/>
  <c r="L44" i="660"/>
  <c r="G44" i="661" s="1"/>
  <c r="G44" i="660"/>
  <c r="D44" i="661" s="1"/>
  <c r="L43" i="660"/>
  <c r="G43" i="661" s="1"/>
  <c r="G43" i="660"/>
  <c r="D43" i="661" s="1"/>
  <c r="L42" i="660"/>
  <c r="G42" i="661" s="1"/>
  <c r="G42" i="660"/>
  <c r="D42" i="661" s="1"/>
  <c r="L41" i="660"/>
  <c r="G41" i="661" s="1"/>
  <c r="G41" i="660"/>
  <c r="D41" i="661" s="1"/>
  <c r="L40" i="660"/>
  <c r="G40" i="661" s="1"/>
  <c r="G40" i="660"/>
  <c r="D40" i="661" s="1"/>
  <c r="L39" i="660"/>
  <c r="G39" i="661" s="1"/>
  <c r="G39" i="660"/>
  <c r="D39" i="661" s="1"/>
  <c r="L38" i="660"/>
  <c r="G38" i="661" s="1"/>
  <c r="G38" i="660"/>
  <c r="D38" i="661" s="1"/>
  <c r="L37" i="660"/>
  <c r="G37" i="661" s="1"/>
  <c r="G37" i="660"/>
  <c r="D37" i="661" s="1"/>
  <c r="L36" i="660"/>
  <c r="G36" i="661" s="1"/>
  <c r="G36" i="660"/>
  <c r="D36" i="661" s="1"/>
  <c r="L35" i="660"/>
  <c r="G35" i="661" s="1"/>
  <c r="G35" i="660"/>
  <c r="D35" i="661" s="1"/>
  <c r="L34" i="660"/>
  <c r="G34" i="661" s="1"/>
  <c r="G34" i="660"/>
  <c r="D34" i="661" s="1"/>
  <c r="L33" i="660"/>
  <c r="G33" i="661" s="1"/>
  <c r="G33" i="660"/>
  <c r="D33" i="661" s="1"/>
  <c r="L32" i="660"/>
  <c r="G32" i="661" s="1"/>
  <c r="G32" i="660"/>
  <c r="D32" i="661" s="1"/>
  <c r="L31" i="660"/>
  <c r="G31" i="661" s="1"/>
  <c r="G31" i="660"/>
  <c r="D31" i="661" s="1"/>
  <c r="L30" i="660"/>
  <c r="G30" i="661" s="1"/>
  <c r="G30" i="660"/>
  <c r="D30" i="661" s="1"/>
  <c r="L29" i="660"/>
  <c r="G29" i="661" s="1"/>
  <c r="G29" i="660"/>
  <c r="D29" i="661" s="1"/>
  <c r="L28" i="660"/>
  <c r="G28" i="661" s="1"/>
  <c r="G28" i="660"/>
  <c r="D28" i="661" s="1"/>
  <c r="L27" i="660"/>
  <c r="G27" i="661" s="1"/>
  <c r="G27" i="660"/>
  <c r="D27" i="661" s="1"/>
  <c r="L26" i="660"/>
  <c r="G26" i="661" s="1"/>
  <c r="G26" i="660"/>
  <c r="D26" i="661" s="1"/>
  <c r="L25" i="660"/>
  <c r="G25" i="661" s="1"/>
  <c r="G25" i="660"/>
  <c r="D25" i="661" s="1"/>
  <c r="L24" i="660"/>
  <c r="G24" i="661" s="1"/>
  <c r="G24" i="660"/>
  <c r="D24" i="661" s="1"/>
  <c r="L23" i="660"/>
  <c r="G23" i="661" s="1"/>
  <c r="G23" i="660"/>
  <c r="D23" i="661" s="1"/>
  <c r="L22" i="660"/>
  <c r="G22" i="661" s="1"/>
  <c r="G22" i="660"/>
  <c r="D22" i="661" s="1"/>
  <c r="L21" i="660"/>
  <c r="G21" i="661" s="1"/>
  <c r="G21" i="660"/>
  <c r="D21" i="661" s="1"/>
  <c r="L20" i="660"/>
  <c r="G20" i="661" s="1"/>
  <c r="G20" i="660"/>
  <c r="D20" i="661" s="1"/>
  <c r="L19" i="660"/>
  <c r="G19" i="661" s="1"/>
  <c r="D19" i="661"/>
  <c r="L18" i="660"/>
  <c r="G18" i="661" s="1"/>
  <c r="D18" i="661"/>
  <c r="L17" i="660"/>
  <c r="G17" i="661" s="1"/>
  <c r="D17" i="661"/>
  <c r="L16" i="660"/>
  <c r="G16" i="661" s="1"/>
  <c r="D16" i="661"/>
  <c r="L15" i="660"/>
  <c r="G15" i="661" s="1"/>
  <c r="D15" i="661"/>
  <c r="L14" i="660"/>
  <c r="G14" i="661" s="1"/>
  <c r="D14" i="661"/>
  <c r="L13" i="660"/>
  <c r="G13" i="661" s="1"/>
  <c r="D13" i="661"/>
  <c r="L12" i="660"/>
  <c r="G12" i="661" s="1"/>
  <c r="D12" i="661"/>
  <c r="L11" i="660"/>
  <c r="G11" i="661" s="1"/>
  <c r="D11" i="661"/>
  <c r="L10" i="660"/>
  <c r="G10" i="661" s="1"/>
  <c r="D10" i="661"/>
  <c r="L9" i="660"/>
  <c r="G9" i="661" s="1"/>
  <c r="G9" i="660"/>
  <c r="D9" i="661" s="1"/>
  <c r="A5" i="660"/>
  <c r="A1" i="660"/>
  <c r="E5" i="658"/>
  <c r="E5" i="659"/>
  <c r="B72" i="658"/>
  <c r="B72" i="659"/>
  <c r="G72" i="659"/>
  <c r="A5" i="659"/>
  <c r="A1" i="659"/>
  <c r="H72" i="658"/>
  <c r="L69" i="658"/>
  <c r="G69" i="659" s="1"/>
  <c r="G69" i="658"/>
  <c r="D69" i="659" s="1"/>
  <c r="L68" i="658"/>
  <c r="G68" i="659" s="1"/>
  <c r="G68" i="658"/>
  <c r="D68" i="659" s="1"/>
  <c r="L67" i="658"/>
  <c r="G67" i="659" s="1"/>
  <c r="G67" i="658"/>
  <c r="D67" i="659" s="1"/>
  <c r="L66" i="658"/>
  <c r="G66" i="659" s="1"/>
  <c r="G66" i="658"/>
  <c r="D66" i="659" s="1"/>
  <c r="L65" i="658"/>
  <c r="G65" i="659" s="1"/>
  <c r="G65" i="658"/>
  <c r="D65" i="659" s="1"/>
  <c r="L64" i="658"/>
  <c r="G64" i="659" s="1"/>
  <c r="G64" i="658"/>
  <c r="D64" i="659" s="1"/>
  <c r="L63" i="658"/>
  <c r="G63" i="659" s="1"/>
  <c r="G63" i="658"/>
  <c r="D63" i="659" s="1"/>
  <c r="L62" i="658"/>
  <c r="G62" i="659" s="1"/>
  <c r="G62" i="658"/>
  <c r="D62" i="659" s="1"/>
  <c r="L61" i="658"/>
  <c r="G61" i="659" s="1"/>
  <c r="G61" i="658"/>
  <c r="D61" i="659" s="1"/>
  <c r="L60" i="658"/>
  <c r="G60" i="659" s="1"/>
  <c r="G60" i="658"/>
  <c r="D60" i="659" s="1"/>
  <c r="L59" i="658"/>
  <c r="G59" i="659" s="1"/>
  <c r="G59" i="658"/>
  <c r="D59" i="659" s="1"/>
  <c r="L58" i="658"/>
  <c r="G58" i="659" s="1"/>
  <c r="G58" i="658"/>
  <c r="D58" i="659" s="1"/>
  <c r="L57" i="658"/>
  <c r="G57" i="659" s="1"/>
  <c r="G57" i="658"/>
  <c r="D57" i="659" s="1"/>
  <c r="L56" i="658"/>
  <c r="G56" i="659" s="1"/>
  <c r="G56" i="658"/>
  <c r="D56" i="659" s="1"/>
  <c r="L55" i="658"/>
  <c r="G55" i="659" s="1"/>
  <c r="G55" i="658"/>
  <c r="D55" i="659" s="1"/>
  <c r="L54" i="658"/>
  <c r="G54" i="659" s="1"/>
  <c r="G54" i="658"/>
  <c r="D54" i="659" s="1"/>
  <c r="L53" i="658"/>
  <c r="G53" i="659" s="1"/>
  <c r="G53" i="658"/>
  <c r="D53" i="659" s="1"/>
  <c r="L52" i="658"/>
  <c r="G52" i="659" s="1"/>
  <c r="G52" i="658"/>
  <c r="D52" i="659" s="1"/>
  <c r="L51" i="658"/>
  <c r="G51" i="659" s="1"/>
  <c r="G51" i="658"/>
  <c r="D51" i="659" s="1"/>
  <c r="L50" i="658"/>
  <c r="G50" i="659" s="1"/>
  <c r="G50" i="658"/>
  <c r="D50" i="659" s="1"/>
  <c r="L49" i="658"/>
  <c r="G49" i="659" s="1"/>
  <c r="G49" i="658"/>
  <c r="D49" i="659" s="1"/>
  <c r="L48" i="658"/>
  <c r="G48" i="659" s="1"/>
  <c r="G48" i="658"/>
  <c r="D48" i="659" s="1"/>
  <c r="L47" i="658"/>
  <c r="G47" i="659" s="1"/>
  <c r="G47" i="658"/>
  <c r="D47" i="659" s="1"/>
  <c r="L46" i="658"/>
  <c r="G46" i="659" s="1"/>
  <c r="G46" i="658"/>
  <c r="D46" i="659" s="1"/>
  <c r="L45" i="658"/>
  <c r="G45" i="659" s="1"/>
  <c r="G45" i="658"/>
  <c r="D45" i="659" s="1"/>
  <c r="L44" i="658"/>
  <c r="G44" i="659" s="1"/>
  <c r="G44" i="658"/>
  <c r="D44" i="659" s="1"/>
  <c r="L43" i="658"/>
  <c r="G43" i="659" s="1"/>
  <c r="G43" i="658"/>
  <c r="D43" i="659" s="1"/>
  <c r="L42" i="658"/>
  <c r="G42" i="659" s="1"/>
  <c r="G42" i="658"/>
  <c r="D42" i="659" s="1"/>
  <c r="L41" i="658"/>
  <c r="G41" i="659" s="1"/>
  <c r="G41" i="658"/>
  <c r="D41" i="659" s="1"/>
  <c r="L40" i="658"/>
  <c r="G40" i="659" s="1"/>
  <c r="G40" i="658"/>
  <c r="D40" i="659" s="1"/>
  <c r="L39" i="658"/>
  <c r="G39" i="659" s="1"/>
  <c r="G39" i="658"/>
  <c r="D39" i="659" s="1"/>
  <c r="L38" i="658"/>
  <c r="G38" i="659" s="1"/>
  <c r="G38" i="658"/>
  <c r="D38" i="659" s="1"/>
  <c r="L37" i="658"/>
  <c r="G37" i="659" s="1"/>
  <c r="G37" i="658"/>
  <c r="D37" i="659" s="1"/>
  <c r="L36" i="658"/>
  <c r="G36" i="659" s="1"/>
  <c r="G36" i="658"/>
  <c r="D36" i="659" s="1"/>
  <c r="L35" i="658"/>
  <c r="G35" i="659" s="1"/>
  <c r="G35" i="658"/>
  <c r="D35" i="659" s="1"/>
  <c r="L34" i="658"/>
  <c r="G34" i="659" s="1"/>
  <c r="G34" i="658"/>
  <c r="D34" i="659" s="1"/>
  <c r="L33" i="658"/>
  <c r="G33" i="659" s="1"/>
  <c r="G33" i="658"/>
  <c r="D33" i="659" s="1"/>
  <c r="L32" i="658"/>
  <c r="G32" i="659" s="1"/>
  <c r="G32" i="658"/>
  <c r="D32" i="659" s="1"/>
  <c r="L31" i="658"/>
  <c r="G31" i="659" s="1"/>
  <c r="G31" i="658"/>
  <c r="D31" i="659" s="1"/>
  <c r="L30" i="658"/>
  <c r="G30" i="659" s="1"/>
  <c r="G30" i="658"/>
  <c r="D30" i="659" s="1"/>
  <c r="L29" i="658"/>
  <c r="G29" i="659" s="1"/>
  <c r="G29" i="658"/>
  <c r="D29" i="659" s="1"/>
  <c r="L28" i="658"/>
  <c r="G28" i="659" s="1"/>
  <c r="G28" i="658"/>
  <c r="D28" i="659" s="1"/>
  <c r="L27" i="658"/>
  <c r="G27" i="659" s="1"/>
  <c r="G27" i="658"/>
  <c r="D27" i="659" s="1"/>
  <c r="L26" i="658"/>
  <c r="G26" i="659" s="1"/>
  <c r="G26" i="658"/>
  <c r="D26" i="659" s="1"/>
  <c r="L25" i="658"/>
  <c r="G25" i="659" s="1"/>
  <c r="G25" i="658"/>
  <c r="D25" i="659" s="1"/>
  <c r="L24" i="658"/>
  <c r="G24" i="659" s="1"/>
  <c r="G24" i="658"/>
  <c r="D24" i="659" s="1"/>
  <c r="L23" i="658"/>
  <c r="G23" i="659" s="1"/>
  <c r="G23" i="658"/>
  <c r="D23" i="659" s="1"/>
  <c r="L22" i="658"/>
  <c r="G22" i="659" s="1"/>
  <c r="G22" i="658"/>
  <c r="D22" i="659" s="1"/>
  <c r="L21" i="658"/>
  <c r="G21" i="659" s="1"/>
  <c r="G21" i="658"/>
  <c r="D21" i="659" s="1"/>
  <c r="L20" i="658"/>
  <c r="G20" i="659" s="1"/>
  <c r="G20" i="658"/>
  <c r="D20" i="659" s="1"/>
  <c r="E20" i="659" s="1"/>
  <c r="L19" i="658"/>
  <c r="G19" i="659" s="1"/>
  <c r="D19" i="659"/>
  <c r="L18" i="658"/>
  <c r="G18" i="659" s="1"/>
  <c r="D18" i="659"/>
  <c r="L17" i="658"/>
  <c r="G17" i="659" s="1"/>
  <c r="D17" i="659"/>
  <c r="L16" i="658"/>
  <c r="G16" i="659" s="1"/>
  <c r="D16" i="659"/>
  <c r="L15" i="658"/>
  <c r="G15" i="659" s="1"/>
  <c r="D15" i="659"/>
  <c r="L14" i="658"/>
  <c r="G14" i="659" s="1"/>
  <c r="D14" i="659"/>
  <c r="L13" i="658"/>
  <c r="G13" i="659" s="1"/>
  <c r="D13" i="659"/>
  <c r="L12" i="658"/>
  <c r="G12" i="659" s="1"/>
  <c r="D12" i="659"/>
  <c r="L11" i="658"/>
  <c r="G11" i="659" s="1"/>
  <c r="D11" i="659"/>
  <c r="L10" i="658"/>
  <c r="G10" i="659" s="1"/>
  <c r="D10" i="659"/>
  <c r="L9" i="658"/>
  <c r="G9" i="659" s="1"/>
  <c r="G9" i="658"/>
  <c r="D9" i="659" s="1"/>
  <c r="A5" i="658"/>
  <c r="A1" i="658"/>
  <c r="B72" i="657"/>
  <c r="E5" i="657"/>
  <c r="G72" i="657"/>
  <c r="A5" i="657"/>
  <c r="G69" i="1"/>
  <c r="D69" i="657" s="1"/>
  <c r="G68" i="1"/>
  <c r="D68" i="657" s="1"/>
  <c r="G67" i="1"/>
  <c r="D67" i="657" s="1"/>
  <c r="G66" i="1"/>
  <c r="D66" i="657" s="1"/>
  <c r="G65" i="1"/>
  <c r="D65" i="657" s="1"/>
  <c r="G64" i="1"/>
  <c r="G63" i="1"/>
  <c r="D63" i="657" s="1"/>
  <c r="G62" i="1"/>
  <c r="D62" i="657" s="1"/>
  <c r="G61" i="1"/>
  <c r="D61" i="657" s="1"/>
  <c r="G60" i="1"/>
  <c r="D60" i="657" s="1"/>
  <c r="G59" i="1"/>
  <c r="D59" i="657" s="1"/>
  <c r="G58" i="1"/>
  <c r="G57" i="1"/>
  <c r="D57" i="657" s="1"/>
  <c r="G56" i="1"/>
  <c r="D56" i="657" s="1"/>
  <c r="G55" i="1"/>
  <c r="D55" i="657" s="1"/>
  <c r="G54" i="1"/>
  <c r="D54" i="657" s="1"/>
  <c r="G53" i="1"/>
  <c r="D53" i="657" s="1"/>
  <c r="G52" i="1"/>
  <c r="D52" i="657" s="1"/>
  <c r="G51" i="1"/>
  <c r="D51" i="657" s="1"/>
  <c r="G50" i="1"/>
  <c r="G49" i="1"/>
  <c r="D49" i="657" s="1"/>
  <c r="G48" i="1"/>
  <c r="D48" i="657" s="1"/>
  <c r="G47" i="1"/>
  <c r="D47" i="657" s="1"/>
  <c r="G46" i="1"/>
  <c r="D46" i="657" s="1"/>
  <c r="G45" i="1"/>
  <c r="D45" i="657" s="1"/>
  <c r="G44" i="1"/>
  <c r="D44" i="657" s="1"/>
  <c r="G43" i="1"/>
  <c r="D43" i="657" s="1"/>
  <c r="G42" i="1"/>
  <c r="D42" i="657" s="1"/>
  <c r="G41" i="1"/>
  <c r="D41" i="657" s="1"/>
  <c r="G40" i="1"/>
  <c r="D40" i="657" s="1"/>
  <c r="G39" i="1"/>
  <c r="D39" i="657" s="1"/>
  <c r="G38" i="1"/>
  <c r="D38" i="657" s="1"/>
  <c r="G37" i="1"/>
  <c r="D37" i="657" s="1"/>
  <c r="G36" i="1"/>
  <c r="D36" i="657" s="1"/>
  <c r="G35" i="1"/>
  <c r="D35" i="657" s="1"/>
  <c r="G34" i="1"/>
  <c r="G33" i="1"/>
  <c r="D33" i="657" s="1"/>
  <c r="G32" i="1"/>
  <c r="D32" i="657" s="1"/>
  <c r="G31" i="1"/>
  <c r="D31" i="657" s="1"/>
  <c r="G30" i="1"/>
  <c r="D30" i="657" s="1"/>
  <c r="G29" i="1"/>
  <c r="D29" i="657" s="1"/>
  <c r="G28" i="1"/>
  <c r="G27" i="1"/>
  <c r="D27" i="657" s="1"/>
  <c r="G26" i="1"/>
  <c r="G25" i="1"/>
  <c r="D25" i="657" s="1"/>
  <c r="G24" i="1"/>
  <c r="D24" i="657" s="1"/>
  <c r="G23" i="1"/>
  <c r="D23" i="657" s="1"/>
  <c r="G22" i="1"/>
  <c r="D22" i="657" s="1"/>
  <c r="G21" i="1"/>
  <c r="D21" i="657" s="1"/>
  <c r="G20" i="1"/>
  <c r="D20" i="657" s="1"/>
  <c r="G19" i="1"/>
  <c r="D19" i="657" s="1"/>
  <c r="G18" i="1"/>
  <c r="D18" i="657" s="1"/>
  <c r="G17" i="1"/>
  <c r="D17" i="657" s="1"/>
  <c r="G16" i="1"/>
  <c r="D16" i="657" s="1"/>
  <c r="G15" i="1"/>
  <c r="D15" i="657" s="1"/>
  <c r="G14" i="1"/>
  <c r="D14" i="657" s="1"/>
  <c r="G13" i="1"/>
  <c r="D13" i="657" s="1"/>
  <c r="G12" i="1"/>
  <c r="D12" i="657" s="1"/>
  <c r="G11" i="1"/>
  <c r="D11" i="657" s="1"/>
  <c r="G10" i="1"/>
  <c r="D10" i="657" s="1"/>
  <c r="G9" i="1"/>
  <c r="D9" i="657" s="1"/>
  <c r="L69" i="1"/>
  <c r="G69" i="657" s="1"/>
  <c r="L68" i="1"/>
  <c r="G68" i="657" s="1"/>
  <c r="L67" i="1"/>
  <c r="G67" i="657" s="1"/>
  <c r="L66" i="1"/>
  <c r="G66" i="657" s="1"/>
  <c r="L65" i="1"/>
  <c r="G65" i="657" s="1"/>
  <c r="L64" i="1"/>
  <c r="L63" i="1"/>
  <c r="G63" i="657" s="1"/>
  <c r="L62" i="1"/>
  <c r="G62" i="657" s="1"/>
  <c r="L61" i="1"/>
  <c r="G61" i="657" s="1"/>
  <c r="L60" i="1"/>
  <c r="G60" i="657" s="1"/>
  <c r="L59" i="1"/>
  <c r="G59" i="657" s="1"/>
  <c r="L58" i="1"/>
  <c r="G58" i="657" s="1"/>
  <c r="L57" i="1"/>
  <c r="G57" i="657" s="1"/>
  <c r="L56" i="1"/>
  <c r="G56" i="657" s="1"/>
  <c r="L55" i="1"/>
  <c r="G55" i="657" s="1"/>
  <c r="L54" i="1"/>
  <c r="G54" i="657" s="1"/>
  <c r="L53" i="1"/>
  <c r="G53" i="657" s="1"/>
  <c r="L52" i="1"/>
  <c r="G52" i="657" s="1"/>
  <c r="L51" i="1"/>
  <c r="G51" i="657" s="1"/>
  <c r="L50" i="1"/>
  <c r="G50" i="657" s="1"/>
  <c r="L49" i="1"/>
  <c r="G49" i="657" s="1"/>
  <c r="L48" i="1"/>
  <c r="G48" i="657" s="1"/>
  <c r="L47" i="1"/>
  <c r="G47" i="657" s="1"/>
  <c r="L46" i="1"/>
  <c r="G46" i="657" s="1"/>
  <c r="L45" i="1"/>
  <c r="G45" i="657" s="1"/>
  <c r="L44" i="1"/>
  <c r="G44" i="657" s="1"/>
  <c r="L43" i="1"/>
  <c r="G43" i="657" s="1"/>
  <c r="L42" i="1"/>
  <c r="G42" i="657" s="1"/>
  <c r="L41" i="1"/>
  <c r="G41" i="657" s="1"/>
  <c r="L40" i="1"/>
  <c r="G40" i="657" s="1"/>
  <c r="L39" i="1"/>
  <c r="G39" i="657" s="1"/>
  <c r="L38" i="1"/>
  <c r="G38" i="657" s="1"/>
  <c r="L37" i="1"/>
  <c r="G37" i="657" s="1"/>
  <c r="L36" i="1"/>
  <c r="G36" i="657" s="1"/>
  <c r="L35" i="1"/>
  <c r="G35" i="657" s="1"/>
  <c r="L34" i="1"/>
  <c r="G34" i="657" s="1"/>
  <c r="L33" i="1"/>
  <c r="G33" i="657" s="1"/>
  <c r="L32" i="1"/>
  <c r="G32" i="657" s="1"/>
  <c r="L31" i="1"/>
  <c r="G31" i="657" s="1"/>
  <c r="L30" i="1"/>
  <c r="G30" i="657" s="1"/>
  <c r="L29" i="1"/>
  <c r="G29" i="657" s="1"/>
  <c r="L28" i="1"/>
  <c r="G28" i="657" s="1"/>
  <c r="L27" i="1"/>
  <c r="G27" i="657" s="1"/>
  <c r="L26" i="1"/>
  <c r="G26" i="657" s="1"/>
  <c r="L25" i="1"/>
  <c r="G25" i="657" s="1"/>
  <c r="L24" i="1"/>
  <c r="G24" i="657" s="1"/>
  <c r="L23" i="1"/>
  <c r="G23" i="657" s="1"/>
  <c r="L22" i="1"/>
  <c r="G22" i="657" s="1"/>
  <c r="L21" i="1"/>
  <c r="G21" i="657" s="1"/>
  <c r="L20" i="1"/>
  <c r="G20" i="657" s="1"/>
  <c r="L19" i="1"/>
  <c r="G19" i="657" s="1"/>
  <c r="L18" i="1"/>
  <c r="G18" i="657" s="1"/>
  <c r="L17" i="1"/>
  <c r="G17" i="657" s="1"/>
  <c r="L16" i="1"/>
  <c r="G16" i="657" s="1"/>
  <c r="L15" i="1"/>
  <c r="G15" i="657" s="1"/>
  <c r="L14" i="1"/>
  <c r="G14" i="657" s="1"/>
  <c r="L13" i="1"/>
  <c r="G13" i="657" s="1"/>
  <c r="L12" i="1"/>
  <c r="G12" i="657" s="1"/>
  <c r="L11" i="1"/>
  <c r="G11" i="657" s="1"/>
  <c r="L10" i="1"/>
  <c r="G10" i="657" s="1"/>
  <c r="L9" i="1"/>
  <c r="G9" i="657" s="1"/>
  <c r="Q26" i="23" l="1"/>
  <c r="J25" i="23"/>
  <c r="G61" i="961"/>
  <c r="G61" i="937"/>
  <c r="G46" i="277"/>
  <c r="G46" i="960"/>
  <c r="G46" i="936"/>
  <c r="G62" i="277"/>
  <c r="G62" i="960"/>
  <c r="G62" i="936"/>
  <c r="G62" i="961"/>
  <c r="G62" i="937"/>
  <c r="G58" i="961"/>
  <c r="G58" i="937"/>
  <c r="G63" i="277"/>
  <c r="G63" i="960"/>
  <c r="G63" i="936"/>
  <c r="G56" i="961"/>
  <c r="G56" i="937"/>
  <c r="G49" i="277"/>
  <c r="G49" i="960"/>
  <c r="G49" i="936"/>
  <c r="G65" i="277"/>
  <c r="G65" i="960"/>
  <c r="G65" i="936"/>
  <c r="G57" i="961"/>
  <c r="G57" i="937"/>
  <c r="G47" i="961"/>
  <c r="G47" i="937"/>
  <c r="G54" i="961"/>
  <c r="G54" i="937"/>
  <c r="G59" i="277"/>
  <c r="G59" i="960"/>
  <c r="G59" i="936"/>
  <c r="G52" i="961"/>
  <c r="G52" i="937"/>
  <c r="G67" i="961"/>
  <c r="G67" i="937"/>
  <c r="G52" i="277"/>
  <c r="G52" i="960"/>
  <c r="G52" i="936"/>
  <c r="G51" i="961"/>
  <c r="G51" i="937"/>
  <c r="G69" i="961"/>
  <c r="G69" i="937"/>
  <c r="G48" i="961"/>
  <c r="G48" i="937"/>
  <c r="G53" i="277"/>
  <c r="G53" i="960"/>
  <c r="G53" i="936"/>
  <c r="G69" i="277"/>
  <c r="G69" i="960"/>
  <c r="G69" i="936"/>
  <c r="G55" i="961"/>
  <c r="G55" i="937"/>
  <c r="G68" i="277"/>
  <c r="G68" i="960"/>
  <c r="G68" i="936"/>
  <c r="G67" i="277"/>
  <c r="G67" i="960"/>
  <c r="G67" i="936"/>
  <c r="G65" i="961"/>
  <c r="G65" i="937"/>
  <c r="G50" i="277"/>
  <c r="G50" i="960"/>
  <c r="G50" i="936"/>
  <c r="G66" i="961"/>
  <c r="G66" i="937"/>
  <c r="G49" i="961"/>
  <c r="G49" i="937"/>
  <c r="G47" i="277"/>
  <c r="G47" i="960"/>
  <c r="G47" i="936"/>
  <c r="G58" i="277"/>
  <c r="G58" i="960"/>
  <c r="G58" i="936"/>
  <c r="G57" i="277"/>
  <c r="G57" i="960"/>
  <c r="G57" i="936"/>
  <c r="G68" i="961"/>
  <c r="G68" i="937"/>
  <c r="G53" i="961"/>
  <c r="G53" i="937"/>
  <c r="G64" i="277"/>
  <c r="G64" i="960"/>
  <c r="G64" i="936"/>
  <c r="G60" i="277"/>
  <c r="G60" i="960"/>
  <c r="G60" i="936"/>
  <c r="G50" i="961"/>
  <c r="G50" i="937"/>
  <c r="G63" i="961"/>
  <c r="G63" i="937"/>
  <c r="G48" i="277"/>
  <c r="G48" i="960"/>
  <c r="G48" i="936"/>
  <c r="G66" i="277"/>
  <c r="G66" i="960"/>
  <c r="G66" i="936"/>
  <c r="G55" i="277"/>
  <c r="G55" i="960"/>
  <c r="G55" i="936"/>
  <c r="G54" i="277"/>
  <c r="G54" i="960"/>
  <c r="G54" i="936"/>
  <c r="G64" i="961"/>
  <c r="G64" i="937"/>
  <c r="G45" i="277"/>
  <c r="G45" i="960"/>
  <c r="G45" i="936"/>
  <c r="G61" i="277"/>
  <c r="G61" i="960"/>
  <c r="G61" i="936"/>
  <c r="G59" i="961"/>
  <c r="G59" i="937"/>
  <c r="G9" i="960"/>
  <c r="G9" i="936"/>
  <c r="G60" i="961"/>
  <c r="G60" i="937"/>
  <c r="G9" i="961"/>
  <c r="G9" i="937"/>
  <c r="G51" i="277"/>
  <c r="G51" i="960"/>
  <c r="G51" i="936"/>
  <c r="G56" i="277"/>
  <c r="G56" i="960"/>
  <c r="G56" i="936"/>
  <c r="Q63" i="665"/>
  <c r="I63" i="938"/>
  <c r="I63" i="280"/>
  <c r="G46" i="961"/>
  <c r="G46" i="937"/>
  <c r="G43" i="277"/>
  <c r="G43" i="960"/>
  <c r="G43" i="936"/>
  <c r="G44" i="277"/>
  <c r="G44" i="960"/>
  <c r="G44" i="936"/>
  <c r="Q44" i="665"/>
  <c r="I44" i="938"/>
  <c r="I44" i="280"/>
  <c r="H10" i="936"/>
  <c r="G14" i="941" s="1"/>
  <c r="G16" i="941" s="1"/>
  <c r="Q11" i="944"/>
  <c r="Q11" i="932"/>
  <c r="Q45" i="944"/>
  <c r="Q45" i="932"/>
  <c r="Q35" i="944"/>
  <c r="Q35" i="932"/>
  <c r="Q33" i="665"/>
  <c r="I33" i="938"/>
  <c r="I33" i="280"/>
  <c r="Q41" i="665"/>
  <c r="I41" i="938"/>
  <c r="I41" i="280"/>
  <c r="I25" i="943"/>
  <c r="Q25" i="944"/>
  <c r="Q25" i="932"/>
  <c r="G45" i="961"/>
  <c r="G45" i="937"/>
  <c r="G43" i="961"/>
  <c r="G43" i="937"/>
  <c r="G40" i="961"/>
  <c r="G40" i="937"/>
  <c r="G42" i="961"/>
  <c r="G42" i="937"/>
  <c r="G41" i="961"/>
  <c r="G41" i="937"/>
  <c r="G44" i="961"/>
  <c r="G44" i="937"/>
  <c r="G41" i="277"/>
  <c r="G41" i="960"/>
  <c r="G41" i="936"/>
  <c r="G42" i="277"/>
  <c r="G42" i="960"/>
  <c r="G42" i="936"/>
  <c r="G39" i="277"/>
  <c r="G39" i="960"/>
  <c r="G39" i="936"/>
  <c r="G40" i="277"/>
  <c r="G40" i="960"/>
  <c r="G40" i="936"/>
  <c r="G33" i="961"/>
  <c r="G33" i="937"/>
  <c r="G23" i="961"/>
  <c r="G23" i="937"/>
  <c r="G15" i="961"/>
  <c r="G15" i="937"/>
  <c r="G14" i="961"/>
  <c r="G14" i="937"/>
  <c r="G20" i="961"/>
  <c r="G20" i="937"/>
  <c r="G36" i="961"/>
  <c r="G36" i="937"/>
  <c r="G13" i="961"/>
  <c r="G13" i="937"/>
  <c r="N44" i="965"/>
  <c r="N44" i="944"/>
  <c r="N44" i="932"/>
  <c r="G31" i="961"/>
  <c r="G31" i="937"/>
  <c r="G39" i="961"/>
  <c r="G39" i="937"/>
  <c r="G32" i="961"/>
  <c r="G32" i="937"/>
  <c r="G27" i="961"/>
  <c r="G27" i="937"/>
  <c r="G34" i="961"/>
  <c r="G34" i="937"/>
  <c r="G11" i="961"/>
  <c r="G11" i="937"/>
  <c r="N24" i="965"/>
  <c r="H22" i="943"/>
  <c r="N24" i="944"/>
  <c r="N24" i="932"/>
  <c r="H22" i="930"/>
  <c r="G29" i="961"/>
  <c r="G29" i="937"/>
  <c r="G26" i="961"/>
  <c r="G26" i="937"/>
  <c r="G24" i="961"/>
  <c r="G24" i="937"/>
  <c r="G25" i="961"/>
  <c r="G25" i="937"/>
  <c r="G28" i="961"/>
  <c r="G28" i="937"/>
  <c r="G38" i="961"/>
  <c r="G38" i="937"/>
  <c r="G37" i="961"/>
  <c r="G37" i="937"/>
  <c r="G18" i="961"/>
  <c r="G18" i="937"/>
  <c r="G35" i="961"/>
  <c r="G35" i="937"/>
  <c r="G12" i="961"/>
  <c r="G12" i="937"/>
  <c r="N34" i="944"/>
  <c r="N34" i="965"/>
  <c r="N34" i="932"/>
  <c r="G19" i="961"/>
  <c r="G19" i="937"/>
  <c r="G30" i="961"/>
  <c r="G30" i="937"/>
  <c r="G16" i="961"/>
  <c r="G16" i="937"/>
  <c r="G21" i="961"/>
  <c r="G21" i="937"/>
  <c r="G17" i="961"/>
  <c r="G17" i="937"/>
  <c r="G22" i="961"/>
  <c r="G22" i="937"/>
  <c r="G10" i="961"/>
  <c r="G10" i="937"/>
  <c r="H22" i="964"/>
  <c r="N14" i="932"/>
  <c r="N14" i="965"/>
  <c r="N14" i="944"/>
  <c r="G34" i="277"/>
  <c r="G34" i="960"/>
  <c r="G34" i="936"/>
  <c r="D22" i="943"/>
  <c r="N20" i="944"/>
  <c r="N20" i="965"/>
  <c r="N20" i="932"/>
  <c r="D22" i="930"/>
  <c r="G14" i="277"/>
  <c r="G14" i="960"/>
  <c r="F40" i="967" s="1"/>
  <c r="F42" i="967" s="1"/>
  <c r="G14" i="936"/>
  <c r="G30" i="277"/>
  <c r="G30" i="960"/>
  <c r="G30" i="936"/>
  <c r="G28" i="277"/>
  <c r="G28" i="960"/>
  <c r="G28" i="936"/>
  <c r="G13" i="277"/>
  <c r="G13" i="960"/>
  <c r="F14" i="967" s="1"/>
  <c r="F16" i="967" s="1"/>
  <c r="G13" i="936"/>
  <c r="N41" i="965"/>
  <c r="N41" i="944"/>
  <c r="N41" i="932"/>
  <c r="G29" i="277"/>
  <c r="G29" i="960"/>
  <c r="G29" i="936"/>
  <c r="G35" i="277"/>
  <c r="G35" i="960"/>
  <c r="G35" i="936"/>
  <c r="G10" i="960"/>
  <c r="G10" i="936"/>
  <c r="F14" i="941" s="1"/>
  <c r="F16" i="941" s="1"/>
  <c r="N11" i="944"/>
  <c r="E22" i="964"/>
  <c r="N11" i="965"/>
  <c r="N11" i="932"/>
  <c r="G31" i="277"/>
  <c r="G31" i="960"/>
  <c r="G31" i="936"/>
  <c r="G20" i="277"/>
  <c r="G20" i="960"/>
  <c r="G20" i="936"/>
  <c r="G15" i="277"/>
  <c r="G15" i="960"/>
  <c r="G15" i="936"/>
  <c r="G24" i="277"/>
  <c r="G24" i="960"/>
  <c r="G24" i="936"/>
  <c r="G17" i="277"/>
  <c r="G17" i="960"/>
  <c r="G17" i="936"/>
  <c r="G33" i="277"/>
  <c r="G33" i="960"/>
  <c r="G33" i="936"/>
  <c r="G38" i="277"/>
  <c r="G38" i="960"/>
  <c r="G38" i="936"/>
  <c r="G26" i="277"/>
  <c r="G26" i="960"/>
  <c r="G26" i="936"/>
  <c r="G16" i="277"/>
  <c r="G16" i="960"/>
  <c r="G16" i="936"/>
  <c r="G25" i="277"/>
  <c r="G25" i="960"/>
  <c r="G25" i="936"/>
  <c r="G32" i="277"/>
  <c r="G32" i="960"/>
  <c r="G32" i="936"/>
  <c r="G27" i="277"/>
  <c r="G27" i="960"/>
  <c r="G27" i="936"/>
  <c r="G18" i="277"/>
  <c r="G18" i="960"/>
  <c r="G18" i="936"/>
  <c r="G23" i="277"/>
  <c r="G23" i="960"/>
  <c r="G23" i="936"/>
  <c r="G21" i="277"/>
  <c r="G21" i="960"/>
  <c r="G21" i="936"/>
  <c r="G37" i="277"/>
  <c r="G37" i="960"/>
  <c r="G37" i="936"/>
  <c r="G36" i="277"/>
  <c r="G36" i="960"/>
  <c r="G36" i="936"/>
  <c r="G19" i="277"/>
  <c r="G19" i="960"/>
  <c r="G19" i="936"/>
  <c r="G22" i="277"/>
  <c r="G22" i="960"/>
  <c r="G22" i="936"/>
  <c r="G12" i="277"/>
  <c r="G12" i="960"/>
  <c r="G12" i="936"/>
  <c r="N31" i="944"/>
  <c r="N31" i="965"/>
  <c r="N31" i="932"/>
  <c r="H13" i="932"/>
  <c r="H13" i="965"/>
  <c r="H13" i="944"/>
  <c r="G16" i="964"/>
  <c r="H43" i="965"/>
  <c r="H43" i="944"/>
  <c r="H43" i="932"/>
  <c r="G16" i="943"/>
  <c r="H23" i="965"/>
  <c r="H23" i="944"/>
  <c r="H23" i="932"/>
  <c r="G16" i="930"/>
  <c r="H33" i="944"/>
  <c r="H33" i="965"/>
  <c r="H33" i="932"/>
  <c r="D16" i="943"/>
  <c r="H20" i="965"/>
  <c r="H20" i="944"/>
  <c r="H20" i="932"/>
  <c r="D16" i="930"/>
  <c r="H40" i="965"/>
  <c r="H40" i="944"/>
  <c r="H40" i="932"/>
  <c r="H10" i="965"/>
  <c r="H10" i="944"/>
  <c r="H10" i="932"/>
  <c r="D16" i="964"/>
  <c r="H30" i="965"/>
  <c r="H30" i="944"/>
  <c r="H30" i="932"/>
  <c r="G33" i="965"/>
  <c r="G33" i="932"/>
  <c r="G43" i="965"/>
  <c r="G43" i="932"/>
  <c r="G23" i="965"/>
  <c r="G23" i="932"/>
  <c r="G15" i="930"/>
  <c r="G13" i="932"/>
  <c r="G15" i="964"/>
  <c r="G13" i="965"/>
  <c r="G20" i="965"/>
  <c r="G20" i="932"/>
  <c r="D15" i="930"/>
  <c r="G40" i="965"/>
  <c r="G40" i="932"/>
  <c r="G30" i="965"/>
  <c r="G30" i="932"/>
  <c r="G10" i="932"/>
  <c r="D15" i="964"/>
  <c r="G10" i="965"/>
  <c r="F43" i="965"/>
  <c r="F43" i="944"/>
  <c r="F43" i="932"/>
  <c r="F13" i="932"/>
  <c r="F13" i="965"/>
  <c r="F13" i="944"/>
  <c r="G14" i="964"/>
  <c r="F23" i="965"/>
  <c r="G14" i="943"/>
  <c r="F23" i="944"/>
  <c r="F23" i="932"/>
  <c r="G14" i="930"/>
  <c r="F33" i="944"/>
  <c r="F33" i="965"/>
  <c r="F33" i="932"/>
  <c r="F10" i="932"/>
  <c r="F10" i="944"/>
  <c r="D14" i="964"/>
  <c r="F10" i="965"/>
  <c r="F20" i="944"/>
  <c r="D14" i="943"/>
  <c r="F20" i="965"/>
  <c r="F20" i="932"/>
  <c r="D14" i="930"/>
  <c r="F30" i="944"/>
  <c r="F30" i="965"/>
  <c r="F30" i="932"/>
  <c r="F40" i="965"/>
  <c r="F40" i="944"/>
  <c r="F40" i="932"/>
  <c r="D20" i="277"/>
  <c r="D20" i="960"/>
  <c r="Q96" i="278"/>
  <c r="J95" i="278"/>
  <c r="H14" i="657"/>
  <c r="H22" i="657"/>
  <c r="H30" i="657"/>
  <c r="H38" i="657"/>
  <c r="H50" i="657"/>
  <c r="C50" i="279" s="1"/>
  <c r="H54" i="657"/>
  <c r="H62" i="657"/>
  <c r="H15" i="657"/>
  <c r="H27" i="657"/>
  <c r="H35" i="657"/>
  <c r="H39" i="657"/>
  <c r="H47" i="657"/>
  <c r="H55" i="657"/>
  <c r="H63" i="657"/>
  <c r="D76" i="961"/>
  <c r="H12" i="657"/>
  <c r="H16" i="657"/>
  <c r="H20" i="657"/>
  <c r="H24" i="657"/>
  <c r="H28" i="657"/>
  <c r="H32" i="657"/>
  <c r="H36" i="657"/>
  <c r="H40" i="657"/>
  <c r="H44" i="657"/>
  <c r="H48" i="657"/>
  <c r="H52" i="657"/>
  <c r="H56" i="657"/>
  <c r="H60" i="657"/>
  <c r="H68" i="657"/>
  <c r="H18" i="657"/>
  <c r="H26" i="657"/>
  <c r="H34" i="657"/>
  <c r="H42" i="657"/>
  <c r="H46" i="657"/>
  <c r="H58" i="657"/>
  <c r="H66" i="657"/>
  <c r="H11" i="657"/>
  <c r="H19" i="657"/>
  <c r="H23" i="657"/>
  <c r="H31" i="657"/>
  <c r="H43" i="657"/>
  <c r="H51" i="657"/>
  <c r="H59" i="657"/>
  <c r="H67" i="657"/>
  <c r="D74" i="961"/>
  <c r="D78" i="961"/>
  <c r="H9" i="661"/>
  <c r="G9" i="279"/>
  <c r="H9" i="657"/>
  <c r="H13" i="657"/>
  <c r="H17" i="657"/>
  <c r="H21" i="657"/>
  <c r="H25" i="657"/>
  <c r="H29" i="657"/>
  <c r="H33" i="657"/>
  <c r="H37" i="657"/>
  <c r="H41" i="657"/>
  <c r="H45" i="657"/>
  <c r="H49" i="657"/>
  <c r="H53" i="657"/>
  <c r="H57" i="657"/>
  <c r="H61" i="657"/>
  <c r="H65" i="657"/>
  <c r="H69" i="657"/>
  <c r="H9" i="659"/>
  <c r="D9" i="961" s="1"/>
  <c r="D75" i="961"/>
  <c r="D77" i="961"/>
  <c r="E14" i="657"/>
  <c r="E22" i="657"/>
  <c r="E30" i="657"/>
  <c r="E42" i="657"/>
  <c r="E54" i="657"/>
  <c r="E62" i="657"/>
  <c r="E11" i="657"/>
  <c r="E19" i="657"/>
  <c r="E27" i="657"/>
  <c r="E35" i="657"/>
  <c r="E39" i="657"/>
  <c r="E51" i="657"/>
  <c r="E59" i="657"/>
  <c r="E67" i="657"/>
  <c r="D74" i="960"/>
  <c r="E9" i="661"/>
  <c r="E12" i="657"/>
  <c r="E16" i="657"/>
  <c r="E20" i="657"/>
  <c r="E24" i="657"/>
  <c r="E32" i="657"/>
  <c r="E36" i="657"/>
  <c r="E40" i="657"/>
  <c r="E44" i="657"/>
  <c r="E48" i="657"/>
  <c r="E52" i="657"/>
  <c r="E56" i="657"/>
  <c r="E60" i="657"/>
  <c r="E68" i="657"/>
  <c r="E18" i="657"/>
  <c r="E38" i="657"/>
  <c r="E46" i="657"/>
  <c r="E66" i="657"/>
  <c r="E15" i="657"/>
  <c r="E23" i="657"/>
  <c r="E31" i="657"/>
  <c r="E43" i="657"/>
  <c r="E47" i="657"/>
  <c r="E55" i="657"/>
  <c r="E63" i="657"/>
  <c r="E9" i="657"/>
  <c r="E13" i="657"/>
  <c r="E17" i="657"/>
  <c r="E21" i="657"/>
  <c r="E25" i="657"/>
  <c r="E29" i="657"/>
  <c r="E33" i="657"/>
  <c r="E37" i="657"/>
  <c r="E41" i="657"/>
  <c r="E45" i="657"/>
  <c r="E49" i="657"/>
  <c r="E53" i="657"/>
  <c r="E57" i="657"/>
  <c r="E61" i="657"/>
  <c r="E65" i="657"/>
  <c r="E69" i="657"/>
  <c r="E9" i="659"/>
  <c r="G9" i="665"/>
  <c r="H9" i="936" s="1"/>
  <c r="G14" i="903"/>
  <c r="G40" i="903"/>
  <c r="G42" i="903" s="1"/>
  <c r="M10" i="665"/>
  <c r="I25" i="930" s="1"/>
  <c r="G9" i="277"/>
  <c r="M26" i="663"/>
  <c r="N27" i="665"/>
  <c r="P27" i="665" s="1"/>
  <c r="M47" i="663"/>
  <c r="M13" i="663"/>
  <c r="M69" i="663"/>
  <c r="N69" i="663" s="1"/>
  <c r="P69" i="663" s="1"/>
  <c r="N11" i="665"/>
  <c r="D64" i="657"/>
  <c r="G64" i="657"/>
  <c r="M37" i="663"/>
  <c r="N37" i="663" s="1"/>
  <c r="P37" i="663" s="1"/>
  <c r="G69" i="279"/>
  <c r="D28" i="657"/>
  <c r="D26" i="657"/>
  <c r="D34" i="657"/>
  <c r="D50" i="657"/>
  <c r="D58" i="657"/>
  <c r="M61" i="663"/>
  <c r="G36" i="279"/>
  <c r="G22" i="279"/>
  <c r="M49" i="663"/>
  <c r="M25" i="663"/>
  <c r="G49" i="279"/>
  <c r="G13" i="279"/>
  <c r="M62" i="663"/>
  <c r="N62" i="663" s="1"/>
  <c r="P62" i="663" s="1"/>
  <c r="M28" i="663"/>
  <c r="N28" i="663" s="1"/>
  <c r="P28" i="663" s="1"/>
  <c r="G29" i="279"/>
  <c r="G48" i="279"/>
  <c r="G47" i="279"/>
  <c r="M22" i="663"/>
  <c r="M24" i="663"/>
  <c r="M14" i="663"/>
  <c r="M56" i="663"/>
  <c r="N56" i="663" s="1"/>
  <c r="P56" i="663" s="1"/>
  <c r="G30" i="279"/>
  <c r="G56" i="279"/>
  <c r="M68" i="663"/>
  <c r="G59" i="279"/>
  <c r="G38" i="279"/>
  <c r="P10" i="9"/>
  <c r="M52" i="663"/>
  <c r="N52" i="663" s="1"/>
  <c r="P52" i="663" s="1"/>
  <c r="M29" i="663"/>
  <c r="N29" i="663" s="1"/>
  <c r="P29" i="663" s="1"/>
  <c r="M35" i="663"/>
  <c r="N35" i="663" s="1"/>
  <c r="P35" i="663" s="1"/>
  <c r="G15" i="279"/>
  <c r="M60" i="663"/>
  <c r="H10" i="657"/>
  <c r="H47" i="661"/>
  <c r="M15" i="663"/>
  <c r="N15" i="663" s="1"/>
  <c r="P15" i="663" s="1"/>
  <c r="P9" i="9"/>
  <c r="M58" i="663"/>
  <c r="M57" i="663"/>
  <c r="N57" i="663" s="1"/>
  <c r="P57" i="663" s="1"/>
  <c r="M40" i="663"/>
  <c r="N40" i="663" s="1"/>
  <c r="P40" i="663" s="1"/>
  <c r="M16" i="663"/>
  <c r="N16" i="663" s="1"/>
  <c r="P16" i="663" s="1"/>
  <c r="M63" i="663"/>
  <c r="N63" i="663" s="1"/>
  <c r="P63" i="663" s="1"/>
  <c r="G61" i="279"/>
  <c r="G31" i="279"/>
  <c r="G19" i="279"/>
  <c r="G16" i="279"/>
  <c r="G17" i="279"/>
  <c r="G11" i="663"/>
  <c r="H31" i="661"/>
  <c r="H43" i="661"/>
  <c r="E10" i="657"/>
  <c r="H38" i="661"/>
  <c r="H42" i="661"/>
  <c r="M17" i="663"/>
  <c r="N17" i="663" s="1"/>
  <c r="P17" i="663" s="1"/>
  <c r="M44" i="663"/>
  <c r="M50" i="663"/>
  <c r="N50" i="663" s="1"/>
  <c r="P50" i="663" s="1"/>
  <c r="M36" i="663"/>
  <c r="M12" i="663"/>
  <c r="M45" i="663"/>
  <c r="N45" i="663" s="1"/>
  <c r="P45" i="663" s="1"/>
  <c r="M31" i="663"/>
  <c r="M67" i="663"/>
  <c r="G67" i="279"/>
  <c r="G44" i="279"/>
  <c r="G45" i="279"/>
  <c r="G14" i="279"/>
  <c r="G39" i="279"/>
  <c r="G24" i="279"/>
  <c r="G57" i="279"/>
  <c r="G27" i="279"/>
  <c r="G34" i="279"/>
  <c r="G52" i="279"/>
  <c r="H11" i="659"/>
  <c r="E14" i="659"/>
  <c r="H19" i="659"/>
  <c r="D19" i="961" s="1"/>
  <c r="E22" i="659"/>
  <c r="H27" i="659"/>
  <c r="D27" i="961" s="1"/>
  <c r="H35" i="659"/>
  <c r="D35" i="961" s="1"/>
  <c r="H39" i="659"/>
  <c r="D39" i="961" s="1"/>
  <c r="E42" i="659"/>
  <c r="H55" i="659"/>
  <c r="D55" i="961" s="1"/>
  <c r="E58" i="659"/>
  <c r="H59" i="659"/>
  <c r="D59" i="961" s="1"/>
  <c r="E62" i="659"/>
  <c r="E46" i="659"/>
  <c r="G26" i="279"/>
  <c r="M43" i="663"/>
  <c r="G43" i="279"/>
  <c r="G64" i="279"/>
  <c r="G42" i="279"/>
  <c r="M42" i="663"/>
  <c r="G21" i="279"/>
  <c r="G60" i="279"/>
  <c r="H32" i="659"/>
  <c r="D32" i="961" s="1"/>
  <c r="E38" i="659"/>
  <c r="H53" i="659"/>
  <c r="D53" i="961" s="1"/>
  <c r="E31" i="661"/>
  <c r="M30" i="663"/>
  <c r="M33" i="663"/>
  <c r="G33" i="279"/>
  <c r="G23" i="279"/>
  <c r="M23" i="663"/>
  <c r="G37" i="279"/>
  <c r="E11" i="659"/>
  <c r="H12" i="659"/>
  <c r="E15" i="659"/>
  <c r="H16" i="659"/>
  <c r="D16" i="961" s="1"/>
  <c r="E19" i="659"/>
  <c r="E23" i="659"/>
  <c r="H24" i="659"/>
  <c r="D24" i="961" s="1"/>
  <c r="E27" i="659"/>
  <c r="E31" i="659"/>
  <c r="E35" i="659"/>
  <c r="E39" i="659"/>
  <c r="E43" i="659"/>
  <c r="E47" i="659"/>
  <c r="H48" i="659"/>
  <c r="D48" i="961" s="1"/>
  <c r="E51" i="659"/>
  <c r="H52" i="659"/>
  <c r="D52" i="961" s="1"/>
  <c r="E55" i="659"/>
  <c r="H56" i="659"/>
  <c r="D56" i="961" s="1"/>
  <c r="E59" i="659"/>
  <c r="H60" i="659"/>
  <c r="D60" i="961" s="1"/>
  <c r="E63" i="659"/>
  <c r="H64" i="659"/>
  <c r="D64" i="961" s="1"/>
  <c r="E67" i="659"/>
  <c r="H68" i="659"/>
  <c r="D68" i="961" s="1"/>
  <c r="D72" i="961"/>
  <c r="D70" i="961"/>
  <c r="N66" i="665"/>
  <c r="P66" i="665" s="1"/>
  <c r="N50" i="665"/>
  <c r="P50" i="665" s="1"/>
  <c r="N34" i="665"/>
  <c r="P34" i="665" s="1"/>
  <c r="N18" i="665"/>
  <c r="P18" i="665" s="1"/>
  <c r="N43" i="665"/>
  <c r="P43" i="665" s="1"/>
  <c r="N65" i="665"/>
  <c r="P65" i="665" s="1"/>
  <c r="N29" i="665"/>
  <c r="P29" i="665" s="1"/>
  <c r="N13" i="665"/>
  <c r="N35" i="665"/>
  <c r="P35" i="665" s="1"/>
  <c r="N12" i="665"/>
  <c r="N60" i="665"/>
  <c r="P60" i="665" s="1"/>
  <c r="N40" i="665"/>
  <c r="P40" i="665" s="1"/>
  <c r="M48" i="663"/>
  <c r="M18" i="663"/>
  <c r="G54" i="279"/>
  <c r="M54" i="663"/>
  <c r="M59" i="663"/>
  <c r="E10" i="659"/>
  <c r="H15" i="659"/>
  <c r="D15" i="961" s="1"/>
  <c r="E18" i="659"/>
  <c r="H23" i="659"/>
  <c r="D23" i="961" s="1"/>
  <c r="E26" i="659"/>
  <c r="H31" i="659"/>
  <c r="D31" i="961" s="1"/>
  <c r="E34" i="659"/>
  <c r="H43" i="659"/>
  <c r="D43" i="961" s="1"/>
  <c r="H47" i="659"/>
  <c r="D47" i="961" s="1"/>
  <c r="E50" i="659"/>
  <c r="E54" i="659"/>
  <c r="H63" i="659"/>
  <c r="D63" i="961" s="1"/>
  <c r="E66" i="659"/>
  <c r="H67" i="659"/>
  <c r="D67" i="961" s="1"/>
  <c r="D71" i="961"/>
  <c r="H40" i="659"/>
  <c r="D40" i="961" s="1"/>
  <c r="H62" i="659"/>
  <c r="D62" i="961" s="1"/>
  <c r="M66" i="663"/>
  <c r="G66" i="279"/>
  <c r="M41" i="663"/>
  <c r="G53" i="279"/>
  <c r="E33" i="661"/>
  <c r="E47" i="661"/>
  <c r="G18" i="279"/>
  <c r="G63" i="279"/>
  <c r="M27" i="663"/>
  <c r="E30" i="659"/>
  <c r="H51" i="659"/>
  <c r="D51" i="961" s="1"/>
  <c r="E12" i="661"/>
  <c r="H13" i="661"/>
  <c r="E16" i="661"/>
  <c r="H17" i="661"/>
  <c r="E20" i="661"/>
  <c r="H21" i="661"/>
  <c r="E24" i="661"/>
  <c r="H25" i="661"/>
  <c r="E28" i="661"/>
  <c r="H29" i="661"/>
  <c r="E32" i="661"/>
  <c r="H33" i="661"/>
  <c r="E36" i="661"/>
  <c r="H37" i="661"/>
  <c r="E40" i="661"/>
  <c r="H41" i="661"/>
  <c r="E44" i="661"/>
  <c r="H45" i="661"/>
  <c r="E48" i="661"/>
  <c r="H49" i="661"/>
  <c r="E52" i="661"/>
  <c r="H53" i="661"/>
  <c r="E56" i="661"/>
  <c r="H57" i="661"/>
  <c r="E60" i="661"/>
  <c r="H61" i="661"/>
  <c r="E64" i="661"/>
  <c r="H65" i="661"/>
  <c r="E68" i="661"/>
  <c r="H69" i="661"/>
  <c r="H23" i="661"/>
  <c r="H26" i="661"/>
  <c r="E42" i="661"/>
  <c r="M51" i="663"/>
  <c r="G51" i="279"/>
  <c r="G46" i="279"/>
  <c r="M46" i="663"/>
  <c r="M39" i="663"/>
  <c r="G20" i="279"/>
  <c r="G32" i="279"/>
  <c r="G68" i="279"/>
  <c r="M38" i="663"/>
  <c r="G28" i="279"/>
  <c r="H12" i="661"/>
  <c r="E15" i="661"/>
  <c r="H20" i="661"/>
  <c r="E23" i="661"/>
  <c r="H24" i="661"/>
  <c r="E27" i="661"/>
  <c r="H28" i="661"/>
  <c r="H36" i="661"/>
  <c r="H44" i="661"/>
  <c r="H48" i="661"/>
  <c r="E51" i="661"/>
  <c r="H52" i="661"/>
  <c r="E55" i="661"/>
  <c r="H56" i="661"/>
  <c r="E59" i="661"/>
  <c r="H64" i="661"/>
  <c r="E67" i="661"/>
  <c r="E30" i="661"/>
  <c r="E37" i="661"/>
  <c r="N46" i="665"/>
  <c r="P46" i="665" s="1"/>
  <c r="N14" i="665"/>
  <c r="N25" i="665"/>
  <c r="P25" i="665" s="1"/>
  <c r="N31" i="665"/>
  <c r="P31" i="665" s="1"/>
  <c r="N36" i="665"/>
  <c r="P36" i="665" s="1"/>
  <c r="H10" i="659"/>
  <c r="E13" i="659"/>
  <c r="H14" i="659"/>
  <c r="D14" i="961" s="1"/>
  <c r="E17" i="659"/>
  <c r="H18" i="659"/>
  <c r="D18" i="961" s="1"/>
  <c r="E21" i="659"/>
  <c r="H22" i="659"/>
  <c r="D22" i="961" s="1"/>
  <c r="E25" i="659"/>
  <c r="H26" i="659"/>
  <c r="D26" i="961" s="1"/>
  <c r="E29" i="659"/>
  <c r="H30" i="659"/>
  <c r="D30" i="961" s="1"/>
  <c r="E33" i="659"/>
  <c r="H34" i="659"/>
  <c r="D34" i="961" s="1"/>
  <c r="E37" i="659"/>
  <c r="H38" i="659"/>
  <c r="D38" i="961" s="1"/>
  <c r="E41" i="659"/>
  <c r="H42" i="659"/>
  <c r="D42" i="961" s="1"/>
  <c r="E45" i="659"/>
  <c r="H46" i="659"/>
  <c r="D46" i="961" s="1"/>
  <c r="E49" i="659"/>
  <c r="H50" i="659"/>
  <c r="D50" i="961" s="1"/>
  <c r="E53" i="659"/>
  <c r="H54" i="659"/>
  <c r="D54" i="961" s="1"/>
  <c r="E57" i="659"/>
  <c r="E61" i="659"/>
  <c r="E65" i="659"/>
  <c r="E69" i="659"/>
  <c r="H28" i="659"/>
  <c r="D28" i="961" s="1"/>
  <c r="H36" i="659"/>
  <c r="D36" i="961" s="1"/>
  <c r="H44" i="659"/>
  <c r="D44" i="961" s="1"/>
  <c r="H58" i="659"/>
  <c r="D58" i="961" s="1"/>
  <c r="H66" i="659"/>
  <c r="D66" i="961" s="1"/>
  <c r="E10" i="661"/>
  <c r="H11" i="661"/>
  <c r="E14" i="661"/>
  <c r="H15" i="661"/>
  <c r="E18" i="661"/>
  <c r="H19" i="661"/>
  <c r="E22" i="661"/>
  <c r="E26" i="661"/>
  <c r="H27" i="661"/>
  <c r="E50" i="661"/>
  <c r="H51" i="661"/>
  <c r="E54" i="661"/>
  <c r="H55" i="661"/>
  <c r="E58" i="661"/>
  <c r="H59" i="661"/>
  <c r="E62" i="661"/>
  <c r="H63" i="661"/>
  <c r="E66" i="661"/>
  <c r="H67" i="661"/>
  <c r="H22" i="661"/>
  <c r="H30" i="661"/>
  <c r="E34" i="661"/>
  <c r="H35" i="661"/>
  <c r="E39" i="661"/>
  <c r="E41" i="661"/>
  <c r="H46" i="661"/>
  <c r="M19" i="663"/>
  <c r="M9" i="663"/>
  <c r="M20" i="663"/>
  <c r="M21" i="663"/>
  <c r="M53" i="663"/>
  <c r="M55" i="663"/>
  <c r="N58" i="665"/>
  <c r="P58" i="665" s="1"/>
  <c r="N42" i="665"/>
  <c r="P42" i="665" s="1"/>
  <c r="N26" i="665"/>
  <c r="P26" i="665" s="1"/>
  <c r="N53" i="665"/>
  <c r="P53" i="665" s="1"/>
  <c r="N21" i="665"/>
  <c r="P21" i="665" s="1"/>
  <c r="N55" i="665"/>
  <c r="P55" i="665" s="1"/>
  <c r="N24" i="665"/>
  <c r="P24" i="665" s="1"/>
  <c r="N68" i="665"/>
  <c r="P68" i="665" s="1"/>
  <c r="N52" i="665"/>
  <c r="P52" i="665" s="1"/>
  <c r="N28" i="665"/>
  <c r="P28" i="665" s="1"/>
  <c r="N57" i="665"/>
  <c r="P57" i="665" s="1"/>
  <c r="N32" i="665"/>
  <c r="P32" i="665" s="1"/>
  <c r="E11" i="661"/>
  <c r="H16" i="661"/>
  <c r="E19" i="661"/>
  <c r="H32" i="661"/>
  <c r="H40" i="661"/>
  <c r="H60" i="661"/>
  <c r="E63" i="661"/>
  <c r="H68" i="661"/>
  <c r="E35" i="661"/>
  <c r="E46" i="661"/>
  <c r="N62" i="665"/>
  <c r="P62" i="665" s="1"/>
  <c r="N30" i="665"/>
  <c r="P30" i="665" s="1"/>
  <c r="N39" i="665"/>
  <c r="P39" i="665" s="1"/>
  <c r="N61" i="665"/>
  <c r="P61" i="665" s="1"/>
  <c r="N59" i="665"/>
  <c r="P59" i="665" s="1"/>
  <c r="N56" i="665"/>
  <c r="P56" i="665" s="1"/>
  <c r="N49" i="665"/>
  <c r="P49" i="665" s="1"/>
  <c r="N23" i="665"/>
  <c r="P23" i="665" s="1"/>
  <c r="N67" i="665"/>
  <c r="P67" i="665" s="1"/>
  <c r="E12" i="659"/>
  <c r="H13" i="659"/>
  <c r="E16" i="659"/>
  <c r="H17" i="659"/>
  <c r="D17" i="961" s="1"/>
  <c r="H21" i="659"/>
  <c r="D21" i="961" s="1"/>
  <c r="E24" i="659"/>
  <c r="H25" i="659"/>
  <c r="D25" i="961" s="1"/>
  <c r="E28" i="659"/>
  <c r="H29" i="659"/>
  <c r="D29" i="961" s="1"/>
  <c r="E32" i="659"/>
  <c r="H33" i="659"/>
  <c r="D33" i="961" s="1"/>
  <c r="E36" i="659"/>
  <c r="H37" i="659"/>
  <c r="D37" i="961" s="1"/>
  <c r="E40" i="659"/>
  <c r="H41" i="659"/>
  <c r="D41" i="961" s="1"/>
  <c r="E44" i="659"/>
  <c r="H45" i="659"/>
  <c r="D45" i="961" s="1"/>
  <c r="E48" i="659"/>
  <c r="H49" i="659"/>
  <c r="D49" i="961" s="1"/>
  <c r="E52" i="659"/>
  <c r="E56" i="659"/>
  <c r="H57" i="659"/>
  <c r="D57" i="961" s="1"/>
  <c r="E60" i="659"/>
  <c r="H61" i="659"/>
  <c r="D61" i="961" s="1"/>
  <c r="E64" i="659"/>
  <c r="H65" i="659"/>
  <c r="D65" i="961" s="1"/>
  <c r="E68" i="659"/>
  <c r="H69" i="659"/>
  <c r="D69" i="961" s="1"/>
  <c r="D73" i="961"/>
  <c r="H20" i="659"/>
  <c r="D20" i="961" s="1"/>
  <c r="H10" i="661"/>
  <c r="E13" i="661"/>
  <c r="H14" i="661"/>
  <c r="E17" i="661"/>
  <c r="H18" i="661"/>
  <c r="E21" i="661"/>
  <c r="E25" i="661"/>
  <c r="E29" i="661"/>
  <c r="E49" i="661"/>
  <c r="H50" i="661"/>
  <c r="E53" i="661"/>
  <c r="H54" i="661"/>
  <c r="E57" i="661"/>
  <c r="H58" i="661"/>
  <c r="E61" i="661"/>
  <c r="H62" i="661"/>
  <c r="E65" i="661"/>
  <c r="H66" i="661"/>
  <c r="E69" i="661"/>
  <c r="H34" i="661"/>
  <c r="E38" i="661"/>
  <c r="H39" i="661"/>
  <c r="E43" i="661"/>
  <c r="E45" i="661"/>
  <c r="M34" i="663"/>
  <c r="M65" i="663"/>
  <c r="M64" i="663"/>
  <c r="M32" i="663"/>
  <c r="N54" i="665"/>
  <c r="P54" i="665" s="1"/>
  <c r="N38" i="665"/>
  <c r="P38" i="665" s="1"/>
  <c r="N22" i="665"/>
  <c r="P22" i="665" s="1"/>
  <c r="N47" i="665"/>
  <c r="P47" i="665" s="1"/>
  <c r="N69" i="665"/>
  <c r="P69" i="665" s="1"/>
  <c r="N45" i="665"/>
  <c r="P45" i="665" s="1"/>
  <c r="N17" i="665"/>
  <c r="P17" i="665" s="1"/>
  <c r="N51" i="665"/>
  <c r="P51" i="665" s="1"/>
  <c r="N16" i="665"/>
  <c r="P16" i="665" s="1"/>
  <c r="N64" i="665"/>
  <c r="P64" i="665" s="1"/>
  <c r="N48" i="665"/>
  <c r="P48" i="665" s="1"/>
  <c r="N20" i="665"/>
  <c r="P20" i="665" s="1"/>
  <c r="N37" i="665"/>
  <c r="P37" i="665" s="1"/>
  <c r="G50" i="279"/>
  <c r="G65" i="279"/>
  <c r="G35" i="279"/>
  <c r="G12" i="279"/>
  <c r="N15" i="665"/>
  <c r="P15" i="665" s="1"/>
  <c r="G62" i="279"/>
  <c r="G58" i="279"/>
  <c r="N19" i="665"/>
  <c r="P19" i="665" s="1"/>
  <c r="G40" i="279"/>
  <c r="G55" i="279"/>
  <c r="G25" i="279"/>
  <c r="G41" i="279"/>
  <c r="G11" i="279"/>
  <c r="G10" i="277"/>
  <c r="M10" i="663"/>
  <c r="H10" i="277"/>
  <c r="G10" i="279"/>
  <c r="Q27" i="23" l="1"/>
  <c r="J26" i="23"/>
  <c r="E69" i="277"/>
  <c r="E69" i="960"/>
  <c r="E69" i="936"/>
  <c r="E61" i="277"/>
  <c r="E61" i="960"/>
  <c r="E61" i="936"/>
  <c r="E53" i="277"/>
  <c r="E53" i="960"/>
  <c r="E53" i="936"/>
  <c r="Q68" i="665"/>
  <c r="I68" i="938"/>
  <c r="I68" i="280"/>
  <c r="E62" i="277"/>
  <c r="E62" i="960"/>
  <c r="E62" i="936"/>
  <c r="E54" i="277"/>
  <c r="E54" i="960"/>
  <c r="E54" i="936"/>
  <c r="E64" i="277"/>
  <c r="E64" i="960"/>
  <c r="E64" i="936"/>
  <c r="E56" i="277"/>
  <c r="E56" i="960"/>
  <c r="E56" i="936"/>
  <c r="Q66" i="665"/>
  <c r="I66" i="938"/>
  <c r="I66" i="280"/>
  <c r="H52" i="962"/>
  <c r="H52" i="938"/>
  <c r="Q52" i="663"/>
  <c r="H52" i="280"/>
  <c r="C69" i="277"/>
  <c r="C69" i="960"/>
  <c r="C69" i="936"/>
  <c r="C53" i="277"/>
  <c r="C53" i="960"/>
  <c r="C53" i="936"/>
  <c r="C63" i="277"/>
  <c r="C63" i="960"/>
  <c r="C63" i="936"/>
  <c r="C60" i="277"/>
  <c r="C60" i="960"/>
  <c r="C60" i="936"/>
  <c r="E9" i="960"/>
  <c r="E9" i="936"/>
  <c r="C65" i="961"/>
  <c r="C65" i="937"/>
  <c r="E9" i="961"/>
  <c r="E9" i="937"/>
  <c r="C59" i="961"/>
  <c r="C59" i="937"/>
  <c r="C58" i="961"/>
  <c r="C58" i="937"/>
  <c r="C62" i="961"/>
  <c r="C62" i="937"/>
  <c r="Q67" i="665"/>
  <c r="I67" i="938"/>
  <c r="I67" i="280"/>
  <c r="E63" i="277"/>
  <c r="E63" i="960"/>
  <c r="E63" i="936"/>
  <c r="E59" i="277"/>
  <c r="E59" i="960"/>
  <c r="E59" i="936"/>
  <c r="E51" i="277"/>
  <c r="E51" i="960"/>
  <c r="E51" i="936"/>
  <c r="H50" i="962"/>
  <c r="Q50" i="663"/>
  <c r="H50" i="938"/>
  <c r="H50" i="280"/>
  <c r="H69" i="962"/>
  <c r="Q69" i="663"/>
  <c r="H69" i="938"/>
  <c r="H69" i="280"/>
  <c r="C65" i="277"/>
  <c r="C65" i="960"/>
  <c r="C65" i="936"/>
  <c r="C55" i="277"/>
  <c r="C55" i="960"/>
  <c r="C55" i="936"/>
  <c r="C56" i="277"/>
  <c r="C56" i="960"/>
  <c r="C56" i="936"/>
  <c r="C61" i="961"/>
  <c r="C61" i="937"/>
  <c r="C63" i="961"/>
  <c r="C63" i="937"/>
  <c r="Q69" i="665"/>
  <c r="I69" i="938"/>
  <c r="I69" i="280"/>
  <c r="E65" i="277"/>
  <c r="E65" i="960"/>
  <c r="E65" i="936"/>
  <c r="E57" i="277"/>
  <c r="E57" i="960"/>
  <c r="E57" i="936"/>
  <c r="E66" i="277"/>
  <c r="E66" i="960"/>
  <c r="E66" i="936"/>
  <c r="E58" i="277"/>
  <c r="E58" i="960"/>
  <c r="E58" i="936"/>
  <c r="E50" i="277"/>
  <c r="E50" i="960"/>
  <c r="E50" i="936"/>
  <c r="E68" i="277"/>
  <c r="E68" i="960"/>
  <c r="E68" i="936"/>
  <c r="E60" i="277"/>
  <c r="E60" i="960"/>
  <c r="E60" i="936"/>
  <c r="E52" i="277"/>
  <c r="E52" i="960"/>
  <c r="E52" i="936"/>
  <c r="H57" i="962"/>
  <c r="Q57" i="663"/>
  <c r="H57" i="938"/>
  <c r="H57" i="280"/>
  <c r="C61" i="277"/>
  <c r="C61" i="960"/>
  <c r="C61" i="936"/>
  <c r="C52" i="277"/>
  <c r="C52" i="960"/>
  <c r="C52" i="936"/>
  <c r="C67" i="277"/>
  <c r="C67" i="960"/>
  <c r="C67" i="936"/>
  <c r="C62" i="277"/>
  <c r="C62" i="960"/>
  <c r="C62" i="936"/>
  <c r="C9" i="961"/>
  <c r="C9" i="937"/>
  <c r="C68" i="961"/>
  <c r="C68" i="937"/>
  <c r="E67" i="277"/>
  <c r="E67" i="960"/>
  <c r="E67" i="936"/>
  <c r="E55" i="277"/>
  <c r="E55" i="960"/>
  <c r="E55" i="936"/>
  <c r="Q65" i="665"/>
  <c r="I65" i="938"/>
  <c r="I65" i="280"/>
  <c r="H63" i="962"/>
  <c r="H63" i="938"/>
  <c r="Q63" i="663"/>
  <c r="H63" i="280"/>
  <c r="H56" i="962"/>
  <c r="H56" i="938"/>
  <c r="Q56" i="663"/>
  <c r="H56" i="280"/>
  <c r="H62" i="962"/>
  <c r="Q62" i="663"/>
  <c r="H62" i="938"/>
  <c r="H62" i="280"/>
  <c r="D9" i="960"/>
  <c r="D9" i="277"/>
  <c r="C57" i="277"/>
  <c r="C57" i="960"/>
  <c r="C57" i="936"/>
  <c r="C9" i="277"/>
  <c r="C9" i="960"/>
  <c r="C9" i="936"/>
  <c r="C66" i="277"/>
  <c r="C66" i="960"/>
  <c r="C66" i="936"/>
  <c r="C68" i="277"/>
  <c r="C68" i="960"/>
  <c r="C68" i="936"/>
  <c r="C59" i="277"/>
  <c r="C59" i="960"/>
  <c r="C59" i="936"/>
  <c r="C54" i="277"/>
  <c r="C54" i="960"/>
  <c r="C54" i="936"/>
  <c r="C69" i="961"/>
  <c r="C69" i="937"/>
  <c r="C67" i="961"/>
  <c r="C67" i="937"/>
  <c r="C66" i="961"/>
  <c r="C66" i="937"/>
  <c r="C60" i="961"/>
  <c r="C60" i="937"/>
  <c r="Q61" i="665"/>
  <c r="I61" i="938"/>
  <c r="I61" i="280"/>
  <c r="I58" i="938"/>
  <c r="Q58" i="665"/>
  <c r="I58" i="280"/>
  <c r="Q59" i="665"/>
  <c r="I59" i="938"/>
  <c r="I59" i="280"/>
  <c r="I62" i="938"/>
  <c r="Q62" i="665"/>
  <c r="I62" i="280"/>
  <c r="Q60" i="665"/>
  <c r="I60" i="938"/>
  <c r="I60" i="280"/>
  <c r="I64" i="938"/>
  <c r="Q64" i="665"/>
  <c r="I64" i="280"/>
  <c r="E64" i="961"/>
  <c r="E64" i="937"/>
  <c r="E73" i="961"/>
  <c r="E73" i="937"/>
  <c r="E76" i="961"/>
  <c r="E76" i="937"/>
  <c r="E60" i="961"/>
  <c r="E60" i="937"/>
  <c r="E74" i="961"/>
  <c r="E74" i="937"/>
  <c r="E75" i="961"/>
  <c r="E75" i="937"/>
  <c r="E70" i="961"/>
  <c r="E70" i="937"/>
  <c r="E71" i="961"/>
  <c r="E71" i="937"/>
  <c r="E65" i="961"/>
  <c r="E65" i="937"/>
  <c r="E66" i="961"/>
  <c r="E66" i="937"/>
  <c r="E67" i="961"/>
  <c r="E67" i="937"/>
  <c r="E72" i="961"/>
  <c r="E72" i="937"/>
  <c r="E69" i="961"/>
  <c r="E69" i="937"/>
  <c r="E61" i="961"/>
  <c r="E61" i="937"/>
  <c r="E62" i="961"/>
  <c r="E62" i="937"/>
  <c r="E63" i="961"/>
  <c r="E63" i="937"/>
  <c r="E77" i="961"/>
  <c r="E77" i="937"/>
  <c r="E68" i="961"/>
  <c r="E68" i="937"/>
  <c r="E78" i="961"/>
  <c r="E78" i="937"/>
  <c r="O77" i="961"/>
  <c r="P77" i="961" s="1"/>
  <c r="I77" i="961"/>
  <c r="J77" i="961" s="1"/>
  <c r="I78" i="961"/>
  <c r="J78" i="961" s="1"/>
  <c r="O78" i="961"/>
  <c r="P78" i="961" s="1"/>
  <c r="D68" i="277"/>
  <c r="D68" i="960"/>
  <c r="D60" i="277"/>
  <c r="D60" i="960"/>
  <c r="D65" i="277"/>
  <c r="D65" i="960"/>
  <c r="D53" i="277"/>
  <c r="D53" i="960"/>
  <c r="D71" i="960"/>
  <c r="D63" i="277"/>
  <c r="D63" i="960"/>
  <c r="D55" i="277"/>
  <c r="D55" i="960"/>
  <c r="D61" i="277"/>
  <c r="D61" i="960"/>
  <c r="D70" i="960"/>
  <c r="D54" i="277"/>
  <c r="D54" i="960"/>
  <c r="D62" i="277"/>
  <c r="D62" i="960"/>
  <c r="D77" i="960"/>
  <c r="D78" i="960"/>
  <c r="D72" i="960"/>
  <c r="D64" i="277"/>
  <c r="D64" i="960"/>
  <c r="D56" i="277"/>
  <c r="D56" i="960"/>
  <c r="D73" i="960"/>
  <c r="D57" i="277"/>
  <c r="D57" i="960"/>
  <c r="D50" i="277"/>
  <c r="D50" i="960"/>
  <c r="D67" i="277"/>
  <c r="D67" i="960"/>
  <c r="D59" i="277"/>
  <c r="D59" i="960"/>
  <c r="D51" i="277"/>
  <c r="D51" i="960"/>
  <c r="D75" i="960"/>
  <c r="I74" i="960"/>
  <c r="J74" i="960" s="1"/>
  <c r="O74" i="960"/>
  <c r="P74" i="960" s="1"/>
  <c r="D52" i="277"/>
  <c r="D52" i="960"/>
  <c r="D69" i="277"/>
  <c r="D69" i="960"/>
  <c r="D66" i="277"/>
  <c r="D66" i="960"/>
  <c r="D58" i="277"/>
  <c r="D58" i="960"/>
  <c r="D76" i="960"/>
  <c r="C56" i="961"/>
  <c r="C56" i="937"/>
  <c r="C57" i="279"/>
  <c r="C57" i="961"/>
  <c r="C57" i="937"/>
  <c r="C55" i="279"/>
  <c r="C55" i="961"/>
  <c r="C55" i="937"/>
  <c r="C53" i="961"/>
  <c r="C53" i="937"/>
  <c r="C54" i="961"/>
  <c r="C54" i="937"/>
  <c r="C51" i="277"/>
  <c r="C51" i="960"/>
  <c r="C51" i="936"/>
  <c r="C48" i="277"/>
  <c r="C48" i="960"/>
  <c r="C48" i="936"/>
  <c r="C49" i="277"/>
  <c r="C49" i="960"/>
  <c r="C49" i="936"/>
  <c r="C47" i="277"/>
  <c r="C47" i="960"/>
  <c r="C47" i="936"/>
  <c r="I53" i="938"/>
  <c r="Q53" i="665"/>
  <c r="I53" i="280"/>
  <c r="Q57" i="665"/>
  <c r="I57" i="938"/>
  <c r="I57" i="280"/>
  <c r="I56" i="938"/>
  <c r="Q56" i="665"/>
  <c r="I56" i="280"/>
  <c r="Q55" i="665"/>
  <c r="I55" i="938"/>
  <c r="I55" i="280"/>
  <c r="Q54" i="665"/>
  <c r="I54" i="938"/>
  <c r="I54" i="280"/>
  <c r="I52" i="938"/>
  <c r="Q52" i="665"/>
  <c r="I52" i="280"/>
  <c r="I51" i="938"/>
  <c r="Q51" i="665"/>
  <c r="I51" i="280"/>
  <c r="I45" i="938"/>
  <c r="Q45" i="665"/>
  <c r="I45" i="280"/>
  <c r="I46" i="938"/>
  <c r="Q46" i="665"/>
  <c r="I46" i="280"/>
  <c r="Q47" i="665"/>
  <c r="I47" i="938"/>
  <c r="I47" i="280"/>
  <c r="Q50" i="665"/>
  <c r="I50" i="938"/>
  <c r="I50" i="280"/>
  <c r="I48" i="938"/>
  <c r="Q48" i="665"/>
  <c r="I48" i="280"/>
  <c r="I49" i="938"/>
  <c r="Q49" i="665"/>
  <c r="I49" i="280"/>
  <c r="Q43" i="665"/>
  <c r="I43" i="938"/>
  <c r="I43" i="280"/>
  <c r="Q17" i="665"/>
  <c r="I17" i="938"/>
  <c r="I17" i="280"/>
  <c r="Q22" i="665"/>
  <c r="I22" i="938"/>
  <c r="I22" i="280"/>
  <c r="Q39" i="665"/>
  <c r="I39" i="938"/>
  <c r="I39" i="280"/>
  <c r="I24" i="938"/>
  <c r="Q24" i="665"/>
  <c r="I24" i="280"/>
  <c r="Q25" i="665"/>
  <c r="I25" i="938"/>
  <c r="I25" i="280"/>
  <c r="Q35" i="665"/>
  <c r="I35" i="938"/>
  <c r="I35" i="280"/>
  <c r="Q15" i="665"/>
  <c r="I15" i="938"/>
  <c r="I15" i="280"/>
  <c r="Q38" i="665"/>
  <c r="I38" i="938"/>
  <c r="I38" i="280"/>
  <c r="Q30" i="665"/>
  <c r="I30" i="938"/>
  <c r="I30" i="280"/>
  <c r="I28" i="938"/>
  <c r="Q28" i="665"/>
  <c r="I28" i="280"/>
  <c r="Q26" i="665"/>
  <c r="I26" i="938"/>
  <c r="I26" i="280"/>
  <c r="I36" i="938"/>
  <c r="Q36" i="665"/>
  <c r="I36" i="280"/>
  <c r="G14" i="931"/>
  <c r="P14" i="665"/>
  <c r="I40" i="938"/>
  <c r="Q40" i="665"/>
  <c r="I40" i="280"/>
  <c r="Q46" i="944"/>
  <c r="Q46" i="932"/>
  <c r="P13" i="665"/>
  <c r="Q18" i="665"/>
  <c r="I18" i="938"/>
  <c r="I18" i="280"/>
  <c r="Q15" i="932"/>
  <c r="Q15" i="944"/>
  <c r="Q19" i="665"/>
  <c r="I19" i="938"/>
  <c r="I19" i="280"/>
  <c r="Q37" i="665"/>
  <c r="I37" i="938"/>
  <c r="I37" i="280"/>
  <c r="I16" i="938"/>
  <c r="Q16" i="665"/>
  <c r="I16" i="280"/>
  <c r="Q21" i="665"/>
  <c r="I21" i="938"/>
  <c r="I21" i="280"/>
  <c r="Q42" i="665"/>
  <c r="I42" i="938"/>
  <c r="I42" i="280"/>
  <c r="Q29" i="665"/>
  <c r="I29" i="938"/>
  <c r="I29" i="280"/>
  <c r="Q34" i="665"/>
  <c r="I34" i="938"/>
  <c r="I34" i="280"/>
  <c r="G40" i="942"/>
  <c r="G40" i="968"/>
  <c r="Q26" i="944"/>
  <c r="J25" i="943"/>
  <c r="Q26" i="932"/>
  <c r="P11" i="665"/>
  <c r="Q27" i="665"/>
  <c r="I27" i="938"/>
  <c r="I27" i="280"/>
  <c r="I20" i="938"/>
  <c r="Q20" i="665"/>
  <c r="I20" i="280"/>
  <c r="Q23" i="665"/>
  <c r="I23" i="938"/>
  <c r="I23" i="280"/>
  <c r="I32" i="938"/>
  <c r="Q32" i="665"/>
  <c r="I32" i="280"/>
  <c r="Q31" i="665"/>
  <c r="I31" i="938"/>
  <c r="I31" i="280"/>
  <c r="Q36" i="944"/>
  <c r="Q36" i="932"/>
  <c r="P12" i="665"/>
  <c r="H45" i="962"/>
  <c r="H45" i="938"/>
  <c r="Q45" i="663"/>
  <c r="H45" i="280"/>
  <c r="H40" i="962"/>
  <c r="Q40" i="663"/>
  <c r="H40" i="938"/>
  <c r="H40" i="280"/>
  <c r="N15" i="932"/>
  <c r="N15" i="944"/>
  <c r="I22" i="964"/>
  <c r="N15" i="965"/>
  <c r="G11" i="277"/>
  <c r="G11" i="960"/>
  <c r="G11" i="936"/>
  <c r="F40" i="941" s="1"/>
  <c r="F42" i="941" s="1"/>
  <c r="E22" i="943"/>
  <c r="N21" i="944"/>
  <c r="N21" i="965"/>
  <c r="N21" i="932"/>
  <c r="E22" i="930"/>
  <c r="N13" i="663"/>
  <c r="N45" i="965"/>
  <c r="N45" i="944"/>
  <c r="N45" i="932"/>
  <c r="N12" i="663"/>
  <c r="N35" i="965"/>
  <c r="N35" i="944"/>
  <c r="N35" i="932"/>
  <c r="H17" i="962"/>
  <c r="H17" i="938"/>
  <c r="Q17" i="663"/>
  <c r="H17" i="280"/>
  <c r="H16" i="962"/>
  <c r="H16" i="938"/>
  <c r="Q16" i="663"/>
  <c r="H16" i="280"/>
  <c r="H28" i="962"/>
  <c r="H28" i="938"/>
  <c r="Q28" i="663"/>
  <c r="H28" i="280"/>
  <c r="H29" i="962"/>
  <c r="H29" i="938"/>
  <c r="Q29" i="663"/>
  <c r="H29" i="280"/>
  <c r="H15" i="962"/>
  <c r="Q15" i="663"/>
  <c r="H15" i="938"/>
  <c r="H15" i="280"/>
  <c r="H37" i="962"/>
  <c r="H37" i="938"/>
  <c r="Q37" i="663"/>
  <c r="H37" i="280"/>
  <c r="H35" i="962"/>
  <c r="Q35" i="663"/>
  <c r="H35" i="938"/>
  <c r="H35" i="280"/>
  <c r="E54" i="961"/>
  <c r="E54" i="937"/>
  <c r="E55" i="961"/>
  <c r="E55" i="937"/>
  <c r="E52" i="961"/>
  <c r="E52" i="937"/>
  <c r="E57" i="961"/>
  <c r="E57" i="937"/>
  <c r="E58" i="961"/>
  <c r="E58" i="937"/>
  <c r="E59" i="961"/>
  <c r="E59" i="937"/>
  <c r="E51" i="961"/>
  <c r="E51" i="937"/>
  <c r="E56" i="961"/>
  <c r="E56" i="937"/>
  <c r="E53" i="961"/>
  <c r="E53" i="937"/>
  <c r="E43" i="277"/>
  <c r="E43" i="960"/>
  <c r="E43" i="936"/>
  <c r="E49" i="277"/>
  <c r="E49" i="960"/>
  <c r="E49" i="936"/>
  <c r="E44" i="277"/>
  <c r="E44" i="960"/>
  <c r="E44" i="936"/>
  <c r="E46" i="277"/>
  <c r="E46" i="960"/>
  <c r="E46" i="936"/>
  <c r="E48" i="277"/>
  <c r="E48" i="960"/>
  <c r="E48" i="936"/>
  <c r="E47" i="277"/>
  <c r="E47" i="960"/>
  <c r="E47" i="936"/>
  <c r="E45" i="277"/>
  <c r="E45" i="960"/>
  <c r="E45" i="936"/>
  <c r="E18" i="961"/>
  <c r="E18" i="937"/>
  <c r="E10" i="961"/>
  <c r="E10" i="937"/>
  <c r="H14" i="932"/>
  <c r="H16" i="964"/>
  <c r="H14" i="965"/>
  <c r="H14" i="944"/>
  <c r="E32" i="961"/>
  <c r="E32" i="937"/>
  <c r="E22" i="961"/>
  <c r="E22" i="937"/>
  <c r="E19" i="961"/>
  <c r="E19" i="937"/>
  <c r="E11" i="961"/>
  <c r="E11" i="937"/>
  <c r="H24" i="944"/>
  <c r="H16" i="943"/>
  <c r="H24" i="965"/>
  <c r="H24" i="932"/>
  <c r="H16" i="930"/>
  <c r="E44" i="961"/>
  <c r="E44" i="937"/>
  <c r="E24" i="961"/>
  <c r="E24" i="937"/>
  <c r="E12" i="961"/>
  <c r="E12" i="937"/>
  <c r="H34" i="965"/>
  <c r="H34" i="944"/>
  <c r="H34" i="932"/>
  <c r="E23" i="961"/>
  <c r="E23" i="937"/>
  <c r="E42" i="961"/>
  <c r="E42" i="937"/>
  <c r="E43" i="961"/>
  <c r="E43" i="937"/>
  <c r="E39" i="961"/>
  <c r="E39" i="937"/>
  <c r="E35" i="961"/>
  <c r="E35" i="937"/>
  <c r="E27" i="961"/>
  <c r="E27" i="937"/>
  <c r="E36" i="961"/>
  <c r="E36" i="937"/>
  <c r="E49" i="961"/>
  <c r="E49" i="937"/>
  <c r="E41" i="961"/>
  <c r="E41" i="937"/>
  <c r="E33" i="961"/>
  <c r="E33" i="937"/>
  <c r="E25" i="961"/>
  <c r="E25" i="937"/>
  <c r="E17" i="961"/>
  <c r="E17" i="937"/>
  <c r="E38" i="961"/>
  <c r="E38" i="937"/>
  <c r="E31" i="961"/>
  <c r="E31" i="937"/>
  <c r="E47" i="961"/>
  <c r="E47" i="937"/>
  <c r="E14" i="961"/>
  <c r="E14" i="937"/>
  <c r="E16" i="961"/>
  <c r="E16" i="937"/>
  <c r="E46" i="961"/>
  <c r="E46" i="937"/>
  <c r="E15" i="961"/>
  <c r="E15" i="937"/>
  <c r="E28" i="961"/>
  <c r="E28" i="937"/>
  <c r="E20" i="961"/>
  <c r="E20" i="937"/>
  <c r="E34" i="961"/>
  <c r="E34" i="937"/>
  <c r="E50" i="961"/>
  <c r="E50" i="937"/>
  <c r="E40" i="961"/>
  <c r="E40" i="937"/>
  <c r="E30" i="961"/>
  <c r="E30" i="937"/>
  <c r="E48" i="961"/>
  <c r="E48" i="937"/>
  <c r="E26" i="961"/>
  <c r="E26" i="937"/>
  <c r="E45" i="961"/>
  <c r="E45" i="937"/>
  <c r="E37" i="961"/>
  <c r="E37" i="937"/>
  <c r="E29" i="961"/>
  <c r="E29" i="937"/>
  <c r="E21" i="961"/>
  <c r="E21" i="937"/>
  <c r="E13" i="961"/>
  <c r="E13" i="937"/>
  <c r="H44" i="965"/>
  <c r="H44" i="944"/>
  <c r="H44" i="932"/>
  <c r="E29" i="277"/>
  <c r="E29" i="960"/>
  <c r="E29" i="936"/>
  <c r="E17" i="277"/>
  <c r="E17" i="960"/>
  <c r="E17" i="936"/>
  <c r="E19" i="277"/>
  <c r="E19" i="960"/>
  <c r="E19" i="936"/>
  <c r="E18" i="277"/>
  <c r="E18" i="960"/>
  <c r="E18" i="936"/>
  <c r="E10" i="960"/>
  <c r="E10" i="936"/>
  <c r="D14" i="941" s="1"/>
  <c r="D16" i="941" s="1"/>
  <c r="H11" i="932"/>
  <c r="H11" i="965"/>
  <c r="E16" i="964"/>
  <c r="H11" i="944"/>
  <c r="E37" i="277"/>
  <c r="E37" i="960"/>
  <c r="E37" i="936"/>
  <c r="E23" i="277"/>
  <c r="E23" i="960"/>
  <c r="E23" i="936"/>
  <c r="E38" i="277"/>
  <c r="E38" i="960"/>
  <c r="E38" i="936"/>
  <c r="E25" i="277"/>
  <c r="E25" i="960"/>
  <c r="E25" i="936"/>
  <c r="E35" i="277"/>
  <c r="E35" i="960"/>
  <c r="E35" i="936"/>
  <c r="E34" i="277"/>
  <c r="E34" i="960"/>
  <c r="E34" i="936"/>
  <c r="E26" i="277"/>
  <c r="E26" i="960"/>
  <c r="E26" i="936"/>
  <c r="E30" i="277"/>
  <c r="E30" i="960"/>
  <c r="E30" i="936"/>
  <c r="E42" i="277"/>
  <c r="E42" i="960"/>
  <c r="E42" i="936"/>
  <c r="E40" i="277"/>
  <c r="E40" i="960"/>
  <c r="E40" i="936"/>
  <c r="E32" i="277"/>
  <c r="E32" i="960"/>
  <c r="E32" i="936"/>
  <c r="E24" i="277"/>
  <c r="E24" i="960"/>
  <c r="E24" i="936"/>
  <c r="E16" i="277"/>
  <c r="E16" i="960"/>
  <c r="E16" i="936"/>
  <c r="E21" i="277"/>
  <c r="E21" i="960"/>
  <c r="E21" i="936"/>
  <c r="E13" i="277"/>
  <c r="E13" i="960"/>
  <c r="D14" i="967" s="1"/>
  <c r="D16" i="967" s="1"/>
  <c r="E13" i="936"/>
  <c r="H41" i="965"/>
  <c r="H41" i="944"/>
  <c r="H41" i="932"/>
  <c r="E11" i="277"/>
  <c r="E11" i="960"/>
  <c r="E11" i="936"/>
  <c r="D40" i="941" s="1"/>
  <c r="D42" i="941" s="1"/>
  <c r="H21" i="965"/>
  <c r="H21" i="944"/>
  <c r="E16" i="943"/>
  <c r="H21" i="932"/>
  <c r="E16" i="930"/>
  <c r="E41" i="277"/>
  <c r="E41" i="960"/>
  <c r="E41" i="936"/>
  <c r="E22" i="277"/>
  <c r="E22" i="960"/>
  <c r="E22" i="936"/>
  <c r="E14" i="277"/>
  <c r="E14" i="960"/>
  <c r="D40" i="967" s="1"/>
  <c r="D42" i="967" s="1"/>
  <c r="E14" i="936"/>
  <c r="E27" i="277"/>
  <c r="E27" i="960"/>
  <c r="E27" i="936"/>
  <c r="E15" i="277"/>
  <c r="E15" i="960"/>
  <c r="E15" i="936"/>
  <c r="E33" i="277"/>
  <c r="E33" i="960"/>
  <c r="E33" i="936"/>
  <c r="E39" i="277"/>
  <c r="E39" i="960"/>
  <c r="E39" i="936"/>
  <c r="E36" i="277"/>
  <c r="E36" i="960"/>
  <c r="E36" i="936"/>
  <c r="E28" i="277"/>
  <c r="E28" i="960"/>
  <c r="E28" i="936"/>
  <c r="E20" i="277"/>
  <c r="E20" i="960"/>
  <c r="E20" i="936"/>
  <c r="E12" i="277"/>
  <c r="E12" i="960"/>
  <c r="E12" i="936"/>
  <c r="H31" i="965"/>
  <c r="H31" i="944"/>
  <c r="H31" i="932"/>
  <c r="E31" i="277"/>
  <c r="E31" i="960"/>
  <c r="E31" i="936"/>
  <c r="D13" i="961"/>
  <c r="G44" i="965"/>
  <c r="G44" i="932"/>
  <c r="D10" i="961"/>
  <c r="G14" i="932"/>
  <c r="H15" i="964"/>
  <c r="G14" i="965"/>
  <c r="D12" i="961"/>
  <c r="G34" i="965"/>
  <c r="G34" i="932"/>
  <c r="D11" i="961"/>
  <c r="G24" i="965"/>
  <c r="G24" i="932"/>
  <c r="H15" i="930"/>
  <c r="C45" i="961"/>
  <c r="C45" i="937"/>
  <c r="C52" i="961"/>
  <c r="C52" i="937"/>
  <c r="C51" i="961"/>
  <c r="C51" i="937"/>
  <c r="C48" i="961"/>
  <c r="C48" i="937"/>
  <c r="C47" i="961"/>
  <c r="C47" i="937"/>
  <c r="C49" i="961"/>
  <c r="C49" i="937"/>
  <c r="C46" i="961"/>
  <c r="C46" i="937"/>
  <c r="C44" i="961"/>
  <c r="C44" i="937"/>
  <c r="C50" i="961"/>
  <c r="C50" i="937"/>
  <c r="C46" i="960"/>
  <c r="C46" i="936"/>
  <c r="C44" i="277"/>
  <c r="C44" i="960"/>
  <c r="C44" i="936"/>
  <c r="C45" i="277"/>
  <c r="C45" i="960"/>
  <c r="C45" i="936"/>
  <c r="C10" i="961"/>
  <c r="C10" i="937"/>
  <c r="F14" i="944"/>
  <c r="H14" i="964"/>
  <c r="F14" i="965"/>
  <c r="F14" i="932"/>
  <c r="C29" i="961"/>
  <c r="C29" i="937"/>
  <c r="C13" i="961"/>
  <c r="C13" i="937"/>
  <c r="F44" i="965"/>
  <c r="F44" i="944"/>
  <c r="F44" i="932"/>
  <c r="C31" i="961"/>
  <c r="C31" i="937"/>
  <c r="C42" i="279"/>
  <c r="C42" i="961"/>
  <c r="C42" i="937"/>
  <c r="C40" i="961"/>
  <c r="C40" i="937"/>
  <c r="C24" i="961"/>
  <c r="C24" i="937"/>
  <c r="C35" i="961"/>
  <c r="C35" i="937"/>
  <c r="C38" i="961"/>
  <c r="C38" i="937"/>
  <c r="C41" i="961"/>
  <c r="C41" i="937"/>
  <c r="C25" i="961"/>
  <c r="C25" i="937"/>
  <c r="C23" i="279"/>
  <c r="C23" i="961"/>
  <c r="C23" i="937"/>
  <c r="C34" i="961"/>
  <c r="C34" i="937"/>
  <c r="C36" i="961"/>
  <c r="C36" i="937"/>
  <c r="C20" i="961"/>
  <c r="C20" i="937"/>
  <c r="C27" i="961"/>
  <c r="C27" i="937"/>
  <c r="C30" i="961"/>
  <c r="C30" i="937"/>
  <c r="C37" i="961"/>
  <c r="C37" i="937"/>
  <c r="C21" i="961"/>
  <c r="C21" i="937"/>
  <c r="C19" i="961"/>
  <c r="C19" i="937"/>
  <c r="C26" i="961"/>
  <c r="C26" i="937"/>
  <c r="C32" i="961"/>
  <c r="C32" i="937"/>
  <c r="C16" i="961"/>
  <c r="C16" i="937"/>
  <c r="C15" i="961"/>
  <c r="C15" i="937"/>
  <c r="C22" i="961"/>
  <c r="C22" i="937"/>
  <c r="C33" i="961"/>
  <c r="C33" i="937"/>
  <c r="C17" i="961"/>
  <c r="C17" i="937"/>
  <c r="C43" i="961"/>
  <c r="C43" i="937"/>
  <c r="C11" i="961"/>
  <c r="C11" i="937"/>
  <c r="F24" i="944"/>
  <c r="H14" i="943"/>
  <c r="F24" i="965"/>
  <c r="F24" i="932"/>
  <c r="H14" i="930"/>
  <c r="C18" i="961"/>
  <c r="C18" i="937"/>
  <c r="C28" i="961"/>
  <c r="C28" i="937"/>
  <c r="C12" i="961"/>
  <c r="C12" i="937"/>
  <c r="F34" i="965"/>
  <c r="F34" i="944"/>
  <c r="F34" i="932"/>
  <c r="C39" i="961"/>
  <c r="C39" i="937"/>
  <c r="C14" i="961"/>
  <c r="C14" i="937"/>
  <c r="C37" i="277"/>
  <c r="C37" i="960"/>
  <c r="C37" i="936"/>
  <c r="C23" i="277"/>
  <c r="C23" i="960"/>
  <c r="C23" i="936"/>
  <c r="C39" i="277"/>
  <c r="C39" i="960"/>
  <c r="C39" i="936"/>
  <c r="C14" i="277"/>
  <c r="C14" i="960"/>
  <c r="B40" i="967" s="1"/>
  <c r="B42" i="967" s="1"/>
  <c r="C14" i="936"/>
  <c r="C33" i="277"/>
  <c r="C33" i="960"/>
  <c r="C33" i="936"/>
  <c r="C15" i="277"/>
  <c r="C15" i="960"/>
  <c r="C15" i="936"/>
  <c r="C24" i="277"/>
  <c r="C24" i="960"/>
  <c r="C24" i="936"/>
  <c r="C42" i="277"/>
  <c r="C42" i="960"/>
  <c r="C42" i="936"/>
  <c r="C29" i="277"/>
  <c r="C29" i="960"/>
  <c r="C29" i="936"/>
  <c r="C13" i="277"/>
  <c r="C13" i="960"/>
  <c r="B14" i="967" s="1"/>
  <c r="B16" i="967" s="1"/>
  <c r="C13" i="936"/>
  <c r="F41" i="965"/>
  <c r="F41" i="944"/>
  <c r="F41" i="932"/>
  <c r="C43" i="277"/>
  <c r="C43" i="960"/>
  <c r="C43" i="936"/>
  <c r="C18" i="960"/>
  <c r="C18" i="936"/>
  <c r="C40" i="277"/>
  <c r="C40" i="960"/>
  <c r="C40" i="936"/>
  <c r="C20" i="960"/>
  <c r="C20" i="936"/>
  <c r="C27" i="277"/>
  <c r="C27" i="960"/>
  <c r="C27" i="936"/>
  <c r="C30" i="277"/>
  <c r="C30" i="960"/>
  <c r="C30" i="936"/>
  <c r="C21" i="277"/>
  <c r="C21" i="960"/>
  <c r="C21" i="936"/>
  <c r="C32" i="277"/>
  <c r="C32" i="960"/>
  <c r="C32" i="936"/>
  <c r="C12" i="960"/>
  <c r="C12" i="936"/>
  <c r="F31" i="965"/>
  <c r="F31" i="944"/>
  <c r="F31" i="932"/>
  <c r="C11" i="277"/>
  <c r="C11" i="960"/>
  <c r="C11" i="936"/>
  <c r="F21" i="965"/>
  <c r="E14" i="943"/>
  <c r="F21" i="944"/>
  <c r="F21" i="932"/>
  <c r="E14" i="930"/>
  <c r="C17" i="277"/>
  <c r="C17" i="960"/>
  <c r="C17" i="936"/>
  <c r="C38" i="277"/>
  <c r="C38" i="960"/>
  <c r="C38" i="936"/>
  <c r="C35" i="277"/>
  <c r="C35" i="960"/>
  <c r="C35" i="936"/>
  <c r="C10" i="960"/>
  <c r="C10" i="936"/>
  <c r="E14" i="964"/>
  <c r="F11" i="965"/>
  <c r="F11" i="944"/>
  <c r="F11" i="932"/>
  <c r="C41" i="277"/>
  <c r="C41" i="960"/>
  <c r="C41" i="936"/>
  <c r="C25" i="277"/>
  <c r="C25" i="960"/>
  <c r="C25" i="936"/>
  <c r="C31" i="277"/>
  <c r="C31" i="960"/>
  <c r="C31" i="936"/>
  <c r="C36" i="277"/>
  <c r="C36" i="960"/>
  <c r="C36" i="936"/>
  <c r="C16" i="277"/>
  <c r="C16" i="960"/>
  <c r="C16" i="936"/>
  <c r="C19" i="277"/>
  <c r="C19" i="960"/>
  <c r="C19" i="936"/>
  <c r="C22" i="277"/>
  <c r="C22" i="960"/>
  <c r="C22" i="936"/>
  <c r="D36" i="277"/>
  <c r="D36" i="960"/>
  <c r="D10" i="960"/>
  <c r="G11" i="932"/>
  <c r="E15" i="964"/>
  <c r="G11" i="965"/>
  <c r="D35" i="277"/>
  <c r="D35" i="960"/>
  <c r="D23" i="277"/>
  <c r="D23" i="960"/>
  <c r="D14" i="277"/>
  <c r="D14" i="960"/>
  <c r="D16" i="277"/>
  <c r="D16" i="960"/>
  <c r="D45" i="277"/>
  <c r="D45" i="960"/>
  <c r="D37" i="277"/>
  <c r="D37" i="960"/>
  <c r="D21" i="277"/>
  <c r="D21" i="960"/>
  <c r="D47" i="277"/>
  <c r="D47" i="960"/>
  <c r="D31" i="277"/>
  <c r="D31" i="960"/>
  <c r="D19" i="277"/>
  <c r="D19" i="960"/>
  <c r="D11" i="277"/>
  <c r="D11" i="960"/>
  <c r="G21" i="965"/>
  <c r="G21" i="932"/>
  <c r="E15" i="930"/>
  <c r="D46" i="277"/>
  <c r="D46" i="960"/>
  <c r="D48" i="277"/>
  <c r="D48" i="960"/>
  <c r="D40" i="277"/>
  <c r="D40" i="960"/>
  <c r="D32" i="277"/>
  <c r="D32" i="960"/>
  <c r="D24" i="277"/>
  <c r="D24" i="960"/>
  <c r="D30" i="277"/>
  <c r="D30" i="960"/>
  <c r="D34" i="277"/>
  <c r="D34" i="960"/>
  <c r="D18" i="277"/>
  <c r="D18" i="960"/>
  <c r="D43" i="277"/>
  <c r="D43" i="960"/>
  <c r="D27" i="277"/>
  <c r="D27" i="960"/>
  <c r="D38" i="277"/>
  <c r="D38" i="960"/>
  <c r="D42" i="277"/>
  <c r="D42" i="960"/>
  <c r="D22" i="277"/>
  <c r="D22" i="960"/>
  <c r="D44" i="277"/>
  <c r="D44" i="960"/>
  <c r="D28" i="277"/>
  <c r="D28" i="960"/>
  <c r="D26" i="277"/>
  <c r="D26" i="960"/>
  <c r="D29" i="277"/>
  <c r="D29" i="960"/>
  <c r="D13" i="277"/>
  <c r="D13" i="960"/>
  <c r="G41" i="965"/>
  <c r="G41" i="932"/>
  <c r="D12" i="277"/>
  <c r="D12" i="960"/>
  <c r="G31" i="965"/>
  <c r="G31" i="932"/>
  <c r="D49" i="277"/>
  <c r="D49" i="960"/>
  <c r="D41" i="277"/>
  <c r="D41" i="960"/>
  <c r="D33" i="277"/>
  <c r="D33" i="960"/>
  <c r="D25" i="277"/>
  <c r="D25" i="960"/>
  <c r="D17" i="277"/>
  <c r="D17" i="960"/>
  <c r="D39" i="277"/>
  <c r="D39" i="960"/>
  <c r="D15" i="277"/>
  <c r="D15" i="960"/>
  <c r="I55" i="657"/>
  <c r="J55" i="657" s="1"/>
  <c r="L55" i="657" s="1"/>
  <c r="I20" i="657"/>
  <c r="J20" i="657" s="1"/>
  <c r="L20" i="657" s="1"/>
  <c r="C20" i="277"/>
  <c r="I12" i="657"/>
  <c r="C12" i="277"/>
  <c r="I46" i="657"/>
  <c r="J46" i="657" s="1"/>
  <c r="L46" i="657" s="1"/>
  <c r="C46" i="277"/>
  <c r="I18" i="657"/>
  <c r="J18" i="657" s="1"/>
  <c r="L18" i="657" s="1"/>
  <c r="C18" i="277"/>
  <c r="Q97" i="278"/>
  <c r="J96" i="278"/>
  <c r="I9" i="659"/>
  <c r="J9" i="659" s="1"/>
  <c r="I41" i="657"/>
  <c r="J41" i="657" s="1"/>
  <c r="L41" i="657" s="1"/>
  <c r="I25" i="657"/>
  <c r="J25" i="657" s="1"/>
  <c r="L25" i="657" s="1"/>
  <c r="I9" i="657"/>
  <c r="J9" i="657" s="1"/>
  <c r="L9" i="657" s="1"/>
  <c r="I24" i="657"/>
  <c r="J24" i="657" s="1"/>
  <c r="L24" i="657" s="1"/>
  <c r="N10" i="665"/>
  <c r="J25" i="930" s="1"/>
  <c r="I32" i="657"/>
  <c r="J32" i="657" s="1"/>
  <c r="L32" i="657" s="1"/>
  <c r="I69" i="657"/>
  <c r="J69" i="657" s="1"/>
  <c r="L69" i="657" s="1"/>
  <c r="I37" i="657"/>
  <c r="J37" i="657" s="1"/>
  <c r="L37" i="657" s="1"/>
  <c r="I13" i="657"/>
  <c r="I11" i="657"/>
  <c r="C59" i="279"/>
  <c r="I68" i="657"/>
  <c r="J68" i="657" s="1"/>
  <c r="L68" i="657" s="1"/>
  <c r="I56" i="657"/>
  <c r="J56" i="657" s="1"/>
  <c r="L56" i="657" s="1"/>
  <c r="I48" i="657"/>
  <c r="J48" i="657" s="1"/>
  <c r="L48" i="657" s="1"/>
  <c r="I40" i="657"/>
  <c r="J40" i="657" s="1"/>
  <c r="L40" i="657" s="1"/>
  <c r="I67" i="657"/>
  <c r="J67" i="657" s="1"/>
  <c r="L67" i="657" s="1"/>
  <c r="I60" i="657"/>
  <c r="J60" i="657" s="1"/>
  <c r="L60" i="657" s="1"/>
  <c r="I44" i="657"/>
  <c r="J44" i="657" s="1"/>
  <c r="L44" i="657" s="1"/>
  <c r="C30" i="279"/>
  <c r="I14" i="657"/>
  <c r="J14" i="657" s="1"/>
  <c r="I23" i="657"/>
  <c r="J23" i="657" s="1"/>
  <c r="L23" i="657" s="1"/>
  <c r="N9" i="663"/>
  <c r="I38" i="657"/>
  <c r="J38" i="657" s="1"/>
  <c r="L38" i="657" s="1"/>
  <c r="I54" i="657"/>
  <c r="J54" i="657" s="1"/>
  <c r="L54" i="657" s="1"/>
  <c r="I39" i="657"/>
  <c r="J39" i="657" s="1"/>
  <c r="L39" i="657" s="1"/>
  <c r="I57" i="657"/>
  <c r="J57" i="657" s="1"/>
  <c r="L57" i="657" s="1"/>
  <c r="C38" i="279"/>
  <c r="C35" i="279"/>
  <c r="I15" i="657"/>
  <c r="J15" i="657" s="1"/>
  <c r="L15" i="657" s="1"/>
  <c r="I61" i="657"/>
  <c r="J61" i="657" s="1"/>
  <c r="L61" i="657" s="1"/>
  <c r="I45" i="657"/>
  <c r="J45" i="657" s="1"/>
  <c r="L45" i="657" s="1"/>
  <c r="I21" i="657"/>
  <c r="J21" i="657" s="1"/>
  <c r="L21" i="657" s="1"/>
  <c r="I51" i="657"/>
  <c r="J51" i="657" s="1"/>
  <c r="L51" i="657" s="1"/>
  <c r="I19" i="657"/>
  <c r="J19" i="657" s="1"/>
  <c r="L19" i="657" s="1"/>
  <c r="I42" i="657"/>
  <c r="J42" i="657" s="1"/>
  <c r="L42" i="657" s="1"/>
  <c r="I35" i="657"/>
  <c r="J35" i="657" s="1"/>
  <c r="L35" i="657" s="1"/>
  <c r="C34" i="279"/>
  <c r="D9" i="279"/>
  <c r="C66" i="279"/>
  <c r="I66" i="657"/>
  <c r="J66" i="657" s="1"/>
  <c r="L66" i="657" s="1"/>
  <c r="I49" i="657"/>
  <c r="J49" i="657" s="1"/>
  <c r="L49" i="657" s="1"/>
  <c r="E9" i="279"/>
  <c r="I29" i="657"/>
  <c r="J29" i="657" s="1"/>
  <c r="L29" i="657" s="1"/>
  <c r="H64" i="657"/>
  <c r="C67" i="279"/>
  <c r="C31" i="279"/>
  <c r="C54" i="279"/>
  <c r="I47" i="657"/>
  <c r="J47" i="657" s="1"/>
  <c r="L47" i="657" s="1"/>
  <c r="I65" i="657"/>
  <c r="J65" i="657" s="1"/>
  <c r="L65" i="657" s="1"/>
  <c r="I31" i="657"/>
  <c r="J31" i="657" s="1"/>
  <c r="L31" i="657" s="1"/>
  <c r="C9" i="279"/>
  <c r="E58" i="657"/>
  <c r="I22" i="657"/>
  <c r="J22" i="657" s="1"/>
  <c r="L22" i="657" s="1"/>
  <c r="I17" i="657"/>
  <c r="J17" i="657" s="1"/>
  <c r="L17" i="657" s="1"/>
  <c r="I36" i="657"/>
  <c r="J36" i="657" s="1"/>
  <c r="L36" i="657" s="1"/>
  <c r="I9" i="661"/>
  <c r="J9" i="661" s="1"/>
  <c r="I63" i="657"/>
  <c r="J63" i="657" s="1"/>
  <c r="L63" i="657" s="1"/>
  <c r="E50" i="657"/>
  <c r="E34" i="657"/>
  <c r="E9" i="277"/>
  <c r="E26" i="657"/>
  <c r="E64" i="657"/>
  <c r="I33" i="657"/>
  <c r="J33" i="657" s="1"/>
  <c r="L33" i="657" s="1"/>
  <c r="I52" i="657"/>
  <c r="J52" i="657" s="1"/>
  <c r="L52" i="657" s="1"/>
  <c r="I16" i="657"/>
  <c r="J16" i="657" s="1"/>
  <c r="L16" i="657" s="1"/>
  <c r="I59" i="657"/>
  <c r="J59" i="657" s="1"/>
  <c r="L59" i="657" s="1"/>
  <c r="I43" i="657"/>
  <c r="J43" i="657" s="1"/>
  <c r="L43" i="657" s="1"/>
  <c r="I27" i="657"/>
  <c r="J27" i="657" s="1"/>
  <c r="L27" i="657" s="1"/>
  <c r="I62" i="657"/>
  <c r="J62" i="657" s="1"/>
  <c r="L62" i="657" s="1"/>
  <c r="I30" i="657"/>
  <c r="J30" i="657" s="1"/>
  <c r="L30" i="657" s="1"/>
  <c r="E28" i="657"/>
  <c r="I53" i="657"/>
  <c r="J53" i="657" s="1"/>
  <c r="L53" i="657" s="1"/>
  <c r="H9" i="277"/>
  <c r="M9" i="665"/>
  <c r="N9" i="665" s="1"/>
  <c r="P9" i="665" s="1"/>
  <c r="F40" i="903"/>
  <c r="F42" i="903" s="1"/>
  <c r="E10" i="277"/>
  <c r="G16" i="903"/>
  <c r="N26" i="663"/>
  <c r="P26" i="663" s="1"/>
  <c r="C10" i="279"/>
  <c r="N14" i="663"/>
  <c r="I65" i="661"/>
  <c r="J65" i="661" s="1"/>
  <c r="I57" i="661"/>
  <c r="J57" i="661" s="1"/>
  <c r="I49" i="661"/>
  <c r="N44" i="663"/>
  <c r="P44" i="663" s="1"/>
  <c r="N25" i="663"/>
  <c r="P25" i="663" s="1"/>
  <c r="N47" i="663"/>
  <c r="P47" i="663" s="1"/>
  <c r="I46" i="659"/>
  <c r="I22" i="659"/>
  <c r="E47" i="279"/>
  <c r="N22" i="663"/>
  <c r="P22" i="663" s="1"/>
  <c r="N49" i="663"/>
  <c r="P49" i="663" s="1"/>
  <c r="I11" i="661"/>
  <c r="I10" i="657"/>
  <c r="I50" i="659"/>
  <c r="J50" i="659" s="1"/>
  <c r="E43" i="279"/>
  <c r="N61" i="663"/>
  <c r="P61" i="663" s="1"/>
  <c r="E31" i="279"/>
  <c r="N31" i="663"/>
  <c r="P31" i="663" s="1"/>
  <c r="I48" i="659"/>
  <c r="I16" i="659"/>
  <c r="J16" i="659" s="1"/>
  <c r="L16" i="659" s="1"/>
  <c r="I54" i="661"/>
  <c r="J54" i="661" s="1"/>
  <c r="I30" i="659"/>
  <c r="J30" i="659" s="1"/>
  <c r="I62" i="661"/>
  <c r="J62" i="661" s="1"/>
  <c r="I58" i="661"/>
  <c r="J58" i="661" s="1"/>
  <c r="N24" i="663"/>
  <c r="P24" i="663" s="1"/>
  <c r="N68" i="663"/>
  <c r="P68" i="663" s="1"/>
  <c r="C10" i="277"/>
  <c r="I42" i="659"/>
  <c r="J42" i="659" s="1"/>
  <c r="I66" i="661"/>
  <c r="J66" i="661" s="1"/>
  <c r="I50" i="661"/>
  <c r="J50" i="661" s="1"/>
  <c r="I19" i="661"/>
  <c r="J19" i="661" s="1"/>
  <c r="I34" i="659"/>
  <c r="J34" i="659" s="1"/>
  <c r="I26" i="659"/>
  <c r="J26" i="659" s="1"/>
  <c r="I11" i="659"/>
  <c r="I14" i="659"/>
  <c r="I24" i="659"/>
  <c r="J24" i="659" s="1"/>
  <c r="N36" i="663"/>
  <c r="P36" i="663" s="1"/>
  <c r="I10" i="659"/>
  <c r="C40" i="279"/>
  <c r="C22" i="279"/>
  <c r="I63" i="661"/>
  <c r="J63" i="661" s="1"/>
  <c r="I27" i="661"/>
  <c r="J27" i="661" s="1"/>
  <c r="I10" i="661"/>
  <c r="I45" i="659"/>
  <c r="I37" i="659"/>
  <c r="J37" i="659" s="1"/>
  <c r="I29" i="659"/>
  <c r="J29" i="659" s="1"/>
  <c r="I21" i="659"/>
  <c r="I13" i="659"/>
  <c r="C39" i="279"/>
  <c r="N67" i="663"/>
  <c r="P67" i="663" s="1"/>
  <c r="C51" i="279"/>
  <c r="I38" i="659"/>
  <c r="J38" i="659" s="1"/>
  <c r="N60" i="663"/>
  <c r="P60" i="663" s="1"/>
  <c r="C28" i="279"/>
  <c r="N58" i="663"/>
  <c r="P58" i="663" s="1"/>
  <c r="I54" i="659"/>
  <c r="I18" i="659"/>
  <c r="J18" i="659" s="1"/>
  <c r="E42" i="279"/>
  <c r="M11" i="663"/>
  <c r="C63" i="279"/>
  <c r="C27" i="279"/>
  <c r="E38" i="279"/>
  <c r="I15" i="659"/>
  <c r="J15" i="659" s="1"/>
  <c r="C43" i="279"/>
  <c r="C46" i="279"/>
  <c r="C58" i="279"/>
  <c r="C62" i="279"/>
  <c r="I14" i="661"/>
  <c r="C26" i="279"/>
  <c r="C47" i="279"/>
  <c r="I25" i="661"/>
  <c r="E14" i="279"/>
  <c r="C11" i="279"/>
  <c r="I46" i="661"/>
  <c r="E68" i="279"/>
  <c r="E32" i="279"/>
  <c r="I39" i="661"/>
  <c r="E63" i="279"/>
  <c r="E55" i="279"/>
  <c r="E27" i="279"/>
  <c r="D58" i="279"/>
  <c r="I57" i="659"/>
  <c r="N46" i="663"/>
  <c r="P46" i="663" s="1"/>
  <c r="N51" i="663"/>
  <c r="P51" i="663" s="1"/>
  <c r="E65" i="279"/>
  <c r="E57" i="279"/>
  <c r="E49" i="279"/>
  <c r="E41" i="279"/>
  <c r="E33" i="279"/>
  <c r="E25" i="279"/>
  <c r="E17" i="279"/>
  <c r="C33" i="279"/>
  <c r="C49" i="279"/>
  <c r="C69" i="279"/>
  <c r="D62" i="279"/>
  <c r="D63" i="279"/>
  <c r="D43" i="279"/>
  <c r="D23" i="279"/>
  <c r="D52" i="279"/>
  <c r="C52" i="279"/>
  <c r="I33" i="659"/>
  <c r="I53" i="661"/>
  <c r="I38" i="661"/>
  <c r="D69" i="279"/>
  <c r="D61" i="279"/>
  <c r="I44" i="659"/>
  <c r="I36" i="659"/>
  <c r="I28" i="659"/>
  <c r="I20" i="659"/>
  <c r="C14" i="279"/>
  <c r="I30" i="661"/>
  <c r="E56" i="279"/>
  <c r="E48" i="279"/>
  <c r="I23" i="661"/>
  <c r="N39" i="663"/>
  <c r="P39" i="663" s="1"/>
  <c r="I47" i="661"/>
  <c r="N66" i="663"/>
  <c r="P66" i="663" s="1"/>
  <c r="N59" i="663"/>
  <c r="P59" i="663" s="1"/>
  <c r="N18" i="663"/>
  <c r="P18" i="663" s="1"/>
  <c r="D68" i="279"/>
  <c r="D64" i="279"/>
  <c r="D60" i="279"/>
  <c r="D56" i="279"/>
  <c r="D48" i="279"/>
  <c r="I43" i="659"/>
  <c r="I35" i="659"/>
  <c r="I27" i="659"/>
  <c r="I23" i="659"/>
  <c r="D16" i="279"/>
  <c r="D12" i="279"/>
  <c r="C56" i="279"/>
  <c r="D32" i="279"/>
  <c r="N42" i="663"/>
  <c r="P42" i="663" s="1"/>
  <c r="I55" i="661"/>
  <c r="I12" i="659"/>
  <c r="I15" i="661"/>
  <c r="N32" i="663"/>
  <c r="P32" i="663" s="1"/>
  <c r="I43" i="661"/>
  <c r="E34" i="279"/>
  <c r="E66" i="279"/>
  <c r="E62" i="279"/>
  <c r="E58" i="279"/>
  <c r="E54" i="279"/>
  <c r="E50" i="279"/>
  <c r="I29" i="661"/>
  <c r="I21" i="661"/>
  <c r="I17" i="661"/>
  <c r="C15" i="279"/>
  <c r="I35" i="661"/>
  <c r="E40" i="279"/>
  <c r="N53" i="663"/>
  <c r="P53" i="663" s="1"/>
  <c r="I41" i="661"/>
  <c r="E22" i="279"/>
  <c r="I26" i="661"/>
  <c r="E19" i="279"/>
  <c r="E15" i="279"/>
  <c r="E11" i="279"/>
  <c r="D66" i="279"/>
  <c r="D44" i="279"/>
  <c r="D28" i="279"/>
  <c r="I69" i="659"/>
  <c r="I61" i="659"/>
  <c r="D54" i="279"/>
  <c r="D50" i="279"/>
  <c r="D46" i="279"/>
  <c r="D42" i="279"/>
  <c r="D38" i="279"/>
  <c r="D34" i="279"/>
  <c r="D30" i="279"/>
  <c r="D26" i="279"/>
  <c r="D22" i="279"/>
  <c r="D18" i="279"/>
  <c r="D14" i="279"/>
  <c r="D10" i="279"/>
  <c r="I42" i="661"/>
  <c r="E23" i="279"/>
  <c r="I68" i="661"/>
  <c r="I64" i="661"/>
  <c r="I60" i="661"/>
  <c r="I56" i="661"/>
  <c r="I52" i="661"/>
  <c r="I48" i="661"/>
  <c r="I44" i="661"/>
  <c r="I40" i="661"/>
  <c r="I36" i="661"/>
  <c r="I32" i="661"/>
  <c r="I28" i="661"/>
  <c r="I24" i="661"/>
  <c r="I20" i="661"/>
  <c r="I16" i="661"/>
  <c r="I12" i="661"/>
  <c r="D51" i="279"/>
  <c r="C21" i="279"/>
  <c r="C29" i="279"/>
  <c r="C37" i="279"/>
  <c r="C53" i="279"/>
  <c r="N27" i="663"/>
  <c r="P27" i="663" s="1"/>
  <c r="N41" i="663"/>
  <c r="P41" i="663" s="1"/>
  <c r="D40" i="279"/>
  <c r="I66" i="659"/>
  <c r="D47" i="279"/>
  <c r="D10" i="277"/>
  <c r="I51" i="659"/>
  <c r="C24" i="279"/>
  <c r="C36" i="279"/>
  <c r="C48" i="279"/>
  <c r="C68" i="279"/>
  <c r="N23" i="663"/>
  <c r="P23" i="663" s="1"/>
  <c r="N33" i="663"/>
  <c r="P33" i="663" s="1"/>
  <c r="N30" i="663"/>
  <c r="P30" i="663" s="1"/>
  <c r="D53" i="279"/>
  <c r="D59" i="279"/>
  <c r="D55" i="279"/>
  <c r="D39" i="279"/>
  <c r="D27" i="279"/>
  <c r="D19" i="279"/>
  <c r="D11" i="279"/>
  <c r="N65" i="663"/>
  <c r="P65" i="663" s="1"/>
  <c r="I45" i="661"/>
  <c r="E18" i="279"/>
  <c r="E10" i="279"/>
  <c r="C19" i="279"/>
  <c r="E60" i="279"/>
  <c r="E16" i="279"/>
  <c r="N55" i="663"/>
  <c r="P55" i="663" s="1"/>
  <c r="N20" i="663"/>
  <c r="P20" i="663" s="1"/>
  <c r="E46" i="279"/>
  <c r="E30" i="279"/>
  <c r="E67" i="279"/>
  <c r="E59" i="279"/>
  <c r="E51" i="279"/>
  <c r="I22" i="661"/>
  <c r="D36" i="279"/>
  <c r="I65" i="659"/>
  <c r="I53" i="659"/>
  <c r="E26" i="279"/>
  <c r="E69" i="279"/>
  <c r="E61" i="279"/>
  <c r="E53" i="279"/>
  <c r="E45" i="279"/>
  <c r="E37" i="279"/>
  <c r="E29" i="279"/>
  <c r="E21" i="279"/>
  <c r="E13" i="279"/>
  <c r="C25" i="279"/>
  <c r="C41" i="279"/>
  <c r="C61" i="279"/>
  <c r="D67" i="279"/>
  <c r="D31" i="279"/>
  <c r="D15" i="279"/>
  <c r="C20" i="279"/>
  <c r="C60" i="279"/>
  <c r="I31" i="661"/>
  <c r="I62" i="659"/>
  <c r="I58" i="659"/>
  <c r="D35" i="279"/>
  <c r="I52" i="659"/>
  <c r="I49" i="659"/>
  <c r="I17" i="659"/>
  <c r="I69" i="661"/>
  <c r="I37" i="661"/>
  <c r="I59" i="661"/>
  <c r="I13" i="661"/>
  <c r="D65" i="279"/>
  <c r="D57" i="279"/>
  <c r="I40" i="659"/>
  <c r="I32" i="659"/>
  <c r="E35" i="279"/>
  <c r="E64" i="279"/>
  <c r="E52" i="279"/>
  <c r="E36" i="279"/>
  <c r="N38" i="663"/>
  <c r="P38" i="663" s="1"/>
  <c r="C45" i="279"/>
  <c r="C65" i="279"/>
  <c r="C13" i="279"/>
  <c r="N48" i="663"/>
  <c r="P48" i="663" s="1"/>
  <c r="I41" i="659"/>
  <c r="I25" i="659"/>
  <c r="I61" i="661"/>
  <c r="I67" i="661"/>
  <c r="I51" i="661"/>
  <c r="I33" i="661"/>
  <c r="I18" i="661"/>
  <c r="N64" i="663"/>
  <c r="P64" i="663" s="1"/>
  <c r="N34" i="663"/>
  <c r="P34" i="663" s="1"/>
  <c r="E39" i="279"/>
  <c r="D20" i="279"/>
  <c r="I68" i="659"/>
  <c r="I64" i="659"/>
  <c r="I60" i="659"/>
  <c r="I56" i="659"/>
  <c r="D49" i="279"/>
  <c r="D45" i="279"/>
  <c r="D41" i="279"/>
  <c r="D37" i="279"/>
  <c r="D33" i="279"/>
  <c r="D29" i="279"/>
  <c r="D25" i="279"/>
  <c r="D21" i="279"/>
  <c r="D17" i="279"/>
  <c r="D13" i="279"/>
  <c r="N21" i="663"/>
  <c r="P21" i="663" s="1"/>
  <c r="N19" i="663"/>
  <c r="P19" i="663" s="1"/>
  <c r="I34" i="661"/>
  <c r="C12" i="279"/>
  <c r="C18" i="279"/>
  <c r="E44" i="279"/>
  <c r="E28" i="279"/>
  <c r="E24" i="279"/>
  <c r="E20" i="279"/>
  <c r="E12" i="279"/>
  <c r="N54" i="663"/>
  <c r="P54" i="663" s="1"/>
  <c r="I67" i="659"/>
  <c r="I63" i="659"/>
  <c r="I59" i="659"/>
  <c r="I55" i="659"/>
  <c r="I47" i="659"/>
  <c r="I39" i="659"/>
  <c r="I31" i="659"/>
  <c r="D24" i="279"/>
  <c r="I19" i="659"/>
  <c r="C32" i="279"/>
  <c r="C44" i="279"/>
  <c r="C16" i="279"/>
  <c r="N43" i="663"/>
  <c r="P43" i="663" s="1"/>
  <c r="C17" i="279"/>
  <c r="N10" i="663"/>
  <c r="D34" i="655"/>
  <c r="D35" i="655"/>
  <c r="D36" i="655"/>
  <c r="D37" i="655"/>
  <c r="D38" i="655"/>
  <c r="D39" i="655"/>
  <c r="D40" i="655"/>
  <c r="D41" i="655"/>
  <c r="D33" i="655"/>
  <c r="B34" i="655"/>
  <c r="B35" i="655"/>
  <c r="B36" i="655"/>
  <c r="B37" i="655"/>
  <c r="B38" i="655"/>
  <c r="B39" i="655"/>
  <c r="B40" i="655"/>
  <c r="B41" i="655"/>
  <c r="B33" i="655"/>
  <c r="A17" i="655"/>
  <c r="A15" i="655"/>
  <c r="A4" i="655"/>
  <c r="J27" i="23" l="1"/>
  <c r="Q28" i="23"/>
  <c r="H65" i="962"/>
  <c r="Q65" i="663"/>
  <c r="H65" i="938"/>
  <c r="H65" i="280"/>
  <c r="H55" i="962"/>
  <c r="H55" i="938"/>
  <c r="Q55" i="663"/>
  <c r="H55" i="280"/>
  <c r="H66" i="962"/>
  <c r="Q66" i="663"/>
  <c r="H66" i="938"/>
  <c r="H66" i="280"/>
  <c r="H60" i="962"/>
  <c r="Q60" i="663"/>
  <c r="H60" i="938"/>
  <c r="H60" i="280"/>
  <c r="D62" i="962"/>
  <c r="D62" i="938"/>
  <c r="D62" i="280"/>
  <c r="M62" i="657"/>
  <c r="D63" i="962"/>
  <c r="D63" i="938"/>
  <c r="D63" i="280"/>
  <c r="M63" i="657"/>
  <c r="D65" i="962"/>
  <c r="D65" i="938"/>
  <c r="D65" i="280"/>
  <c r="M65" i="657"/>
  <c r="D60" i="962"/>
  <c r="D60" i="938"/>
  <c r="D60" i="280"/>
  <c r="M60" i="657"/>
  <c r="H54" i="962"/>
  <c r="Q54" i="663"/>
  <c r="H54" i="938"/>
  <c r="H54" i="280"/>
  <c r="H64" i="962"/>
  <c r="H64" i="938"/>
  <c r="Q64" i="663"/>
  <c r="H64" i="280"/>
  <c r="H48" i="962"/>
  <c r="H48" i="938"/>
  <c r="Q48" i="663"/>
  <c r="H48" i="280"/>
  <c r="H51" i="962"/>
  <c r="H51" i="938"/>
  <c r="Q51" i="663"/>
  <c r="H51" i="280"/>
  <c r="H61" i="962"/>
  <c r="Q61" i="663"/>
  <c r="H61" i="938"/>
  <c r="H61" i="280"/>
  <c r="C58" i="277"/>
  <c r="C58" i="960"/>
  <c r="C58" i="936"/>
  <c r="C64" i="961"/>
  <c r="C64" i="937"/>
  <c r="D66" i="962"/>
  <c r="D66" i="938"/>
  <c r="D66" i="280"/>
  <c r="M66" i="657"/>
  <c r="D67" i="962"/>
  <c r="D67" i="938"/>
  <c r="D67" i="280"/>
  <c r="M67" i="657"/>
  <c r="D68" i="962"/>
  <c r="D68" i="938"/>
  <c r="D68" i="280"/>
  <c r="M68" i="657"/>
  <c r="H53" i="962"/>
  <c r="Q53" i="663"/>
  <c r="H53" i="938"/>
  <c r="H53" i="280"/>
  <c r="H58" i="962"/>
  <c r="Q58" i="663"/>
  <c r="H58" i="938"/>
  <c r="H58" i="280"/>
  <c r="H49" i="962"/>
  <c r="Q49" i="663"/>
  <c r="H49" i="938"/>
  <c r="H49" i="280"/>
  <c r="D69" i="962"/>
  <c r="D69" i="938"/>
  <c r="D69" i="280"/>
  <c r="M69" i="657"/>
  <c r="D9" i="962"/>
  <c r="D9" i="938"/>
  <c r="M9" i="657"/>
  <c r="D9" i="280"/>
  <c r="H59" i="962"/>
  <c r="H59" i="938"/>
  <c r="Q59" i="663"/>
  <c r="H59" i="280"/>
  <c r="H67" i="962"/>
  <c r="Q67" i="663"/>
  <c r="H67" i="938"/>
  <c r="H67" i="280"/>
  <c r="H68" i="962"/>
  <c r="H68" i="938"/>
  <c r="Q68" i="663"/>
  <c r="H68" i="280"/>
  <c r="H47" i="962"/>
  <c r="Q47" i="663"/>
  <c r="H47" i="938"/>
  <c r="H47" i="280"/>
  <c r="I9" i="938"/>
  <c r="Q9" i="665"/>
  <c r="I9" i="280"/>
  <c r="D59" i="962"/>
  <c r="D59" i="938"/>
  <c r="D59" i="280"/>
  <c r="M59" i="657"/>
  <c r="C64" i="277"/>
  <c r="C64" i="960"/>
  <c r="C64" i="936"/>
  <c r="D61" i="962"/>
  <c r="D61" i="938"/>
  <c r="D61" i="280"/>
  <c r="M61" i="657"/>
  <c r="H46" i="962"/>
  <c r="Q46" i="663"/>
  <c r="H46" i="938"/>
  <c r="H46" i="280"/>
  <c r="I78" i="937"/>
  <c r="J78" i="937" s="1"/>
  <c r="O78" i="937"/>
  <c r="P78" i="937" s="1"/>
  <c r="O77" i="937"/>
  <c r="P77" i="937" s="1"/>
  <c r="I77" i="937"/>
  <c r="J77" i="937" s="1"/>
  <c r="E79" i="961"/>
  <c r="E79" i="937"/>
  <c r="D79" i="961"/>
  <c r="I72" i="960"/>
  <c r="J72" i="960" s="1"/>
  <c r="O72" i="960"/>
  <c r="P72" i="960" s="1"/>
  <c r="I77" i="960"/>
  <c r="J77" i="960" s="1"/>
  <c r="O77" i="960"/>
  <c r="P77" i="960" s="1"/>
  <c r="D79" i="960"/>
  <c r="E74" i="962"/>
  <c r="I76" i="960"/>
  <c r="J76" i="960" s="1"/>
  <c r="O76" i="960"/>
  <c r="P76" i="960" s="1"/>
  <c r="O75" i="960"/>
  <c r="P75" i="960" s="1"/>
  <c r="I75" i="960"/>
  <c r="J75" i="960" s="1"/>
  <c r="I73" i="960"/>
  <c r="J73" i="960" s="1"/>
  <c r="O73" i="960"/>
  <c r="P73" i="960" s="1"/>
  <c r="I78" i="960"/>
  <c r="J78" i="960" s="1"/>
  <c r="O78" i="960"/>
  <c r="P78" i="960" s="1"/>
  <c r="I70" i="960"/>
  <c r="J70" i="960" s="1"/>
  <c r="O70" i="960"/>
  <c r="P70" i="960" s="1"/>
  <c r="I71" i="960"/>
  <c r="J71" i="960" s="1"/>
  <c r="O71" i="960"/>
  <c r="P71" i="960" s="1"/>
  <c r="D54" i="962"/>
  <c r="D54" i="938"/>
  <c r="D54" i="280"/>
  <c r="M54" i="657"/>
  <c r="D55" i="962"/>
  <c r="D55" i="938"/>
  <c r="D55" i="280"/>
  <c r="M55" i="657"/>
  <c r="D53" i="962"/>
  <c r="D53" i="938"/>
  <c r="D53" i="280"/>
  <c r="M53" i="657"/>
  <c r="D57" i="962"/>
  <c r="D57" i="938"/>
  <c r="D57" i="280"/>
  <c r="M57" i="657"/>
  <c r="D56" i="962"/>
  <c r="D56" i="938"/>
  <c r="D56" i="280"/>
  <c r="M56" i="657"/>
  <c r="C50" i="277"/>
  <c r="C50" i="960"/>
  <c r="C50" i="936"/>
  <c r="Q13" i="665"/>
  <c r="I13" i="938"/>
  <c r="Q48" i="944"/>
  <c r="Q48" i="932"/>
  <c r="I13" i="280"/>
  <c r="Q16" i="944"/>
  <c r="Q16" i="932"/>
  <c r="G14" i="942"/>
  <c r="G14" i="968"/>
  <c r="P10" i="665"/>
  <c r="I12" i="938"/>
  <c r="Q12" i="665"/>
  <c r="Q38" i="944"/>
  <c r="Q38" i="932"/>
  <c r="I12" i="280"/>
  <c r="G16" i="931"/>
  <c r="Q14" i="665"/>
  <c r="I14" i="938"/>
  <c r="I14" i="280"/>
  <c r="Q11" i="665"/>
  <c r="I11" i="938"/>
  <c r="G42" i="968"/>
  <c r="M23" i="943"/>
  <c r="Q28" i="944"/>
  <c r="G42" i="942"/>
  <c r="Q28" i="932"/>
  <c r="M23" i="930"/>
  <c r="I11" i="280"/>
  <c r="H43" i="962"/>
  <c r="Q43" i="663"/>
  <c r="H43" i="938"/>
  <c r="H43" i="280"/>
  <c r="H44" i="962"/>
  <c r="Q44" i="663"/>
  <c r="H44" i="938"/>
  <c r="H44" i="280"/>
  <c r="H41" i="962"/>
  <c r="Q41" i="663"/>
  <c r="H41" i="938"/>
  <c r="H41" i="280"/>
  <c r="H42" i="962"/>
  <c r="Q42" i="663"/>
  <c r="H42" i="938"/>
  <c r="H42" i="280"/>
  <c r="H39" i="962"/>
  <c r="Q39" i="663"/>
  <c r="H39" i="938"/>
  <c r="H39" i="280"/>
  <c r="F14" i="942"/>
  <c r="N16" i="965"/>
  <c r="N16" i="932"/>
  <c r="F14" i="968"/>
  <c r="J22" i="964"/>
  <c r="N16" i="944"/>
  <c r="P10" i="663"/>
  <c r="H33" i="962"/>
  <c r="H33" i="938"/>
  <c r="Q33" i="663"/>
  <c r="H33" i="280"/>
  <c r="H31" i="962"/>
  <c r="Q31" i="663"/>
  <c r="H31" i="938"/>
  <c r="H31" i="280"/>
  <c r="H19" i="962"/>
  <c r="Q19" i="663"/>
  <c r="H19" i="938"/>
  <c r="H19" i="280"/>
  <c r="H23" i="962"/>
  <c r="Q23" i="663"/>
  <c r="H23" i="938"/>
  <c r="H23" i="280"/>
  <c r="H27" i="962"/>
  <c r="Q27" i="663"/>
  <c r="H27" i="938"/>
  <c r="H27" i="280"/>
  <c r="H18" i="962"/>
  <c r="Q18" i="663"/>
  <c r="H18" i="938"/>
  <c r="H18" i="280"/>
  <c r="I22" i="943"/>
  <c r="N25" i="944"/>
  <c r="N25" i="965"/>
  <c r="N25" i="932"/>
  <c r="I22" i="930"/>
  <c r="H25" i="962"/>
  <c r="H25" i="938"/>
  <c r="Q25" i="663"/>
  <c r="H25" i="280"/>
  <c r="H26" i="962"/>
  <c r="Q26" i="663"/>
  <c r="H26" i="938"/>
  <c r="H26" i="280"/>
  <c r="H34" i="962"/>
  <c r="Q34" i="663"/>
  <c r="H34" i="938"/>
  <c r="H34" i="280"/>
  <c r="H20" i="962"/>
  <c r="H20" i="938"/>
  <c r="Q20" i="663"/>
  <c r="H20" i="280"/>
  <c r="H32" i="962"/>
  <c r="H32" i="938"/>
  <c r="Q32" i="663"/>
  <c r="H32" i="280"/>
  <c r="H21" i="962"/>
  <c r="H21" i="938"/>
  <c r="Q21" i="663"/>
  <c r="H21" i="280"/>
  <c r="H38" i="962"/>
  <c r="Q38" i="663"/>
  <c r="H38" i="938"/>
  <c r="H38" i="280"/>
  <c r="H24" i="962"/>
  <c r="H24" i="938"/>
  <c r="Q24" i="663"/>
  <c r="H24" i="280"/>
  <c r="H22" i="962"/>
  <c r="Q22" i="663"/>
  <c r="H22" i="938"/>
  <c r="H22" i="280"/>
  <c r="H30" i="962"/>
  <c r="Q30" i="663"/>
  <c r="H30" i="938"/>
  <c r="H30" i="280"/>
  <c r="H36" i="962"/>
  <c r="H36" i="938"/>
  <c r="Q36" i="663"/>
  <c r="H36" i="280"/>
  <c r="F14" i="931"/>
  <c r="P14" i="663"/>
  <c r="N36" i="965"/>
  <c r="N36" i="944"/>
  <c r="N36" i="932"/>
  <c r="P12" i="663"/>
  <c r="N46" i="965"/>
  <c r="N46" i="944"/>
  <c r="N46" i="932"/>
  <c r="P13" i="663"/>
  <c r="J11" i="661"/>
  <c r="I16" i="943"/>
  <c r="H25" i="944"/>
  <c r="H25" i="965"/>
  <c r="H25" i="932"/>
  <c r="I16" i="930"/>
  <c r="H45" i="965"/>
  <c r="H45" i="944"/>
  <c r="H45" i="932"/>
  <c r="H35" i="965"/>
  <c r="H35" i="944"/>
  <c r="H35" i="932"/>
  <c r="H15" i="965"/>
  <c r="H15" i="932"/>
  <c r="I16" i="964"/>
  <c r="H15" i="944"/>
  <c r="D47" i="962"/>
  <c r="D47" i="938"/>
  <c r="D47" i="280"/>
  <c r="M47" i="657"/>
  <c r="D48" i="962"/>
  <c r="D48" i="938"/>
  <c r="D48" i="280"/>
  <c r="M48" i="657"/>
  <c r="D49" i="962"/>
  <c r="D49" i="938"/>
  <c r="D49" i="280"/>
  <c r="M49" i="657"/>
  <c r="D51" i="962"/>
  <c r="D51" i="938"/>
  <c r="D51" i="280"/>
  <c r="M51" i="657"/>
  <c r="D52" i="962"/>
  <c r="D52" i="938"/>
  <c r="D52" i="280"/>
  <c r="M52" i="657"/>
  <c r="D46" i="962"/>
  <c r="D46" i="938"/>
  <c r="D46" i="280"/>
  <c r="M46" i="657"/>
  <c r="D45" i="962"/>
  <c r="D45" i="938"/>
  <c r="D45" i="280"/>
  <c r="M45" i="657"/>
  <c r="D44" i="962"/>
  <c r="D44" i="938"/>
  <c r="D44" i="280"/>
  <c r="M44" i="657"/>
  <c r="D22" i="962"/>
  <c r="D22" i="938"/>
  <c r="D22" i="280"/>
  <c r="M22" i="657"/>
  <c r="D31" i="962"/>
  <c r="D31" i="938"/>
  <c r="D31" i="280"/>
  <c r="M31" i="657"/>
  <c r="D19" i="962"/>
  <c r="D19" i="938"/>
  <c r="D19" i="280"/>
  <c r="M19" i="657"/>
  <c r="J13" i="657"/>
  <c r="F45" i="965"/>
  <c r="F45" i="944"/>
  <c r="F45" i="932"/>
  <c r="F15" i="932"/>
  <c r="F15" i="944"/>
  <c r="F15" i="965"/>
  <c r="I14" i="964"/>
  <c r="C28" i="277"/>
  <c r="C28" i="960"/>
  <c r="C28" i="936"/>
  <c r="D27" i="962"/>
  <c r="D27" i="938"/>
  <c r="D27" i="280"/>
  <c r="M27" i="657"/>
  <c r="D16" i="962"/>
  <c r="D16" i="938"/>
  <c r="D16" i="280"/>
  <c r="M16" i="657"/>
  <c r="C26" i="277"/>
  <c r="C26" i="960"/>
  <c r="C26" i="936"/>
  <c r="C34" i="960"/>
  <c r="C34" i="936"/>
  <c r="D29" i="962"/>
  <c r="D29" i="938"/>
  <c r="D29" i="280"/>
  <c r="M29" i="657"/>
  <c r="D15" i="962"/>
  <c r="D15" i="938"/>
  <c r="D15" i="280"/>
  <c r="M15" i="657"/>
  <c r="B14" i="931"/>
  <c r="L14" i="657"/>
  <c r="D37" i="962"/>
  <c r="D37" i="938"/>
  <c r="D37" i="280"/>
  <c r="M37" i="657"/>
  <c r="D24" i="962"/>
  <c r="D24" i="938"/>
  <c r="D24" i="280"/>
  <c r="M24" i="657"/>
  <c r="D25" i="962"/>
  <c r="D25" i="938"/>
  <c r="D25" i="280"/>
  <c r="M25" i="657"/>
  <c r="D20" i="962"/>
  <c r="D20" i="938"/>
  <c r="D20" i="280"/>
  <c r="M20" i="657"/>
  <c r="B14" i="941"/>
  <c r="B16" i="941" s="1"/>
  <c r="B40" i="941"/>
  <c r="B42" i="941" s="1"/>
  <c r="D30" i="962"/>
  <c r="D30" i="938"/>
  <c r="D30" i="280"/>
  <c r="M30" i="657"/>
  <c r="D43" i="962"/>
  <c r="D43" i="938"/>
  <c r="D43" i="280"/>
  <c r="M43" i="657"/>
  <c r="D36" i="962"/>
  <c r="D36" i="938"/>
  <c r="D36" i="280"/>
  <c r="M36" i="657"/>
  <c r="D35" i="962"/>
  <c r="D35" i="938"/>
  <c r="D35" i="280"/>
  <c r="M35" i="657"/>
  <c r="D21" i="962"/>
  <c r="D21" i="938"/>
  <c r="D21" i="280"/>
  <c r="M21" i="657"/>
  <c r="D39" i="962"/>
  <c r="D39" i="938"/>
  <c r="D39" i="280"/>
  <c r="M39" i="657"/>
  <c r="D40" i="962"/>
  <c r="D40" i="938"/>
  <c r="D40" i="280"/>
  <c r="M40" i="657"/>
  <c r="D41" i="962"/>
  <c r="D41" i="938"/>
  <c r="D41" i="280"/>
  <c r="M41" i="657"/>
  <c r="D33" i="962"/>
  <c r="D33" i="938"/>
  <c r="D33" i="280"/>
  <c r="M33" i="657"/>
  <c r="D17" i="962"/>
  <c r="D17" i="938"/>
  <c r="D17" i="280"/>
  <c r="M17" i="657"/>
  <c r="D42" i="962"/>
  <c r="D42" i="938"/>
  <c r="D42" i="280"/>
  <c r="M42" i="657"/>
  <c r="D38" i="962"/>
  <c r="D38" i="938"/>
  <c r="D38" i="280"/>
  <c r="M38" i="657"/>
  <c r="D23" i="962"/>
  <c r="D23" i="938"/>
  <c r="D23" i="280"/>
  <c r="M23" i="657"/>
  <c r="J11" i="657"/>
  <c r="I14" i="943"/>
  <c r="F25" i="944"/>
  <c r="F25" i="965"/>
  <c r="F25" i="932"/>
  <c r="I14" i="930"/>
  <c r="D32" i="962"/>
  <c r="D32" i="938"/>
  <c r="D32" i="280"/>
  <c r="M32" i="657"/>
  <c r="D18" i="962"/>
  <c r="D18" i="938"/>
  <c r="D18" i="280"/>
  <c r="M18" i="657"/>
  <c r="J12" i="657"/>
  <c r="F35" i="965"/>
  <c r="F35" i="944"/>
  <c r="F35" i="932"/>
  <c r="G35" i="965"/>
  <c r="G35" i="932"/>
  <c r="I15" i="964"/>
  <c r="G15" i="932"/>
  <c r="G15" i="965"/>
  <c r="E16" i="962"/>
  <c r="M16" i="659"/>
  <c r="E16" i="280"/>
  <c r="C40" i="967"/>
  <c r="C42" i="967" s="1"/>
  <c r="J13" i="659"/>
  <c r="G45" i="965"/>
  <c r="G45" i="932"/>
  <c r="J11" i="659"/>
  <c r="G25" i="965"/>
  <c r="G25" i="932"/>
  <c r="I15" i="930"/>
  <c r="C14" i="967"/>
  <c r="C16" i="967" s="1"/>
  <c r="P9" i="663"/>
  <c r="L54" i="661"/>
  <c r="L62" i="661"/>
  <c r="L27" i="661"/>
  <c r="L57" i="661"/>
  <c r="L63" i="661"/>
  <c r="L50" i="661"/>
  <c r="L65" i="661"/>
  <c r="L9" i="661"/>
  <c r="L19" i="661"/>
  <c r="L66" i="661"/>
  <c r="L58" i="661"/>
  <c r="L30" i="659"/>
  <c r="L15" i="659"/>
  <c r="L29" i="659"/>
  <c r="L26" i="659"/>
  <c r="L9" i="659"/>
  <c r="L38" i="659"/>
  <c r="L24" i="659"/>
  <c r="L42" i="659"/>
  <c r="L50" i="659"/>
  <c r="L18" i="659"/>
  <c r="L37" i="659"/>
  <c r="L34" i="659"/>
  <c r="I34" i="657"/>
  <c r="J34" i="657" s="1"/>
  <c r="L34" i="657" s="1"/>
  <c r="C34" i="277"/>
  <c r="Q98" i="278"/>
  <c r="J97" i="278"/>
  <c r="F14" i="903"/>
  <c r="F16" i="903" s="1"/>
  <c r="B14" i="903"/>
  <c r="B16" i="903" s="1"/>
  <c r="I26" i="657"/>
  <c r="J26" i="657" s="1"/>
  <c r="L26" i="657" s="1"/>
  <c r="I64" i="657"/>
  <c r="J64" i="657" s="1"/>
  <c r="L64" i="657" s="1"/>
  <c r="D14" i="903"/>
  <c r="D16" i="903" s="1"/>
  <c r="C64" i="279"/>
  <c r="I28" i="657"/>
  <c r="J28" i="657" s="1"/>
  <c r="L28" i="657" s="1"/>
  <c r="I50" i="657"/>
  <c r="J50" i="657" s="1"/>
  <c r="L50" i="657" s="1"/>
  <c r="I58" i="657"/>
  <c r="J58" i="657" s="1"/>
  <c r="L58" i="657" s="1"/>
  <c r="C14" i="903"/>
  <c r="C16" i="903" s="1"/>
  <c r="C40" i="903"/>
  <c r="C42" i="903" s="1"/>
  <c r="B40" i="903"/>
  <c r="B42" i="903" s="1"/>
  <c r="D40" i="903"/>
  <c r="D42" i="903" s="1"/>
  <c r="J49" i="661"/>
  <c r="J10" i="659"/>
  <c r="J10" i="661"/>
  <c r="J46" i="659"/>
  <c r="L46" i="659" s="1"/>
  <c r="J48" i="659"/>
  <c r="L48" i="659" s="1"/>
  <c r="J45" i="659"/>
  <c r="L45" i="659" s="1"/>
  <c r="J10" i="657"/>
  <c r="J22" i="659"/>
  <c r="L22" i="659" s="1"/>
  <c r="J21" i="659"/>
  <c r="L21" i="659" s="1"/>
  <c r="J14" i="659"/>
  <c r="J54" i="659"/>
  <c r="L54" i="659" s="1"/>
  <c r="J14" i="661"/>
  <c r="N11" i="663"/>
  <c r="J60" i="659"/>
  <c r="J51" i="661"/>
  <c r="J31" i="661"/>
  <c r="J65" i="659"/>
  <c r="J40" i="661"/>
  <c r="J56" i="661"/>
  <c r="J61" i="659"/>
  <c r="J35" i="661"/>
  <c r="J55" i="661"/>
  <c r="J35" i="659"/>
  <c r="J28" i="659"/>
  <c r="J55" i="659"/>
  <c r="J56" i="659"/>
  <c r="J67" i="661"/>
  <c r="J59" i="661"/>
  <c r="J53" i="659"/>
  <c r="J66" i="659"/>
  <c r="J42" i="661"/>
  <c r="J43" i="661"/>
  <c r="J15" i="661"/>
  <c r="J27" i="659"/>
  <c r="J20" i="659"/>
  <c r="J47" i="659"/>
  <c r="J67" i="659"/>
  <c r="J34" i="661"/>
  <c r="J68" i="659"/>
  <c r="J18" i="661"/>
  <c r="J25" i="659"/>
  <c r="J32" i="659"/>
  <c r="J13" i="661"/>
  <c r="J37" i="661"/>
  <c r="J17" i="659"/>
  <c r="J62" i="659"/>
  <c r="J22" i="661"/>
  <c r="J51" i="659"/>
  <c r="J16" i="661"/>
  <c r="J32" i="661"/>
  <c r="J48" i="661"/>
  <c r="J64" i="661"/>
  <c r="J26" i="661"/>
  <c r="J17" i="661"/>
  <c r="J23" i="659"/>
  <c r="J30" i="661"/>
  <c r="J44" i="659"/>
  <c r="J38" i="661"/>
  <c r="J53" i="661"/>
  <c r="J57" i="659"/>
  <c r="J31" i="659"/>
  <c r="J59" i="659"/>
  <c r="J52" i="659"/>
  <c r="J12" i="661"/>
  <c r="J24" i="661"/>
  <c r="J29" i="661"/>
  <c r="J47" i="661"/>
  <c r="J33" i="659"/>
  <c r="J46" i="661"/>
  <c r="J61" i="661"/>
  <c r="J40" i="659"/>
  <c r="J69" i="661"/>
  <c r="J45" i="661"/>
  <c r="J20" i="661"/>
  <c r="J36" i="661"/>
  <c r="J52" i="661"/>
  <c r="J68" i="661"/>
  <c r="J21" i="661"/>
  <c r="J19" i="659"/>
  <c r="J39" i="659"/>
  <c r="J63" i="659"/>
  <c r="J64" i="659"/>
  <c r="J33" i="661"/>
  <c r="J41" i="659"/>
  <c r="J49" i="659"/>
  <c r="J58" i="659"/>
  <c r="J28" i="661"/>
  <c r="J44" i="661"/>
  <c r="J60" i="661"/>
  <c r="J69" i="659"/>
  <c r="J41" i="661"/>
  <c r="J12" i="659"/>
  <c r="J43" i="659"/>
  <c r="J23" i="661"/>
  <c r="J36" i="659"/>
  <c r="J39" i="661"/>
  <c r="J25" i="661"/>
  <c r="Q29" i="23" l="1"/>
  <c r="J28" i="23"/>
  <c r="D64" i="962"/>
  <c r="D64" i="938"/>
  <c r="D64" i="280"/>
  <c r="M64" i="657"/>
  <c r="E9" i="962"/>
  <c r="M9" i="659"/>
  <c r="E9" i="280"/>
  <c r="F9" i="962"/>
  <c r="F9" i="938"/>
  <c r="M9" i="661"/>
  <c r="F9" i="280"/>
  <c r="H9" i="280"/>
  <c r="H9" i="962"/>
  <c r="Q9" i="663"/>
  <c r="H9" i="938"/>
  <c r="D58" i="962"/>
  <c r="D58" i="938"/>
  <c r="D58" i="280"/>
  <c r="M58" i="657"/>
  <c r="F76" i="962"/>
  <c r="F76" i="938"/>
  <c r="F70" i="962"/>
  <c r="F70" i="938"/>
  <c r="F73" i="962"/>
  <c r="F73" i="938"/>
  <c r="F65" i="962"/>
  <c r="F65" i="938"/>
  <c r="M65" i="661"/>
  <c r="F65" i="280"/>
  <c r="F78" i="962"/>
  <c r="F78" i="938"/>
  <c r="F79" i="962"/>
  <c r="F79" i="938"/>
  <c r="F66" i="962"/>
  <c r="M66" i="661"/>
  <c r="F66" i="938"/>
  <c r="F66" i="280"/>
  <c r="F77" i="962"/>
  <c r="F77" i="938"/>
  <c r="F71" i="962"/>
  <c r="F71" i="938"/>
  <c r="F74" i="962"/>
  <c r="F74" i="938"/>
  <c r="F75" i="962"/>
  <c r="F75" i="938"/>
  <c r="F63" i="962"/>
  <c r="M63" i="661"/>
  <c r="F63" i="938"/>
  <c r="F63" i="280"/>
  <c r="F62" i="962"/>
  <c r="M62" i="661"/>
  <c r="F62" i="938"/>
  <c r="F62" i="280"/>
  <c r="I79" i="937"/>
  <c r="J79" i="937" s="1"/>
  <c r="O79" i="937"/>
  <c r="P79" i="937" s="1"/>
  <c r="I79" i="961"/>
  <c r="J79" i="961" s="1"/>
  <c r="O79" i="961"/>
  <c r="P79" i="961" s="1"/>
  <c r="E54" i="962"/>
  <c r="M54" i="659"/>
  <c r="E54" i="280"/>
  <c r="E71" i="962"/>
  <c r="E76" i="962"/>
  <c r="E75" i="962"/>
  <c r="E50" i="962"/>
  <c r="M50" i="659"/>
  <c r="E50" i="280"/>
  <c r="I79" i="960"/>
  <c r="J79" i="960" s="1"/>
  <c r="O79" i="960"/>
  <c r="P79" i="960" s="1"/>
  <c r="E70" i="962"/>
  <c r="E77" i="962"/>
  <c r="E78" i="962"/>
  <c r="I10" i="938"/>
  <c r="Q10" i="665"/>
  <c r="Q18" i="932"/>
  <c r="G16" i="942"/>
  <c r="Q18" i="944"/>
  <c r="G16" i="968"/>
  <c r="I10" i="280"/>
  <c r="H10" i="962"/>
  <c r="Q10" i="663"/>
  <c r="H10" i="938"/>
  <c r="M20" i="964"/>
  <c r="N18" i="965"/>
  <c r="F16" i="968"/>
  <c r="N18" i="944"/>
  <c r="N18" i="932"/>
  <c r="F16" i="942"/>
  <c r="H10" i="280"/>
  <c r="N26" i="944"/>
  <c r="N26" i="965"/>
  <c r="F40" i="968"/>
  <c r="F40" i="942"/>
  <c r="J22" i="943"/>
  <c r="N26" i="932"/>
  <c r="J22" i="930"/>
  <c r="P11" i="663"/>
  <c r="H13" i="962"/>
  <c r="H13" i="938"/>
  <c r="Q13" i="663"/>
  <c r="N48" i="965"/>
  <c r="N48" i="944"/>
  <c r="N48" i="932"/>
  <c r="H13" i="280"/>
  <c r="H12" i="962"/>
  <c r="H12" i="938"/>
  <c r="Q12" i="663"/>
  <c r="N38" i="944"/>
  <c r="N38" i="965"/>
  <c r="N38" i="932"/>
  <c r="H12" i="280"/>
  <c r="F16" i="931"/>
  <c r="H14" i="962"/>
  <c r="Q14" i="663"/>
  <c r="H14" i="938"/>
  <c r="H14" i="280"/>
  <c r="F54" i="962"/>
  <c r="F54" i="938"/>
  <c r="M54" i="661"/>
  <c r="F54" i="280"/>
  <c r="F58" i="962"/>
  <c r="F58" i="938"/>
  <c r="M58" i="661"/>
  <c r="F58" i="280"/>
  <c r="F57" i="962"/>
  <c r="M57" i="661"/>
  <c r="F57" i="938"/>
  <c r="F57" i="280"/>
  <c r="F50" i="962"/>
  <c r="F50" i="938"/>
  <c r="M50" i="661"/>
  <c r="F50" i="280"/>
  <c r="H16" i="932"/>
  <c r="J16" i="964"/>
  <c r="D14" i="942"/>
  <c r="H16" i="944"/>
  <c r="D14" i="968"/>
  <c r="H16" i="965"/>
  <c r="F27" i="962"/>
  <c r="M27" i="661"/>
  <c r="F27" i="938"/>
  <c r="F27" i="280"/>
  <c r="H46" i="965"/>
  <c r="H46" i="944"/>
  <c r="H46" i="932"/>
  <c r="H36" i="944"/>
  <c r="H36" i="965"/>
  <c r="H36" i="932"/>
  <c r="L14" i="661"/>
  <c r="D14" i="931"/>
  <c r="F19" i="962"/>
  <c r="M19" i="661"/>
  <c r="F19" i="938"/>
  <c r="F19" i="280"/>
  <c r="L11" i="661"/>
  <c r="H26" i="944"/>
  <c r="H26" i="965"/>
  <c r="D40" i="968"/>
  <c r="J16" i="943"/>
  <c r="D40" i="942"/>
  <c r="H26" i="932"/>
  <c r="J16" i="930"/>
  <c r="D50" i="962"/>
  <c r="D50" i="938"/>
  <c r="D50" i="280"/>
  <c r="M50" i="657"/>
  <c r="D34" i="962"/>
  <c r="D34" i="938"/>
  <c r="D34" i="280"/>
  <c r="M34" i="657"/>
  <c r="F36" i="965"/>
  <c r="F36" i="944"/>
  <c r="F36" i="932"/>
  <c r="L12" i="657"/>
  <c r="D28" i="962"/>
  <c r="D28" i="938"/>
  <c r="D28" i="280"/>
  <c r="M28" i="657"/>
  <c r="B16" i="931"/>
  <c r="D14" i="962"/>
  <c r="D14" i="938"/>
  <c r="D14" i="280"/>
  <c r="M14" i="657"/>
  <c r="J14" i="964"/>
  <c r="F16" i="965"/>
  <c r="B14" i="942"/>
  <c r="B14" i="968"/>
  <c r="F16" i="944"/>
  <c r="F16" i="932"/>
  <c r="L10" i="657"/>
  <c r="D26" i="962"/>
  <c r="D26" i="938"/>
  <c r="D26" i="280"/>
  <c r="M26" i="657"/>
  <c r="J14" i="943"/>
  <c r="F26" i="965"/>
  <c r="B40" i="942"/>
  <c r="B40" i="968"/>
  <c r="F26" i="944"/>
  <c r="F26" i="932"/>
  <c r="J14" i="930"/>
  <c r="L11" i="657"/>
  <c r="F46" i="965"/>
  <c r="F46" i="944"/>
  <c r="F46" i="932"/>
  <c r="L13" i="657"/>
  <c r="E21" i="962"/>
  <c r="M21" i="659"/>
  <c r="E21" i="280"/>
  <c r="E24" i="962"/>
  <c r="M24" i="659"/>
  <c r="E24" i="280"/>
  <c r="C40" i="968"/>
  <c r="G26" i="965"/>
  <c r="C40" i="942"/>
  <c r="G26" i="932"/>
  <c r="J15" i="930"/>
  <c r="E46" i="962"/>
  <c r="M46" i="659"/>
  <c r="E46" i="280"/>
  <c r="E15" i="962"/>
  <c r="M15" i="659"/>
  <c r="E15" i="280"/>
  <c r="L11" i="659"/>
  <c r="E45" i="962"/>
  <c r="M45" i="659"/>
  <c r="E45" i="280"/>
  <c r="E37" i="962"/>
  <c r="M37" i="659"/>
  <c r="E37" i="280"/>
  <c r="E26" i="962"/>
  <c r="M26" i="659"/>
  <c r="E26" i="280"/>
  <c r="G46" i="965"/>
  <c r="G46" i="932"/>
  <c r="E22" i="962"/>
  <c r="M22" i="659"/>
  <c r="E22" i="280"/>
  <c r="E48" i="962"/>
  <c r="M48" i="659"/>
  <c r="E48" i="280"/>
  <c r="J15" i="964"/>
  <c r="G16" i="932"/>
  <c r="G16" i="965"/>
  <c r="C14" i="942"/>
  <c r="C14" i="968"/>
  <c r="L10" i="659"/>
  <c r="L13" i="659"/>
  <c r="E18" i="962"/>
  <c r="M18" i="659"/>
  <c r="E18" i="280"/>
  <c r="E38" i="962"/>
  <c r="M38" i="659"/>
  <c r="E38" i="280"/>
  <c r="E29" i="962"/>
  <c r="M29" i="659"/>
  <c r="E29" i="280"/>
  <c r="E30" i="962"/>
  <c r="M30" i="659"/>
  <c r="E30" i="280"/>
  <c r="G36" i="965"/>
  <c r="G36" i="932"/>
  <c r="L14" i="659"/>
  <c r="C14" i="931"/>
  <c r="E34" i="962"/>
  <c r="M34" i="659"/>
  <c r="E34" i="280"/>
  <c r="E42" i="962"/>
  <c r="M42" i="659"/>
  <c r="E42" i="280"/>
  <c r="L25" i="661"/>
  <c r="L64" i="661"/>
  <c r="L55" i="661"/>
  <c r="L31" i="661"/>
  <c r="L39" i="661"/>
  <c r="L12" i="661"/>
  <c r="L48" i="661"/>
  <c r="L15" i="661"/>
  <c r="L40" i="661"/>
  <c r="L10" i="661"/>
  <c r="L36" i="661"/>
  <c r="L69" i="661"/>
  <c r="L61" i="661"/>
  <c r="L46" i="661"/>
  <c r="L53" i="661"/>
  <c r="L30" i="661"/>
  <c r="L17" i="661"/>
  <c r="L32" i="661"/>
  <c r="L22" i="661"/>
  <c r="L13" i="661"/>
  <c r="L18" i="661"/>
  <c r="L59" i="661"/>
  <c r="L67" i="661"/>
  <c r="L51" i="661"/>
  <c r="L23" i="661"/>
  <c r="L41" i="661"/>
  <c r="L28" i="661"/>
  <c r="L52" i="661"/>
  <c r="L45" i="661"/>
  <c r="L47" i="661"/>
  <c r="L37" i="661"/>
  <c r="L34" i="661"/>
  <c r="L35" i="661"/>
  <c r="L60" i="661"/>
  <c r="L33" i="661"/>
  <c r="L21" i="661"/>
  <c r="L20" i="661"/>
  <c r="L29" i="661"/>
  <c r="L38" i="661"/>
  <c r="L26" i="661"/>
  <c r="L16" i="661"/>
  <c r="L43" i="661"/>
  <c r="L49" i="661"/>
  <c r="L44" i="661"/>
  <c r="L68" i="661"/>
  <c r="L24" i="661"/>
  <c r="L42" i="661"/>
  <c r="L56" i="661"/>
  <c r="L39" i="659"/>
  <c r="L33" i="659"/>
  <c r="L17" i="659"/>
  <c r="L64" i="659"/>
  <c r="L25" i="659"/>
  <c r="L27" i="659"/>
  <c r="L28" i="659"/>
  <c r="L44" i="659"/>
  <c r="L55" i="659"/>
  <c r="L12" i="659"/>
  <c r="L69" i="659"/>
  <c r="L41" i="659"/>
  <c r="L59" i="659"/>
  <c r="L67" i="659"/>
  <c r="L20" i="659"/>
  <c r="L66" i="659"/>
  <c r="L61" i="659"/>
  <c r="L36" i="659"/>
  <c r="L51" i="659"/>
  <c r="L19" i="659"/>
  <c r="L43" i="659"/>
  <c r="L58" i="659"/>
  <c r="L49" i="659"/>
  <c r="L63" i="659"/>
  <c r="L40" i="659"/>
  <c r="L52" i="659"/>
  <c r="L31" i="659"/>
  <c r="L23" i="659"/>
  <c r="L62" i="659"/>
  <c r="L32" i="659"/>
  <c r="L68" i="659"/>
  <c r="L47" i="659"/>
  <c r="L56" i="659"/>
  <c r="L35" i="659"/>
  <c r="L65" i="659"/>
  <c r="L60" i="659"/>
  <c r="L57" i="659"/>
  <c r="L53" i="659"/>
  <c r="Q99" i="278"/>
  <c r="J98" i="278"/>
  <c r="Q30" i="23" l="1"/>
  <c r="J29" i="23"/>
  <c r="F64" i="962"/>
  <c r="M64" i="661"/>
  <c r="F64" i="938"/>
  <c r="F64" i="280"/>
  <c r="F61" i="962"/>
  <c r="M61" i="661"/>
  <c r="F61" i="938"/>
  <c r="F61" i="280"/>
  <c r="P77" i="938"/>
  <c r="Q77" i="938" s="1"/>
  <c r="J77" i="938"/>
  <c r="K77" i="938" s="1"/>
  <c r="J79" i="938"/>
  <c r="K79" i="938" s="1"/>
  <c r="P79" i="938"/>
  <c r="Q79" i="938" s="1"/>
  <c r="J78" i="938"/>
  <c r="K78" i="938" s="1"/>
  <c r="P78" i="938"/>
  <c r="Q78" i="938" s="1"/>
  <c r="F68" i="962"/>
  <c r="F68" i="938"/>
  <c r="M68" i="661"/>
  <c r="F68" i="280"/>
  <c r="F60" i="962"/>
  <c r="F60" i="938"/>
  <c r="M60" i="661"/>
  <c r="F60" i="280"/>
  <c r="F69" i="962"/>
  <c r="F69" i="938"/>
  <c r="M69" i="661"/>
  <c r="F69" i="280"/>
  <c r="F72" i="962"/>
  <c r="F72" i="938"/>
  <c r="F67" i="962"/>
  <c r="M67" i="661"/>
  <c r="F67" i="938"/>
  <c r="F67" i="280"/>
  <c r="E65" i="962"/>
  <c r="M65" i="659"/>
  <c r="E65" i="280"/>
  <c r="E68" i="962"/>
  <c r="M68" i="659"/>
  <c r="E68" i="280"/>
  <c r="E51" i="962"/>
  <c r="M51" i="659"/>
  <c r="E51" i="280"/>
  <c r="E69" i="962"/>
  <c r="M69" i="659"/>
  <c r="E69" i="280"/>
  <c r="E64" i="962"/>
  <c r="M64" i="659"/>
  <c r="E64" i="280"/>
  <c r="E72" i="962"/>
  <c r="E67" i="962"/>
  <c r="M67" i="659"/>
  <c r="E67" i="280"/>
  <c r="E53" i="962"/>
  <c r="M53" i="659"/>
  <c r="E53" i="280"/>
  <c r="E60" i="962"/>
  <c r="M60" i="659"/>
  <c r="E60" i="280"/>
  <c r="E63" i="962"/>
  <c r="M63" i="659"/>
  <c r="E63" i="280"/>
  <c r="E66" i="962"/>
  <c r="M66" i="659"/>
  <c r="E66" i="280"/>
  <c r="E57" i="962"/>
  <c r="M57" i="659"/>
  <c r="E57" i="280"/>
  <c r="P77" i="962"/>
  <c r="Q77" i="962" s="1"/>
  <c r="J77" i="962"/>
  <c r="K77" i="962" s="1"/>
  <c r="E52" i="962"/>
  <c r="M52" i="659"/>
  <c r="E52" i="280"/>
  <c r="E58" i="962"/>
  <c r="M58" i="659"/>
  <c r="E58" i="280"/>
  <c r="J78" i="962"/>
  <c r="K78" i="962" s="1"/>
  <c r="P78" i="962"/>
  <c r="Q78" i="962" s="1"/>
  <c r="E79" i="962"/>
  <c r="E56" i="962"/>
  <c r="M56" i="659"/>
  <c r="E56" i="280"/>
  <c r="E62" i="962"/>
  <c r="M62" i="659"/>
  <c r="E62" i="280"/>
  <c r="E61" i="962"/>
  <c r="M61" i="659"/>
  <c r="E61" i="280"/>
  <c r="E59" i="962"/>
  <c r="M59" i="659"/>
  <c r="E59" i="280"/>
  <c r="E55" i="962"/>
  <c r="M55" i="659"/>
  <c r="E55" i="280"/>
  <c r="E73" i="962"/>
  <c r="G16" i="929"/>
  <c r="G13" i="929"/>
  <c r="I70" i="280"/>
  <c r="G15" i="929"/>
  <c r="G14" i="929"/>
  <c r="G28" i="929"/>
  <c r="G12" i="929"/>
  <c r="G27" i="929"/>
  <c r="G25" i="929"/>
  <c r="G21" i="929"/>
  <c r="G26" i="929"/>
  <c r="G20" i="929"/>
  <c r="G18" i="929"/>
  <c r="G17" i="929"/>
  <c r="G19" i="929"/>
  <c r="G18" i="939"/>
  <c r="G14" i="939"/>
  <c r="G21" i="939"/>
  <c r="G25" i="939"/>
  <c r="G26" i="939"/>
  <c r="G17" i="939"/>
  <c r="G13" i="939"/>
  <c r="G28" i="939"/>
  <c r="G20" i="939"/>
  <c r="G16" i="939"/>
  <c r="G12" i="939"/>
  <c r="G19" i="939"/>
  <c r="G15" i="939"/>
  <c r="G27" i="939"/>
  <c r="I140" i="938"/>
  <c r="H11" i="962"/>
  <c r="F15" i="966" s="1"/>
  <c r="Q11" i="663"/>
  <c r="H11" i="938"/>
  <c r="F19" i="939" s="1"/>
  <c r="N28" i="965"/>
  <c r="N28" i="944"/>
  <c r="M20" i="943"/>
  <c r="F42" i="942"/>
  <c r="F42" i="968"/>
  <c r="N28" i="932"/>
  <c r="M20" i="930"/>
  <c r="H11" i="280"/>
  <c r="F28" i="966"/>
  <c r="F20" i="966"/>
  <c r="F52" i="962"/>
  <c r="F52" i="938"/>
  <c r="M52" i="661"/>
  <c r="F52" i="280"/>
  <c r="F51" i="962"/>
  <c r="F51" i="938"/>
  <c r="M51" i="661"/>
  <c r="F51" i="280"/>
  <c r="F53" i="962"/>
  <c r="M53" i="661"/>
  <c r="F53" i="938"/>
  <c r="F53" i="280"/>
  <c r="F55" i="962"/>
  <c r="M55" i="661"/>
  <c r="F55" i="938"/>
  <c r="F55" i="280"/>
  <c r="F59" i="962"/>
  <c r="M59" i="661"/>
  <c r="F59" i="938"/>
  <c r="F59" i="280"/>
  <c r="F56" i="962"/>
  <c r="F56" i="938"/>
  <c r="M56" i="661"/>
  <c r="F56" i="280"/>
  <c r="F47" i="962"/>
  <c r="M47" i="661"/>
  <c r="F47" i="938"/>
  <c r="F47" i="280"/>
  <c r="F44" i="962"/>
  <c r="M44" i="661"/>
  <c r="F44" i="938"/>
  <c r="F44" i="280"/>
  <c r="F45" i="962"/>
  <c r="F45" i="938"/>
  <c r="M45" i="661"/>
  <c r="F45" i="280"/>
  <c r="F49" i="962"/>
  <c r="F49" i="938"/>
  <c r="M49" i="661"/>
  <c r="F49" i="280"/>
  <c r="F43" i="962"/>
  <c r="F43" i="938"/>
  <c r="M43" i="661"/>
  <c r="F43" i="280"/>
  <c r="F46" i="962"/>
  <c r="M46" i="661"/>
  <c r="F46" i="938"/>
  <c r="F46" i="280"/>
  <c r="F48" i="962"/>
  <c r="M48" i="661"/>
  <c r="F48" i="938"/>
  <c r="F48" i="280"/>
  <c r="F42" i="962"/>
  <c r="F42" i="938"/>
  <c r="M42" i="661"/>
  <c r="F42" i="280"/>
  <c r="F13" i="962"/>
  <c r="M13" i="661"/>
  <c r="F13" i="938"/>
  <c r="H48" i="965"/>
  <c r="H48" i="944"/>
  <c r="H48" i="932"/>
  <c r="F13" i="280"/>
  <c r="F31" i="962"/>
  <c r="M31" i="661"/>
  <c r="F31" i="938"/>
  <c r="F31" i="280"/>
  <c r="F34" i="962"/>
  <c r="M34" i="661"/>
  <c r="F34" i="938"/>
  <c r="F34" i="280"/>
  <c r="F30" i="962"/>
  <c r="F30" i="938"/>
  <c r="M30" i="661"/>
  <c r="F30" i="280"/>
  <c r="F24" i="962"/>
  <c r="F24" i="938"/>
  <c r="M24" i="661"/>
  <c r="F24" i="280"/>
  <c r="F38" i="962"/>
  <c r="F38" i="938"/>
  <c r="M38" i="661"/>
  <c r="F38" i="280"/>
  <c r="F33" i="962"/>
  <c r="M33" i="661"/>
  <c r="F33" i="938"/>
  <c r="F33" i="280"/>
  <c r="F37" i="962"/>
  <c r="M37" i="661"/>
  <c r="F37" i="938"/>
  <c r="F37" i="280"/>
  <c r="F28" i="962"/>
  <c r="M28" i="661"/>
  <c r="F28" i="938"/>
  <c r="F28" i="280"/>
  <c r="F22" i="962"/>
  <c r="F22" i="938"/>
  <c r="M22" i="661"/>
  <c r="F22" i="280"/>
  <c r="F36" i="962"/>
  <c r="M36" i="661"/>
  <c r="F36" i="938"/>
  <c r="F36" i="280"/>
  <c r="F11" i="962"/>
  <c r="M11" i="661"/>
  <c r="F11" i="938"/>
  <c r="D42" i="968"/>
  <c r="H28" i="944"/>
  <c r="D42" i="942"/>
  <c r="H28" i="965"/>
  <c r="M16" i="943"/>
  <c r="H28" i="932"/>
  <c r="M16" i="930"/>
  <c r="F11" i="280"/>
  <c r="F26" i="962"/>
  <c r="M26" i="661"/>
  <c r="F26" i="938"/>
  <c r="F26" i="280"/>
  <c r="F29" i="962"/>
  <c r="M29" i="661"/>
  <c r="F29" i="938"/>
  <c r="F29" i="280"/>
  <c r="F41" i="962"/>
  <c r="M41" i="661"/>
  <c r="F41" i="938"/>
  <c r="F41" i="280"/>
  <c r="F32" i="962"/>
  <c r="F32" i="938"/>
  <c r="M32" i="661"/>
  <c r="F32" i="280"/>
  <c r="F10" i="962"/>
  <c r="M10" i="661"/>
  <c r="F10" i="938"/>
  <c r="H18" i="932"/>
  <c r="D16" i="968"/>
  <c r="D16" i="942"/>
  <c r="M16" i="964"/>
  <c r="H18" i="965"/>
  <c r="H18" i="944"/>
  <c r="F10" i="280"/>
  <c r="F12" i="962"/>
  <c r="F12" i="938"/>
  <c r="M12" i="661"/>
  <c r="H38" i="965"/>
  <c r="H38" i="944"/>
  <c r="H38" i="932"/>
  <c r="F12" i="280"/>
  <c r="F21" i="962"/>
  <c r="M21" i="661"/>
  <c r="F21" i="938"/>
  <c r="F21" i="280"/>
  <c r="F15" i="962"/>
  <c r="M15" i="661"/>
  <c r="F15" i="938"/>
  <c r="F15" i="280"/>
  <c r="F16" i="962"/>
  <c r="M16" i="661"/>
  <c r="F16" i="938"/>
  <c r="F16" i="280"/>
  <c r="F20" i="962"/>
  <c r="M20" i="661"/>
  <c r="F20" i="938"/>
  <c r="F20" i="280"/>
  <c r="F35" i="962"/>
  <c r="M35" i="661"/>
  <c r="F35" i="938"/>
  <c r="F35" i="280"/>
  <c r="F23" i="962"/>
  <c r="M23" i="661"/>
  <c r="F23" i="938"/>
  <c r="F23" i="280"/>
  <c r="F18" i="962"/>
  <c r="F18" i="938"/>
  <c r="M18" i="661"/>
  <c r="F18" i="280"/>
  <c r="F17" i="962"/>
  <c r="M17" i="661"/>
  <c r="F17" i="938"/>
  <c r="F17" i="280"/>
  <c r="F40" i="962"/>
  <c r="M40" i="661"/>
  <c r="F40" i="938"/>
  <c r="F40" i="280"/>
  <c r="F39" i="962"/>
  <c r="M39" i="661"/>
  <c r="F39" i="938"/>
  <c r="F39" i="280"/>
  <c r="F25" i="962"/>
  <c r="M25" i="661"/>
  <c r="F25" i="938"/>
  <c r="F25" i="280"/>
  <c r="D16" i="931"/>
  <c r="F14" i="962"/>
  <c r="M14" i="661"/>
  <c r="F14" i="938"/>
  <c r="F14" i="280"/>
  <c r="D10" i="962"/>
  <c r="D10" i="938"/>
  <c r="B16" i="942"/>
  <c r="B16" i="968"/>
  <c r="M14" i="964"/>
  <c r="F18" i="965"/>
  <c r="F18" i="944"/>
  <c r="F18" i="932"/>
  <c r="D10" i="280"/>
  <c r="M10" i="657"/>
  <c r="D12" i="962"/>
  <c r="D12" i="938"/>
  <c r="F38" i="944"/>
  <c r="F38" i="965"/>
  <c r="F38" i="932"/>
  <c r="D12" i="280"/>
  <c r="M12" i="657"/>
  <c r="D13" i="962"/>
  <c r="D13" i="938"/>
  <c r="F48" i="965"/>
  <c r="F48" i="944"/>
  <c r="F48" i="932"/>
  <c r="D13" i="280"/>
  <c r="M13" i="657"/>
  <c r="D11" i="962"/>
  <c r="D11" i="938"/>
  <c r="M14" i="943"/>
  <c r="F28" i="944"/>
  <c r="B42" i="968"/>
  <c r="B42" i="942"/>
  <c r="F28" i="965"/>
  <c r="F28" i="932"/>
  <c r="M14" i="930"/>
  <c r="D11" i="280"/>
  <c r="M11" i="657"/>
  <c r="C16" i="931"/>
  <c r="E14" i="962"/>
  <c r="M14" i="659"/>
  <c r="E14" i="280"/>
  <c r="E49" i="962"/>
  <c r="M49" i="659"/>
  <c r="E49" i="280"/>
  <c r="E20" i="280"/>
  <c r="E20" i="962"/>
  <c r="M20" i="659"/>
  <c r="E13" i="962"/>
  <c r="M13" i="659"/>
  <c r="G48" i="965"/>
  <c r="G48" i="932"/>
  <c r="E13" i="280"/>
  <c r="E35" i="962"/>
  <c r="M35" i="659"/>
  <c r="E35" i="280"/>
  <c r="E32" i="962"/>
  <c r="M32" i="659"/>
  <c r="E32" i="280"/>
  <c r="E36" i="962"/>
  <c r="M36" i="659"/>
  <c r="E36" i="280"/>
  <c r="E12" i="962"/>
  <c r="M12" i="659"/>
  <c r="G38" i="965"/>
  <c r="G38" i="932"/>
  <c r="E12" i="280"/>
  <c r="E27" i="962"/>
  <c r="M27" i="659"/>
  <c r="E27" i="280"/>
  <c r="E17" i="962"/>
  <c r="M17" i="659"/>
  <c r="E17" i="280"/>
  <c r="E10" i="962"/>
  <c r="M10" i="659"/>
  <c r="M15" i="964"/>
  <c r="C16" i="942"/>
  <c r="G18" i="965"/>
  <c r="G18" i="932"/>
  <c r="C16" i="968"/>
  <c r="E10" i="280"/>
  <c r="E47" i="962"/>
  <c r="M47" i="659"/>
  <c r="E47" i="280"/>
  <c r="E23" i="962"/>
  <c r="M23" i="659"/>
  <c r="E23" i="280"/>
  <c r="E19" i="962"/>
  <c r="M19" i="659"/>
  <c r="E41" i="962"/>
  <c r="M41" i="659"/>
  <c r="E41" i="280"/>
  <c r="E44" i="962"/>
  <c r="M44" i="659"/>
  <c r="E44" i="280"/>
  <c r="E25" i="962"/>
  <c r="M25" i="659"/>
  <c r="E25" i="280"/>
  <c r="E39" i="962"/>
  <c r="M39" i="659"/>
  <c r="E39" i="280"/>
  <c r="E31" i="962"/>
  <c r="M31" i="659"/>
  <c r="E31" i="280"/>
  <c r="E28" i="962"/>
  <c r="M28" i="659"/>
  <c r="E28" i="280"/>
  <c r="E40" i="962"/>
  <c r="M40" i="659"/>
  <c r="E40" i="280"/>
  <c r="E43" i="962"/>
  <c r="M43" i="659"/>
  <c r="E43" i="280"/>
  <c r="E33" i="962"/>
  <c r="M33" i="659"/>
  <c r="E33" i="280"/>
  <c r="E11" i="962"/>
  <c r="M11" i="659"/>
  <c r="C42" i="968"/>
  <c r="C42" i="942"/>
  <c r="G28" i="965"/>
  <c r="G28" i="932"/>
  <c r="M15" i="930"/>
  <c r="E11" i="280"/>
  <c r="E19" i="280"/>
  <c r="B27" i="929"/>
  <c r="B14" i="929"/>
  <c r="B28" i="929"/>
  <c r="C27" i="929"/>
  <c r="C20" i="929"/>
  <c r="Q100" i="278"/>
  <c r="J99" i="278"/>
  <c r="Q31" i="23" l="1"/>
  <c r="J30" i="23"/>
  <c r="F27" i="929"/>
  <c r="F18" i="929"/>
  <c r="F26" i="929"/>
  <c r="F28" i="929"/>
  <c r="F25" i="929"/>
  <c r="F17" i="929"/>
  <c r="F12" i="929"/>
  <c r="F14" i="929"/>
  <c r="F21" i="966"/>
  <c r="H70" i="280"/>
  <c r="F20" i="929"/>
  <c r="F21" i="929"/>
  <c r="F25" i="966"/>
  <c r="D21" i="929"/>
  <c r="D13" i="929"/>
  <c r="D14" i="929"/>
  <c r="D27" i="929"/>
  <c r="D26" i="929"/>
  <c r="D18" i="929"/>
  <c r="D19" i="929"/>
  <c r="D15" i="929"/>
  <c r="D16" i="929"/>
  <c r="D12" i="929"/>
  <c r="D20" i="929"/>
  <c r="D17" i="929"/>
  <c r="D28" i="929"/>
  <c r="D25" i="929"/>
  <c r="F70" i="280"/>
  <c r="J79" i="962"/>
  <c r="K79" i="962" s="1"/>
  <c r="P79" i="962"/>
  <c r="Q79" i="962" s="1"/>
  <c r="B20" i="929"/>
  <c r="B18" i="929"/>
  <c r="B12" i="929"/>
  <c r="B16" i="929"/>
  <c r="D70" i="280"/>
  <c r="B13" i="929"/>
  <c r="B15" i="929"/>
  <c r="B17" i="929"/>
  <c r="B25" i="929"/>
  <c r="B19" i="929"/>
  <c r="B21" i="929"/>
  <c r="B26" i="929"/>
  <c r="G22" i="929"/>
  <c r="G32" i="929" s="1"/>
  <c r="G29" i="939"/>
  <c r="G22" i="939"/>
  <c r="G32" i="939" s="1"/>
  <c r="G29" i="929"/>
  <c r="F19" i="929"/>
  <c r="F13" i="929"/>
  <c r="F15" i="929"/>
  <c r="F20" i="939"/>
  <c r="F26" i="939"/>
  <c r="F16" i="929"/>
  <c r="F25" i="939"/>
  <c r="F27" i="966"/>
  <c r="H140" i="962"/>
  <c r="F17" i="966"/>
  <c r="F19" i="966"/>
  <c r="F28" i="939"/>
  <c r="H140" i="938"/>
  <c r="F21" i="939"/>
  <c r="F27" i="939"/>
  <c r="F13" i="966"/>
  <c r="F26" i="966"/>
  <c r="F16" i="966"/>
  <c r="F12" i="939"/>
  <c r="F13" i="939"/>
  <c r="F14" i="939"/>
  <c r="F15" i="939"/>
  <c r="F18" i="966"/>
  <c r="F14" i="966"/>
  <c r="F12" i="966"/>
  <c r="F16" i="939"/>
  <c r="F17" i="939"/>
  <c r="F18" i="939"/>
  <c r="D26" i="966"/>
  <c r="D17" i="966"/>
  <c r="D13" i="966"/>
  <c r="D28" i="966"/>
  <c r="D14" i="966"/>
  <c r="D20" i="966"/>
  <c r="D16" i="966"/>
  <c r="D12" i="966"/>
  <c r="F140" i="962"/>
  <c r="D18" i="966"/>
  <c r="D19" i="966"/>
  <c r="D15" i="966"/>
  <c r="D27" i="966"/>
  <c r="D25" i="966"/>
  <c r="D21" i="966"/>
  <c r="F140" i="938"/>
  <c r="D16" i="939"/>
  <c r="D14" i="939"/>
  <c r="D13" i="939"/>
  <c r="D19" i="939"/>
  <c r="D27" i="939"/>
  <c r="D25" i="939"/>
  <c r="D20" i="939"/>
  <c r="D15" i="939"/>
  <c r="D17" i="939"/>
  <c r="D21" i="939"/>
  <c r="D12" i="939"/>
  <c r="D28" i="939"/>
  <c r="D18" i="939"/>
  <c r="D26" i="939"/>
  <c r="C25" i="929"/>
  <c r="C21" i="929"/>
  <c r="B19" i="939"/>
  <c r="B15" i="939"/>
  <c r="B27" i="939"/>
  <c r="B25" i="939"/>
  <c r="B18" i="939"/>
  <c r="B14" i="939"/>
  <c r="B21" i="939"/>
  <c r="B26" i="939"/>
  <c r="B17" i="939"/>
  <c r="B13" i="939"/>
  <c r="B28" i="939"/>
  <c r="B20" i="939"/>
  <c r="B16" i="939"/>
  <c r="B12" i="939"/>
  <c r="D140" i="938"/>
  <c r="B14" i="966"/>
  <c r="D140" i="962"/>
  <c r="B27" i="966"/>
  <c r="B19" i="966"/>
  <c r="B26" i="966"/>
  <c r="B12" i="966"/>
  <c r="B21" i="966"/>
  <c r="B17" i="966"/>
  <c r="B18" i="966"/>
  <c r="B20" i="966"/>
  <c r="B28" i="966"/>
  <c r="B15" i="966"/>
  <c r="B16" i="966"/>
  <c r="B25" i="966"/>
  <c r="B13" i="966"/>
  <c r="C26" i="929"/>
  <c r="C15" i="929"/>
  <c r="C12" i="929"/>
  <c r="C14" i="929"/>
  <c r="C19" i="929"/>
  <c r="C17" i="929"/>
  <c r="C28" i="929"/>
  <c r="C13" i="929"/>
  <c r="C16" i="929"/>
  <c r="C18" i="929"/>
  <c r="E70" i="280"/>
  <c r="C26" i="966"/>
  <c r="C17" i="966"/>
  <c r="C13" i="966"/>
  <c r="C27" i="966"/>
  <c r="C18" i="966"/>
  <c r="C20" i="966"/>
  <c r="C16" i="966"/>
  <c r="C12" i="966"/>
  <c r="E140" i="962"/>
  <c r="C25" i="966"/>
  <c r="C14" i="966"/>
  <c r="C28" i="966"/>
  <c r="C19" i="966"/>
  <c r="C15" i="966"/>
  <c r="C21" i="966"/>
  <c r="F29" i="929"/>
  <c r="Q101" i="278"/>
  <c r="J100" i="278"/>
  <c r="S15" i="16"/>
  <c r="S21" i="16"/>
  <c r="S25" i="16"/>
  <c r="S29" i="16"/>
  <c r="S31" i="16"/>
  <c r="S35" i="16"/>
  <c r="S39" i="16"/>
  <c r="S43" i="16"/>
  <c r="S45" i="16"/>
  <c r="S10" i="16"/>
  <c r="S14" i="16"/>
  <c r="S16" i="16"/>
  <c r="S18" i="16"/>
  <c r="S20" i="16"/>
  <c r="S22" i="16"/>
  <c r="S24" i="16"/>
  <c r="S26" i="16"/>
  <c r="S28" i="16"/>
  <c r="S30" i="16"/>
  <c r="S32" i="16"/>
  <c r="S34" i="16"/>
  <c r="S36" i="16"/>
  <c r="S38" i="16"/>
  <c r="S40" i="16"/>
  <c r="S42" i="16"/>
  <c r="S44" i="16"/>
  <c r="S46" i="16"/>
  <c r="S67" i="16"/>
  <c r="S63" i="16"/>
  <c r="S59" i="16"/>
  <c r="S55" i="16"/>
  <c r="S51" i="16"/>
  <c r="S47" i="16"/>
  <c r="S13" i="16"/>
  <c r="S17" i="16"/>
  <c r="S19" i="16"/>
  <c r="S23" i="16"/>
  <c r="S27" i="16"/>
  <c r="S33" i="16"/>
  <c r="S37" i="16"/>
  <c r="S41" i="16"/>
  <c r="S69" i="16"/>
  <c r="S65" i="16"/>
  <c r="S61" i="16"/>
  <c r="S57" i="16"/>
  <c r="S53" i="16"/>
  <c r="S49" i="16"/>
  <c r="S68" i="16"/>
  <c r="S64" i="16"/>
  <c r="S60" i="16"/>
  <c r="S56" i="16"/>
  <c r="S52" i="16"/>
  <c r="S48" i="16"/>
  <c r="S66" i="16"/>
  <c r="S62" i="16"/>
  <c r="S58" i="16"/>
  <c r="S54" i="16"/>
  <c r="S50" i="16"/>
  <c r="S10" i="277"/>
  <c r="T10" i="277" s="1"/>
  <c r="M10" i="277" s="1"/>
  <c r="S12" i="277"/>
  <c r="T12" i="277" s="1"/>
  <c r="S14" i="277"/>
  <c r="S18" i="277"/>
  <c r="T18" i="277" s="1"/>
  <c r="M18" i="277" s="1"/>
  <c r="S20" i="277"/>
  <c r="T20" i="277" s="1"/>
  <c r="M20" i="277" s="1"/>
  <c r="S22" i="277"/>
  <c r="T22" i="277" s="1"/>
  <c r="M22" i="277" s="1"/>
  <c r="S24" i="277"/>
  <c r="T24" i="277" s="1"/>
  <c r="M24" i="277" s="1"/>
  <c r="S26" i="277"/>
  <c r="T26" i="277" s="1"/>
  <c r="M26" i="277" s="1"/>
  <c r="S28" i="277"/>
  <c r="S30" i="277"/>
  <c r="T30" i="277" s="1"/>
  <c r="M30" i="277" s="1"/>
  <c r="S32" i="277"/>
  <c r="T32" i="277" s="1"/>
  <c r="M32" i="277" s="1"/>
  <c r="S34" i="277"/>
  <c r="T34" i="277" s="1"/>
  <c r="M34" i="277" s="1"/>
  <c r="S36" i="277"/>
  <c r="T36" i="277" s="1"/>
  <c r="M36" i="277" s="1"/>
  <c r="S40" i="277"/>
  <c r="T40" i="277" s="1"/>
  <c r="M40" i="277" s="1"/>
  <c r="S42" i="277"/>
  <c r="T42" i="277" s="1"/>
  <c r="M42" i="277" s="1"/>
  <c r="S44" i="277"/>
  <c r="T44" i="277" s="1"/>
  <c r="M44" i="277" s="1"/>
  <c r="S46" i="277"/>
  <c r="T46" i="277" s="1"/>
  <c r="M46" i="277" s="1"/>
  <c r="S66" i="277"/>
  <c r="T66" i="277" s="1"/>
  <c r="M66" i="277" s="1"/>
  <c r="S62" i="277"/>
  <c r="T62" i="277" s="1"/>
  <c r="M62" i="277" s="1"/>
  <c r="S58" i="277"/>
  <c r="T58" i="277" s="1"/>
  <c r="M58" i="277" s="1"/>
  <c r="S54" i="277"/>
  <c r="S50" i="277"/>
  <c r="T50" i="277" s="1"/>
  <c r="M50" i="277" s="1"/>
  <c r="S9" i="277"/>
  <c r="T9" i="277" s="1"/>
  <c r="M9" i="277" s="1"/>
  <c r="S11" i="277"/>
  <c r="T11" i="277" s="1"/>
  <c r="S13" i="277"/>
  <c r="T13" i="277" s="1"/>
  <c r="M13" i="277" s="1"/>
  <c r="S15" i="277"/>
  <c r="T15" i="277" s="1"/>
  <c r="M15" i="277" s="1"/>
  <c r="S17" i="277"/>
  <c r="T17" i="277" s="1"/>
  <c r="M17" i="277" s="1"/>
  <c r="S19" i="277"/>
  <c r="T19" i="277" s="1"/>
  <c r="M19" i="277" s="1"/>
  <c r="S21" i="277"/>
  <c r="T21" i="277" s="1"/>
  <c r="M21" i="277" s="1"/>
  <c r="S23" i="277"/>
  <c r="T23" i="277" s="1"/>
  <c r="M23" i="277" s="1"/>
  <c r="S25" i="277"/>
  <c r="T25" i="277" s="1"/>
  <c r="M25" i="277" s="1"/>
  <c r="S27" i="277"/>
  <c r="T27" i="277" s="1"/>
  <c r="M27" i="277" s="1"/>
  <c r="S29" i="277"/>
  <c r="S31" i="277"/>
  <c r="T31" i="277" s="1"/>
  <c r="M31" i="277" s="1"/>
  <c r="S33" i="277"/>
  <c r="T33" i="277" s="1"/>
  <c r="M33" i="277" s="1"/>
  <c r="S35" i="277"/>
  <c r="T35" i="277" s="1"/>
  <c r="M35" i="277" s="1"/>
  <c r="S37" i="277"/>
  <c r="T37" i="277" s="1"/>
  <c r="M37" i="277" s="1"/>
  <c r="S39" i="277"/>
  <c r="T39" i="277" s="1"/>
  <c r="M39" i="277" s="1"/>
  <c r="S41" i="277"/>
  <c r="T41" i="277" s="1"/>
  <c r="M41" i="277" s="1"/>
  <c r="S43" i="277"/>
  <c r="T43" i="277" s="1"/>
  <c r="M43" i="277" s="1"/>
  <c r="S45" i="277"/>
  <c r="T45" i="277" s="1"/>
  <c r="M45" i="277" s="1"/>
  <c r="S68" i="277"/>
  <c r="T68" i="277" s="1"/>
  <c r="M68" i="277" s="1"/>
  <c r="S64" i="277"/>
  <c r="T64" i="277" s="1"/>
  <c r="M64" i="277" s="1"/>
  <c r="S60" i="277"/>
  <c r="T60" i="277" s="1"/>
  <c r="M60" i="277" s="1"/>
  <c r="S56" i="277"/>
  <c r="T56" i="277" s="1"/>
  <c r="M56" i="277" s="1"/>
  <c r="S52" i="277"/>
  <c r="T52" i="277" s="1"/>
  <c r="M52" i="277" s="1"/>
  <c r="S48" i="277"/>
  <c r="T48" i="277" s="1"/>
  <c r="M48" i="277" s="1"/>
  <c r="S67" i="277"/>
  <c r="T67" i="277" s="1"/>
  <c r="M67" i="277" s="1"/>
  <c r="S63" i="277"/>
  <c r="T63" i="277" s="1"/>
  <c r="M63" i="277" s="1"/>
  <c r="S59" i="277"/>
  <c r="T59" i="277" s="1"/>
  <c r="M59" i="277" s="1"/>
  <c r="S55" i="277"/>
  <c r="T55" i="277" s="1"/>
  <c r="M55" i="277" s="1"/>
  <c r="S51" i="277"/>
  <c r="T51" i="277" s="1"/>
  <c r="M51" i="277" s="1"/>
  <c r="S47" i="277"/>
  <c r="T47" i="277" s="1"/>
  <c r="M47" i="277" s="1"/>
  <c r="S16" i="277"/>
  <c r="T16" i="277" s="1"/>
  <c r="M16" i="277" s="1"/>
  <c r="S38" i="277"/>
  <c r="T38" i="277" s="1"/>
  <c r="M38" i="277" s="1"/>
  <c r="S69" i="277"/>
  <c r="T69" i="277" s="1"/>
  <c r="M69" i="277" s="1"/>
  <c r="S65" i="277"/>
  <c r="T65" i="277" s="1"/>
  <c r="M65" i="277" s="1"/>
  <c r="S61" i="277"/>
  <c r="T61" i="277" s="1"/>
  <c r="M61" i="277" s="1"/>
  <c r="S57" i="277"/>
  <c r="T57" i="277" s="1"/>
  <c r="M57" i="277" s="1"/>
  <c r="S53" i="277"/>
  <c r="T53" i="277" s="1"/>
  <c r="M53" i="277" s="1"/>
  <c r="S49" i="277"/>
  <c r="T49" i="277" s="1"/>
  <c r="M49" i="277" s="1"/>
  <c r="T29" i="277"/>
  <c r="M29" i="277" s="1"/>
  <c r="T14" i="277"/>
  <c r="M14" i="277" s="1"/>
  <c r="T28" i="277"/>
  <c r="M28" i="277" s="1"/>
  <c r="T54" i="277"/>
  <c r="M54" i="277" s="1"/>
  <c r="Q32" i="23" l="1"/>
  <c r="J31" i="23"/>
  <c r="C29" i="929"/>
  <c r="F22" i="929"/>
  <c r="F31" i="929" s="1"/>
  <c r="F29" i="939"/>
  <c r="D29" i="929"/>
  <c r="D22" i="939"/>
  <c r="D31" i="939" s="1"/>
  <c r="D22" i="929"/>
  <c r="B22" i="929"/>
  <c r="B29" i="929"/>
  <c r="G31" i="929"/>
  <c r="G31" i="939"/>
  <c r="F29" i="966"/>
  <c r="F22" i="939"/>
  <c r="F22" i="966"/>
  <c r="F31" i="966" s="1"/>
  <c r="D32" i="939"/>
  <c r="D22" i="966"/>
  <c r="D32" i="966" s="1"/>
  <c r="D29" i="939"/>
  <c r="D29" i="966"/>
  <c r="C22" i="929"/>
  <c r="C32" i="929" s="1"/>
  <c r="B22" i="939"/>
  <c r="B32" i="939" s="1"/>
  <c r="B29" i="966"/>
  <c r="B22" i="966"/>
  <c r="B32" i="966" s="1"/>
  <c r="B29" i="939"/>
  <c r="C22" i="966"/>
  <c r="C31" i="966" s="1"/>
  <c r="C29" i="966"/>
  <c r="M11" i="277"/>
  <c r="M12" i="277"/>
  <c r="Q102" i="278"/>
  <c r="J101" i="278"/>
  <c r="L40" i="903"/>
  <c r="T10" i="16"/>
  <c r="T9" i="16"/>
  <c r="T46" i="16"/>
  <c r="T30" i="16"/>
  <c r="T14" i="16"/>
  <c r="T57" i="16"/>
  <c r="T45" i="16"/>
  <c r="T29" i="16"/>
  <c r="T13" i="16"/>
  <c r="T50" i="16"/>
  <c r="T62" i="16"/>
  <c r="T44" i="16"/>
  <c r="T28" i="16"/>
  <c r="T12" i="16"/>
  <c r="T51" i="16"/>
  <c r="T61" i="16"/>
  <c r="T43" i="16"/>
  <c r="T19" i="16"/>
  <c r="T52" i="16"/>
  <c r="T66" i="16"/>
  <c r="T64" i="16"/>
  <c r="T63" i="16"/>
  <c r="T40" i="16"/>
  <c r="T32" i="16"/>
  <c r="T24" i="16"/>
  <c r="T16" i="16"/>
  <c r="T49" i="16"/>
  <c r="T59" i="16"/>
  <c r="T39" i="16"/>
  <c r="T31" i="16"/>
  <c r="T23" i="16"/>
  <c r="T15" i="16"/>
  <c r="T53" i="16"/>
  <c r="T54" i="16"/>
  <c r="T60" i="16"/>
  <c r="T38" i="16"/>
  <c r="T22" i="16"/>
  <c r="T47" i="16"/>
  <c r="T67" i="16"/>
  <c r="T37" i="16"/>
  <c r="T21" i="16"/>
  <c r="T65" i="16"/>
  <c r="T48" i="16"/>
  <c r="T68" i="16"/>
  <c r="T36" i="16"/>
  <c r="T20" i="16"/>
  <c r="T35" i="16"/>
  <c r="T27" i="16"/>
  <c r="T11" i="16"/>
  <c r="T69" i="16"/>
  <c r="T58" i="16"/>
  <c r="T56" i="16"/>
  <c r="T42" i="16"/>
  <c r="T34" i="16"/>
  <c r="T26" i="16"/>
  <c r="T18" i="16"/>
  <c r="T55" i="16"/>
  <c r="T41" i="16"/>
  <c r="T33" i="16"/>
  <c r="T25" i="16"/>
  <c r="T17" i="16"/>
  <c r="Q33" i="23" l="1"/>
  <c r="J32" i="23"/>
  <c r="D32" i="929"/>
  <c r="D31" i="929"/>
  <c r="B32" i="929"/>
  <c r="B31" i="929"/>
  <c r="N49" i="962"/>
  <c r="N49" i="938"/>
  <c r="N52" i="962"/>
  <c r="N52" i="938"/>
  <c r="N51" i="962"/>
  <c r="N51" i="938"/>
  <c r="N56" i="962"/>
  <c r="N56" i="938"/>
  <c r="N54" i="962"/>
  <c r="N54" i="938"/>
  <c r="N50" i="962"/>
  <c r="N50" i="938"/>
  <c r="N9" i="962"/>
  <c r="N9" i="938"/>
  <c r="N53" i="962"/>
  <c r="N53" i="938"/>
  <c r="N10" i="962"/>
  <c r="L14" i="968" s="1"/>
  <c r="N10" i="938"/>
  <c r="L14" i="942" s="1"/>
  <c r="M27" i="964"/>
  <c r="Q9" i="965"/>
  <c r="S9" i="944"/>
  <c r="N55" i="962"/>
  <c r="N55" i="938"/>
  <c r="N48" i="962"/>
  <c r="N48" i="938"/>
  <c r="N42" i="962"/>
  <c r="N42" i="938"/>
  <c r="N21" i="962"/>
  <c r="N21" i="938"/>
  <c r="S39" i="932"/>
  <c r="N22" i="962"/>
  <c r="N22" i="938"/>
  <c r="N39" i="962"/>
  <c r="N39" i="938"/>
  <c r="N24" i="962"/>
  <c r="N24" i="938"/>
  <c r="N43" i="962"/>
  <c r="N43" i="938"/>
  <c r="N28" i="962"/>
  <c r="N28" i="938"/>
  <c r="N13" i="280"/>
  <c r="N13" i="962"/>
  <c r="N13" i="938"/>
  <c r="Q39" i="965"/>
  <c r="S39" i="944"/>
  <c r="N14" i="280"/>
  <c r="L14" i="931" s="1"/>
  <c r="N14" i="962"/>
  <c r="N14" i="938"/>
  <c r="M29" i="930"/>
  <c r="N36" i="962"/>
  <c r="N36" i="938"/>
  <c r="N27" i="962"/>
  <c r="N27" i="938"/>
  <c r="N38" i="962"/>
  <c r="N38" i="938"/>
  <c r="N15" i="280"/>
  <c r="N15" i="962"/>
  <c r="N15" i="938"/>
  <c r="N32" i="962"/>
  <c r="N32" i="938"/>
  <c r="N44" i="962"/>
  <c r="N44" i="938"/>
  <c r="N29" i="962"/>
  <c r="N29" i="938"/>
  <c r="N30" i="280"/>
  <c r="N30" i="962"/>
  <c r="N30" i="938"/>
  <c r="N17" i="962"/>
  <c r="N17" i="938"/>
  <c r="N25" i="280"/>
  <c r="N25" i="962"/>
  <c r="N25" i="938"/>
  <c r="N37" i="962"/>
  <c r="N37" i="938"/>
  <c r="N33" i="962"/>
  <c r="N33" i="938"/>
  <c r="N26" i="962"/>
  <c r="N26" i="938"/>
  <c r="N35" i="962"/>
  <c r="N35" i="938"/>
  <c r="N23" i="962"/>
  <c r="N23" i="938"/>
  <c r="N40" i="962"/>
  <c r="N40" i="938"/>
  <c r="N45" i="962"/>
  <c r="N45" i="938"/>
  <c r="N46" i="962"/>
  <c r="N46" i="938"/>
  <c r="N11" i="280"/>
  <c r="N11" i="962"/>
  <c r="L40" i="968" s="1"/>
  <c r="N11" i="938"/>
  <c r="L40" i="942" s="1"/>
  <c r="Q19" i="965"/>
  <c r="S19" i="944"/>
  <c r="M29" i="943"/>
  <c r="N18" i="280"/>
  <c r="N18" i="962"/>
  <c r="N18" i="938"/>
  <c r="S9" i="932"/>
  <c r="N41" i="962"/>
  <c r="N41" i="938"/>
  <c r="N34" i="962"/>
  <c r="N34" i="938"/>
  <c r="N20" i="962"/>
  <c r="N20" i="938"/>
  <c r="S29" i="932"/>
  <c r="N47" i="962"/>
  <c r="N47" i="938"/>
  <c r="N31" i="962"/>
  <c r="N31" i="938"/>
  <c r="N16" i="962"/>
  <c r="N16" i="938"/>
  <c r="N19" i="962"/>
  <c r="N19" i="938"/>
  <c r="S19" i="932"/>
  <c r="N12" i="280"/>
  <c r="N12" i="962"/>
  <c r="N12" i="938"/>
  <c r="Q29" i="965"/>
  <c r="S29" i="944"/>
  <c r="F32" i="929"/>
  <c r="C32" i="966"/>
  <c r="C31" i="929"/>
  <c r="B31" i="939"/>
  <c r="B31" i="966"/>
  <c r="N69" i="962"/>
  <c r="N69" i="938"/>
  <c r="N63" i="962"/>
  <c r="N63" i="938"/>
  <c r="N64" i="962"/>
  <c r="N64" i="938"/>
  <c r="N76" i="962"/>
  <c r="N76" i="938"/>
  <c r="N59" i="962"/>
  <c r="N59" i="938"/>
  <c r="N66" i="962"/>
  <c r="N66" i="938"/>
  <c r="N61" i="962"/>
  <c r="N61" i="938"/>
  <c r="N72" i="962"/>
  <c r="N72" i="938"/>
  <c r="N68" i="962"/>
  <c r="N68" i="938"/>
  <c r="N58" i="962"/>
  <c r="N58" i="938"/>
  <c r="N67" i="962"/>
  <c r="N67" i="938"/>
  <c r="N60" i="962"/>
  <c r="N60" i="938"/>
  <c r="N62" i="962"/>
  <c r="N62" i="938"/>
  <c r="N75" i="962"/>
  <c r="N75" i="938"/>
  <c r="N70" i="962"/>
  <c r="N70" i="938"/>
  <c r="N65" i="962"/>
  <c r="N65" i="938"/>
  <c r="N57" i="962"/>
  <c r="N57" i="938"/>
  <c r="N74" i="962"/>
  <c r="N74" i="938"/>
  <c r="N73" i="962"/>
  <c r="N73" i="938"/>
  <c r="N71" i="962"/>
  <c r="N71" i="938"/>
  <c r="F32" i="939"/>
  <c r="F31" i="939"/>
  <c r="F32" i="966"/>
  <c r="D31" i="966"/>
  <c r="L14" i="903"/>
  <c r="Q103" i="278"/>
  <c r="J102" i="278"/>
  <c r="N10" i="280"/>
  <c r="N31" i="280"/>
  <c r="N22" i="280"/>
  <c r="N39" i="280"/>
  <c r="N36" i="280"/>
  <c r="N38" i="280"/>
  <c r="N44" i="280"/>
  <c r="N37" i="280"/>
  <c r="N16" i="280"/>
  <c r="N35" i="280"/>
  <c r="N20" i="280"/>
  <c r="N17" i="280"/>
  <c r="N41" i="280"/>
  <c r="N19" i="280"/>
  <c r="N34" i="280"/>
  <c r="N46" i="280"/>
  <c r="N27" i="280"/>
  <c r="N32" i="280"/>
  <c r="N29" i="280"/>
  <c r="N28" i="280"/>
  <c r="N21" i="280"/>
  <c r="N45" i="280"/>
  <c r="N33" i="280"/>
  <c r="N24" i="280"/>
  <c r="N26" i="280"/>
  <c r="N43" i="280"/>
  <c r="N23" i="280"/>
  <c r="N40" i="280"/>
  <c r="N42" i="280"/>
  <c r="J33" i="23" l="1"/>
  <c r="Q34" i="23"/>
  <c r="N140" i="938"/>
  <c r="N140" i="962"/>
  <c r="Q104" i="278"/>
  <c r="J103" i="278"/>
  <c r="F6" i="652"/>
  <c r="C7" i="652"/>
  <c r="C8" i="652"/>
  <c r="C9" i="652"/>
  <c r="C10" i="652"/>
  <c r="C11" i="652"/>
  <c r="C12" i="652"/>
  <c r="C13" i="652"/>
  <c r="C14" i="652"/>
  <c r="C15" i="652"/>
  <c r="C16" i="652"/>
  <c r="C17" i="652"/>
  <c r="C18" i="652"/>
  <c r="C19" i="652"/>
  <c r="C20" i="652"/>
  <c r="C21" i="652"/>
  <c r="C22" i="652"/>
  <c r="C23" i="652"/>
  <c r="C24" i="652"/>
  <c r="C25" i="652"/>
  <c r="C26" i="652"/>
  <c r="C27" i="652"/>
  <c r="C28" i="652"/>
  <c r="C29" i="652"/>
  <c r="C30" i="652"/>
  <c r="C31" i="652"/>
  <c r="C32" i="652"/>
  <c r="C33" i="652"/>
  <c r="C34" i="652"/>
  <c r="C35" i="652"/>
  <c r="C46" i="652"/>
  <c r="C47" i="652"/>
  <c r="C48" i="652"/>
  <c r="C49" i="652"/>
  <c r="C50" i="652"/>
  <c r="C51" i="652"/>
  <c r="C52" i="652"/>
  <c r="C53" i="652"/>
  <c r="C54" i="652"/>
  <c r="C55" i="652"/>
  <c r="C6" i="652"/>
  <c r="E4" i="652"/>
  <c r="B2" i="652"/>
  <c r="J34" i="23" l="1"/>
  <c r="Q35" i="23"/>
  <c r="Q105" i="278"/>
  <c r="J104" i="278"/>
  <c r="E43" i="15"/>
  <c r="H43" i="15"/>
  <c r="E44" i="15"/>
  <c r="H44" i="15"/>
  <c r="E45" i="15"/>
  <c r="H45" i="15"/>
  <c r="E46" i="15"/>
  <c r="H46" i="15"/>
  <c r="E47" i="15"/>
  <c r="H47" i="15"/>
  <c r="E48" i="15"/>
  <c r="H48" i="15"/>
  <c r="E49" i="15"/>
  <c r="H49" i="15"/>
  <c r="E50" i="15"/>
  <c r="H50" i="15"/>
  <c r="E51" i="15"/>
  <c r="H51" i="15"/>
  <c r="E52" i="15"/>
  <c r="H52" i="15"/>
  <c r="E53" i="15"/>
  <c r="H53" i="15"/>
  <c r="E54" i="15"/>
  <c r="H54" i="15"/>
  <c r="E55" i="15"/>
  <c r="H55" i="15"/>
  <c r="E56" i="15"/>
  <c r="H56" i="15"/>
  <c r="E57" i="15"/>
  <c r="H57" i="15"/>
  <c r="E58" i="15"/>
  <c r="H58" i="15"/>
  <c r="E59" i="15"/>
  <c r="H59" i="15"/>
  <c r="E60" i="15"/>
  <c r="H60" i="15"/>
  <c r="E61" i="15"/>
  <c r="H61" i="15"/>
  <c r="E62" i="15"/>
  <c r="H62" i="15"/>
  <c r="E63" i="15"/>
  <c r="H63" i="15"/>
  <c r="E64" i="15"/>
  <c r="H64" i="15"/>
  <c r="E65" i="15"/>
  <c r="H65" i="15"/>
  <c r="E66" i="15"/>
  <c r="H66" i="15"/>
  <c r="E67" i="15"/>
  <c r="H67" i="15"/>
  <c r="E68" i="15"/>
  <c r="H68" i="15"/>
  <c r="E69" i="15"/>
  <c r="H69" i="15"/>
  <c r="H43" i="17"/>
  <c r="N43" i="17"/>
  <c r="H44" i="17"/>
  <c r="N44" i="17"/>
  <c r="H45" i="17"/>
  <c r="N45" i="17"/>
  <c r="H46" i="17"/>
  <c r="N46" i="17"/>
  <c r="H47" i="17"/>
  <c r="N47" i="17"/>
  <c r="H48" i="17"/>
  <c r="N48" i="17"/>
  <c r="H49" i="17"/>
  <c r="N49" i="17"/>
  <c r="H50" i="17"/>
  <c r="N50" i="17"/>
  <c r="H51" i="17"/>
  <c r="N51" i="17"/>
  <c r="H52" i="17"/>
  <c r="N52" i="17"/>
  <c r="H53" i="17"/>
  <c r="N53" i="17"/>
  <c r="H54" i="17"/>
  <c r="N54" i="17"/>
  <c r="H55" i="17"/>
  <c r="N55" i="17"/>
  <c r="H56" i="17"/>
  <c r="N56" i="17"/>
  <c r="H57" i="17"/>
  <c r="N57" i="17"/>
  <c r="H58" i="17"/>
  <c r="N58" i="17"/>
  <c r="H59" i="17"/>
  <c r="N59" i="17"/>
  <c r="H60" i="17"/>
  <c r="N60" i="17"/>
  <c r="H61" i="17"/>
  <c r="N61" i="17"/>
  <c r="H62" i="17"/>
  <c r="N62" i="17"/>
  <c r="H63" i="17"/>
  <c r="N63" i="17"/>
  <c r="H64" i="17"/>
  <c r="N64" i="17"/>
  <c r="H65" i="17"/>
  <c r="N65" i="17"/>
  <c r="H66" i="17"/>
  <c r="N66" i="17"/>
  <c r="H67" i="17"/>
  <c r="N67" i="17"/>
  <c r="H68" i="17"/>
  <c r="N68" i="17"/>
  <c r="H69" i="17"/>
  <c r="N69" i="17"/>
  <c r="E43" i="9"/>
  <c r="H43" i="9"/>
  <c r="L43" i="9"/>
  <c r="O43" i="9"/>
  <c r="E44" i="9"/>
  <c r="H44" i="9"/>
  <c r="L44" i="9"/>
  <c r="O44" i="9"/>
  <c r="E45" i="9"/>
  <c r="H45" i="9"/>
  <c r="L45" i="9"/>
  <c r="O45" i="9"/>
  <c r="E46" i="9"/>
  <c r="H46" i="9"/>
  <c r="L46" i="9"/>
  <c r="O46" i="9"/>
  <c r="E47" i="9"/>
  <c r="H47" i="9"/>
  <c r="L47" i="9"/>
  <c r="O47" i="9"/>
  <c r="E48" i="9"/>
  <c r="H48" i="9"/>
  <c r="L48" i="9"/>
  <c r="O48" i="9"/>
  <c r="E49" i="9"/>
  <c r="H49" i="9"/>
  <c r="L49" i="9"/>
  <c r="O49" i="9"/>
  <c r="E50" i="9"/>
  <c r="H50" i="9"/>
  <c r="L50" i="9"/>
  <c r="O50" i="9"/>
  <c r="E51" i="9"/>
  <c r="H51" i="9"/>
  <c r="L51" i="9"/>
  <c r="O51" i="9"/>
  <c r="E52" i="9"/>
  <c r="H52" i="9"/>
  <c r="L52" i="9"/>
  <c r="O52" i="9"/>
  <c r="E53" i="9"/>
  <c r="H53" i="9"/>
  <c r="L53" i="9"/>
  <c r="O53" i="9"/>
  <c r="E54" i="9"/>
  <c r="H54" i="9"/>
  <c r="L54" i="9"/>
  <c r="O54" i="9"/>
  <c r="E55" i="9"/>
  <c r="H55" i="9"/>
  <c r="L55" i="9"/>
  <c r="O55" i="9"/>
  <c r="E56" i="9"/>
  <c r="H56" i="9"/>
  <c r="L56" i="9"/>
  <c r="O56" i="9"/>
  <c r="E57" i="9"/>
  <c r="H57" i="9"/>
  <c r="L57" i="9"/>
  <c r="O57" i="9"/>
  <c r="E58" i="9"/>
  <c r="H58" i="9"/>
  <c r="L58" i="9"/>
  <c r="O58" i="9"/>
  <c r="E59" i="9"/>
  <c r="H59" i="9"/>
  <c r="L59" i="9"/>
  <c r="O59" i="9"/>
  <c r="E60" i="9"/>
  <c r="H60" i="9"/>
  <c r="L60" i="9"/>
  <c r="O60" i="9"/>
  <c r="E61" i="9"/>
  <c r="H61" i="9"/>
  <c r="L61" i="9"/>
  <c r="O61" i="9"/>
  <c r="E62" i="9"/>
  <c r="H62" i="9"/>
  <c r="L62" i="9"/>
  <c r="O62" i="9"/>
  <c r="E63" i="9"/>
  <c r="H63" i="9"/>
  <c r="L63" i="9"/>
  <c r="O63" i="9"/>
  <c r="E64" i="9"/>
  <c r="H64" i="9"/>
  <c r="L64" i="9"/>
  <c r="O64" i="9"/>
  <c r="E65" i="9"/>
  <c r="H65" i="9"/>
  <c r="L65" i="9"/>
  <c r="O65" i="9"/>
  <c r="E66" i="9"/>
  <c r="H66" i="9"/>
  <c r="L66" i="9"/>
  <c r="O66" i="9"/>
  <c r="E67" i="9"/>
  <c r="H67" i="9"/>
  <c r="L67" i="9"/>
  <c r="O67" i="9"/>
  <c r="E68" i="9"/>
  <c r="H68" i="9"/>
  <c r="L68" i="9"/>
  <c r="O68" i="9"/>
  <c r="E69" i="9"/>
  <c r="H69" i="9"/>
  <c r="L69" i="9"/>
  <c r="O69" i="9"/>
  <c r="Q36" i="23" l="1"/>
  <c r="J35" i="23"/>
  <c r="Q69" i="960"/>
  <c r="R69" i="960" s="1"/>
  <c r="L69" i="960" s="1"/>
  <c r="Q69" i="936"/>
  <c r="R69" i="936" s="1"/>
  <c r="L69" i="936" s="1"/>
  <c r="Q67" i="960"/>
  <c r="R67" i="960" s="1"/>
  <c r="L67" i="960" s="1"/>
  <c r="Q67" i="936"/>
  <c r="R67" i="936" s="1"/>
  <c r="L67" i="936" s="1"/>
  <c r="Q65" i="960"/>
  <c r="R65" i="960" s="1"/>
  <c r="L65" i="960" s="1"/>
  <c r="Q65" i="936"/>
  <c r="R65" i="936" s="1"/>
  <c r="L65" i="936" s="1"/>
  <c r="Q63" i="960"/>
  <c r="R63" i="960" s="1"/>
  <c r="L63" i="960" s="1"/>
  <c r="Q63" i="936"/>
  <c r="R63" i="936" s="1"/>
  <c r="L63" i="936" s="1"/>
  <c r="Q61" i="960"/>
  <c r="R61" i="960" s="1"/>
  <c r="L61" i="960" s="1"/>
  <c r="Q61" i="936"/>
  <c r="R61" i="936" s="1"/>
  <c r="L61" i="936" s="1"/>
  <c r="Q59" i="960"/>
  <c r="R59" i="960" s="1"/>
  <c r="L59" i="960" s="1"/>
  <c r="Q59" i="936"/>
  <c r="R59" i="936" s="1"/>
  <c r="L59" i="936" s="1"/>
  <c r="Q57" i="960"/>
  <c r="R57" i="960" s="1"/>
  <c r="L57" i="960" s="1"/>
  <c r="Q57" i="936"/>
  <c r="R57" i="936" s="1"/>
  <c r="L57" i="936" s="1"/>
  <c r="Q55" i="960"/>
  <c r="R55" i="960" s="1"/>
  <c r="L55" i="960" s="1"/>
  <c r="Q55" i="936"/>
  <c r="R55" i="936" s="1"/>
  <c r="L55" i="936" s="1"/>
  <c r="Q53" i="960"/>
  <c r="R53" i="960" s="1"/>
  <c r="L53" i="960" s="1"/>
  <c r="Q53" i="936"/>
  <c r="R53" i="936" s="1"/>
  <c r="L53" i="936" s="1"/>
  <c r="Q51" i="960"/>
  <c r="R51" i="960" s="1"/>
  <c r="L51" i="960" s="1"/>
  <c r="Q51" i="936"/>
  <c r="R51" i="936" s="1"/>
  <c r="L51" i="936" s="1"/>
  <c r="Q49" i="960"/>
  <c r="R49" i="960" s="1"/>
  <c r="L49" i="960" s="1"/>
  <c r="Q49" i="936"/>
  <c r="R49" i="936" s="1"/>
  <c r="L49" i="936" s="1"/>
  <c r="Q47" i="960"/>
  <c r="R47" i="960" s="1"/>
  <c r="L47" i="960" s="1"/>
  <c r="Q47" i="936"/>
  <c r="R47" i="936" s="1"/>
  <c r="L47" i="936" s="1"/>
  <c r="U68" i="960"/>
  <c r="V68" i="960" s="1"/>
  <c r="N68" i="960" s="1"/>
  <c r="U68" i="936"/>
  <c r="V68" i="936" s="1"/>
  <c r="N68" i="936" s="1"/>
  <c r="U66" i="960"/>
  <c r="V66" i="960" s="1"/>
  <c r="N66" i="960" s="1"/>
  <c r="U66" i="936"/>
  <c r="V66" i="936" s="1"/>
  <c r="N66" i="936" s="1"/>
  <c r="U64" i="960"/>
  <c r="V64" i="960" s="1"/>
  <c r="N64" i="960" s="1"/>
  <c r="U64" i="936"/>
  <c r="V64" i="936" s="1"/>
  <c r="N64" i="936" s="1"/>
  <c r="U62" i="960"/>
  <c r="V62" i="960" s="1"/>
  <c r="N62" i="960" s="1"/>
  <c r="U62" i="936"/>
  <c r="V62" i="936" s="1"/>
  <c r="N62" i="936" s="1"/>
  <c r="U60" i="960"/>
  <c r="V60" i="960" s="1"/>
  <c r="N60" i="960" s="1"/>
  <c r="U60" i="936"/>
  <c r="V60" i="936" s="1"/>
  <c r="N60" i="936" s="1"/>
  <c r="U58" i="960"/>
  <c r="V58" i="960" s="1"/>
  <c r="N58" i="960" s="1"/>
  <c r="U58" i="936"/>
  <c r="V58" i="936" s="1"/>
  <c r="N58" i="936" s="1"/>
  <c r="U56" i="960"/>
  <c r="V56" i="960" s="1"/>
  <c r="N56" i="960" s="1"/>
  <c r="U56" i="936"/>
  <c r="V56" i="936" s="1"/>
  <c r="N56" i="936" s="1"/>
  <c r="U54" i="960"/>
  <c r="V54" i="960" s="1"/>
  <c r="N54" i="960" s="1"/>
  <c r="U54" i="936"/>
  <c r="V54" i="936" s="1"/>
  <c r="N54" i="936" s="1"/>
  <c r="U52" i="960"/>
  <c r="V52" i="960" s="1"/>
  <c r="N52" i="960" s="1"/>
  <c r="U52" i="936"/>
  <c r="V52" i="936" s="1"/>
  <c r="N52" i="936" s="1"/>
  <c r="U50" i="960"/>
  <c r="V50" i="960" s="1"/>
  <c r="N50" i="960" s="1"/>
  <c r="U50" i="936"/>
  <c r="V50" i="936" s="1"/>
  <c r="N50" i="936" s="1"/>
  <c r="U48" i="960"/>
  <c r="V48" i="960" s="1"/>
  <c r="N48" i="960" s="1"/>
  <c r="U48" i="936"/>
  <c r="V48" i="936" s="1"/>
  <c r="N48" i="936" s="1"/>
  <c r="Q68" i="960"/>
  <c r="R68" i="960" s="1"/>
  <c r="L68" i="960" s="1"/>
  <c r="Q68" i="936"/>
  <c r="R68" i="936" s="1"/>
  <c r="L68" i="936" s="1"/>
  <c r="Q66" i="960"/>
  <c r="R66" i="960" s="1"/>
  <c r="L66" i="960" s="1"/>
  <c r="Q66" i="936"/>
  <c r="R66" i="936" s="1"/>
  <c r="L66" i="936" s="1"/>
  <c r="Q64" i="960"/>
  <c r="R64" i="960" s="1"/>
  <c r="L64" i="960" s="1"/>
  <c r="Q64" i="936"/>
  <c r="R64" i="936" s="1"/>
  <c r="L64" i="936" s="1"/>
  <c r="Q62" i="960"/>
  <c r="R62" i="960" s="1"/>
  <c r="L62" i="960" s="1"/>
  <c r="Q62" i="936"/>
  <c r="R62" i="936" s="1"/>
  <c r="L62" i="936" s="1"/>
  <c r="Q60" i="960"/>
  <c r="R60" i="960" s="1"/>
  <c r="L60" i="960" s="1"/>
  <c r="Q60" i="936"/>
  <c r="R60" i="936" s="1"/>
  <c r="L60" i="936" s="1"/>
  <c r="Q58" i="960"/>
  <c r="R58" i="960" s="1"/>
  <c r="L58" i="960" s="1"/>
  <c r="Q58" i="936"/>
  <c r="R58" i="936" s="1"/>
  <c r="L58" i="936" s="1"/>
  <c r="Q56" i="960"/>
  <c r="R56" i="960" s="1"/>
  <c r="L56" i="960" s="1"/>
  <c r="Q56" i="936"/>
  <c r="R56" i="936" s="1"/>
  <c r="L56" i="936" s="1"/>
  <c r="Q54" i="960"/>
  <c r="R54" i="960" s="1"/>
  <c r="L54" i="960" s="1"/>
  <c r="Q54" i="936"/>
  <c r="R54" i="936" s="1"/>
  <c r="L54" i="936" s="1"/>
  <c r="Q52" i="960"/>
  <c r="R52" i="960" s="1"/>
  <c r="L52" i="960" s="1"/>
  <c r="Q52" i="936"/>
  <c r="R52" i="936" s="1"/>
  <c r="L52" i="936" s="1"/>
  <c r="Q50" i="960"/>
  <c r="R50" i="960" s="1"/>
  <c r="L50" i="960" s="1"/>
  <c r="Q50" i="936"/>
  <c r="R50" i="936" s="1"/>
  <c r="L50" i="936" s="1"/>
  <c r="Q48" i="960"/>
  <c r="R48" i="960" s="1"/>
  <c r="L48" i="960" s="1"/>
  <c r="Q48" i="936"/>
  <c r="R48" i="936" s="1"/>
  <c r="L48" i="936" s="1"/>
  <c r="Q46" i="960"/>
  <c r="R46" i="960" s="1"/>
  <c r="L46" i="960" s="1"/>
  <c r="Q46" i="936"/>
  <c r="R46" i="936" s="1"/>
  <c r="L46" i="936" s="1"/>
  <c r="U69" i="960"/>
  <c r="V69" i="960" s="1"/>
  <c r="N69" i="960" s="1"/>
  <c r="U69" i="936"/>
  <c r="V69" i="936" s="1"/>
  <c r="N69" i="936" s="1"/>
  <c r="U67" i="960"/>
  <c r="V67" i="960" s="1"/>
  <c r="N67" i="960" s="1"/>
  <c r="U67" i="936"/>
  <c r="V67" i="936" s="1"/>
  <c r="N67" i="936" s="1"/>
  <c r="U65" i="960"/>
  <c r="V65" i="960" s="1"/>
  <c r="N65" i="960" s="1"/>
  <c r="U65" i="936"/>
  <c r="V65" i="936" s="1"/>
  <c r="N65" i="936" s="1"/>
  <c r="U63" i="960"/>
  <c r="V63" i="960" s="1"/>
  <c r="N63" i="960" s="1"/>
  <c r="U63" i="936"/>
  <c r="V63" i="936" s="1"/>
  <c r="N63" i="936" s="1"/>
  <c r="U61" i="960"/>
  <c r="V61" i="960" s="1"/>
  <c r="N61" i="960" s="1"/>
  <c r="U61" i="936"/>
  <c r="V61" i="936" s="1"/>
  <c r="N61" i="936" s="1"/>
  <c r="U59" i="960"/>
  <c r="V59" i="960" s="1"/>
  <c r="N59" i="960" s="1"/>
  <c r="U59" i="936"/>
  <c r="V59" i="936" s="1"/>
  <c r="N59" i="936" s="1"/>
  <c r="U57" i="960"/>
  <c r="V57" i="960" s="1"/>
  <c r="N57" i="960" s="1"/>
  <c r="U57" i="936"/>
  <c r="V57" i="936" s="1"/>
  <c r="N57" i="936" s="1"/>
  <c r="U55" i="960"/>
  <c r="V55" i="960" s="1"/>
  <c r="N55" i="960" s="1"/>
  <c r="U55" i="936"/>
  <c r="V55" i="936" s="1"/>
  <c r="N55" i="936" s="1"/>
  <c r="U53" i="960"/>
  <c r="V53" i="960" s="1"/>
  <c r="N53" i="960" s="1"/>
  <c r="U53" i="936"/>
  <c r="V53" i="936" s="1"/>
  <c r="N53" i="936" s="1"/>
  <c r="U51" i="960"/>
  <c r="V51" i="960" s="1"/>
  <c r="N51" i="960" s="1"/>
  <c r="U51" i="936"/>
  <c r="V51" i="936" s="1"/>
  <c r="N51" i="936" s="1"/>
  <c r="U49" i="960"/>
  <c r="V49" i="960" s="1"/>
  <c r="N49" i="960" s="1"/>
  <c r="U49" i="936"/>
  <c r="V49" i="936" s="1"/>
  <c r="N49" i="936" s="1"/>
  <c r="U47" i="960"/>
  <c r="V47" i="960" s="1"/>
  <c r="N47" i="960" s="1"/>
  <c r="U47" i="936"/>
  <c r="V47" i="936" s="1"/>
  <c r="N47" i="936" s="1"/>
  <c r="U46" i="960"/>
  <c r="V46" i="960" s="1"/>
  <c r="N46" i="960" s="1"/>
  <c r="U46" i="936"/>
  <c r="V46" i="936" s="1"/>
  <c r="N46" i="936" s="1"/>
  <c r="U44" i="960"/>
  <c r="V44" i="960" s="1"/>
  <c r="N44" i="960" s="1"/>
  <c r="U44" i="936"/>
  <c r="V44" i="936" s="1"/>
  <c r="N44" i="936" s="1"/>
  <c r="U45" i="960"/>
  <c r="V45" i="960" s="1"/>
  <c r="N45" i="960" s="1"/>
  <c r="U45" i="936"/>
  <c r="V45" i="936" s="1"/>
  <c r="N45" i="936" s="1"/>
  <c r="U43" i="960"/>
  <c r="V43" i="960" s="1"/>
  <c r="N43" i="960" s="1"/>
  <c r="U43" i="936"/>
  <c r="V43" i="936" s="1"/>
  <c r="N43" i="936" s="1"/>
  <c r="Q44" i="960"/>
  <c r="R44" i="960" s="1"/>
  <c r="L44" i="960" s="1"/>
  <c r="Q44" i="936"/>
  <c r="R44" i="936" s="1"/>
  <c r="L44" i="936" s="1"/>
  <c r="Q45" i="960"/>
  <c r="R45" i="960" s="1"/>
  <c r="L45" i="960" s="1"/>
  <c r="Q45" i="936"/>
  <c r="R45" i="936" s="1"/>
  <c r="L45" i="936" s="1"/>
  <c r="Q43" i="960"/>
  <c r="R43" i="960" s="1"/>
  <c r="L43" i="960" s="1"/>
  <c r="Q43" i="936"/>
  <c r="R43" i="936" s="1"/>
  <c r="L43" i="936" s="1"/>
  <c r="Q106" i="278"/>
  <c r="J105" i="278"/>
  <c r="Q69" i="277"/>
  <c r="R69" i="277" s="1"/>
  <c r="L69" i="277" s="1"/>
  <c r="Q65" i="277"/>
  <c r="R65" i="277" s="1"/>
  <c r="L65" i="277" s="1"/>
  <c r="Q61" i="277"/>
  <c r="R61" i="277" s="1"/>
  <c r="L61" i="277" s="1"/>
  <c r="Q57" i="277"/>
  <c r="R57" i="277" s="1"/>
  <c r="L57" i="277" s="1"/>
  <c r="Q53" i="277"/>
  <c r="R53" i="277" s="1"/>
  <c r="L53" i="277" s="1"/>
  <c r="Q49" i="277"/>
  <c r="R49" i="277" s="1"/>
  <c r="L49" i="277" s="1"/>
  <c r="Q45" i="277"/>
  <c r="R45" i="277" s="1"/>
  <c r="L45" i="277" s="1"/>
  <c r="Q43" i="277"/>
  <c r="R43" i="277" s="1"/>
  <c r="L43" i="277" s="1"/>
  <c r="U66" i="277"/>
  <c r="V66" i="277" s="1"/>
  <c r="N66" i="277" s="1"/>
  <c r="U62" i="277"/>
  <c r="U58" i="277"/>
  <c r="V58" i="277" s="1"/>
  <c r="N58" i="277" s="1"/>
  <c r="U54" i="277"/>
  <c r="V54" i="277" s="1"/>
  <c r="N54" i="277" s="1"/>
  <c r="U52" i="277"/>
  <c r="V52" i="277" s="1"/>
  <c r="N52" i="277" s="1"/>
  <c r="U48" i="277"/>
  <c r="V48" i="277" s="1"/>
  <c r="N48" i="277" s="1"/>
  <c r="U46" i="277"/>
  <c r="V46" i="277" s="1"/>
  <c r="N46" i="277" s="1"/>
  <c r="U44" i="277"/>
  <c r="V44" i="277" s="1"/>
  <c r="N44" i="277" s="1"/>
  <c r="Q67" i="277"/>
  <c r="R67" i="277" s="1"/>
  <c r="L67" i="277" s="1"/>
  <c r="Q63" i="277"/>
  <c r="R63" i="277" s="1"/>
  <c r="L63" i="277" s="1"/>
  <c r="Q59" i="277"/>
  <c r="R59" i="277" s="1"/>
  <c r="L59" i="277" s="1"/>
  <c r="Q55" i="277"/>
  <c r="R55" i="277" s="1"/>
  <c r="L55" i="277" s="1"/>
  <c r="Q51" i="277"/>
  <c r="R51" i="277" s="1"/>
  <c r="L51" i="277" s="1"/>
  <c r="Q47" i="277"/>
  <c r="R47" i="277" s="1"/>
  <c r="L47" i="277" s="1"/>
  <c r="U68" i="277"/>
  <c r="V68" i="277" s="1"/>
  <c r="N68" i="277" s="1"/>
  <c r="U64" i="277"/>
  <c r="V64" i="277" s="1"/>
  <c r="N64" i="277" s="1"/>
  <c r="U60" i="277"/>
  <c r="U56" i="277"/>
  <c r="V56" i="277" s="1"/>
  <c r="N56" i="277" s="1"/>
  <c r="U50" i="277"/>
  <c r="V50" i="277" s="1"/>
  <c r="N50" i="277" s="1"/>
  <c r="Q68" i="277"/>
  <c r="R68" i="277" s="1"/>
  <c r="L68" i="277" s="1"/>
  <c r="Q66" i="277"/>
  <c r="R66" i="277" s="1"/>
  <c r="L66" i="277" s="1"/>
  <c r="Q64" i="277"/>
  <c r="R64" i="277" s="1"/>
  <c r="L64" i="277" s="1"/>
  <c r="Q62" i="277"/>
  <c r="R62" i="277" s="1"/>
  <c r="L62" i="277" s="1"/>
  <c r="Q60" i="277"/>
  <c r="R60" i="277" s="1"/>
  <c r="L60" i="277" s="1"/>
  <c r="Q58" i="277"/>
  <c r="R58" i="277" s="1"/>
  <c r="L58" i="277" s="1"/>
  <c r="Q56" i="277"/>
  <c r="Q54" i="277"/>
  <c r="R54" i="277" s="1"/>
  <c r="L54" i="277" s="1"/>
  <c r="Q52" i="277"/>
  <c r="R52" i="277" s="1"/>
  <c r="L52" i="277" s="1"/>
  <c r="Q50" i="277"/>
  <c r="R50" i="277" s="1"/>
  <c r="L50" i="277" s="1"/>
  <c r="Q48" i="277"/>
  <c r="R48" i="277" s="1"/>
  <c r="L48" i="277" s="1"/>
  <c r="Q46" i="277"/>
  <c r="R46" i="277" s="1"/>
  <c r="L46" i="277" s="1"/>
  <c r="Q44" i="277"/>
  <c r="R44" i="277" s="1"/>
  <c r="L44" i="277" s="1"/>
  <c r="U69" i="277"/>
  <c r="V69" i="277" s="1"/>
  <c r="N69" i="277" s="1"/>
  <c r="U67" i="277"/>
  <c r="V67" i="277" s="1"/>
  <c r="N67" i="277" s="1"/>
  <c r="U65" i="277"/>
  <c r="V65" i="277" s="1"/>
  <c r="N65" i="277" s="1"/>
  <c r="U63" i="277"/>
  <c r="V63" i="277" s="1"/>
  <c r="N63" i="277" s="1"/>
  <c r="U61" i="277"/>
  <c r="V61" i="277" s="1"/>
  <c r="N61" i="277" s="1"/>
  <c r="U59" i="277"/>
  <c r="U57" i="277"/>
  <c r="V57" i="277" s="1"/>
  <c r="N57" i="277" s="1"/>
  <c r="U55" i="277"/>
  <c r="V55" i="277" s="1"/>
  <c r="N55" i="277" s="1"/>
  <c r="U53" i="277"/>
  <c r="V53" i="277" s="1"/>
  <c r="N53" i="277" s="1"/>
  <c r="U51" i="277"/>
  <c r="V51" i="277" s="1"/>
  <c r="N51" i="277" s="1"/>
  <c r="U49" i="277"/>
  <c r="V49" i="277" s="1"/>
  <c r="N49" i="277" s="1"/>
  <c r="U47" i="277"/>
  <c r="V47" i="277" s="1"/>
  <c r="N47" i="277" s="1"/>
  <c r="U45" i="277"/>
  <c r="V45" i="277" s="1"/>
  <c r="N45" i="277" s="1"/>
  <c r="U43" i="277"/>
  <c r="V43" i="277" s="1"/>
  <c r="N43" i="277" s="1"/>
  <c r="V62" i="277"/>
  <c r="N62" i="277" s="1"/>
  <c r="V60" i="277"/>
  <c r="N60" i="277" s="1"/>
  <c r="R56" i="277"/>
  <c r="L56" i="277" s="1"/>
  <c r="V59" i="277"/>
  <c r="N59" i="277" s="1"/>
  <c r="I67" i="15"/>
  <c r="J67" i="15" s="1"/>
  <c r="P66" i="9"/>
  <c r="K66" i="8" s="1"/>
  <c r="P62" i="9"/>
  <c r="K62" i="8" s="1"/>
  <c r="P58" i="9"/>
  <c r="K58" i="8" s="1"/>
  <c r="P54" i="9"/>
  <c r="K54" i="8" s="1"/>
  <c r="P50" i="9"/>
  <c r="K50" i="8" s="1"/>
  <c r="P46" i="9"/>
  <c r="K46" i="8" s="1"/>
  <c r="I68" i="9"/>
  <c r="F68" i="8" s="1"/>
  <c r="I64" i="9"/>
  <c r="F64" i="8" s="1"/>
  <c r="I60" i="9"/>
  <c r="F60" i="8" s="1"/>
  <c r="I56" i="9"/>
  <c r="F56" i="8" s="1"/>
  <c r="I52" i="9"/>
  <c r="F52" i="8" s="1"/>
  <c r="I48" i="9"/>
  <c r="F48" i="8" s="1"/>
  <c r="I44" i="9"/>
  <c r="F44" i="8" s="1"/>
  <c r="P69" i="9"/>
  <c r="K69" i="8" s="1"/>
  <c r="I67" i="9"/>
  <c r="F67" i="8" s="1"/>
  <c r="P65" i="9"/>
  <c r="K65" i="8" s="1"/>
  <c r="I63" i="9"/>
  <c r="F63" i="8" s="1"/>
  <c r="P61" i="9"/>
  <c r="K61" i="8" s="1"/>
  <c r="I59" i="9"/>
  <c r="F59" i="8" s="1"/>
  <c r="P57" i="9"/>
  <c r="K57" i="8" s="1"/>
  <c r="I55" i="9"/>
  <c r="F55" i="8" s="1"/>
  <c r="P53" i="9"/>
  <c r="K53" i="8" s="1"/>
  <c r="I51" i="9"/>
  <c r="F51" i="8" s="1"/>
  <c r="P49" i="9"/>
  <c r="K49" i="8" s="1"/>
  <c r="I47" i="9"/>
  <c r="F47" i="8" s="1"/>
  <c r="P45" i="9"/>
  <c r="K45" i="8" s="1"/>
  <c r="I43" i="9"/>
  <c r="F43" i="8" s="1"/>
  <c r="P68" i="9"/>
  <c r="K68" i="8" s="1"/>
  <c r="P64" i="9"/>
  <c r="K64" i="8" s="1"/>
  <c r="P60" i="9"/>
  <c r="K60" i="8" s="1"/>
  <c r="P56" i="9"/>
  <c r="K56" i="8" s="1"/>
  <c r="P52" i="9"/>
  <c r="K52" i="8" s="1"/>
  <c r="P48" i="9"/>
  <c r="K48" i="8" s="1"/>
  <c r="P44" i="9"/>
  <c r="K44" i="8" s="1"/>
  <c r="P67" i="9"/>
  <c r="K67" i="8" s="1"/>
  <c r="P63" i="9"/>
  <c r="K63" i="8" s="1"/>
  <c r="P59" i="9"/>
  <c r="K59" i="8" s="1"/>
  <c r="P55" i="9"/>
  <c r="K55" i="8" s="1"/>
  <c r="P51" i="9"/>
  <c r="K51" i="8" s="1"/>
  <c r="P47" i="9"/>
  <c r="K47" i="8" s="1"/>
  <c r="P43" i="9"/>
  <c r="K43" i="8" s="1"/>
  <c r="I58" i="9"/>
  <c r="F58" i="8" s="1"/>
  <c r="I54" i="9"/>
  <c r="F54" i="8" s="1"/>
  <c r="I50" i="9"/>
  <c r="F50" i="8" s="1"/>
  <c r="I69" i="9"/>
  <c r="F69" i="8" s="1"/>
  <c r="I65" i="9"/>
  <c r="F65" i="8" s="1"/>
  <c r="I61" i="9"/>
  <c r="F61" i="8" s="1"/>
  <c r="I57" i="9"/>
  <c r="F57" i="8" s="1"/>
  <c r="I53" i="9"/>
  <c r="F53" i="8" s="1"/>
  <c r="I49" i="9"/>
  <c r="F49" i="8" s="1"/>
  <c r="I45" i="9"/>
  <c r="F45" i="8" s="1"/>
  <c r="I66" i="9"/>
  <c r="F66" i="8" s="1"/>
  <c r="I62" i="9"/>
  <c r="F62" i="8" s="1"/>
  <c r="I46" i="9"/>
  <c r="F46" i="8" s="1"/>
  <c r="N66" i="280"/>
  <c r="N62" i="280"/>
  <c r="N60" i="280"/>
  <c r="N56" i="280"/>
  <c r="N54" i="280"/>
  <c r="N52" i="280"/>
  <c r="N50" i="280"/>
  <c r="N64" i="280"/>
  <c r="N69" i="280"/>
  <c r="N67" i="280"/>
  <c r="N63" i="280"/>
  <c r="N61" i="280"/>
  <c r="N59" i="280"/>
  <c r="N55" i="280"/>
  <c r="N53" i="280"/>
  <c r="N51" i="280"/>
  <c r="O63" i="17"/>
  <c r="O50" i="17"/>
  <c r="I45" i="15"/>
  <c r="J45" i="15" s="1"/>
  <c r="I54" i="15"/>
  <c r="J54" i="15" s="1"/>
  <c r="I50" i="15"/>
  <c r="J50" i="15" s="1"/>
  <c r="I46" i="15"/>
  <c r="J46" i="15" s="1"/>
  <c r="I57" i="15"/>
  <c r="J57" i="15" s="1"/>
  <c r="O57" i="17"/>
  <c r="O64" i="17"/>
  <c r="O66" i="17"/>
  <c r="O58" i="17"/>
  <c r="O49" i="17"/>
  <c r="I69" i="15"/>
  <c r="J69" i="15" s="1"/>
  <c r="I65" i="15"/>
  <c r="J65" i="15" s="1"/>
  <c r="I61" i="15"/>
  <c r="J61" i="15" s="1"/>
  <c r="O69" i="17"/>
  <c r="O56" i="17"/>
  <c r="O55" i="17"/>
  <c r="I66" i="15"/>
  <c r="J66" i="15" s="1"/>
  <c r="I62" i="15"/>
  <c r="J62" i="15" s="1"/>
  <c r="I43" i="15"/>
  <c r="J43" i="15" s="1"/>
  <c r="O65" i="17"/>
  <c r="O53" i="17"/>
  <c r="O48" i="17"/>
  <c r="O47" i="17"/>
  <c r="I59" i="15"/>
  <c r="J59" i="15" s="1"/>
  <c r="I58" i="15"/>
  <c r="J58" i="15" s="1"/>
  <c r="I53" i="15"/>
  <c r="J53" i="15" s="1"/>
  <c r="I49" i="15"/>
  <c r="J49" i="15" s="1"/>
  <c r="I51" i="15"/>
  <c r="J51" i="15" s="1"/>
  <c r="O61" i="17"/>
  <c r="I55" i="15"/>
  <c r="J55" i="15" s="1"/>
  <c r="O45" i="17"/>
  <c r="I63" i="15"/>
  <c r="J63" i="15" s="1"/>
  <c r="I47" i="15"/>
  <c r="J47" i="15" s="1"/>
  <c r="O68" i="17"/>
  <c r="O67" i="17"/>
  <c r="O62" i="17"/>
  <c r="O52" i="17"/>
  <c r="O51" i="17"/>
  <c r="O46" i="17"/>
  <c r="I64" i="15"/>
  <c r="J64" i="15" s="1"/>
  <c r="I56" i="15"/>
  <c r="J56" i="15" s="1"/>
  <c r="I48" i="15"/>
  <c r="J48" i="15" s="1"/>
  <c r="O60" i="17"/>
  <c r="O59" i="17"/>
  <c r="O54" i="17"/>
  <c r="O44" i="17"/>
  <c r="O43" i="17"/>
  <c r="I68" i="15"/>
  <c r="J68" i="15" s="1"/>
  <c r="I60" i="15"/>
  <c r="J60" i="15" s="1"/>
  <c r="I52" i="15"/>
  <c r="J52" i="15" s="1"/>
  <c r="I44" i="15"/>
  <c r="J44" i="15" s="1"/>
  <c r="Q37" i="23" l="1"/>
  <c r="J36" i="23"/>
  <c r="Q107" i="278"/>
  <c r="J106" i="278"/>
  <c r="K60" i="15"/>
  <c r="P44" i="17"/>
  <c r="K56" i="15"/>
  <c r="P68" i="17"/>
  <c r="P61" i="17"/>
  <c r="K43" i="15"/>
  <c r="P55" i="17"/>
  <c r="M55" i="280" s="1"/>
  <c r="P58" i="17"/>
  <c r="K50" i="15"/>
  <c r="P54" i="17"/>
  <c r="P52" i="17"/>
  <c r="K58" i="15"/>
  <c r="P53" i="17"/>
  <c r="P56" i="17"/>
  <c r="M56" i="280" s="1"/>
  <c r="P66" i="17"/>
  <c r="K54" i="15"/>
  <c r="K44" i="15"/>
  <c r="P59" i="17"/>
  <c r="P62" i="17"/>
  <c r="K63" i="15"/>
  <c r="O63" i="280" s="1"/>
  <c r="K55" i="15"/>
  <c r="K51" i="15"/>
  <c r="O51" i="280" s="1"/>
  <c r="K59" i="15"/>
  <c r="P65" i="17"/>
  <c r="K66" i="15"/>
  <c r="P69" i="17"/>
  <c r="K57" i="15"/>
  <c r="P51" i="17"/>
  <c r="K53" i="15"/>
  <c r="P48" i="17"/>
  <c r="K65" i="15"/>
  <c r="P50" i="17"/>
  <c r="K68" i="15"/>
  <c r="O68" i="280" s="1"/>
  <c r="K64" i="15"/>
  <c r="K47" i="15"/>
  <c r="K62" i="15"/>
  <c r="K69" i="15"/>
  <c r="P57" i="17"/>
  <c r="P63" i="17"/>
  <c r="M63" i="280" s="1"/>
  <c r="K52" i="15"/>
  <c r="P43" i="17"/>
  <c r="P60" i="17"/>
  <c r="K48" i="15"/>
  <c r="P46" i="17"/>
  <c r="P67" i="17"/>
  <c r="P45" i="17"/>
  <c r="K49" i="15"/>
  <c r="P47" i="17"/>
  <c r="K61" i="15"/>
  <c r="P49" i="17"/>
  <c r="P64" i="17"/>
  <c r="K46" i="15"/>
  <c r="K45" i="15"/>
  <c r="K67" i="15"/>
  <c r="M59" i="280"/>
  <c r="O56" i="280"/>
  <c r="L57" i="8"/>
  <c r="G66" i="8"/>
  <c r="G56" i="8"/>
  <c r="G59" i="8"/>
  <c r="G47" i="8"/>
  <c r="G67" i="8"/>
  <c r="G49" i="8"/>
  <c r="G60" i="8"/>
  <c r="G64" i="8"/>
  <c r="L44" i="8"/>
  <c r="L63" i="8"/>
  <c r="L51" i="8"/>
  <c r="L48" i="8"/>
  <c r="L64" i="8"/>
  <c r="L68" i="8"/>
  <c r="G53" i="8"/>
  <c r="G58" i="8"/>
  <c r="L53" i="8"/>
  <c r="G44" i="8"/>
  <c r="L59" i="8"/>
  <c r="G48" i="8"/>
  <c r="L47" i="8"/>
  <c r="L58" i="8"/>
  <c r="L46" i="8"/>
  <c r="L62" i="8"/>
  <c r="L60" i="8"/>
  <c r="G62" i="8"/>
  <c r="G45" i="8"/>
  <c r="G61" i="8"/>
  <c r="G50" i="8"/>
  <c r="G52" i="8"/>
  <c r="L50" i="8"/>
  <c r="G63" i="8"/>
  <c r="G43" i="8"/>
  <c r="G55" i="8"/>
  <c r="L61" i="8"/>
  <c r="L67" i="8"/>
  <c r="G54" i="8"/>
  <c r="L45" i="8"/>
  <c r="G51" i="8"/>
  <c r="G69" i="8"/>
  <c r="L49" i="8"/>
  <c r="L65" i="8"/>
  <c r="G65" i="8"/>
  <c r="G68" i="8"/>
  <c r="L43" i="8"/>
  <c r="G46" i="8"/>
  <c r="L55" i="8"/>
  <c r="L66" i="8"/>
  <c r="L69" i="8"/>
  <c r="L54" i="8"/>
  <c r="L56" i="8"/>
  <c r="L52" i="8"/>
  <c r="G57" i="8"/>
  <c r="N49" i="280"/>
  <c r="N57" i="280"/>
  <c r="N65" i="280"/>
  <c r="N48" i="280"/>
  <c r="N47" i="280"/>
  <c r="N58" i="280"/>
  <c r="N68" i="280"/>
  <c r="J37" i="23" l="1"/>
  <c r="Q38" i="23"/>
  <c r="F53" i="277"/>
  <c r="F53" i="960"/>
  <c r="F53" i="936"/>
  <c r="F55" i="277"/>
  <c r="F55" i="960"/>
  <c r="F55" i="936"/>
  <c r="F62" i="277"/>
  <c r="F62" i="960"/>
  <c r="F62" i="936"/>
  <c r="F57" i="277"/>
  <c r="F57" i="960"/>
  <c r="F57" i="936"/>
  <c r="F54" i="277"/>
  <c r="F54" i="960"/>
  <c r="F54" i="936"/>
  <c r="F67" i="277"/>
  <c r="F67" i="960"/>
  <c r="F67" i="936"/>
  <c r="F66" i="277"/>
  <c r="F66" i="960"/>
  <c r="F66" i="936"/>
  <c r="M47" i="962"/>
  <c r="M47" i="938"/>
  <c r="O52" i="962"/>
  <c r="O52" i="938"/>
  <c r="O62" i="962"/>
  <c r="O62" i="938"/>
  <c r="M50" i="962"/>
  <c r="M50" i="938"/>
  <c r="M51" i="280"/>
  <c r="M51" i="962"/>
  <c r="M51" i="938"/>
  <c r="M65" i="962"/>
  <c r="M65" i="938"/>
  <c r="O63" i="962"/>
  <c r="O63" i="938"/>
  <c r="O54" i="962"/>
  <c r="O54" i="938"/>
  <c r="O58" i="280"/>
  <c r="O58" i="962"/>
  <c r="O58" i="938"/>
  <c r="M58" i="962"/>
  <c r="M58" i="938"/>
  <c r="M68" i="962"/>
  <c r="M68" i="938"/>
  <c r="F56" i="277"/>
  <c r="F56" i="960"/>
  <c r="F56" i="936"/>
  <c r="F68" i="277"/>
  <c r="F68" i="960"/>
  <c r="F68" i="936"/>
  <c r="F69" i="277"/>
  <c r="F69" i="960"/>
  <c r="F69" i="936"/>
  <c r="F63" i="277"/>
  <c r="F63" i="960"/>
  <c r="F63" i="936"/>
  <c r="F61" i="277"/>
  <c r="F61" i="960"/>
  <c r="F61" i="936"/>
  <c r="F58" i="277"/>
  <c r="F58" i="960"/>
  <c r="F58" i="936"/>
  <c r="F64" i="277"/>
  <c r="F64" i="960"/>
  <c r="F64" i="936"/>
  <c r="M64" i="962"/>
  <c r="M64" i="938"/>
  <c r="O49" i="962"/>
  <c r="O49" i="938"/>
  <c r="O48" i="962"/>
  <c r="O48" i="938"/>
  <c r="M63" i="962"/>
  <c r="M63" i="938"/>
  <c r="O65" i="962"/>
  <c r="O65" i="938"/>
  <c r="O57" i="280"/>
  <c r="O57" i="962"/>
  <c r="O57" i="938"/>
  <c r="O59" i="962"/>
  <c r="O59" i="938"/>
  <c r="M62" i="962"/>
  <c r="M62" i="938"/>
  <c r="M66" i="962"/>
  <c r="M66" i="938"/>
  <c r="M52" i="962"/>
  <c r="M52" i="938"/>
  <c r="M55" i="962"/>
  <c r="M55" i="938"/>
  <c r="O56" i="962"/>
  <c r="O56" i="938"/>
  <c r="F60" i="277"/>
  <c r="F60" i="960"/>
  <c r="F60" i="936"/>
  <c r="F59" i="277"/>
  <c r="F59" i="960"/>
  <c r="F59" i="936"/>
  <c r="O67" i="962"/>
  <c r="O67" i="938"/>
  <c r="M49" i="962"/>
  <c r="M49" i="938"/>
  <c r="M60" i="962"/>
  <c r="M60" i="938"/>
  <c r="M57" i="962"/>
  <c r="M57" i="938"/>
  <c r="O64" i="962"/>
  <c r="O64" i="938"/>
  <c r="M48" i="962"/>
  <c r="M48" i="938"/>
  <c r="M69" i="962"/>
  <c r="M69" i="938"/>
  <c r="O51" i="962"/>
  <c r="O51" i="938"/>
  <c r="M59" i="962"/>
  <c r="M59" i="938"/>
  <c r="M56" i="962"/>
  <c r="M56" i="938"/>
  <c r="M54" i="962"/>
  <c r="M54" i="938"/>
  <c r="F65" i="277"/>
  <c r="F65" i="960"/>
  <c r="F65" i="936"/>
  <c r="O61" i="962"/>
  <c r="O61" i="938"/>
  <c r="M67" i="962"/>
  <c r="M67" i="938"/>
  <c r="O69" i="962"/>
  <c r="O69" i="938"/>
  <c r="O68" i="962"/>
  <c r="O68" i="938"/>
  <c r="O53" i="962"/>
  <c r="O53" i="938"/>
  <c r="O66" i="962"/>
  <c r="O66" i="938"/>
  <c r="O55" i="962"/>
  <c r="O55" i="938"/>
  <c r="M53" i="962"/>
  <c r="M53" i="938"/>
  <c r="O50" i="962"/>
  <c r="O50" i="938"/>
  <c r="M61" i="962"/>
  <c r="M61" i="938"/>
  <c r="O60" i="280"/>
  <c r="O60" i="962"/>
  <c r="O60" i="938"/>
  <c r="O47" i="962"/>
  <c r="O47" i="938"/>
  <c r="O45" i="962"/>
  <c r="O45" i="938"/>
  <c r="O44" i="962"/>
  <c r="O44" i="938"/>
  <c r="O43" i="962"/>
  <c r="O43" i="938"/>
  <c r="O46" i="962"/>
  <c r="O46" i="938"/>
  <c r="M46" i="962"/>
  <c r="M46" i="938"/>
  <c r="M45" i="962"/>
  <c r="M45" i="938"/>
  <c r="M44" i="962"/>
  <c r="M44" i="938"/>
  <c r="M43" i="962"/>
  <c r="M43" i="938"/>
  <c r="F56" i="961"/>
  <c r="F56" i="937"/>
  <c r="F73" i="961"/>
  <c r="F73" i="937"/>
  <c r="F68" i="961"/>
  <c r="F68" i="937"/>
  <c r="F63" i="961"/>
  <c r="F63" i="937"/>
  <c r="F76" i="961"/>
  <c r="F76" i="937"/>
  <c r="F71" i="961"/>
  <c r="F71" i="937"/>
  <c r="F64" i="961"/>
  <c r="F64" i="937"/>
  <c r="F69" i="961"/>
  <c r="F69" i="937"/>
  <c r="F67" i="961"/>
  <c r="F67" i="937"/>
  <c r="F60" i="961"/>
  <c r="F60" i="937"/>
  <c r="F58" i="961"/>
  <c r="F58" i="937"/>
  <c r="F59" i="961"/>
  <c r="F59" i="937"/>
  <c r="F57" i="961"/>
  <c r="F57" i="937"/>
  <c r="F72" i="961"/>
  <c r="F72" i="937"/>
  <c r="F66" i="961"/>
  <c r="F66" i="937"/>
  <c r="F70" i="961"/>
  <c r="F70" i="937"/>
  <c r="F65" i="961"/>
  <c r="F65" i="937"/>
  <c r="F61" i="961"/>
  <c r="F61" i="937"/>
  <c r="F74" i="961"/>
  <c r="F74" i="937"/>
  <c r="F62" i="961"/>
  <c r="F62" i="937"/>
  <c r="F75" i="961"/>
  <c r="F75" i="937"/>
  <c r="F52" i="277"/>
  <c r="F52" i="960"/>
  <c r="F52" i="936"/>
  <c r="F50" i="277"/>
  <c r="O50" i="277" s="1"/>
  <c r="P50" i="277" s="1"/>
  <c r="F50" i="960"/>
  <c r="F50" i="936"/>
  <c r="F51" i="277"/>
  <c r="F51" i="960"/>
  <c r="F51" i="936"/>
  <c r="F54" i="961"/>
  <c r="F54" i="937"/>
  <c r="F53" i="961"/>
  <c r="F53" i="937"/>
  <c r="F55" i="961"/>
  <c r="F55" i="937"/>
  <c r="F52" i="961"/>
  <c r="F52" i="937"/>
  <c r="F51" i="961"/>
  <c r="F51" i="937"/>
  <c r="F48" i="277"/>
  <c r="F48" i="960"/>
  <c r="F48" i="936"/>
  <c r="F49" i="277"/>
  <c r="F49" i="960"/>
  <c r="F49" i="936"/>
  <c r="F43" i="961"/>
  <c r="F43" i="937"/>
  <c r="F49" i="961"/>
  <c r="F49" i="937"/>
  <c r="F45" i="961"/>
  <c r="F45" i="937"/>
  <c r="F50" i="961"/>
  <c r="F50" i="937"/>
  <c r="F46" i="961"/>
  <c r="F46" i="937"/>
  <c r="F44" i="961"/>
  <c r="F44" i="937"/>
  <c r="F48" i="961"/>
  <c r="F48" i="937"/>
  <c r="F47" i="961"/>
  <c r="F47" i="937"/>
  <c r="F45" i="277"/>
  <c r="F45" i="960"/>
  <c r="F45" i="936"/>
  <c r="F46" i="277"/>
  <c r="I46" i="277" s="1"/>
  <c r="J46" i="277" s="1"/>
  <c r="F46" i="960"/>
  <c r="F46" i="936"/>
  <c r="F43" i="277"/>
  <c r="O43" i="277" s="1"/>
  <c r="P43" i="277" s="1"/>
  <c r="F43" i="960"/>
  <c r="F43" i="936"/>
  <c r="F47" i="277"/>
  <c r="F47" i="960"/>
  <c r="F47" i="936"/>
  <c r="F44" i="277"/>
  <c r="I44" i="277" s="1"/>
  <c r="J44" i="277" s="1"/>
  <c r="F44" i="960"/>
  <c r="F44" i="936"/>
  <c r="N70" i="280"/>
  <c r="O55" i="277"/>
  <c r="P55" i="277" s="1"/>
  <c r="I55" i="277"/>
  <c r="J55" i="277" s="1"/>
  <c r="O56" i="277"/>
  <c r="P56" i="277" s="1"/>
  <c r="I56" i="277"/>
  <c r="J56" i="277" s="1"/>
  <c r="O46" i="277"/>
  <c r="P46" i="277" s="1"/>
  <c r="O68" i="277"/>
  <c r="P68" i="277" s="1"/>
  <c r="I68" i="277"/>
  <c r="J68" i="277" s="1"/>
  <c r="O69" i="277"/>
  <c r="P69" i="277" s="1"/>
  <c r="I69" i="277"/>
  <c r="J69" i="277" s="1"/>
  <c r="O54" i="277"/>
  <c r="P54" i="277" s="1"/>
  <c r="I54" i="277"/>
  <c r="J54" i="277" s="1"/>
  <c r="O52" i="277"/>
  <c r="P52" i="277" s="1"/>
  <c r="I52" i="277"/>
  <c r="J52" i="277" s="1"/>
  <c r="I62" i="277"/>
  <c r="J62" i="277" s="1"/>
  <c r="O62" i="277"/>
  <c r="P62" i="277" s="1"/>
  <c r="I67" i="277"/>
  <c r="J67" i="277" s="1"/>
  <c r="O67" i="277"/>
  <c r="P67" i="277" s="1"/>
  <c r="I66" i="277"/>
  <c r="J66" i="277" s="1"/>
  <c r="O66" i="277"/>
  <c r="P66" i="277" s="1"/>
  <c r="I45" i="277"/>
  <c r="J45" i="277" s="1"/>
  <c r="O45" i="277"/>
  <c r="P45" i="277" s="1"/>
  <c r="I65" i="277"/>
  <c r="J65" i="277" s="1"/>
  <c r="O65" i="277"/>
  <c r="P65" i="277" s="1"/>
  <c r="I58" i="277"/>
  <c r="J58" i="277" s="1"/>
  <c r="O58" i="277"/>
  <c r="P58" i="277" s="1"/>
  <c r="I64" i="277"/>
  <c r="J64" i="277" s="1"/>
  <c r="O64" i="277"/>
  <c r="P64" i="277" s="1"/>
  <c r="I47" i="277"/>
  <c r="J47" i="277" s="1"/>
  <c r="O47" i="277"/>
  <c r="P47" i="277" s="1"/>
  <c r="I57" i="277"/>
  <c r="J57" i="277" s="1"/>
  <c r="O57" i="277"/>
  <c r="P57" i="277" s="1"/>
  <c r="O49" i="277"/>
  <c r="P49" i="277" s="1"/>
  <c r="I49" i="277"/>
  <c r="J49" i="277" s="1"/>
  <c r="I63" i="277"/>
  <c r="J63" i="277" s="1"/>
  <c r="O63" i="277"/>
  <c r="P63" i="277" s="1"/>
  <c r="O51" i="277"/>
  <c r="P51" i="277" s="1"/>
  <c r="I51" i="277"/>
  <c r="J51" i="277" s="1"/>
  <c r="O61" i="277"/>
  <c r="P61" i="277" s="1"/>
  <c r="I61" i="277"/>
  <c r="J61" i="277" s="1"/>
  <c r="O44" i="277"/>
  <c r="P44" i="277" s="1"/>
  <c r="I53" i="277"/>
  <c r="J53" i="277" s="1"/>
  <c r="O53" i="277"/>
  <c r="P53" i="277" s="1"/>
  <c r="I60" i="277"/>
  <c r="J60" i="277" s="1"/>
  <c r="O60" i="277"/>
  <c r="P60" i="277" s="1"/>
  <c r="Q108" i="278"/>
  <c r="J107" i="278"/>
  <c r="O69" i="280"/>
  <c r="M69" i="280"/>
  <c r="M68" i="280"/>
  <c r="O62" i="280"/>
  <c r="O53" i="280"/>
  <c r="O52" i="280"/>
  <c r="O64" i="280"/>
  <c r="M67" i="280"/>
  <c r="O65" i="280"/>
  <c r="M57" i="280"/>
  <c r="M61" i="280"/>
  <c r="M62" i="280"/>
  <c r="O55" i="280"/>
  <c r="M50" i="280"/>
  <c r="M52" i="280"/>
  <c r="M60" i="280"/>
  <c r="M54" i="280"/>
  <c r="O67" i="280"/>
  <c r="F57" i="279"/>
  <c r="O57" i="279" s="1"/>
  <c r="P57" i="279" s="1"/>
  <c r="F67" i="279"/>
  <c r="O67" i="279" s="1"/>
  <c r="P67" i="279" s="1"/>
  <c r="F68" i="279"/>
  <c r="F59" i="279"/>
  <c r="O59" i="279" s="1"/>
  <c r="P59" i="279" s="1"/>
  <c r="F61" i="279"/>
  <c r="O61" i="279" s="1"/>
  <c r="P61" i="279" s="1"/>
  <c r="F60" i="279"/>
  <c r="F66" i="279"/>
  <c r="M44" i="280"/>
  <c r="O44" i="280"/>
  <c r="M64" i="280"/>
  <c r="O54" i="280"/>
  <c r="M53" i="280"/>
  <c r="O66" i="280"/>
  <c r="M66" i="280"/>
  <c r="M43" i="280"/>
  <c r="M65" i="280"/>
  <c r="M49" i="280"/>
  <c r="O45" i="280"/>
  <c r="M47" i="280"/>
  <c r="O48" i="280"/>
  <c r="F69" i="279"/>
  <c r="O69" i="279" s="1"/>
  <c r="P69" i="279" s="1"/>
  <c r="F65" i="279"/>
  <c r="O65" i="279" s="1"/>
  <c r="P65" i="279" s="1"/>
  <c r="F47" i="279"/>
  <c r="M58" i="280"/>
  <c r="O61" i="280"/>
  <c r="M48" i="280"/>
  <c r="O47" i="280"/>
  <c r="F53" i="279"/>
  <c r="O53" i="279" s="1"/>
  <c r="P53" i="279" s="1"/>
  <c r="F51" i="279"/>
  <c r="O51" i="279" s="1"/>
  <c r="P51" i="279" s="1"/>
  <c r="M54" i="8"/>
  <c r="M43" i="8"/>
  <c r="O43" i="280"/>
  <c r="F54" i="279"/>
  <c r="F50" i="279"/>
  <c r="O59" i="280"/>
  <c r="M45" i="280"/>
  <c r="O50" i="280"/>
  <c r="O46" i="280"/>
  <c r="O49" i="280"/>
  <c r="M46" i="280"/>
  <c r="M49" i="8"/>
  <c r="M45" i="8"/>
  <c r="F56" i="279"/>
  <c r="F58" i="279"/>
  <c r="F55" i="279"/>
  <c r="F43" i="279"/>
  <c r="F45" i="279"/>
  <c r="F62" i="279"/>
  <c r="F64" i="279"/>
  <c r="F63" i="279"/>
  <c r="M44" i="8"/>
  <c r="M46" i="8"/>
  <c r="M47" i="8"/>
  <c r="M48" i="8"/>
  <c r="F49" i="279"/>
  <c r="F46" i="279"/>
  <c r="F48" i="279"/>
  <c r="F44" i="279"/>
  <c r="M62" i="8"/>
  <c r="F52" i="279"/>
  <c r="M63" i="8"/>
  <c r="M55" i="8"/>
  <c r="M50" i="8"/>
  <c r="M58" i="8"/>
  <c r="M51" i="8"/>
  <c r="M66" i="8"/>
  <c r="M60" i="8"/>
  <c r="M69" i="8"/>
  <c r="M64" i="8"/>
  <c r="M52" i="8"/>
  <c r="M65" i="8"/>
  <c r="M61" i="8"/>
  <c r="M67" i="8"/>
  <c r="M57" i="8"/>
  <c r="M68" i="8"/>
  <c r="M53" i="8"/>
  <c r="M56" i="8"/>
  <c r="M59" i="8"/>
  <c r="Q39" i="23" l="1"/>
  <c r="J38" i="23"/>
  <c r="I59" i="277"/>
  <c r="J59" i="277" s="1"/>
  <c r="O59" i="277"/>
  <c r="P59" i="277" s="1"/>
  <c r="I48" i="277"/>
  <c r="J48" i="277" s="1"/>
  <c r="O48" i="277"/>
  <c r="P48" i="277" s="1"/>
  <c r="I59" i="960"/>
  <c r="J59" i="960" s="1"/>
  <c r="O59" i="960"/>
  <c r="P59" i="960" s="1"/>
  <c r="O61" i="936"/>
  <c r="P61" i="936" s="1"/>
  <c r="I61" i="936"/>
  <c r="J61" i="936" s="1"/>
  <c r="I63" i="960"/>
  <c r="J63" i="960" s="1"/>
  <c r="O63" i="960"/>
  <c r="P63" i="960" s="1"/>
  <c r="O56" i="936"/>
  <c r="P56" i="936" s="1"/>
  <c r="I56" i="936"/>
  <c r="J56" i="936" s="1"/>
  <c r="I66" i="960"/>
  <c r="J66" i="960" s="1"/>
  <c r="O66" i="960"/>
  <c r="P66" i="960" s="1"/>
  <c r="I57" i="936"/>
  <c r="J57" i="936" s="1"/>
  <c r="O57" i="936"/>
  <c r="P57" i="936" s="1"/>
  <c r="I62" i="960"/>
  <c r="J62" i="960" s="1"/>
  <c r="O62" i="960"/>
  <c r="P62" i="960" s="1"/>
  <c r="I58" i="936"/>
  <c r="J58" i="936" s="1"/>
  <c r="O58" i="936"/>
  <c r="P58" i="936" s="1"/>
  <c r="I61" i="960"/>
  <c r="J61" i="960" s="1"/>
  <c r="O61" i="960"/>
  <c r="P61" i="960" s="1"/>
  <c r="O68" i="936"/>
  <c r="P68" i="936" s="1"/>
  <c r="I68" i="936"/>
  <c r="J68" i="936" s="1"/>
  <c r="I56" i="960"/>
  <c r="J56" i="960" s="1"/>
  <c r="O56" i="960"/>
  <c r="P56" i="960" s="1"/>
  <c r="O54" i="936"/>
  <c r="P54" i="936" s="1"/>
  <c r="I54" i="936"/>
  <c r="J54" i="936" s="1"/>
  <c r="O57" i="960"/>
  <c r="P57" i="960" s="1"/>
  <c r="I57" i="960"/>
  <c r="J57" i="960" s="1"/>
  <c r="O53" i="936"/>
  <c r="P53" i="936" s="1"/>
  <c r="I53" i="936"/>
  <c r="J53" i="936" s="1"/>
  <c r="I65" i="936"/>
  <c r="J65" i="936" s="1"/>
  <c r="O65" i="936"/>
  <c r="P65" i="936" s="1"/>
  <c r="O60" i="936"/>
  <c r="P60" i="936" s="1"/>
  <c r="I60" i="936"/>
  <c r="J60" i="936" s="1"/>
  <c r="I64" i="936"/>
  <c r="J64" i="936" s="1"/>
  <c r="O64" i="936"/>
  <c r="P64" i="936" s="1"/>
  <c r="I58" i="960"/>
  <c r="J58" i="960" s="1"/>
  <c r="O58" i="960"/>
  <c r="P58" i="960" s="1"/>
  <c r="O69" i="936"/>
  <c r="P69" i="936" s="1"/>
  <c r="I69" i="936"/>
  <c r="J69" i="936" s="1"/>
  <c r="I68" i="960"/>
  <c r="J68" i="960" s="1"/>
  <c r="O68" i="960"/>
  <c r="P68" i="960" s="1"/>
  <c r="I67" i="936"/>
  <c r="J67" i="936" s="1"/>
  <c r="O67" i="936"/>
  <c r="P67" i="936" s="1"/>
  <c r="I54" i="960"/>
  <c r="J54" i="960" s="1"/>
  <c r="O54" i="960"/>
  <c r="P54" i="960" s="1"/>
  <c r="I55" i="936"/>
  <c r="J55" i="936" s="1"/>
  <c r="O55" i="936"/>
  <c r="P55" i="936" s="1"/>
  <c r="I53" i="960"/>
  <c r="J53" i="960" s="1"/>
  <c r="O53" i="960"/>
  <c r="P53" i="960" s="1"/>
  <c r="O65" i="960"/>
  <c r="P65" i="960" s="1"/>
  <c r="I65" i="960"/>
  <c r="J65" i="960" s="1"/>
  <c r="I59" i="936"/>
  <c r="J59" i="936" s="1"/>
  <c r="O59" i="936"/>
  <c r="P59" i="936" s="1"/>
  <c r="I60" i="960"/>
  <c r="J60" i="960" s="1"/>
  <c r="O60" i="960"/>
  <c r="P60" i="960" s="1"/>
  <c r="I64" i="960"/>
  <c r="J64" i="960" s="1"/>
  <c r="O64" i="960"/>
  <c r="P64" i="960" s="1"/>
  <c r="O63" i="936"/>
  <c r="P63" i="936" s="1"/>
  <c r="I63" i="936"/>
  <c r="J63" i="936" s="1"/>
  <c r="O69" i="960"/>
  <c r="P69" i="960" s="1"/>
  <c r="I69" i="960"/>
  <c r="J69" i="960" s="1"/>
  <c r="I66" i="936"/>
  <c r="J66" i="936" s="1"/>
  <c r="O66" i="936"/>
  <c r="P66" i="936" s="1"/>
  <c r="O67" i="960"/>
  <c r="P67" i="960" s="1"/>
  <c r="I67" i="960"/>
  <c r="J67" i="960" s="1"/>
  <c r="O62" i="936"/>
  <c r="P62" i="936" s="1"/>
  <c r="I62" i="936"/>
  <c r="J62" i="936" s="1"/>
  <c r="O55" i="960"/>
  <c r="P55" i="960" s="1"/>
  <c r="I55" i="960"/>
  <c r="J55" i="960" s="1"/>
  <c r="I62" i="937"/>
  <c r="J62" i="937" s="1"/>
  <c r="O62" i="937"/>
  <c r="P62" i="937" s="1"/>
  <c r="O61" i="937"/>
  <c r="P61" i="937" s="1"/>
  <c r="I61" i="937"/>
  <c r="J61" i="937" s="1"/>
  <c r="O70" i="937"/>
  <c r="P70" i="937" s="1"/>
  <c r="I70" i="937"/>
  <c r="J70" i="937" s="1"/>
  <c r="O72" i="937"/>
  <c r="P72" i="937" s="1"/>
  <c r="I72" i="937"/>
  <c r="J72" i="937" s="1"/>
  <c r="I59" i="937"/>
  <c r="J59" i="937" s="1"/>
  <c r="O59" i="937"/>
  <c r="P59" i="937" s="1"/>
  <c r="O60" i="937"/>
  <c r="P60" i="937" s="1"/>
  <c r="I60" i="937"/>
  <c r="J60" i="937" s="1"/>
  <c r="I69" i="937"/>
  <c r="J69" i="937" s="1"/>
  <c r="O69" i="937"/>
  <c r="P69" i="937" s="1"/>
  <c r="O71" i="937"/>
  <c r="P71" i="937" s="1"/>
  <c r="I71" i="937"/>
  <c r="J71" i="937" s="1"/>
  <c r="O63" i="937"/>
  <c r="P63" i="937" s="1"/>
  <c r="I63" i="937"/>
  <c r="J63" i="937" s="1"/>
  <c r="O73" i="937"/>
  <c r="P73" i="937" s="1"/>
  <c r="I73" i="937"/>
  <c r="J73" i="937" s="1"/>
  <c r="G76" i="962"/>
  <c r="G76" i="938"/>
  <c r="I62" i="961"/>
  <c r="J62" i="961" s="1"/>
  <c r="O62" i="961"/>
  <c r="P62" i="961" s="1"/>
  <c r="O61" i="961"/>
  <c r="P61" i="961" s="1"/>
  <c r="I61" i="961"/>
  <c r="J61" i="961" s="1"/>
  <c r="O70" i="961"/>
  <c r="P70" i="961" s="1"/>
  <c r="I70" i="961"/>
  <c r="J70" i="961" s="1"/>
  <c r="O72" i="961"/>
  <c r="P72" i="961" s="1"/>
  <c r="I72" i="961"/>
  <c r="J72" i="961" s="1"/>
  <c r="O59" i="961"/>
  <c r="P59" i="961" s="1"/>
  <c r="I59" i="961"/>
  <c r="J59" i="961" s="1"/>
  <c r="I60" i="961"/>
  <c r="J60" i="961" s="1"/>
  <c r="O60" i="961"/>
  <c r="P60" i="961" s="1"/>
  <c r="O69" i="961"/>
  <c r="P69" i="961" s="1"/>
  <c r="I69" i="961"/>
  <c r="J69" i="961" s="1"/>
  <c r="O71" i="961"/>
  <c r="P71" i="961" s="1"/>
  <c r="I71" i="961"/>
  <c r="J71" i="961" s="1"/>
  <c r="O63" i="961"/>
  <c r="P63" i="961" s="1"/>
  <c r="I63" i="961"/>
  <c r="J63" i="961" s="1"/>
  <c r="I73" i="961"/>
  <c r="J73" i="961" s="1"/>
  <c r="O73" i="961"/>
  <c r="P73" i="961" s="1"/>
  <c r="I75" i="937"/>
  <c r="J75" i="937" s="1"/>
  <c r="O75" i="937"/>
  <c r="P75" i="937" s="1"/>
  <c r="O74" i="937"/>
  <c r="P74" i="937" s="1"/>
  <c r="I74" i="937"/>
  <c r="J74" i="937" s="1"/>
  <c r="I65" i="937"/>
  <c r="J65" i="937" s="1"/>
  <c r="O65" i="937"/>
  <c r="P65" i="937" s="1"/>
  <c r="O66" i="937"/>
  <c r="P66" i="937" s="1"/>
  <c r="I66" i="937"/>
  <c r="J66" i="937" s="1"/>
  <c r="I57" i="937"/>
  <c r="J57" i="937" s="1"/>
  <c r="O57" i="937"/>
  <c r="P57" i="937" s="1"/>
  <c r="I58" i="937"/>
  <c r="J58" i="937" s="1"/>
  <c r="O58" i="937"/>
  <c r="P58" i="937" s="1"/>
  <c r="O67" i="937"/>
  <c r="P67" i="937" s="1"/>
  <c r="I67" i="937"/>
  <c r="J67" i="937" s="1"/>
  <c r="I64" i="937"/>
  <c r="J64" i="937" s="1"/>
  <c r="O64" i="937"/>
  <c r="P64" i="937" s="1"/>
  <c r="I76" i="937"/>
  <c r="J76" i="937" s="1"/>
  <c r="O76" i="937"/>
  <c r="P76" i="937" s="1"/>
  <c r="I68" i="937"/>
  <c r="J68" i="937" s="1"/>
  <c r="O68" i="937"/>
  <c r="P68" i="937" s="1"/>
  <c r="O56" i="937"/>
  <c r="P56" i="937" s="1"/>
  <c r="I56" i="937"/>
  <c r="J56" i="937" s="1"/>
  <c r="I75" i="961"/>
  <c r="J75" i="961" s="1"/>
  <c r="O75" i="961"/>
  <c r="P75" i="961" s="1"/>
  <c r="O74" i="961"/>
  <c r="P74" i="961" s="1"/>
  <c r="I74" i="961"/>
  <c r="J74" i="961" s="1"/>
  <c r="O65" i="961"/>
  <c r="P65" i="961" s="1"/>
  <c r="I65" i="961"/>
  <c r="J65" i="961" s="1"/>
  <c r="O66" i="961"/>
  <c r="P66" i="961" s="1"/>
  <c r="I66" i="961"/>
  <c r="J66" i="961" s="1"/>
  <c r="O57" i="961"/>
  <c r="P57" i="961" s="1"/>
  <c r="I57" i="961"/>
  <c r="J57" i="961" s="1"/>
  <c r="I58" i="961"/>
  <c r="J58" i="961" s="1"/>
  <c r="O58" i="961"/>
  <c r="P58" i="961" s="1"/>
  <c r="O67" i="961"/>
  <c r="P67" i="961" s="1"/>
  <c r="I67" i="961"/>
  <c r="J67" i="961" s="1"/>
  <c r="O64" i="961"/>
  <c r="P64" i="961" s="1"/>
  <c r="I64" i="961"/>
  <c r="J64" i="961" s="1"/>
  <c r="I76" i="961"/>
  <c r="J76" i="961" s="1"/>
  <c r="O76" i="961"/>
  <c r="P76" i="961" s="1"/>
  <c r="O68" i="961"/>
  <c r="P68" i="961" s="1"/>
  <c r="I68" i="961"/>
  <c r="J68" i="961" s="1"/>
  <c r="I56" i="961"/>
  <c r="J56" i="961" s="1"/>
  <c r="O56" i="961"/>
  <c r="P56" i="961" s="1"/>
  <c r="I52" i="936"/>
  <c r="J52" i="936" s="1"/>
  <c r="O52" i="936"/>
  <c r="P52" i="936" s="1"/>
  <c r="I50" i="277"/>
  <c r="J50" i="277" s="1"/>
  <c r="O50" i="936"/>
  <c r="P50" i="936" s="1"/>
  <c r="I50" i="936"/>
  <c r="J50" i="936" s="1"/>
  <c r="I52" i="960"/>
  <c r="J52" i="960" s="1"/>
  <c r="O52" i="960"/>
  <c r="P52" i="960" s="1"/>
  <c r="I51" i="960"/>
  <c r="J51" i="960" s="1"/>
  <c r="O51" i="960"/>
  <c r="P51" i="960" s="1"/>
  <c r="I51" i="936"/>
  <c r="J51" i="936" s="1"/>
  <c r="O51" i="936"/>
  <c r="P51" i="936" s="1"/>
  <c r="O50" i="960"/>
  <c r="P50" i="960" s="1"/>
  <c r="I50" i="960"/>
  <c r="J50" i="960" s="1"/>
  <c r="O53" i="961"/>
  <c r="P53" i="961" s="1"/>
  <c r="I53" i="961"/>
  <c r="J53" i="961" s="1"/>
  <c r="O55" i="937"/>
  <c r="P55" i="937" s="1"/>
  <c r="I55" i="937"/>
  <c r="J55" i="937" s="1"/>
  <c r="O54" i="937"/>
  <c r="P54" i="937" s="1"/>
  <c r="I54" i="937"/>
  <c r="J54" i="937" s="1"/>
  <c r="I53" i="937"/>
  <c r="J53" i="937" s="1"/>
  <c r="O53" i="937"/>
  <c r="P53" i="937" s="1"/>
  <c r="O55" i="961"/>
  <c r="P55" i="961" s="1"/>
  <c r="I55" i="961"/>
  <c r="J55" i="961" s="1"/>
  <c r="I54" i="961"/>
  <c r="J54" i="961" s="1"/>
  <c r="O54" i="961"/>
  <c r="P54" i="961" s="1"/>
  <c r="I43" i="277"/>
  <c r="J43" i="277" s="1"/>
  <c r="I51" i="937"/>
  <c r="J51" i="937" s="1"/>
  <c r="O51" i="937"/>
  <c r="P51" i="937" s="1"/>
  <c r="O51" i="961"/>
  <c r="P51" i="961" s="1"/>
  <c r="I51" i="961"/>
  <c r="J51" i="961" s="1"/>
  <c r="O52" i="937"/>
  <c r="P52" i="937" s="1"/>
  <c r="I52" i="937"/>
  <c r="J52" i="937" s="1"/>
  <c r="I52" i="961"/>
  <c r="J52" i="961" s="1"/>
  <c r="O52" i="961"/>
  <c r="P52" i="961" s="1"/>
  <c r="I48" i="936"/>
  <c r="J48" i="936" s="1"/>
  <c r="O48" i="936"/>
  <c r="P48" i="936" s="1"/>
  <c r="O49" i="936"/>
  <c r="P49" i="936" s="1"/>
  <c r="I49" i="936"/>
  <c r="J49" i="936" s="1"/>
  <c r="O48" i="960"/>
  <c r="P48" i="960" s="1"/>
  <c r="I48" i="960"/>
  <c r="J48" i="960" s="1"/>
  <c r="I49" i="960"/>
  <c r="J49" i="960" s="1"/>
  <c r="O49" i="960"/>
  <c r="P49" i="960" s="1"/>
  <c r="O47" i="937"/>
  <c r="P47" i="937" s="1"/>
  <c r="I47" i="937"/>
  <c r="J47" i="937" s="1"/>
  <c r="I44" i="937"/>
  <c r="J44" i="937" s="1"/>
  <c r="O44" i="937"/>
  <c r="P44" i="937" s="1"/>
  <c r="O50" i="937"/>
  <c r="P50" i="937" s="1"/>
  <c r="I50" i="937"/>
  <c r="J50" i="937" s="1"/>
  <c r="O49" i="937"/>
  <c r="P49" i="937" s="1"/>
  <c r="I49" i="937"/>
  <c r="J49" i="937" s="1"/>
  <c r="I47" i="961"/>
  <c r="J47" i="961" s="1"/>
  <c r="O47" i="961"/>
  <c r="P47" i="961" s="1"/>
  <c r="O44" i="961"/>
  <c r="P44" i="961" s="1"/>
  <c r="I44" i="961"/>
  <c r="J44" i="961" s="1"/>
  <c r="O50" i="961"/>
  <c r="P50" i="961" s="1"/>
  <c r="I50" i="961"/>
  <c r="J50" i="961" s="1"/>
  <c r="I49" i="961"/>
  <c r="J49" i="961" s="1"/>
  <c r="O49" i="961"/>
  <c r="P49" i="961" s="1"/>
  <c r="I48" i="937"/>
  <c r="J48" i="937" s="1"/>
  <c r="O48" i="937"/>
  <c r="P48" i="937" s="1"/>
  <c r="I46" i="937"/>
  <c r="J46" i="937" s="1"/>
  <c r="O46" i="937"/>
  <c r="P46" i="937" s="1"/>
  <c r="I45" i="937"/>
  <c r="J45" i="937" s="1"/>
  <c r="O45" i="937"/>
  <c r="P45" i="937" s="1"/>
  <c r="O43" i="937"/>
  <c r="P43" i="937" s="1"/>
  <c r="I43" i="937"/>
  <c r="J43" i="937" s="1"/>
  <c r="O48" i="961"/>
  <c r="P48" i="961" s="1"/>
  <c r="I48" i="961"/>
  <c r="J48" i="961" s="1"/>
  <c r="I46" i="961"/>
  <c r="J46" i="961" s="1"/>
  <c r="O46" i="961"/>
  <c r="P46" i="961" s="1"/>
  <c r="O45" i="961"/>
  <c r="P45" i="961" s="1"/>
  <c r="I45" i="961"/>
  <c r="J45" i="961" s="1"/>
  <c r="I43" i="961"/>
  <c r="J43" i="961" s="1"/>
  <c r="O43" i="961"/>
  <c r="P43" i="961" s="1"/>
  <c r="I47" i="936"/>
  <c r="J47" i="936" s="1"/>
  <c r="O47" i="936"/>
  <c r="P47" i="936" s="1"/>
  <c r="O43" i="960"/>
  <c r="P43" i="960" s="1"/>
  <c r="I43" i="960"/>
  <c r="J43" i="960" s="1"/>
  <c r="I44" i="936"/>
  <c r="J44" i="936" s="1"/>
  <c r="O44" i="936"/>
  <c r="P44" i="936" s="1"/>
  <c r="O47" i="960"/>
  <c r="P47" i="960" s="1"/>
  <c r="I47" i="960"/>
  <c r="J47" i="960" s="1"/>
  <c r="I45" i="936"/>
  <c r="J45" i="936" s="1"/>
  <c r="O45" i="936"/>
  <c r="P45" i="936" s="1"/>
  <c r="I44" i="960"/>
  <c r="J44" i="960" s="1"/>
  <c r="O44" i="960"/>
  <c r="P44" i="960" s="1"/>
  <c r="I46" i="936"/>
  <c r="J46" i="936" s="1"/>
  <c r="O46" i="936"/>
  <c r="P46" i="936" s="1"/>
  <c r="I45" i="960"/>
  <c r="J45" i="960" s="1"/>
  <c r="O45" i="960"/>
  <c r="P45" i="960" s="1"/>
  <c r="O43" i="936"/>
  <c r="P43" i="936" s="1"/>
  <c r="I43" i="936"/>
  <c r="J43" i="936" s="1"/>
  <c r="I46" i="960"/>
  <c r="J46" i="960" s="1"/>
  <c r="O46" i="960"/>
  <c r="P46" i="960" s="1"/>
  <c r="Q109" i="278"/>
  <c r="Q110" i="278" s="1"/>
  <c r="J108" i="278"/>
  <c r="I52" i="279"/>
  <c r="J52" i="279" s="1"/>
  <c r="O52" i="279"/>
  <c r="P52" i="279" s="1"/>
  <c r="I58" i="279"/>
  <c r="J58" i="279" s="1"/>
  <c r="O58" i="279"/>
  <c r="P58" i="279" s="1"/>
  <c r="I48" i="279"/>
  <c r="J48" i="279" s="1"/>
  <c r="O48" i="279"/>
  <c r="P48" i="279" s="1"/>
  <c r="I64" i="279"/>
  <c r="J64" i="279" s="1"/>
  <c r="O64" i="279"/>
  <c r="P64" i="279" s="1"/>
  <c r="I43" i="279"/>
  <c r="J43" i="279" s="1"/>
  <c r="O43" i="279"/>
  <c r="P43" i="279" s="1"/>
  <c r="I54" i="279"/>
  <c r="J54" i="279" s="1"/>
  <c r="O54" i="279"/>
  <c r="P54" i="279" s="1"/>
  <c r="I62" i="279"/>
  <c r="J62" i="279" s="1"/>
  <c r="O62" i="279"/>
  <c r="P62" i="279" s="1"/>
  <c r="I55" i="279"/>
  <c r="J55" i="279" s="1"/>
  <c r="O55" i="279"/>
  <c r="P55" i="279" s="1"/>
  <c r="I60" i="279"/>
  <c r="J60" i="279" s="1"/>
  <c r="O60" i="279"/>
  <c r="P60" i="279" s="1"/>
  <c r="I46" i="279"/>
  <c r="J46" i="279" s="1"/>
  <c r="O46" i="279"/>
  <c r="P46" i="279" s="1"/>
  <c r="I47" i="279"/>
  <c r="J47" i="279" s="1"/>
  <c r="O47" i="279"/>
  <c r="P47" i="279" s="1"/>
  <c r="I44" i="279"/>
  <c r="J44" i="279" s="1"/>
  <c r="O44" i="279"/>
  <c r="P44" i="279" s="1"/>
  <c r="I49" i="279"/>
  <c r="J49" i="279" s="1"/>
  <c r="O49" i="279"/>
  <c r="P49" i="279" s="1"/>
  <c r="I63" i="279"/>
  <c r="J63" i="279" s="1"/>
  <c r="O63" i="279"/>
  <c r="P63" i="279" s="1"/>
  <c r="I45" i="279"/>
  <c r="J45" i="279" s="1"/>
  <c r="O45" i="279"/>
  <c r="P45" i="279" s="1"/>
  <c r="I56" i="279"/>
  <c r="J56" i="279" s="1"/>
  <c r="O56" i="279"/>
  <c r="P56" i="279" s="1"/>
  <c r="I50" i="279"/>
  <c r="J50" i="279" s="1"/>
  <c r="O50" i="279"/>
  <c r="P50" i="279" s="1"/>
  <c r="I66" i="279"/>
  <c r="J66" i="279" s="1"/>
  <c r="O66" i="279"/>
  <c r="P66" i="279" s="1"/>
  <c r="I68" i="279"/>
  <c r="J68" i="279" s="1"/>
  <c r="O68" i="279"/>
  <c r="P68" i="279" s="1"/>
  <c r="N43" i="8"/>
  <c r="P43" i="8" s="1"/>
  <c r="N54" i="8"/>
  <c r="P54" i="8" s="1"/>
  <c r="N62" i="8"/>
  <c r="P62" i="8" s="1"/>
  <c r="N63" i="8"/>
  <c r="P63" i="8" s="1"/>
  <c r="N47" i="8"/>
  <c r="P47" i="8" s="1"/>
  <c r="N46" i="8"/>
  <c r="P46" i="8" s="1"/>
  <c r="N44" i="8"/>
  <c r="P44" i="8" s="1"/>
  <c r="N45" i="8"/>
  <c r="P45" i="8" s="1"/>
  <c r="N50" i="8"/>
  <c r="P50" i="8" s="1"/>
  <c r="N55" i="8"/>
  <c r="P55" i="8" s="1"/>
  <c r="N48" i="8"/>
  <c r="P48" i="8" s="1"/>
  <c r="N49" i="8"/>
  <c r="P49" i="8" s="1"/>
  <c r="I53" i="279"/>
  <c r="J53" i="279" s="1"/>
  <c r="I51" i="279"/>
  <c r="J51" i="279" s="1"/>
  <c r="I61" i="279"/>
  <c r="J61" i="279" s="1"/>
  <c r="N58" i="8"/>
  <c r="P58" i="8" s="1"/>
  <c r="I57" i="279"/>
  <c r="J57" i="279" s="1"/>
  <c r="N61" i="8"/>
  <c r="P61" i="8" s="1"/>
  <c r="N59" i="8"/>
  <c r="P59" i="8" s="1"/>
  <c r="I69" i="279"/>
  <c r="J69" i="279" s="1"/>
  <c r="N57" i="8"/>
  <c r="P57" i="8" s="1"/>
  <c r="N67" i="8"/>
  <c r="P67" i="8" s="1"/>
  <c r="N65" i="8"/>
  <c r="P65" i="8" s="1"/>
  <c r="I65" i="279"/>
  <c r="J65" i="279" s="1"/>
  <c r="N51" i="8"/>
  <c r="P51" i="8" s="1"/>
  <c r="N68" i="8"/>
  <c r="P68" i="8" s="1"/>
  <c r="N64" i="8"/>
  <c r="P64" i="8" s="1"/>
  <c r="N60" i="8"/>
  <c r="P60" i="8" s="1"/>
  <c r="I59" i="279"/>
  <c r="J59" i="279" s="1"/>
  <c r="N56" i="8"/>
  <c r="P56" i="8" s="1"/>
  <c r="N53" i="8"/>
  <c r="P53" i="8" s="1"/>
  <c r="I67" i="279"/>
  <c r="J67" i="279" s="1"/>
  <c r="N52" i="8"/>
  <c r="P52" i="8" s="1"/>
  <c r="N69" i="8"/>
  <c r="P69" i="8" s="1"/>
  <c r="N66" i="8"/>
  <c r="P66" i="8" s="1"/>
  <c r="J39" i="23" l="1"/>
  <c r="Q40" i="23"/>
  <c r="J110" i="278"/>
  <c r="Q111" i="278"/>
  <c r="G74" i="962"/>
  <c r="G74" i="938"/>
  <c r="G66" i="962"/>
  <c r="G66" i="938"/>
  <c r="Q66" i="8"/>
  <c r="G66" i="280"/>
  <c r="G68" i="962"/>
  <c r="G68" i="938"/>
  <c r="Q68" i="8"/>
  <c r="G68" i="280"/>
  <c r="G65" i="962"/>
  <c r="Q65" i="8"/>
  <c r="G65" i="938"/>
  <c r="G65" i="280"/>
  <c r="G61" i="962"/>
  <c r="Q61" i="8"/>
  <c r="G61" i="938"/>
  <c r="G61" i="280"/>
  <c r="G63" i="962"/>
  <c r="Q63" i="8"/>
  <c r="G63" i="938"/>
  <c r="G63" i="280"/>
  <c r="J76" i="938"/>
  <c r="K76" i="938" s="1"/>
  <c r="P76" i="938"/>
  <c r="Q76" i="938" s="1"/>
  <c r="G64" i="962"/>
  <c r="G64" i="938"/>
  <c r="Q64" i="8"/>
  <c r="G64" i="280"/>
  <c r="G72" i="962"/>
  <c r="G72" i="938"/>
  <c r="G56" i="962"/>
  <c r="G56" i="938"/>
  <c r="Q56" i="8"/>
  <c r="G56" i="280"/>
  <c r="G67" i="962"/>
  <c r="Q67" i="8"/>
  <c r="G67" i="938"/>
  <c r="G67" i="280"/>
  <c r="P76" i="962"/>
  <c r="Q76" i="962" s="1"/>
  <c r="J76" i="962"/>
  <c r="K76" i="962" s="1"/>
  <c r="G69" i="962"/>
  <c r="Q69" i="8"/>
  <c r="G69" i="938"/>
  <c r="G69" i="280"/>
  <c r="G73" i="962"/>
  <c r="G73" i="938"/>
  <c r="G59" i="962"/>
  <c r="Q59" i="8"/>
  <c r="G59" i="938"/>
  <c r="G59" i="280"/>
  <c r="G71" i="962"/>
  <c r="G71" i="938"/>
  <c r="G62" i="962"/>
  <c r="G62" i="938"/>
  <c r="Q62" i="8"/>
  <c r="G62" i="280"/>
  <c r="G60" i="962"/>
  <c r="Q60" i="8"/>
  <c r="G60" i="938"/>
  <c r="G60" i="280"/>
  <c r="G57" i="962"/>
  <c r="G57" i="938"/>
  <c r="Q57" i="8"/>
  <c r="G57" i="280"/>
  <c r="G70" i="962"/>
  <c r="G70" i="938"/>
  <c r="G75" i="962"/>
  <c r="G75" i="938"/>
  <c r="G58" i="962"/>
  <c r="G58" i="938"/>
  <c r="Q58" i="8"/>
  <c r="G58" i="280"/>
  <c r="G55" i="962"/>
  <c r="Q55" i="8"/>
  <c r="G55" i="938"/>
  <c r="G55" i="280"/>
  <c r="G54" i="962"/>
  <c r="G54" i="938"/>
  <c r="Q54" i="8"/>
  <c r="G54" i="280"/>
  <c r="G53" i="962"/>
  <c r="G53" i="938"/>
  <c r="Q53" i="8"/>
  <c r="G53" i="280"/>
  <c r="G52" i="962"/>
  <c r="Q52" i="8"/>
  <c r="G52" i="938"/>
  <c r="G52" i="280"/>
  <c r="G51" i="962"/>
  <c r="Q51" i="8"/>
  <c r="G51" i="938"/>
  <c r="G51" i="280"/>
  <c r="G49" i="962"/>
  <c r="Q49" i="8"/>
  <c r="G49" i="938"/>
  <c r="G49" i="280"/>
  <c r="P49" i="280" s="1"/>
  <c r="Q49" i="280" s="1"/>
  <c r="G50" i="962"/>
  <c r="Q50" i="8"/>
  <c r="G50" i="938"/>
  <c r="G50" i="280"/>
  <c r="G48" i="962"/>
  <c r="Q48" i="8"/>
  <c r="G48" i="938"/>
  <c r="G48" i="280"/>
  <c r="P48" i="280" s="1"/>
  <c r="Q48" i="280" s="1"/>
  <c r="G45" i="962"/>
  <c r="G45" i="938"/>
  <c r="Q45" i="8"/>
  <c r="G45" i="280"/>
  <c r="P45" i="280" s="1"/>
  <c r="Q45" i="280" s="1"/>
  <c r="G44" i="962"/>
  <c r="G44" i="938"/>
  <c r="Q44" i="8"/>
  <c r="G44" i="280"/>
  <c r="P44" i="280" s="1"/>
  <c r="Q44" i="280" s="1"/>
  <c r="G46" i="962"/>
  <c r="Q46" i="8"/>
  <c r="G46" i="938"/>
  <c r="G46" i="280"/>
  <c r="P46" i="280" s="1"/>
  <c r="Q46" i="280" s="1"/>
  <c r="G47" i="962"/>
  <c r="Q47" i="8"/>
  <c r="G47" i="938"/>
  <c r="G47" i="280"/>
  <c r="G43" i="962"/>
  <c r="Q43" i="8"/>
  <c r="G43" i="938"/>
  <c r="G43" i="280"/>
  <c r="J109" i="278"/>
  <c r="P47" i="280"/>
  <c r="Q47" i="280" s="1"/>
  <c r="A53" i="28"/>
  <c r="B53" i="28"/>
  <c r="F53" i="28"/>
  <c r="Q41" i="23" l="1"/>
  <c r="J40" i="23"/>
  <c r="J111" i="278"/>
  <c r="Q112" i="278"/>
  <c r="K110" i="278"/>
  <c r="K111" i="278"/>
  <c r="J56" i="938"/>
  <c r="K56" i="938" s="1"/>
  <c r="P56" i="938"/>
  <c r="Q56" i="938" s="1"/>
  <c r="J64" i="938"/>
  <c r="K64" i="938" s="1"/>
  <c r="P64" i="938"/>
  <c r="Q64" i="938" s="1"/>
  <c r="J75" i="938"/>
  <c r="K75" i="938" s="1"/>
  <c r="P75" i="938"/>
  <c r="Q75" i="938" s="1"/>
  <c r="P60" i="938"/>
  <c r="Q60" i="938" s="1"/>
  <c r="J60" i="938"/>
  <c r="K60" i="938" s="1"/>
  <c r="J71" i="938"/>
  <c r="K71" i="938" s="1"/>
  <c r="P71" i="938"/>
  <c r="Q71" i="938" s="1"/>
  <c r="J59" i="938"/>
  <c r="K59" i="938" s="1"/>
  <c r="P59" i="938"/>
  <c r="Q59" i="938" s="1"/>
  <c r="P73" i="938"/>
  <c r="Q73" i="938" s="1"/>
  <c r="J73" i="938"/>
  <c r="K73" i="938" s="1"/>
  <c r="J69" i="938"/>
  <c r="K69" i="938" s="1"/>
  <c r="P69" i="938"/>
  <c r="Q69" i="938" s="1"/>
  <c r="J67" i="962"/>
  <c r="K67" i="962" s="1"/>
  <c r="P67" i="962"/>
  <c r="Q67" i="962" s="1"/>
  <c r="J56" i="962"/>
  <c r="K56" i="962" s="1"/>
  <c r="P56" i="962"/>
  <c r="Q56" i="962" s="1"/>
  <c r="P72" i="962"/>
  <c r="Q72" i="962" s="1"/>
  <c r="J72" i="962"/>
  <c r="K72" i="962" s="1"/>
  <c r="P64" i="962"/>
  <c r="Q64" i="962" s="1"/>
  <c r="J64" i="962"/>
  <c r="K64" i="962" s="1"/>
  <c r="J63" i="938"/>
  <c r="K63" i="938" s="1"/>
  <c r="P63" i="938"/>
  <c r="Q63" i="938" s="1"/>
  <c r="J61" i="938"/>
  <c r="K61" i="938" s="1"/>
  <c r="P61" i="938"/>
  <c r="Q61" i="938" s="1"/>
  <c r="J65" i="938"/>
  <c r="K65" i="938" s="1"/>
  <c r="P65" i="938"/>
  <c r="Q65" i="938" s="1"/>
  <c r="P58" i="938"/>
  <c r="Q58" i="938" s="1"/>
  <c r="J58" i="938"/>
  <c r="K58" i="938" s="1"/>
  <c r="P70" i="938"/>
  <c r="Q70" i="938" s="1"/>
  <c r="J70" i="938"/>
  <c r="K70" i="938" s="1"/>
  <c r="J57" i="938"/>
  <c r="K57" i="938" s="1"/>
  <c r="P57" i="938"/>
  <c r="Q57" i="938" s="1"/>
  <c r="J62" i="938"/>
  <c r="K62" i="938" s="1"/>
  <c r="P62" i="938"/>
  <c r="Q62" i="938" s="1"/>
  <c r="J68" i="938"/>
  <c r="K68" i="938" s="1"/>
  <c r="P68" i="938"/>
  <c r="Q68" i="938" s="1"/>
  <c r="J66" i="938"/>
  <c r="K66" i="938" s="1"/>
  <c r="P66" i="938"/>
  <c r="Q66" i="938" s="1"/>
  <c r="P74" i="938"/>
  <c r="Q74" i="938" s="1"/>
  <c r="J74" i="938"/>
  <c r="K74" i="938" s="1"/>
  <c r="P58" i="962"/>
  <c r="Q58" i="962" s="1"/>
  <c r="J58" i="962"/>
  <c r="K58" i="962" s="1"/>
  <c r="P75" i="962"/>
  <c r="Q75" i="962" s="1"/>
  <c r="J75" i="962"/>
  <c r="K75" i="962" s="1"/>
  <c r="J70" i="962"/>
  <c r="K70" i="962" s="1"/>
  <c r="P70" i="962"/>
  <c r="Q70" i="962" s="1"/>
  <c r="J57" i="962"/>
  <c r="K57" i="962" s="1"/>
  <c r="P57" i="962"/>
  <c r="Q57" i="962" s="1"/>
  <c r="J60" i="962"/>
  <c r="K60" i="962" s="1"/>
  <c r="P60" i="962"/>
  <c r="Q60" i="962" s="1"/>
  <c r="J62" i="962"/>
  <c r="K62" i="962" s="1"/>
  <c r="P62" i="962"/>
  <c r="Q62" i="962" s="1"/>
  <c r="J71" i="962"/>
  <c r="K71" i="962" s="1"/>
  <c r="P71" i="962"/>
  <c r="Q71" i="962" s="1"/>
  <c r="J59" i="962"/>
  <c r="K59" i="962" s="1"/>
  <c r="P59" i="962"/>
  <c r="Q59" i="962" s="1"/>
  <c r="P73" i="962"/>
  <c r="Q73" i="962" s="1"/>
  <c r="J73" i="962"/>
  <c r="K73" i="962" s="1"/>
  <c r="J69" i="962"/>
  <c r="K69" i="962" s="1"/>
  <c r="P69" i="962"/>
  <c r="Q69" i="962" s="1"/>
  <c r="J67" i="938"/>
  <c r="K67" i="938" s="1"/>
  <c r="P67" i="938"/>
  <c r="Q67" i="938" s="1"/>
  <c r="P72" i="938"/>
  <c r="Q72" i="938" s="1"/>
  <c r="J72" i="938"/>
  <c r="K72" i="938" s="1"/>
  <c r="J63" i="962"/>
  <c r="K63" i="962" s="1"/>
  <c r="P63" i="962"/>
  <c r="Q63" i="962" s="1"/>
  <c r="J61" i="962"/>
  <c r="K61" i="962" s="1"/>
  <c r="P61" i="962"/>
  <c r="Q61" i="962" s="1"/>
  <c r="J65" i="962"/>
  <c r="K65" i="962" s="1"/>
  <c r="P65" i="962"/>
  <c r="Q65" i="962" s="1"/>
  <c r="J68" i="962"/>
  <c r="K68" i="962" s="1"/>
  <c r="P68" i="962"/>
  <c r="Q68" i="962" s="1"/>
  <c r="P66" i="962"/>
  <c r="Q66" i="962" s="1"/>
  <c r="J66" i="962"/>
  <c r="K66" i="962" s="1"/>
  <c r="P74" i="962"/>
  <c r="Q74" i="962" s="1"/>
  <c r="J74" i="962"/>
  <c r="K74" i="962" s="1"/>
  <c r="J55" i="938"/>
  <c r="K55" i="938" s="1"/>
  <c r="P55" i="938"/>
  <c r="Q55" i="938" s="1"/>
  <c r="J53" i="938"/>
  <c r="K53" i="938" s="1"/>
  <c r="P53" i="938"/>
  <c r="Q53" i="938" s="1"/>
  <c r="P54" i="938"/>
  <c r="Q54" i="938" s="1"/>
  <c r="J54" i="938"/>
  <c r="K54" i="938" s="1"/>
  <c r="P53" i="962"/>
  <c r="Q53" i="962" s="1"/>
  <c r="J53" i="962"/>
  <c r="K53" i="962" s="1"/>
  <c r="J54" i="962"/>
  <c r="K54" i="962" s="1"/>
  <c r="P54" i="962"/>
  <c r="Q54" i="962" s="1"/>
  <c r="P55" i="962"/>
  <c r="Q55" i="962" s="1"/>
  <c r="J55" i="962"/>
  <c r="K55" i="962" s="1"/>
  <c r="J51" i="938"/>
  <c r="K51" i="938" s="1"/>
  <c r="P51" i="938"/>
  <c r="Q51" i="938" s="1"/>
  <c r="P52" i="938"/>
  <c r="Q52" i="938" s="1"/>
  <c r="J52" i="938"/>
  <c r="K52" i="938" s="1"/>
  <c r="P51" i="962"/>
  <c r="Q51" i="962" s="1"/>
  <c r="J51" i="962"/>
  <c r="K51" i="962" s="1"/>
  <c r="P52" i="962"/>
  <c r="Q52" i="962" s="1"/>
  <c r="J52" i="962"/>
  <c r="K52" i="962" s="1"/>
  <c r="P50" i="962"/>
  <c r="Q50" i="962" s="1"/>
  <c r="J50" i="962"/>
  <c r="K50" i="962" s="1"/>
  <c r="P48" i="938"/>
  <c r="Q48" i="938" s="1"/>
  <c r="J48" i="938"/>
  <c r="K48" i="938" s="1"/>
  <c r="J49" i="938"/>
  <c r="K49" i="938" s="1"/>
  <c r="P49" i="938"/>
  <c r="Q49" i="938" s="1"/>
  <c r="J50" i="938"/>
  <c r="K50" i="938" s="1"/>
  <c r="P50" i="938"/>
  <c r="Q50" i="938" s="1"/>
  <c r="P48" i="962"/>
  <c r="Q48" i="962" s="1"/>
  <c r="J48" i="962"/>
  <c r="K48" i="962" s="1"/>
  <c r="P49" i="962"/>
  <c r="Q49" i="962" s="1"/>
  <c r="J49" i="962"/>
  <c r="K49" i="962" s="1"/>
  <c r="P43" i="962"/>
  <c r="Q43" i="962" s="1"/>
  <c r="J43" i="962"/>
  <c r="K43" i="962" s="1"/>
  <c r="P47" i="962"/>
  <c r="Q47" i="962" s="1"/>
  <c r="J47" i="962"/>
  <c r="K47" i="962" s="1"/>
  <c r="P46" i="938"/>
  <c r="Q46" i="938" s="1"/>
  <c r="J46" i="938"/>
  <c r="K46" i="938" s="1"/>
  <c r="P44" i="938"/>
  <c r="Q44" i="938" s="1"/>
  <c r="J44" i="938"/>
  <c r="K44" i="938" s="1"/>
  <c r="J45" i="938"/>
  <c r="K45" i="938" s="1"/>
  <c r="P45" i="938"/>
  <c r="Q45" i="938" s="1"/>
  <c r="J43" i="938"/>
  <c r="K43" i="938" s="1"/>
  <c r="P43" i="938"/>
  <c r="Q43" i="938" s="1"/>
  <c r="J47" i="938"/>
  <c r="K47" i="938" s="1"/>
  <c r="P47" i="938"/>
  <c r="Q47" i="938" s="1"/>
  <c r="P46" i="962"/>
  <c r="Q46" i="962" s="1"/>
  <c r="J46" i="962"/>
  <c r="K46" i="962" s="1"/>
  <c r="J44" i="962"/>
  <c r="K44" i="962" s="1"/>
  <c r="P44" i="962"/>
  <c r="Q44" i="962" s="1"/>
  <c r="J45" i="962"/>
  <c r="K45" i="962" s="1"/>
  <c r="P45" i="962"/>
  <c r="Q45" i="962" s="1"/>
  <c r="P68" i="280"/>
  <c r="Q68" i="280" s="1"/>
  <c r="J53" i="280"/>
  <c r="K53" i="280" s="1"/>
  <c r="P53" i="280"/>
  <c r="Q53" i="280" s="1"/>
  <c r="J61" i="280"/>
  <c r="K61" i="280" s="1"/>
  <c r="P61" i="280"/>
  <c r="Q61" i="280" s="1"/>
  <c r="P66" i="280"/>
  <c r="Q66" i="280" s="1"/>
  <c r="P51" i="280"/>
  <c r="Q51" i="280" s="1"/>
  <c r="P63" i="280"/>
  <c r="Q63" i="280" s="1"/>
  <c r="P59" i="280"/>
  <c r="Q59" i="280" s="1"/>
  <c r="J65" i="280"/>
  <c r="K65" i="280" s="1"/>
  <c r="P65" i="280"/>
  <c r="Q65" i="280" s="1"/>
  <c r="J56" i="280"/>
  <c r="K56" i="280" s="1"/>
  <c r="P56" i="280"/>
  <c r="Q56" i="280" s="1"/>
  <c r="P67" i="280"/>
  <c r="Q67" i="280" s="1"/>
  <c r="J60" i="280"/>
  <c r="K60" i="280" s="1"/>
  <c r="P60" i="280"/>
  <c r="Q60" i="280" s="1"/>
  <c r="J69" i="280"/>
  <c r="K69" i="280" s="1"/>
  <c r="P69" i="280"/>
  <c r="Q69" i="280" s="1"/>
  <c r="J43" i="280"/>
  <c r="K43" i="280" s="1"/>
  <c r="P43" i="280"/>
  <c r="Q43" i="280" s="1"/>
  <c r="P55" i="280"/>
  <c r="Q55" i="280" s="1"/>
  <c r="J54" i="280"/>
  <c r="K54" i="280" s="1"/>
  <c r="P54" i="280"/>
  <c r="Q54" i="280" s="1"/>
  <c r="J62" i="280"/>
  <c r="K62" i="280" s="1"/>
  <c r="P62" i="280"/>
  <c r="Q62" i="280" s="1"/>
  <c r="J57" i="280"/>
  <c r="K57" i="280" s="1"/>
  <c r="P57" i="280"/>
  <c r="Q57" i="280" s="1"/>
  <c r="J64" i="280"/>
  <c r="K64" i="280" s="1"/>
  <c r="P64" i="280"/>
  <c r="Q64" i="280" s="1"/>
  <c r="P52" i="280"/>
  <c r="Q52" i="280" s="1"/>
  <c r="J58" i="280"/>
  <c r="K58" i="280" s="1"/>
  <c r="P58" i="280"/>
  <c r="Q58" i="280" s="1"/>
  <c r="P50" i="280"/>
  <c r="Q50" i="280" s="1"/>
  <c r="J63" i="280"/>
  <c r="K63" i="280" s="1"/>
  <c r="J50" i="280"/>
  <c r="K50" i="280" s="1"/>
  <c r="J55" i="280"/>
  <c r="K55" i="280" s="1"/>
  <c r="J45" i="280"/>
  <c r="K45" i="280" s="1"/>
  <c r="J47" i="280"/>
  <c r="K47" i="280" s="1"/>
  <c r="J46" i="280"/>
  <c r="K46" i="280" s="1"/>
  <c r="J51" i="280"/>
  <c r="K51" i="280" s="1"/>
  <c r="J44" i="280"/>
  <c r="K44" i="280" s="1"/>
  <c r="J48" i="280"/>
  <c r="K48" i="280" s="1"/>
  <c r="J49" i="280"/>
  <c r="K49" i="280" s="1"/>
  <c r="J52" i="280"/>
  <c r="K52" i="280" s="1"/>
  <c r="J67" i="280"/>
  <c r="K67" i="280" s="1"/>
  <c r="J59" i="280"/>
  <c r="K59" i="280" s="1"/>
  <c r="J68" i="280"/>
  <c r="K68" i="280" s="1"/>
  <c r="J66" i="280"/>
  <c r="K66" i="280" s="1"/>
  <c r="J41" i="23" l="1"/>
  <c r="Q42" i="23"/>
  <c r="J112" i="278"/>
  <c r="K112" i="278" s="1"/>
  <c r="Q113" i="278"/>
  <c r="E17" i="9"/>
  <c r="J42" i="23" l="1"/>
  <c r="Q43" i="23"/>
  <c r="J113" i="278"/>
  <c r="K113" i="278" s="1"/>
  <c r="Q114" i="278"/>
  <c r="H72" i="1"/>
  <c r="B72" i="1"/>
  <c r="E5" i="1"/>
  <c r="A5" i="1"/>
  <c r="A1" i="1"/>
  <c r="Q44" i="23" l="1"/>
  <c r="J43" i="23"/>
  <c r="J114" i="278"/>
  <c r="K114" i="278" s="1"/>
  <c r="Q115" i="278"/>
  <c r="E10" i="9"/>
  <c r="J44" i="23" l="1"/>
  <c r="Q45" i="23"/>
  <c r="J115" i="278"/>
  <c r="K115" i="278" s="1"/>
  <c r="Q116" i="278"/>
  <c r="E15" i="15"/>
  <c r="J45" i="23" l="1"/>
  <c r="Q46" i="23"/>
  <c r="J116" i="278"/>
  <c r="K116" i="278" s="1"/>
  <c r="Q117" i="278"/>
  <c r="U15" i="960"/>
  <c r="V15" i="960" s="1"/>
  <c r="N15" i="960" s="1"/>
  <c r="U15" i="936"/>
  <c r="V15" i="936" s="1"/>
  <c r="N15" i="936" s="1"/>
  <c r="U15" i="277"/>
  <c r="V15" i="277" s="1"/>
  <c r="N15" i="277" s="1"/>
  <c r="J46" i="23" l="1"/>
  <c r="Q47" i="23"/>
  <c r="J117" i="278"/>
  <c r="K117" i="278" s="1"/>
  <c r="Q118" i="278"/>
  <c r="F5" i="15"/>
  <c r="A72" i="16"/>
  <c r="F5" i="16"/>
  <c r="J47" i="23" l="1"/>
  <c r="Q48" i="23"/>
  <c r="J118" i="278"/>
  <c r="K118" i="278" s="1"/>
  <c r="Q119" i="278"/>
  <c r="J72" i="280"/>
  <c r="B72" i="280"/>
  <c r="B5" i="280"/>
  <c r="B1" i="280"/>
  <c r="I72" i="279"/>
  <c r="A72" i="279"/>
  <c r="A5" i="279"/>
  <c r="A1" i="279"/>
  <c r="I142" i="278"/>
  <c r="A142" i="278"/>
  <c r="A5" i="278"/>
  <c r="A1" i="278"/>
  <c r="I72" i="277"/>
  <c r="A72" i="277"/>
  <c r="A5" i="277"/>
  <c r="Q49" i="23" l="1"/>
  <c r="J48" i="23"/>
  <c r="J119" i="278"/>
  <c r="K119" i="278" s="1"/>
  <c r="Q120" i="278"/>
  <c r="E10" i="15"/>
  <c r="E11" i="15"/>
  <c r="E12" i="15"/>
  <c r="E13" i="15"/>
  <c r="E14"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O11" i="9"/>
  <c r="O12" i="9"/>
  <c r="O1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L11" i="9"/>
  <c r="P11" i="9" s="1"/>
  <c r="L12" i="9"/>
  <c r="P12" i="9" s="1"/>
  <c r="L13" i="9"/>
  <c r="P13" i="9" s="1"/>
  <c r="L14" i="9"/>
  <c r="P14" i="9" s="1"/>
  <c r="L15" i="9"/>
  <c r="P15" i="9" s="1"/>
  <c r="L16" i="9"/>
  <c r="P16" i="9" s="1"/>
  <c r="L17" i="9"/>
  <c r="P17" i="9" s="1"/>
  <c r="L18" i="9"/>
  <c r="P18" i="9" s="1"/>
  <c r="L19" i="9"/>
  <c r="L20" i="9"/>
  <c r="L21" i="9"/>
  <c r="L22" i="9"/>
  <c r="L23" i="9"/>
  <c r="L24" i="9"/>
  <c r="L25" i="9"/>
  <c r="L26" i="9"/>
  <c r="L27" i="9"/>
  <c r="L28" i="9"/>
  <c r="L29" i="9"/>
  <c r="L30" i="9"/>
  <c r="L31" i="9"/>
  <c r="L32" i="9"/>
  <c r="L33" i="9"/>
  <c r="L34" i="9"/>
  <c r="L35" i="9"/>
  <c r="L36" i="9"/>
  <c r="L37" i="9"/>
  <c r="P37" i="9" s="1"/>
  <c r="L38" i="9"/>
  <c r="P38" i="9" s="1"/>
  <c r="L39" i="9"/>
  <c r="P39" i="9" s="1"/>
  <c r="L40" i="9"/>
  <c r="P40" i="9" s="1"/>
  <c r="L41" i="9"/>
  <c r="P41" i="9" s="1"/>
  <c r="L42" i="9"/>
  <c r="P42" i="9" s="1"/>
  <c r="H10" i="9"/>
  <c r="I10" i="9" s="1"/>
  <c r="H11" i="9"/>
  <c r="H12" i="9"/>
  <c r="H13" i="9"/>
  <c r="H14" i="9"/>
  <c r="H15" i="9"/>
  <c r="H16" i="9"/>
  <c r="H17" i="9"/>
  <c r="I17" i="9" s="1"/>
  <c r="H18" i="9"/>
  <c r="H19" i="9"/>
  <c r="H20" i="9"/>
  <c r="H21" i="9"/>
  <c r="H22" i="9"/>
  <c r="H23" i="9"/>
  <c r="H24" i="9"/>
  <c r="H25" i="9"/>
  <c r="H26" i="9"/>
  <c r="H27" i="9"/>
  <c r="H28" i="9"/>
  <c r="H29" i="9"/>
  <c r="H30" i="9"/>
  <c r="H31" i="9"/>
  <c r="H32" i="9"/>
  <c r="H33" i="9"/>
  <c r="H34" i="9"/>
  <c r="H35" i="9"/>
  <c r="H36" i="9"/>
  <c r="H37" i="9"/>
  <c r="H38" i="9"/>
  <c r="H39" i="9"/>
  <c r="H40" i="9"/>
  <c r="H41" i="9"/>
  <c r="H42" i="9"/>
  <c r="E11" i="9"/>
  <c r="E12" i="9"/>
  <c r="E13" i="9"/>
  <c r="E14" i="9"/>
  <c r="E15" i="9"/>
  <c r="E16" i="9"/>
  <c r="E18" i="9"/>
  <c r="E19" i="9"/>
  <c r="E20" i="9"/>
  <c r="E21" i="9"/>
  <c r="E22" i="9"/>
  <c r="E23" i="9"/>
  <c r="E24" i="9"/>
  <c r="E25" i="9"/>
  <c r="E26" i="9"/>
  <c r="E27" i="9"/>
  <c r="E28" i="9"/>
  <c r="E29" i="9"/>
  <c r="E30" i="9"/>
  <c r="E31" i="9"/>
  <c r="E32" i="9"/>
  <c r="E33" i="9"/>
  <c r="E34" i="9"/>
  <c r="E35" i="9"/>
  <c r="E36" i="9"/>
  <c r="E37" i="9"/>
  <c r="E38" i="9"/>
  <c r="E39" i="9"/>
  <c r="E40" i="9"/>
  <c r="E41" i="9"/>
  <c r="E42" i="9"/>
  <c r="J49" i="23" l="1"/>
  <c r="Q50" i="23"/>
  <c r="J120" i="278"/>
  <c r="K120" i="278" s="1"/>
  <c r="Q121" i="278"/>
  <c r="P19" i="9"/>
  <c r="K19" i="8" s="1"/>
  <c r="P20" i="9"/>
  <c r="K20" i="8" s="1"/>
  <c r="P21" i="9"/>
  <c r="K21" i="8" s="1"/>
  <c r="P22" i="9"/>
  <c r="K22" i="8" s="1"/>
  <c r="P23" i="9"/>
  <c r="K23" i="8" s="1"/>
  <c r="P24" i="9"/>
  <c r="K24" i="8" s="1"/>
  <c r="P25" i="9"/>
  <c r="K25" i="8" s="1"/>
  <c r="P26" i="9"/>
  <c r="K26" i="8" s="1"/>
  <c r="P27" i="9"/>
  <c r="K27" i="8" s="1"/>
  <c r="P28" i="9"/>
  <c r="K28" i="8" s="1"/>
  <c r="P29" i="9"/>
  <c r="K29" i="8" s="1"/>
  <c r="P30" i="9"/>
  <c r="K30" i="8" s="1"/>
  <c r="P31" i="9"/>
  <c r="K31" i="8" s="1"/>
  <c r="P32" i="9"/>
  <c r="K32" i="8" s="1"/>
  <c r="P33" i="9"/>
  <c r="K33" i="8" s="1"/>
  <c r="P34" i="9"/>
  <c r="K34" i="8" s="1"/>
  <c r="P35" i="9"/>
  <c r="K35" i="8" s="1"/>
  <c r="P36" i="9"/>
  <c r="K36" i="8" s="1"/>
  <c r="I11" i="9"/>
  <c r="F11" i="8" s="1"/>
  <c r="G11" i="8" s="1"/>
  <c r="I13" i="9"/>
  <c r="I14" i="9"/>
  <c r="F14" i="8" s="1"/>
  <c r="I15" i="9"/>
  <c r="I16" i="9"/>
  <c r="U10" i="960"/>
  <c r="V10" i="960" s="1"/>
  <c r="N10" i="960" s="1"/>
  <c r="U10" i="936"/>
  <c r="V10" i="936" s="1"/>
  <c r="N10" i="936" s="1"/>
  <c r="M14" i="941" s="1"/>
  <c r="U40" i="960"/>
  <c r="V40" i="960" s="1"/>
  <c r="N40" i="960" s="1"/>
  <c r="U40" i="936"/>
  <c r="V40" i="936" s="1"/>
  <c r="N40" i="936" s="1"/>
  <c r="U24" i="960"/>
  <c r="V24" i="960" s="1"/>
  <c r="N24" i="960" s="1"/>
  <c r="U24" i="936"/>
  <c r="V24" i="936" s="1"/>
  <c r="N24" i="936" s="1"/>
  <c r="U11" i="960"/>
  <c r="V11" i="960" s="1"/>
  <c r="N11" i="960" s="1"/>
  <c r="U11" i="936"/>
  <c r="V11" i="936" s="1"/>
  <c r="N11" i="936" s="1"/>
  <c r="M40" i="941" s="1"/>
  <c r="U39" i="960"/>
  <c r="V39" i="960" s="1"/>
  <c r="N39" i="960" s="1"/>
  <c r="U39" i="936"/>
  <c r="V39" i="936" s="1"/>
  <c r="N39" i="936" s="1"/>
  <c r="U35" i="960"/>
  <c r="V35" i="960" s="1"/>
  <c r="N35" i="960" s="1"/>
  <c r="U35" i="936"/>
  <c r="V35" i="936" s="1"/>
  <c r="N35" i="936" s="1"/>
  <c r="U31" i="960"/>
  <c r="V31" i="960" s="1"/>
  <c r="N31" i="960" s="1"/>
  <c r="U31" i="936"/>
  <c r="V31" i="936" s="1"/>
  <c r="N31" i="936" s="1"/>
  <c r="U27" i="960"/>
  <c r="V27" i="960" s="1"/>
  <c r="N27" i="960" s="1"/>
  <c r="U27" i="936"/>
  <c r="V27" i="936" s="1"/>
  <c r="N27" i="936" s="1"/>
  <c r="U23" i="960"/>
  <c r="V23" i="960" s="1"/>
  <c r="N23" i="960" s="1"/>
  <c r="U23" i="936"/>
  <c r="V23" i="936" s="1"/>
  <c r="N23" i="936" s="1"/>
  <c r="U19" i="960"/>
  <c r="V19" i="960" s="1"/>
  <c r="N19" i="960" s="1"/>
  <c r="U19" i="936"/>
  <c r="V19" i="936" s="1"/>
  <c r="N19" i="936" s="1"/>
  <c r="U14" i="960"/>
  <c r="V14" i="960" s="1"/>
  <c r="N14" i="960" s="1"/>
  <c r="M40" i="967" s="1"/>
  <c r="U14" i="936"/>
  <c r="V14" i="936" s="1"/>
  <c r="N14" i="936" s="1"/>
  <c r="U32" i="960"/>
  <c r="V32" i="960" s="1"/>
  <c r="N32" i="960" s="1"/>
  <c r="U32" i="936"/>
  <c r="V32" i="936" s="1"/>
  <c r="N32" i="936" s="1"/>
  <c r="U16" i="960"/>
  <c r="V16" i="960" s="1"/>
  <c r="N16" i="960" s="1"/>
  <c r="U16" i="936"/>
  <c r="V16" i="936" s="1"/>
  <c r="N16" i="936" s="1"/>
  <c r="U42" i="960"/>
  <c r="V42" i="960" s="1"/>
  <c r="N42" i="960" s="1"/>
  <c r="U42" i="936"/>
  <c r="V42" i="936" s="1"/>
  <c r="N42" i="936" s="1"/>
  <c r="U38" i="960"/>
  <c r="V38" i="960" s="1"/>
  <c r="N38" i="960" s="1"/>
  <c r="U38" i="936"/>
  <c r="V38" i="936" s="1"/>
  <c r="N38" i="936" s="1"/>
  <c r="U34" i="960"/>
  <c r="V34" i="960" s="1"/>
  <c r="N34" i="960" s="1"/>
  <c r="U34" i="936"/>
  <c r="V34" i="936" s="1"/>
  <c r="N34" i="936" s="1"/>
  <c r="U30" i="960"/>
  <c r="V30" i="960" s="1"/>
  <c r="N30" i="960" s="1"/>
  <c r="U30" i="936"/>
  <c r="V30" i="936" s="1"/>
  <c r="N30" i="936" s="1"/>
  <c r="U26" i="960"/>
  <c r="V26" i="960" s="1"/>
  <c r="N26" i="960" s="1"/>
  <c r="U26" i="936"/>
  <c r="V26" i="936" s="1"/>
  <c r="N26" i="936" s="1"/>
  <c r="U22" i="960"/>
  <c r="V22" i="960" s="1"/>
  <c r="N22" i="960" s="1"/>
  <c r="U22" i="936"/>
  <c r="V22" i="936" s="1"/>
  <c r="N22" i="936" s="1"/>
  <c r="U18" i="960"/>
  <c r="V18" i="960" s="1"/>
  <c r="N18" i="960" s="1"/>
  <c r="U18" i="936"/>
  <c r="V18" i="936" s="1"/>
  <c r="N18" i="936" s="1"/>
  <c r="U13" i="960"/>
  <c r="V13" i="960" s="1"/>
  <c r="N13" i="960" s="1"/>
  <c r="M14" i="967" s="1"/>
  <c r="U13" i="936"/>
  <c r="V13" i="936" s="1"/>
  <c r="N13" i="936" s="1"/>
  <c r="U36" i="960"/>
  <c r="V36" i="960" s="1"/>
  <c r="N36" i="960" s="1"/>
  <c r="U36" i="936"/>
  <c r="V36" i="936" s="1"/>
  <c r="N36" i="936" s="1"/>
  <c r="U28" i="960"/>
  <c r="V28" i="960" s="1"/>
  <c r="N28" i="960" s="1"/>
  <c r="U28" i="936"/>
  <c r="V28" i="936" s="1"/>
  <c r="N28" i="936" s="1"/>
  <c r="U20" i="960"/>
  <c r="V20" i="960" s="1"/>
  <c r="N20" i="960" s="1"/>
  <c r="U20" i="936"/>
  <c r="V20" i="936" s="1"/>
  <c r="N20" i="936" s="1"/>
  <c r="U41" i="960"/>
  <c r="V41" i="960" s="1"/>
  <c r="N41" i="960" s="1"/>
  <c r="U41" i="936"/>
  <c r="V41" i="936" s="1"/>
  <c r="N41" i="936" s="1"/>
  <c r="U37" i="960"/>
  <c r="V37" i="960" s="1"/>
  <c r="N37" i="960" s="1"/>
  <c r="U37" i="936"/>
  <c r="V37" i="936" s="1"/>
  <c r="N37" i="936" s="1"/>
  <c r="U33" i="960"/>
  <c r="V33" i="960" s="1"/>
  <c r="N33" i="960" s="1"/>
  <c r="U33" i="936"/>
  <c r="V33" i="936" s="1"/>
  <c r="N33" i="936" s="1"/>
  <c r="U29" i="960"/>
  <c r="V29" i="960" s="1"/>
  <c r="N29" i="960" s="1"/>
  <c r="U29" i="936"/>
  <c r="V29" i="936" s="1"/>
  <c r="N29" i="936" s="1"/>
  <c r="U25" i="960"/>
  <c r="V25" i="960" s="1"/>
  <c r="N25" i="960" s="1"/>
  <c r="U25" i="936"/>
  <c r="V25" i="936" s="1"/>
  <c r="N25" i="936" s="1"/>
  <c r="U21" i="960"/>
  <c r="V21" i="960" s="1"/>
  <c r="N21" i="960" s="1"/>
  <c r="U21" i="936"/>
  <c r="V21" i="936" s="1"/>
  <c r="N21" i="936" s="1"/>
  <c r="U17" i="960"/>
  <c r="V17" i="960" s="1"/>
  <c r="N17" i="960" s="1"/>
  <c r="U17" i="936"/>
  <c r="V17" i="936" s="1"/>
  <c r="N17" i="936" s="1"/>
  <c r="U12" i="960"/>
  <c r="V12" i="960" s="1"/>
  <c r="N12" i="960" s="1"/>
  <c r="U12" i="936"/>
  <c r="V12" i="936" s="1"/>
  <c r="N12" i="936" s="1"/>
  <c r="I12" i="9"/>
  <c r="F12" i="8" s="1"/>
  <c r="K20" i="944"/>
  <c r="K20" i="965"/>
  <c r="D19" i="943"/>
  <c r="I15" i="15"/>
  <c r="J15" i="15" s="1"/>
  <c r="U37" i="277"/>
  <c r="V37" i="277" s="1"/>
  <c r="N37" i="277" s="1"/>
  <c r="U29" i="277"/>
  <c r="V29" i="277" s="1"/>
  <c r="N29" i="277" s="1"/>
  <c r="U21" i="277"/>
  <c r="V21" i="277" s="1"/>
  <c r="N21" i="277" s="1"/>
  <c r="U12" i="277"/>
  <c r="V12" i="277" s="1"/>
  <c r="U40" i="277"/>
  <c r="V40" i="277" s="1"/>
  <c r="N40" i="277" s="1"/>
  <c r="U32" i="277"/>
  <c r="V32" i="277" s="1"/>
  <c r="N32" i="277" s="1"/>
  <c r="U24" i="277"/>
  <c r="V24" i="277" s="1"/>
  <c r="N24" i="277" s="1"/>
  <c r="U11" i="277"/>
  <c r="V11" i="277" s="1"/>
  <c r="U42" i="277"/>
  <c r="V42" i="277" s="1"/>
  <c r="N42" i="277" s="1"/>
  <c r="U38" i="277"/>
  <c r="V38" i="277" s="1"/>
  <c r="N38" i="277" s="1"/>
  <c r="U34" i="277"/>
  <c r="V34" i="277" s="1"/>
  <c r="N34" i="277" s="1"/>
  <c r="U30" i="277"/>
  <c r="V30" i="277" s="1"/>
  <c r="N30" i="277" s="1"/>
  <c r="U26" i="277"/>
  <c r="V26" i="277" s="1"/>
  <c r="N26" i="277" s="1"/>
  <c r="U22" i="277"/>
  <c r="V22" i="277" s="1"/>
  <c r="N22" i="277" s="1"/>
  <c r="U18" i="277"/>
  <c r="V18" i="277" s="1"/>
  <c r="N18" i="277" s="1"/>
  <c r="U13" i="277"/>
  <c r="U41" i="277"/>
  <c r="V41" i="277" s="1"/>
  <c r="N41" i="277" s="1"/>
  <c r="U33" i="277"/>
  <c r="V33" i="277" s="1"/>
  <c r="N33" i="277" s="1"/>
  <c r="U25" i="277"/>
  <c r="V25" i="277" s="1"/>
  <c r="N25" i="277" s="1"/>
  <c r="U17" i="277"/>
  <c r="U36" i="277"/>
  <c r="U28" i="277"/>
  <c r="V28" i="277" s="1"/>
  <c r="N28" i="277" s="1"/>
  <c r="U20" i="277"/>
  <c r="V20" i="277" s="1"/>
  <c r="U16" i="277"/>
  <c r="U39" i="277"/>
  <c r="V39" i="277" s="1"/>
  <c r="N39" i="277" s="1"/>
  <c r="U35" i="277"/>
  <c r="V35" i="277" s="1"/>
  <c r="N35" i="277" s="1"/>
  <c r="U31" i="277"/>
  <c r="V31" i="277" s="1"/>
  <c r="N31" i="277" s="1"/>
  <c r="U27" i="277"/>
  <c r="V27" i="277" s="1"/>
  <c r="N27" i="277" s="1"/>
  <c r="U23" i="277"/>
  <c r="V23" i="277" s="1"/>
  <c r="N23" i="277" s="1"/>
  <c r="U19" i="277"/>
  <c r="V19" i="277" s="1"/>
  <c r="N19" i="277" s="1"/>
  <c r="U14" i="277"/>
  <c r="V14" i="277" s="1"/>
  <c r="U10" i="277"/>
  <c r="V36" i="277"/>
  <c r="N36" i="277" s="1"/>
  <c r="V16" i="277"/>
  <c r="N16" i="277" s="1"/>
  <c r="V13" i="277"/>
  <c r="N13" i="277" s="1"/>
  <c r="V10" i="277"/>
  <c r="N10" i="277" s="1"/>
  <c r="V17" i="277"/>
  <c r="N17" i="277" s="1"/>
  <c r="I19" i="15"/>
  <c r="J19" i="15" s="1"/>
  <c r="I39" i="9"/>
  <c r="F39" i="8" s="1"/>
  <c r="I35" i="9"/>
  <c r="F35" i="8" s="1"/>
  <c r="I31" i="9"/>
  <c r="F31" i="8" s="1"/>
  <c r="I27" i="9"/>
  <c r="F27" i="8" s="1"/>
  <c r="I23" i="9"/>
  <c r="F23" i="8" s="1"/>
  <c r="I19" i="9"/>
  <c r="F19" i="8" s="1"/>
  <c r="I42" i="9"/>
  <c r="F42" i="8" s="1"/>
  <c r="I38" i="9"/>
  <c r="F38" i="8" s="1"/>
  <c r="I34" i="9"/>
  <c r="F34" i="8" s="1"/>
  <c r="I30" i="9"/>
  <c r="F30" i="8" s="1"/>
  <c r="I26" i="9"/>
  <c r="F26" i="8" s="1"/>
  <c r="I22" i="9"/>
  <c r="F22" i="8" s="1"/>
  <c r="I18" i="9"/>
  <c r="F18" i="8" s="1"/>
  <c r="I41" i="9"/>
  <c r="F41" i="8" s="1"/>
  <c r="I33" i="9"/>
  <c r="F33" i="8" s="1"/>
  <c r="I29" i="9"/>
  <c r="F29" i="8" s="1"/>
  <c r="I21" i="9"/>
  <c r="F21" i="8" s="1"/>
  <c r="I40" i="9"/>
  <c r="F40" i="8" s="1"/>
  <c r="I36" i="9"/>
  <c r="F36" i="8" s="1"/>
  <c r="I32" i="9"/>
  <c r="F32" i="8" s="1"/>
  <c r="I28" i="9"/>
  <c r="F28" i="8" s="1"/>
  <c r="I24" i="9"/>
  <c r="F24" i="8" s="1"/>
  <c r="I20" i="9"/>
  <c r="F20" i="8" s="1"/>
  <c r="K30" i="932" s="1"/>
  <c r="I37" i="9"/>
  <c r="F37" i="8" s="1"/>
  <c r="I25" i="9"/>
  <c r="F25" i="8" s="1"/>
  <c r="F16" i="8"/>
  <c r="F15" i="8"/>
  <c r="F13" i="8"/>
  <c r="I26" i="15"/>
  <c r="J26" i="15" s="1"/>
  <c r="I31" i="15"/>
  <c r="J31" i="15" s="1"/>
  <c r="I23" i="15"/>
  <c r="J23" i="15" s="1"/>
  <c r="I14" i="15"/>
  <c r="J14" i="15" s="1"/>
  <c r="I40" i="15"/>
  <c r="J40" i="15" s="1"/>
  <c r="I39" i="15"/>
  <c r="J39" i="15" s="1"/>
  <c r="I35" i="15"/>
  <c r="J35" i="15" s="1"/>
  <c r="I24" i="15"/>
  <c r="J24" i="15" s="1"/>
  <c r="I11" i="15"/>
  <c r="J11" i="15" s="1"/>
  <c r="I42" i="15"/>
  <c r="J42" i="15" s="1"/>
  <c r="I30" i="15"/>
  <c r="J30" i="15" s="1"/>
  <c r="I22" i="15"/>
  <c r="J22" i="15" s="1"/>
  <c r="I36" i="15"/>
  <c r="J36" i="15" s="1"/>
  <c r="I27" i="15"/>
  <c r="J27" i="15" s="1"/>
  <c r="I20" i="15"/>
  <c r="J20" i="15" s="1"/>
  <c r="I18" i="15"/>
  <c r="J18" i="15" s="1"/>
  <c r="I33" i="15"/>
  <c r="J33" i="15" s="1"/>
  <c r="I38" i="15"/>
  <c r="J38" i="15" s="1"/>
  <c r="I34" i="15"/>
  <c r="J34" i="15" s="1"/>
  <c r="K10" i="8"/>
  <c r="I10" i="15"/>
  <c r="J10" i="15" s="1"/>
  <c r="K39" i="8"/>
  <c r="K15" i="8"/>
  <c r="K11" i="8"/>
  <c r="F17" i="8"/>
  <c r="K42" i="8"/>
  <c r="K38" i="8"/>
  <c r="K18" i="8"/>
  <c r="K14" i="8"/>
  <c r="K41" i="8"/>
  <c r="K37" i="8"/>
  <c r="K17" i="8"/>
  <c r="K13" i="8"/>
  <c r="I13" i="15"/>
  <c r="K40" i="8"/>
  <c r="K16" i="8"/>
  <c r="K12" i="8"/>
  <c r="I41" i="15"/>
  <c r="I37" i="15"/>
  <c r="I29" i="15"/>
  <c r="I25" i="15"/>
  <c r="I21" i="15"/>
  <c r="I17" i="15"/>
  <c r="F10" i="8"/>
  <c r="I32" i="15"/>
  <c r="I16" i="15"/>
  <c r="I28" i="15"/>
  <c r="I12" i="15"/>
  <c r="N10" i="17"/>
  <c r="N11" i="17"/>
  <c r="N12" i="17"/>
  <c r="N13"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N42"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N9" i="17"/>
  <c r="H9" i="17"/>
  <c r="Q51" i="23" l="1"/>
  <c r="J50" i="23"/>
  <c r="J121" i="278"/>
  <c r="K121" i="278" s="1"/>
  <c r="Q122" i="278"/>
  <c r="K20" i="932"/>
  <c r="K30" i="944"/>
  <c r="G12" i="8"/>
  <c r="Q9" i="960"/>
  <c r="R9" i="960" s="1"/>
  <c r="L9" i="960" s="1"/>
  <c r="Q9" i="936"/>
  <c r="R9" i="936" s="1"/>
  <c r="L9" i="936" s="1"/>
  <c r="Q10" i="960"/>
  <c r="R10" i="960" s="1"/>
  <c r="L10" i="960" s="1"/>
  <c r="Q10" i="936"/>
  <c r="R10" i="936" s="1"/>
  <c r="L10" i="936" s="1"/>
  <c r="K14" i="941" s="1"/>
  <c r="O10" i="17"/>
  <c r="D19" i="930"/>
  <c r="K30" i="965"/>
  <c r="Q42" i="960"/>
  <c r="R42" i="960" s="1"/>
  <c r="L42" i="960" s="1"/>
  <c r="Q42" i="936"/>
  <c r="R42" i="936" s="1"/>
  <c r="L42" i="936" s="1"/>
  <c r="Q34" i="960"/>
  <c r="R34" i="960" s="1"/>
  <c r="L34" i="960" s="1"/>
  <c r="Q34" i="936"/>
  <c r="R34" i="936" s="1"/>
  <c r="L34" i="936" s="1"/>
  <c r="Q30" i="960"/>
  <c r="R30" i="960" s="1"/>
  <c r="L30" i="960" s="1"/>
  <c r="Q30" i="936"/>
  <c r="R30" i="936" s="1"/>
  <c r="L30" i="936" s="1"/>
  <c r="Q22" i="960"/>
  <c r="R22" i="960" s="1"/>
  <c r="L22" i="960" s="1"/>
  <c r="Q22" i="936"/>
  <c r="R22" i="936" s="1"/>
  <c r="L22" i="936" s="1"/>
  <c r="Q18" i="960"/>
  <c r="R18" i="960" s="1"/>
  <c r="L18" i="960" s="1"/>
  <c r="Q18" i="936"/>
  <c r="R18" i="936" s="1"/>
  <c r="L18" i="936" s="1"/>
  <c r="Q41" i="960"/>
  <c r="R41" i="960" s="1"/>
  <c r="L41" i="960" s="1"/>
  <c r="Q41" i="936"/>
  <c r="R41" i="936" s="1"/>
  <c r="L41" i="936" s="1"/>
  <c r="Q37" i="960"/>
  <c r="R37" i="960" s="1"/>
  <c r="L37" i="960" s="1"/>
  <c r="Q37" i="936"/>
  <c r="R37" i="936" s="1"/>
  <c r="L37" i="936" s="1"/>
  <c r="Q33" i="960"/>
  <c r="R33" i="960" s="1"/>
  <c r="L33" i="960" s="1"/>
  <c r="Q33" i="936"/>
  <c r="R33" i="936" s="1"/>
  <c r="L33" i="936" s="1"/>
  <c r="Q29" i="960"/>
  <c r="R29" i="960" s="1"/>
  <c r="L29" i="960" s="1"/>
  <c r="Q29" i="936"/>
  <c r="R29" i="936" s="1"/>
  <c r="L29" i="936" s="1"/>
  <c r="Q25" i="960"/>
  <c r="R25" i="960" s="1"/>
  <c r="L25" i="960" s="1"/>
  <c r="Q25" i="936"/>
  <c r="R25" i="936" s="1"/>
  <c r="L25" i="936" s="1"/>
  <c r="Q21" i="960"/>
  <c r="R21" i="960" s="1"/>
  <c r="L21" i="960" s="1"/>
  <c r="Q21" i="936"/>
  <c r="R21" i="936" s="1"/>
  <c r="L21" i="936" s="1"/>
  <c r="Q17" i="960"/>
  <c r="R17" i="960" s="1"/>
  <c r="L17" i="960" s="1"/>
  <c r="Q17" i="936"/>
  <c r="R17" i="936" s="1"/>
  <c r="L17" i="936" s="1"/>
  <c r="Q13" i="960"/>
  <c r="R13" i="960" s="1"/>
  <c r="L13" i="960" s="1"/>
  <c r="K14" i="967" s="1"/>
  <c r="Q13" i="936"/>
  <c r="R13" i="936" s="1"/>
  <c r="L13" i="936" s="1"/>
  <c r="Q40" i="960"/>
  <c r="R40" i="960" s="1"/>
  <c r="L40" i="960" s="1"/>
  <c r="Q40" i="936"/>
  <c r="R40" i="936" s="1"/>
  <c r="L40" i="936" s="1"/>
  <c r="Q32" i="960"/>
  <c r="R32" i="960" s="1"/>
  <c r="L32" i="960" s="1"/>
  <c r="Q32" i="936"/>
  <c r="R32" i="936" s="1"/>
  <c r="L32" i="936" s="1"/>
  <c r="Q24" i="960"/>
  <c r="R24" i="960" s="1"/>
  <c r="L24" i="960" s="1"/>
  <c r="Q24" i="936"/>
  <c r="R24" i="936" s="1"/>
  <c r="L24" i="936" s="1"/>
  <c r="Q12" i="960"/>
  <c r="R12" i="960" s="1"/>
  <c r="L12" i="960" s="1"/>
  <c r="Q12" i="936"/>
  <c r="R12" i="936" s="1"/>
  <c r="L12" i="936" s="1"/>
  <c r="Q36" i="960"/>
  <c r="R36" i="960" s="1"/>
  <c r="L36" i="960" s="1"/>
  <c r="Q36" i="936"/>
  <c r="R36" i="936" s="1"/>
  <c r="L36" i="936" s="1"/>
  <c r="Q28" i="960"/>
  <c r="R28" i="960" s="1"/>
  <c r="L28" i="960" s="1"/>
  <c r="Q28" i="936"/>
  <c r="R28" i="936" s="1"/>
  <c r="L28" i="936" s="1"/>
  <c r="Q20" i="960"/>
  <c r="R20" i="960" s="1"/>
  <c r="L20" i="960" s="1"/>
  <c r="Q20" i="936"/>
  <c r="R20" i="936" s="1"/>
  <c r="L20" i="936" s="1"/>
  <c r="Q16" i="960"/>
  <c r="R16" i="960" s="1"/>
  <c r="L16" i="960" s="1"/>
  <c r="Q16" i="936"/>
  <c r="R16" i="936" s="1"/>
  <c r="L16" i="936" s="1"/>
  <c r="Q39" i="960"/>
  <c r="R39" i="960" s="1"/>
  <c r="L39" i="960" s="1"/>
  <c r="Q39" i="936"/>
  <c r="R39" i="936" s="1"/>
  <c r="L39" i="936" s="1"/>
  <c r="Q35" i="960"/>
  <c r="R35" i="960" s="1"/>
  <c r="L35" i="960" s="1"/>
  <c r="Q35" i="936"/>
  <c r="R35" i="936" s="1"/>
  <c r="L35" i="936" s="1"/>
  <c r="Q31" i="960"/>
  <c r="R31" i="960" s="1"/>
  <c r="L31" i="960" s="1"/>
  <c r="Q31" i="936"/>
  <c r="R31" i="936" s="1"/>
  <c r="L31" i="936" s="1"/>
  <c r="Q27" i="960"/>
  <c r="R27" i="960" s="1"/>
  <c r="L27" i="960" s="1"/>
  <c r="Q27" i="936"/>
  <c r="R27" i="936" s="1"/>
  <c r="L27" i="936" s="1"/>
  <c r="Q23" i="960"/>
  <c r="R23" i="960" s="1"/>
  <c r="L23" i="960" s="1"/>
  <c r="Q23" i="936"/>
  <c r="R23" i="936" s="1"/>
  <c r="L23" i="936" s="1"/>
  <c r="Q19" i="960"/>
  <c r="R19" i="960" s="1"/>
  <c r="L19" i="960" s="1"/>
  <c r="Q19" i="936"/>
  <c r="R19" i="936" s="1"/>
  <c r="L19" i="936" s="1"/>
  <c r="Q15" i="960"/>
  <c r="R15" i="960" s="1"/>
  <c r="L15" i="960" s="1"/>
  <c r="Q15" i="936"/>
  <c r="R15" i="936" s="1"/>
  <c r="L15" i="936" s="1"/>
  <c r="Q11" i="960"/>
  <c r="R11" i="960" s="1"/>
  <c r="L11" i="960" s="1"/>
  <c r="Q11" i="936"/>
  <c r="R11" i="936" s="1"/>
  <c r="L11" i="936" s="1"/>
  <c r="K40" i="941" s="1"/>
  <c r="Q38" i="960"/>
  <c r="R38" i="960" s="1"/>
  <c r="L38" i="960" s="1"/>
  <c r="Q38" i="936"/>
  <c r="R38" i="936" s="1"/>
  <c r="L38" i="936" s="1"/>
  <c r="Q26" i="960"/>
  <c r="R26" i="960" s="1"/>
  <c r="L26" i="960" s="1"/>
  <c r="Q26" i="936"/>
  <c r="R26" i="936" s="1"/>
  <c r="L26" i="936" s="1"/>
  <c r="Q14" i="960"/>
  <c r="R14" i="960" s="1"/>
  <c r="L14" i="960" s="1"/>
  <c r="K40" i="967" s="1"/>
  <c r="Q14" i="936"/>
  <c r="R14" i="936" s="1"/>
  <c r="L14" i="936" s="1"/>
  <c r="K33" i="944"/>
  <c r="K33" i="965"/>
  <c r="K33" i="932"/>
  <c r="G19" i="964"/>
  <c r="K13" i="944"/>
  <c r="K13" i="965"/>
  <c r="K13" i="932"/>
  <c r="K43" i="965"/>
  <c r="K43" i="944"/>
  <c r="K43" i="932"/>
  <c r="K23" i="944"/>
  <c r="G19" i="943"/>
  <c r="K23" i="965"/>
  <c r="K23" i="932"/>
  <c r="G19" i="930"/>
  <c r="D19" i="964"/>
  <c r="K10" i="965"/>
  <c r="K10" i="944"/>
  <c r="K10" i="932"/>
  <c r="K40" i="965"/>
  <c r="K40" i="944"/>
  <c r="K40" i="932"/>
  <c r="F11" i="277"/>
  <c r="F11" i="960"/>
  <c r="F11" i="936"/>
  <c r="E19" i="943"/>
  <c r="K21" i="965"/>
  <c r="K21" i="944"/>
  <c r="F12" i="277"/>
  <c r="K31" i="944"/>
  <c r="N14" i="277"/>
  <c r="N20" i="277"/>
  <c r="N11" i="277"/>
  <c r="M14" i="903" s="1"/>
  <c r="N12" i="277"/>
  <c r="M40" i="903" s="1"/>
  <c r="O9" i="17"/>
  <c r="K20" i="15"/>
  <c r="K35" i="15"/>
  <c r="K38" i="15"/>
  <c r="K42" i="15"/>
  <c r="K31" i="15"/>
  <c r="K33" i="15"/>
  <c r="K36" i="15"/>
  <c r="K11" i="15"/>
  <c r="K40" i="15"/>
  <c r="K26" i="15"/>
  <c r="K34" i="15"/>
  <c r="K30" i="15"/>
  <c r="K23" i="15"/>
  <c r="K15" i="15"/>
  <c r="K10" i="15"/>
  <c r="K27" i="15"/>
  <c r="K39" i="15"/>
  <c r="K18" i="15"/>
  <c r="K22" i="15"/>
  <c r="K24" i="15"/>
  <c r="K14" i="15"/>
  <c r="K19" i="15"/>
  <c r="Q35" i="277"/>
  <c r="R35" i="277" s="1"/>
  <c r="L35" i="277" s="1"/>
  <c r="Q27" i="277"/>
  <c r="R27" i="277" s="1"/>
  <c r="L27" i="277" s="1"/>
  <c r="Q23" i="277"/>
  <c r="R23" i="277" s="1"/>
  <c r="L23" i="277" s="1"/>
  <c r="Q15" i="277"/>
  <c r="R15" i="277" s="1"/>
  <c r="L15" i="277" s="1"/>
  <c r="Q42" i="277"/>
  <c r="R42" i="277" s="1"/>
  <c r="L42" i="277" s="1"/>
  <c r="Q34" i="277"/>
  <c r="R34" i="277" s="1"/>
  <c r="L34" i="277" s="1"/>
  <c r="Q26" i="277"/>
  <c r="R26" i="277" s="1"/>
  <c r="L26" i="277" s="1"/>
  <c r="Q18" i="277"/>
  <c r="R18" i="277" s="1"/>
  <c r="L18" i="277" s="1"/>
  <c r="Q10" i="277"/>
  <c r="R10" i="277" s="1"/>
  <c r="L10" i="277" s="1"/>
  <c r="Q41" i="277"/>
  <c r="R41" i="277" s="1"/>
  <c r="L41" i="277" s="1"/>
  <c r="Q37" i="277"/>
  <c r="R37" i="277" s="1"/>
  <c r="L37" i="277" s="1"/>
  <c r="Q33" i="277"/>
  <c r="R33" i="277" s="1"/>
  <c r="L33" i="277" s="1"/>
  <c r="Q29" i="277"/>
  <c r="R29" i="277" s="1"/>
  <c r="L29" i="277" s="1"/>
  <c r="Q25" i="277"/>
  <c r="R25" i="277" s="1"/>
  <c r="L25" i="277" s="1"/>
  <c r="Q21" i="277"/>
  <c r="R21" i="277" s="1"/>
  <c r="L21" i="277" s="1"/>
  <c r="Q17" i="277"/>
  <c r="R17" i="277" s="1"/>
  <c r="L17" i="277" s="1"/>
  <c r="Q13" i="277"/>
  <c r="R13" i="277" s="1"/>
  <c r="L13" i="277" s="1"/>
  <c r="Q39" i="277"/>
  <c r="R39" i="277" s="1"/>
  <c r="L39" i="277" s="1"/>
  <c r="Q31" i="277"/>
  <c r="R31" i="277" s="1"/>
  <c r="L31" i="277" s="1"/>
  <c r="Q19" i="277"/>
  <c r="R19" i="277" s="1"/>
  <c r="L19" i="277" s="1"/>
  <c r="Q11" i="277"/>
  <c r="R11" i="277" s="1"/>
  <c r="L11" i="277" s="1"/>
  <c r="Q38" i="277"/>
  <c r="R38" i="277" s="1"/>
  <c r="L38" i="277" s="1"/>
  <c r="Q30" i="277"/>
  <c r="R30" i="277" s="1"/>
  <c r="L30" i="277" s="1"/>
  <c r="Q22" i="277"/>
  <c r="R22" i="277" s="1"/>
  <c r="L22" i="277" s="1"/>
  <c r="Q14" i="277"/>
  <c r="R14" i="277" s="1"/>
  <c r="L14" i="277" s="1"/>
  <c r="Q9" i="277"/>
  <c r="R9" i="277" s="1"/>
  <c r="L9" i="277" s="1"/>
  <c r="Q40" i="277"/>
  <c r="R40" i="277" s="1"/>
  <c r="L40" i="277" s="1"/>
  <c r="Q36" i="277"/>
  <c r="R36" i="277" s="1"/>
  <c r="L36" i="277" s="1"/>
  <c r="Q32" i="277"/>
  <c r="R32" i="277" s="1"/>
  <c r="L32" i="277" s="1"/>
  <c r="Q28" i="277"/>
  <c r="R28" i="277" s="1"/>
  <c r="L28" i="277" s="1"/>
  <c r="Q24" i="277"/>
  <c r="R24" i="277" s="1"/>
  <c r="L24" i="277" s="1"/>
  <c r="Q20" i="277"/>
  <c r="R20" i="277" s="1"/>
  <c r="L20" i="277" s="1"/>
  <c r="Q16" i="277"/>
  <c r="R16" i="277" s="1"/>
  <c r="L16" i="277" s="1"/>
  <c r="Q12" i="277"/>
  <c r="R12" i="277" s="1"/>
  <c r="L12" i="277" s="1"/>
  <c r="G10" i="8"/>
  <c r="L10" i="8"/>
  <c r="L20" i="8"/>
  <c r="L36" i="8"/>
  <c r="L17" i="8"/>
  <c r="L22" i="8"/>
  <c r="L38" i="8"/>
  <c r="L19" i="8"/>
  <c r="G26" i="8"/>
  <c r="G41" i="8"/>
  <c r="G30" i="8"/>
  <c r="G33" i="8"/>
  <c r="L24" i="8"/>
  <c r="L40" i="8"/>
  <c r="L21" i="8"/>
  <c r="L39" i="8"/>
  <c r="G20" i="8"/>
  <c r="K31" i="932" s="1"/>
  <c r="G35" i="8"/>
  <c r="G25" i="8"/>
  <c r="G28" i="8"/>
  <c r="L16" i="8"/>
  <c r="L32" i="8"/>
  <c r="L13" i="8"/>
  <c r="L29" i="8"/>
  <c r="L18" i="8"/>
  <c r="L34" i="8"/>
  <c r="G24" i="8"/>
  <c r="L15" i="8"/>
  <c r="L31" i="8"/>
  <c r="G18" i="8"/>
  <c r="G31" i="8"/>
  <c r="G40" i="8"/>
  <c r="G19" i="8"/>
  <c r="K21" i="932" s="1"/>
  <c r="G22" i="8"/>
  <c r="G16" i="8"/>
  <c r="L33" i="8"/>
  <c r="L35" i="8"/>
  <c r="G39" i="8"/>
  <c r="G27" i="8"/>
  <c r="L37" i="8"/>
  <c r="L26" i="8"/>
  <c r="L42" i="8"/>
  <c r="L23" i="8"/>
  <c r="G34" i="8"/>
  <c r="G14" i="8"/>
  <c r="E19" i="930" s="1"/>
  <c r="G38" i="8"/>
  <c r="G21" i="8"/>
  <c r="L12" i="8"/>
  <c r="L28" i="8"/>
  <c r="L25" i="8"/>
  <c r="L41" i="8"/>
  <c r="L14" i="8"/>
  <c r="L30" i="8"/>
  <c r="G17" i="8"/>
  <c r="L11" i="8"/>
  <c r="L27" i="8"/>
  <c r="G42" i="8"/>
  <c r="G36" i="8"/>
  <c r="G23" i="8"/>
  <c r="G13" i="8"/>
  <c r="G15" i="8"/>
  <c r="G37" i="8"/>
  <c r="G32" i="8"/>
  <c r="G29" i="8"/>
  <c r="O11" i="17"/>
  <c r="O38" i="17"/>
  <c r="O31" i="17"/>
  <c r="O26" i="17"/>
  <c r="O18" i="17"/>
  <c r="O42" i="17"/>
  <c r="O41" i="17"/>
  <c r="O39" i="17"/>
  <c r="O37" i="17"/>
  <c r="O36" i="17"/>
  <c r="O35" i="17"/>
  <c r="O34" i="17"/>
  <c r="O30" i="17"/>
  <c r="O27" i="17"/>
  <c r="O23" i="17"/>
  <c r="O22" i="17"/>
  <c r="O19" i="17"/>
  <c r="O15" i="17"/>
  <c r="O14" i="17"/>
  <c r="O13" i="17"/>
  <c r="O17" i="17"/>
  <c r="O29" i="17"/>
  <c r="O21" i="17"/>
  <c r="O33" i="17"/>
  <c r="O25" i="17"/>
  <c r="O40" i="17"/>
  <c r="O32" i="17"/>
  <c r="O28" i="17"/>
  <c r="O24" i="17"/>
  <c r="O20" i="17"/>
  <c r="O16" i="17"/>
  <c r="O12" i="17"/>
  <c r="J16" i="15"/>
  <c r="J21" i="15"/>
  <c r="J41" i="15"/>
  <c r="J12" i="15"/>
  <c r="J32" i="15"/>
  <c r="J25" i="15"/>
  <c r="J28" i="15"/>
  <c r="J29" i="15"/>
  <c r="J13" i="15"/>
  <c r="J17" i="15"/>
  <c r="J37" i="15"/>
  <c r="A1" i="8"/>
  <c r="J51" i="23" l="1"/>
  <c r="Q52" i="23"/>
  <c r="J122" i="278"/>
  <c r="K122" i="278" s="1"/>
  <c r="Q123" i="278"/>
  <c r="F12" i="960"/>
  <c r="F12" i="936"/>
  <c r="K31" i="965"/>
  <c r="O11" i="277"/>
  <c r="P11" i="277" s="1"/>
  <c r="I11" i="277"/>
  <c r="J11" i="277" s="1"/>
  <c r="I12" i="277"/>
  <c r="J12" i="277" s="1"/>
  <c r="O12" i="277"/>
  <c r="P12" i="277" s="1"/>
  <c r="O10" i="280"/>
  <c r="O10" i="962"/>
  <c r="M14" i="968" s="1"/>
  <c r="O10" i="938"/>
  <c r="M14" i="942" s="1"/>
  <c r="M28" i="964"/>
  <c r="R9" i="965"/>
  <c r="T9" i="944"/>
  <c r="O14" i="280"/>
  <c r="M14" i="931" s="1"/>
  <c r="O14" i="962"/>
  <c r="O14" i="938"/>
  <c r="M30" i="930"/>
  <c r="O23" i="962"/>
  <c r="O23" i="938"/>
  <c r="O31" i="280"/>
  <c r="O31" i="962"/>
  <c r="O31" i="938"/>
  <c r="O27" i="962"/>
  <c r="O27" i="938"/>
  <c r="O30" i="280"/>
  <c r="O30" i="962"/>
  <c r="O30" i="938"/>
  <c r="O11" i="280"/>
  <c r="O11" i="962"/>
  <c r="O11" i="938"/>
  <c r="T19" i="944"/>
  <c r="M30" i="943"/>
  <c r="R19" i="965"/>
  <c r="O42" i="280"/>
  <c r="O42" i="962"/>
  <c r="O42" i="938"/>
  <c r="O22" i="962"/>
  <c r="O22" i="938"/>
  <c r="O34" i="962"/>
  <c r="O34" i="938"/>
  <c r="O36" i="280"/>
  <c r="O36" i="962"/>
  <c r="O36" i="938"/>
  <c r="O38" i="962"/>
  <c r="O38" i="938"/>
  <c r="O39" i="962"/>
  <c r="O39" i="938"/>
  <c r="O40" i="280"/>
  <c r="O40" i="962"/>
  <c r="O40" i="938"/>
  <c r="O20" i="280"/>
  <c r="O20" i="962"/>
  <c r="O20" i="938"/>
  <c r="O24" i="962"/>
  <c r="O24" i="938"/>
  <c r="O19" i="280"/>
  <c r="O19" i="962"/>
  <c r="O19" i="938"/>
  <c r="T19" i="932"/>
  <c r="O18" i="962"/>
  <c r="O18" i="938"/>
  <c r="T9" i="932"/>
  <c r="O15" i="280"/>
  <c r="O15" i="962"/>
  <c r="O15" i="938"/>
  <c r="O26" i="280"/>
  <c r="O26" i="962"/>
  <c r="O26" i="938"/>
  <c r="O33" i="962"/>
  <c r="O33" i="938"/>
  <c r="O35" i="962"/>
  <c r="O35" i="938"/>
  <c r="F11" i="961"/>
  <c r="F11" i="937"/>
  <c r="H19" i="943"/>
  <c r="K24" i="944"/>
  <c r="K24" i="965"/>
  <c r="K24" i="932"/>
  <c r="H19" i="930"/>
  <c r="F23" i="961"/>
  <c r="F23" i="937"/>
  <c r="F25" i="961"/>
  <c r="F25" i="937"/>
  <c r="F42" i="961"/>
  <c r="F42" i="937"/>
  <c r="F34" i="961"/>
  <c r="F34" i="937"/>
  <c r="F32" i="961"/>
  <c r="F32" i="937"/>
  <c r="F40" i="961"/>
  <c r="F40" i="937"/>
  <c r="F22" i="961"/>
  <c r="F22" i="937"/>
  <c r="F10" i="961"/>
  <c r="F10" i="937"/>
  <c r="K14" i="965"/>
  <c r="K14" i="944"/>
  <c r="K14" i="932"/>
  <c r="H19" i="964"/>
  <c r="F30" i="961"/>
  <c r="F30" i="937"/>
  <c r="F26" i="961"/>
  <c r="F26" i="937"/>
  <c r="F35" i="961"/>
  <c r="F35" i="937"/>
  <c r="F18" i="961"/>
  <c r="F18" i="937"/>
  <c r="F16" i="961"/>
  <c r="F16" i="937"/>
  <c r="F24" i="961"/>
  <c r="F24" i="937"/>
  <c r="F17" i="961"/>
  <c r="F17" i="937"/>
  <c r="F28" i="961"/>
  <c r="F28" i="937"/>
  <c r="F31" i="961"/>
  <c r="F31" i="937"/>
  <c r="F27" i="961"/>
  <c r="F27" i="937"/>
  <c r="F14" i="961"/>
  <c r="F14" i="937"/>
  <c r="F12" i="961"/>
  <c r="F12" i="937"/>
  <c r="K34" i="965"/>
  <c r="K34" i="944"/>
  <c r="K34" i="932"/>
  <c r="F37" i="961"/>
  <c r="F37" i="937"/>
  <c r="F33" i="961"/>
  <c r="F33" i="937"/>
  <c r="F15" i="961"/>
  <c r="F15" i="937"/>
  <c r="F29" i="961"/>
  <c r="F29" i="937"/>
  <c r="F39" i="961"/>
  <c r="F39" i="937"/>
  <c r="F19" i="961"/>
  <c r="F19" i="937"/>
  <c r="F36" i="961"/>
  <c r="F36" i="937"/>
  <c r="F41" i="961"/>
  <c r="F41" i="937"/>
  <c r="F13" i="961"/>
  <c r="F13" i="937"/>
  <c r="K44" i="965"/>
  <c r="K44" i="944"/>
  <c r="K44" i="932"/>
  <c r="F21" i="961"/>
  <c r="F21" i="937"/>
  <c r="F38" i="961"/>
  <c r="F38" i="937"/>
  <c r="F20" i="961"/>
  <c r="F20" i="937"/>
  <c r="F37" i="277"/>
  <c r="F37" i="960"/>
  <c r="F37" i="936"/>
  <c r="F17" i="277"/>
  <c r="O17" i="277" s="1"/>
  <c r="P17" i="277" s="1"/>
  <c r="F17" i="960"/>
  <c r="F17" i="936"/>
  <c r="F39" i="277"/>
  <c r="I39" i="277" s="1"/>
  <c r="J39" i="277" s="1"/>
  <c r="F39" i="960"/>
  <c r="F39" i="936"/>
  <c r="F18" i="277"/>
  <c r="F18" i="960"/>
  <c r="F18" i="936"/>
  <c r="F41" i="277"/>
  <c r="F41" i="960"/>
  <c r="F41" i="936"/>
  <c r="F15" i="277"/>
  <c r="O15" i="277" s="1"/>
  <c r="P15" i="277" s="1"/>
  <c r="F15" i="960"/>
  <c r="F15" i="936"/>
  <c r="F42" i="277"/>
  <c r="I42" i="277" s="1"/>
  <c r="J42" i="277" s="1"/>
  <c r="F42" i="960"/>
  <c r="F42" i="936"/>
  <c r="F14" i="277"/>
  <c r="F14" i="960"/>
  <c r="F14" i="936"/>
  <c r="F19" i="277"/>
  <c r="F19" i="960"/>
  <c r="F19" i="936"/>
  <c r="F20" i="277"/>
  <c r="I20" i="277" s="1"/>
  <c r="J20" i="277" s="1"/>
  <c r="F20" i="960"/>
  <c r="F20" i="936"/>
  <c r="F26" i="277"/>
  <c r="I26" i="277" s="1"/>
  <c r="J26" i="277" s="1"/>
  <c r="F26" i="960"/>
  <c r="F26" i="936"/>
  <c r="F10" i="960"/>
  <c r="F10" i="936"/>
  <c r="K11" i="944"/>
  <c r="E19" i="964"/>
  <c r="K11" i="965"/>
  <c r="K11" i="932"/>
  <c r="E40" i="941"/>
  <c r="E42" i="941" s="1"/>
  <c r="I11" i="936"/>
  <c r="O11" i="936"/>
  <c r="P11" i="936" s="1"/>
  <c r="H43" i="941" s="1"/>
  <c r="F36" i="277"/>
  <c r="F36" i="960"/>
  <c r="F36" i="936"/>
  <c r="F38" i="277"/>
  <c r="F38" i="960"/>
  <c r="F38" i="936"/>
  <c r="F22" i="277"/>
  <c r="O22" i="277" s="1"/>
  <c r="P22" i="277" s="1"/>
  <c r="F22" i="960"/>
  <c r="F22" i="936"/>
  <c r="F35" i="277"/>
  <c r="F35" i="960"/>
  <c r="F35" i="936"/>
  <c r="F29" i="277"/>
  <c r="F29" i="960"/>
  <c r="F29" i="936"/>
  <c r="F13" i="277"/>
  <c r="I13" i="277" s="1"/>
  <c r="J13" i="277" s="1"/>
  <c r="F13" i="960"/>
  <c r="F13" i="936"/>
  <c r="K41" i="965"/>
  <c r="K41" i="944"/>
  <c r="K41" i="932"/>
  <c r="F34" i="277"/>
  <c r="F34" i="960"/>
  <c r="F34" i="936"/>
  <c r="F40" i="277"/>
  <c r="F40" i="960"/>
  <c r="F40" i="936"/>
  <c r="F28" i="277"/>
  <c r="O28" i="277" s="1"/>
  <c r="P28" i="277" s="1"/>
  <c r="F28" i="960"/>
  <c r="F28" i="936"/>
  <c r="F33" i="277"/>
  <c r="I33" i="277" s="1"/>
  <c r="J33" i="277" s="1"/>
  <c r="F33" i="960"/>
  <c r="F33" i="936"/>
  <c r="F32" i="277"/>
  <c r="F32" i="960"/>
  <c r="F32" i="936"/>
  <c r="F23" i="277"/>
  <c r="F23" i="960"/>
  <c r="F23" i="936"/>
  <c r="F21" i="277"/>
  <c r="I21" i="277" s="1"/>
  <c r="J21" i="277" s="1"/>
  <c r="F21" i="960"/>
  <c r="F21" i="936"/>
  <c r="F27" i="277"/>
  <c r="I27" i="277" s="1"/>
  <c r="J27" i="277" s="1"/>
  <c r="F27" i="960"/>
  <c r="F27" i="936"/>
  <c r="F16" i="277"/>
  <c r="F16" i="960"/>
  <c r="F16" i="936"/>
  <c r="F31" i="277"/>
  <c r="O31" i="277" s="1"/>
  <c r="P31" i="277" s="1"/>
  <c r="F31" i="960"/>
  <c r="F31" i="936"/>
  <c r="F24" i="277"/>
  <c r="I24" i="277" s="1"/>
  <c r="J24" i="277" s="1"/>
  <c r="F24" i="960"/>
  <c r="F24" i="936"/>
  <c r="F25" i="277"/>
  <c r="I25" i="277" s="1"/>
  <c r="J25" i="277" s="1"/>
  <c r="F25" i="960"/>
  <c r="F25" i="936"/>
  <c r="F30" i="277"/>
  <c r="F30" i="960"/>
  <c r="F30" i="936"/>
  <c r="O11" i="960"/>
  <c r="P11" i="960" s="1"/>
  <c r="I11" i="960"/>
  <c r="J11" i="960" s="1"/>
  <c r="I16" i="277"/>
  <c r="J16" i="277" s="1"/>
  <c r="O16" i="277"/>
  <c r="P16" i="277" s="1"/>
  <c r="I30" i="277"/>
  <c r="J30" i="277" s="1"/>
  <c r="O30" i="277"/>
  <c r="P30" i="277" s="1"/>
  <c r="I37" i="277"/>
  <c r="J37" i="277" s="1"/>
  <c r="O37" i="277"/>
  <c r="P37" i="277" s="1"/>
  <c r="O18" i="277"/>
  <c r="P18" i="277" s="1"/>
  <c r="I18" i="277"/>
  <c r="J18" i="277" s="1"/>
  <c r="I41" i="277"/>
  <c r="J41" i="277" s="1"/>
  <c r="O41" i="277"/>
  <c r="P41" i="277" s="1"/>
  <c r="I15" i="277"/>
  <c r="J15" i="277" s="1"/>
  <c r="I14" i="277"/>
  <c r="O14" i="277"/>
  <c r="P14" i="277" s="1"/>
  <c r="H43" i="903" s="1"/>
  <c r="I19" i="277"/>
  <c r="O19" i="277"/>
  <c r="P19" i="277" s="1"/>
  <c r="O20" i="277"/>
  <c r="P20" i="277" s="1"/>
  <c r="O29" i="277"/>
  <c r="P29" i="277" s="1"/>
  <c r="I29" i="277"/>
  <c r="J29" i="277" s="1"/>
  <c r="O13" i="277"/>
  <c r="P13" i="277" s="1"/>
  <c r="O34" i="277"/>
  <c r="P34" i="277" s="1"/>
  <c r="I34" i="277"/>
  <c r="J34" i="277" s="1"/>
  <c r="O40" i="277"/>
  <c r="P40" i="277" s="1"/>
  <c r="I40" i="277"/>
  <c r="J40" i="277" s="1"/>
  <c r="K14" i="903"/>
  <c r="K40" i="903"/>
  <c r="O33" i="280"/>
  <c r="K13" i="15"/>
  <c r="P28" i="17"/>
  <c r="P33" i="17"/>
  <c r="P22" i="17"/>
  <c r="P34" i="17"/>
  <c r="P26" i="17"/>
  <c r="K32" i="15"/>
  <c r="P16" i="17"/>
  <c r="P21" i="17"/>
  <c r="P23" i="17"/>
  <c r="P35" i="17"/>
  <c r="P31" i="17"/>
  <c r="K37" i="15"/>
  <c r="K28" i="15"/>
  <c r="K12" i="15"/>
  <c r="T29" i="932" s="1"/>
  <c r="K21" i="15"/>
  <c r="P20" i="17"/>
  <c r="P40" i="17"/>
  <c r="P29" i="17"/>
  <c r="P15" i="17"/>
  <c r="P27" i="17"/>
  <c r="P36" i="17"/>
  <c r="P42" i="17"/>
  <c r="P38" i="17"/>
  <c r="P10" i="17"/>
  <c r="O24" i="280"/>
  <c r="O35" i="280"/>
  <c r="K25" i="15"/>
  <c r="O25" i="280" s="1"/>
  <c r="P12" i="17"/>
  <c r="P13" i="17"/>
  <c r="P39" i="17"/>
  <c r="K29" i="15"/>
  <c r="K41" i="15"/>
  <c r="P32" i="17"/>
  <c r="P14" i="17"/>
  <c r="P41" i="17"/>
  <c r="K17" i="15"/>
  <c r="K16" i="15"/>
  <c r="P24" i="17"/>
  <c r="P25" i="17"/>
  <c r="P17" i="17"/>
  <c r="P19" i="17"/>
  <c r="P30" i="17"/>
  <c r="P37" i="17"/>
  <c r="P18" i="17"/>
  <c r="P9" i="17"/>
  <c r="P11" i="17"/>
  <c r="F16" i="279"/>
  <c r="O16" i="279" s="1"/>
  <c r="P16" i="279" s="1"/>
  <c r="F35" i="279"/>
  <c r="O35" i="279" s="1"/>
  <c r="P35" i="279" s="1"/>
  <c r="F38" i="279"/>
  <c r="O38" i="279" s="1"/>
  <c r="P38" i="279" s="1"/>
  <c r="F24" i="279"/>
  <c r="O24" i="279" s="1"/>
  <c r="P24" i="279" s="1"/>
  <c r="F23" i="279"/>
  <c r="O23" i="279" s="1"/>
  <c r="P23" i="279" s="1"/>
  <c r="F14" i="279"/>
  <c r="O14" i="279" s="1"/>
  <c r="P14" i="279" s="1"/>
  <c r="F11" i="279"/>
  <c r="O11" i="279" s="1"/>
  <c r="P11" i="279" s="1"/>
  <c r="F28" i="279"/>
  <c r="O28" i="279" s="1"/>
  <c r="P28" i="279" s="1"/>
  <c r="F17" i="279"/>
  <c r="O17" i="279" s="1"/>
  <c r="P17" i="279" s="1"/>
  <c r="F30" i="279"/>
  <c r="O30" i="279" s="1"/>
  <c r="P30" i="279" s="1"/>
  <c r="F31" i="279"/>
  <c r="O31" i="279" s="1"/>
  <c r="P31" i="279" s="1"/>
  <c r="F15" i="279"/>
  <c r="O15" i="279" s="1"/>
  <c r="P15" i="279" s="1"/>
  <c r="F39" i="279"/>
  <c r="O39" i="279" s="1"/>
  <c r="P39" i="279" s="1"/>
  <c r="F40" i="279"/>
  <c r="O40" i="279" s="1"/>
  <c r="P40" i="279" s="1"/>
  <c r="F27" i="279"/>
  <c r="O27" i="279" s="1"/>
  <c r="P27" i="279" s="1"/>
  <c r="F29" i="279"/>
  <c r="O29" i="279" s="1"/>
  <c r="P29" i="279" s="1"/>
  <c r="F22" i="279"/>
  <c r="O22" i="279" s="1"/>
  <c r="P22" i="279" s="1"/>
  <c r="F19" i="279"/>
  <c r="O19" i="279" s="1"/>
  <c r="P19" i="279" s="1"/>
  <c r="F25" i="279"/>
  <c r="O25" i="279" s="1"/>
  <c r="P25" i="279" s="1"/>
  <c r="F20" i="279"/>
  <c r="O20" i="279" s="1"/>
  <c r="P20" i="279" s="1"/>
  <c r="F26" i="279"/>
  <c r="O26" i="279" s="1"/>
  <c r="P26" i="279" s="1"/>
  <c r="F13" i="279"/>
  <c r="O13" i="279" s="1"/>
  <c r="P13" i="279" s="1"/>
  <c r="F18" i="279"/>
  <c r="O18" i="279" s="1"/>
  <c r="P18" i="279" s="1"/>
  <c r="O27" i="280"/>
  <c r="O18" i="280"/>
  <c r="O16" i="280"/>
  <c r="O22" i="280"/>
  <c r="O38" i="280"/>
  <c r="F12" i="279"/>
  <c r="O12" i="279" s="1"/>
  <c r="P12" i="279" s="1"/>
  <c r="F42" i="279"/>
  <c r="O42" i="279" s="1"/>
  <c r="P42" i="279" s="1"/>
  <c r="F32" i="279"/>
  <c r="O32" i="279" s="1"/>
  <c r="P32" i="279" s="1"/>
  <c r="O23" i="280"/>
  <c r="F36" i="279"/>
  <c r="O36" i="279" s="1"/>
  <c r="P36" i="279" s="1"/>
  <c r="F37" i="279"/>
  <c r="O37" i="279" s="1"/>
  <c r="P37" i="279" s="1"/>
  <c r="F34" i="279"/>
  <c r="O34" i="279" s="1"/>
  <c r="P34" i="279" s="1"/>
  <c r="F33" i="279"/>
  <c r="O33" i="279" s="1"/>
  <c r="P33" i="279" s="1"/>
  <c r="M23" i="280"/>
  <c r="O39" i="280"/>
  <c r="O34" i="280"/>
  <c r="F21" i="279"/>
  <c r="O21" i="279" s="1"/>
  <c r="P21" i="279" s="1"/>
  <c r="F41" i="279"/>
  <c r="O41" i="279" s="1"/>
  <c r="P41" i="279" s="1"/>
  <c r="F10" i="277"/>
  <c r="F10" i="279"/>
  <c r="M11" i="8"/>
  <c r="M13" i="8"/>
  <c r="M35" i="8"/>
  <c r="M34" i="8"/>
  <c r="M18" i="8"/>
  <c r="M40" i="8"/>
  <c r="M24" i="8"/>
  <c r="M33" i="8"/>
  <c r="M19" i="8"/>
  <c r="M30" i="8"/>
  <c r="M14" i="8"/>
  <c r="M36" i="8"/>
  <c r="M20" i="8"/>
  <c r="M17" i="8"/>
  <c r="M31" i="8"/>
  <c r="M15" i="8"/>
  <c r="M41" i="8"/>
  <c r="M39" i="8"/>
  <c r="M42" i="8"/>
  <c r="M26" i="8"/>
  <c r="M37" i="8"/>
  <c r="M32" i="8"/>
  <c r="M16" i="8"/>
  <c r="M29" i="8"/>
  <c r="M25" i="8"/>
  <c r="M38" i="8"/>
  <c r="M22" i="8"/>
  <c r="M21" i="8"/>
  <c r="M28" i="8"/>
  <c r="M12" i="8"/>
  <c r="M23" i="8"/>
  <c r="M27" i="8"/>
  <c r="M10" i="8"/>
  <c r="K72" i="9"/>
  <c r="I72" i="17"/>
  <c r="Q53" i="23" l="1"/>
  <c r="J52" i="23"/>
  <c r="Q124" i="278"/>
  <c r="J123" i="278"/>
  <c r="K123" i="278" s="1"/>
  <c r="O12" i="960"/>
  <c r="P12" i="960" s="1"/>
  <c r="I12" i="960"/>
  <c r="J12" i="960" s="1"/>
  <c r="I12" i="936"/>
  <c r="J12" i="936" s="1"/>
  <c r="O12" i="936"/>
  <c r="P12" i="936" s="1"/>
  <c r="I36" i="277"/>
  <c r="J36" i="277" s="1"/>
  <c r="O36" i="277"/>
  <c r="P36" i="277" s="1"/>
  <c r="O38" i="277"/>
  <c r="P38" i="277" s="1"/>
  <c r="I38" i="277"/>
  <c r="J38" i="277" s="1"/>
  <c r="O35" i="277"/>
  <c r="P35" i="277" s="1"/>
  <c r="I35" i="277"/>
  <c r="J35" i="277" s="1"/>
  <c r="I32" i="277"/>
  <c r="J32" i="277" s="1"/>
  <c r="O32" i="277"/>
  <c r="P32" i="277" s="1"/>
  <c r="I23" i="277"/>
  <c r="J23" i="277" s="1"/>
  <c r="O23" i="277"/>
  <c r="P23" i="277" s="1"/>
  <c r="M10" i="962"/>
  <c r="K14" i="968" s="1"/>
  <c r="M10" i="938"/>
  <c r="K14" i="942" s="1"/>
  <c r="P9" i="965"/>
  <c r="R9" i="944"/>
  <c r="M26" i="964"/>
  <c r="O29" i="280"/>
  <c r="O29" i="962"/>
  <c r="O29" i="938"/>
  <c r="O25" i="962"/>
  <c r="O25" i="938"/>
  <c r="O21" i="962"/>
  <c r="O21" i="938"/>
  <c r="T39" i="932"/>
  <c r="O41" i="962"/>
  <c r="O41" i="938"/>
  <c r="O37" i="962"/>
  <c r="O37" i="938"/>
  <c r="O12" i="280"/>
  <c r="O12" i="962"/>
  <c r="O12" i="938"/>
  <c r="R29" i="965"/>
  <c r="T29" i="944"/>
  <c r="O32" i="280"/>
  <c r="O32" i="962"/>
  <c r="O32" i="938"/>
  <c r="O17" i="962"/>
  <c r="O17" i="938"/>
  <c r="O13" i="280"/>
  <c r="O13" i="962"/>
  <c r="O13" i="938"/>
  <c r="R39" i="965"/>
  <c r="T39" i="944"/>
  <c r="M40" i="968"/>
  <c r="O16" i="962"/>
  <c r="O16" i="938"/>
  <c r="O28" i="280"/>
  <c r="O28" i="962"/>
  <c r="O28" i="938"/>
  <c r="M40" i="942"/>
  <c r="M9" i="962"/>
  <c r="M9" i="938"/>
  <c r="M19" i="962"/>
  <c r="M19" i="938"/>
  <c r="R19" i="932"/>
  <c r="M13" i="280"/>
  <c r="M13" i="962"/>
  <c r="M13" i="938"/>
  <c r="P39" i="965"/>
  <c r="R39" i="944"/>
  <c r="M18" i="962"/>
  <c r="M18" i="938"/>
  <c r="R9" i="932"/>
  <c r="M17" i="962"/>
  <c r="M17" i="938"/>
  <c r="M12" i="280"/>
  <c r="M12" i="962"/>
  <c r="M12" i="938"/>
  <c r="P29" i="965"/>
  <c r="R29" i="944"/>
  <c r="M27" i="280"/>
  <c r="M27" i="962"/>
  <c r="M27" i="938"/>
  <c r="M20" i="280"/>
  <c r="M20" i="962"/>
  <c r="M20" i="938"/>
  <c r="R29" i="932"/>
  <c r="M21" i="962"/>
  <c r="M21" i="938"/>
  <c r="R39" i="932"/>
  <c r="M34" i="280"/>
  <c r="M34" i="962"/>
  <c r="M34" i="938"/>
  <c r="M25" i="962"/>
  <c r="M25" i="938"/>
  <c r="M38" i="962"/>
  <c r="M38" i="938"/>
  <c r="M15" i="280"/>
  <c r="M15" i="962"/>
  <c r="M15" i="938"/>
  <c r="M31" i="280"/>
  <c r="M31" i="962"/>
  <c r="M31" i="938"/>
  <c r="M16" i="280"/>
  <c r="M16" i="962"/>
  <c r="M16" i="938"/>
  <c r="M22" i="962"/>
  <c r="M22" i="938"/>
  <c r="M37" i="962"/>
  <c r="M37" i="938"/>
  <c r="M41" i="962"/>
  <c r="M41" i="938"/>
  <c r="M11" i="280"/>
  <c r="M11" i="962"/>
  <c r="M11" i="938"/>
  <c r="R19" i="944"/>
  <c r="M28" i="943"/>
  <c r="P19" i="965"/>
  <c r="M30" i="962"/>
  <c r="M30" i="938"/>
  <c r="M24" i="962"/>
  <c r="M24" i="938"/>
  <c r="M14" i="280"/>
  <c r="K14" i="931" s="1"/>
  <c r="M14" i="962"/>
  <c r="M14" i="938"/>
  <c r="M28" i="930"/>
  <c r="M39" i="962"/>
  <c r="M39" i="938"/>
  <c r="M42" i="962"/>
  <c r="M42" i="938"/>
  <c r="M29" i="962"/>
  <c r="M29" i="938"/>
  <c r="M35" i="962"/>
  <c r="M35" i="938"/>
  <c r="M33" i="962"/>
  <c r="M33" i="938"/>
  <c r="M32" i="962"/>
  <c r="M32" i="938"/>
  <c r="M36" i="962"/>
  <c r="M36" i="938"/>
  <c r="M40" i="962"/>
  <c r="M40" i="938"/>
  <c r="M23" i="962"/>
  <c r="M23" i="938"/>
  <c r="M26" i="280"/>
  <c r="M26" i="962"/>
  <c r="M26" i="938"/>
  <c r="M28" i="280"/>
  <c r="M28" i="962"/>
  <c r="M28" i="938"/>
  <c r="I28" i="277"/>
  <c r="J28" i="277" s="1"/>
  <c r="I22" i="277"/>
  <c r="J22" i="277" s="1"/>
  <c r="I31" i="277"/>
  <c r="J31" i="277" s="1"/>
  <c r="O26" i="277"/>
  <c r="P26" i="277" s="1"/>
  <c r="O33" i="277"/>
  <c r="P33" i="277" s="1"/>
  <c r="O27" i="277"/>
  <c r="P27" i="277" s="1"/>
  <c r="O39" i="277"/>
  <c r="P39" i="277" s="1"/>
  <c r="O42" i="277"/>
  <c r="P42" i="277" s="1"/>
  <c r="O25" i="277"/>
  <c r="P25" i="277" s="1"/>
  <c r="O24" i="277"/>
  <c r="P24" i="277" s="1"/>
  <c r="O21" i="277"/>
  <c r="P21" i="277" s="1"/>
  <c r="I17" i="277"/>
  <c r="J17" i="277" s="1"/>
  <c r="O20" i="961"/>
  <c r="P20" i="961" s="1"/>
  <c r="I20" i="961"/>
  <c r="J20" i="961" s="1"/>
  <c r="O21" i="961"/>
  <c r="P21" i="961" s="1"/>
  <c r="I21" i="961"/>
  <c r="J21" i="961" s="1"/>
  <c r="I13" i="937"/>
  <c r="J13" i="937" s="1"/>
  <c r="O13" i="937"/>
  <c r="P13" i="937" s="1"/>
  <c r="I36" i="937"/>
  <c r="J36" i="937" s="1"/>
  <c r="O36" i="937"/>
  <c r="P36" i="937" s="1"/>
  <c r="O39" i="937"/>
  <c r="P39" i="937" s="1"/>
  <c r="I39" i="937"/>
  <c r="J39" i="937" s="1"/>
  <c r="I15" i="937"/>
  <c r="J15" i="937" s="1"/>
  <c r="O15" i="937"/>
  <c r="P15" i="937" s="1"/>
  <c r="O37" i="937"/>
  <c r="P37" i="937" s="1"/>
  <c r="I37" i="937"/>
  <c r="J37" i="937" s="1"/>
  <c r="O14" i="961"/>
  <c r="P14" i="961" s="1"/>
  <c r="I14" i="961"/>
  <c r="J14" i="961" s="1"/>
  <c r="I31" i="961"/>
  <c r="J31" i="961" s="1"/>
  <c r="O31" i="961"/>
  <c r="P31" i="961" s="1"/>
  <c r="I17" i="961"/>
  <c r="J17" i="961" s="1"/>
  <c r="O17" i="961"/>
  <c r="P17" i="961" s="1"/>
  <c r="I16" i="961"/>
  <c r="J16" i="961" s="1"/>
  <c r="O16" i="961"/>
  <c r="P16" i="961" s="1"/>
  <c r="I35" i="961"/>
  <c r="J35" i="961" s="1"/>
  <c r="O35" i="961"/>
  <c r="P35" i="961" s="1"/>
  <c r="O30" i="961"/>
  <c r="P30" i="961" s="1"/>
  <c r="I30" i="961"/>
  <c r="J30" i="961" s="1"/>
  <c r="O22" i="961"/>
  <c r="P22" i="961" s="1"/>
  <c r="I22" i="961"/>
  <c r="J22" i="961" s="1"/>
  <c r="O32" i="961"/>
  <c r="P32" i="961" s="1"/>
  <c r="I32" i="961"/>
  <c r="J32" i="961" s="1"/>
  <c r="I42" i="961"/>
  <c r="J42" i="961" s="1"/>
  <c r="O42" i="961"/>
  <c r="P42" i="961" s="1"/>
  <c r="I23" i="961"/>
  <c r="J23" i="961" s="1"/>
  <c r="O23" i="961"/>
  <c r="P23" i="961" s="1"/>
  <c r="O38" i="937"/>
  <c r="P38" i="937" s="1"/>
  <c r="I38" i="937"/>
  <c r="J38" i="937" s="1"/>
  <c r="O13" i="961"/>
  <c r="P13" i="961" s="1"/>
  <c r="I13" i="961"/>
  <c r="J13" i="961" s="1"/>
  <c r="I36" i="961"/>
  <c r="J36" i="961" s="1"/>
  <c r="O36" i="961"/>
  <c r="P36" i="961" s="1"/>
  <c r="I39" i="961"/>
  <c r="J39" i="961" s="1"/>
  <c r="O39" i="961"/>
  <c r="P39" i="961" s="1"/>
  <c r="I15" i="961"/>
  <c r="J15" i="961" s="1"/>
  <c r="O15" i="961"/>
  <c r="P15" i="961" s="1"/>
  <c r="I37" i="961"/>
  <c r="J37" i="961" s="1"/>
  <c r="O37" i="961"/>
  <c r="P37" i="961" s="1"/>
  <c r="I12" i="937"/>
  <c r="J12" i="937" s="1"/>
  <c r="O12" i="937"/>
  <c r="P12" i="937" s="1"/>
  <c r="I27" i="937"/>
  <c r="J27" i="937" s="1"/>
  <c r="O27" i="937"/>
  <c r="P27" i="937" s="1"/>
  <c r="I28" i="937"/>
  <c r="J28" i="937" s="1"/>
  <c r="O28" i="937"/>
  <c r="P28" i="937" s="1"/>
  <c r="I24" i="937"/>
  <c r="J24" i="937" s="1"/>
  <c r="O24" i="937"/>
  <c r="P24" i="937" s="1"/>
  <c r="O18" i="937"/>
  <c r="P18" i="937" s="1"/>
  <c r="I18" i="937"/>
  <c r="J18" i="937" s="1"/>
  <c r="O26" i="937"/>
  <c r="P26" i="937" s="1"/>
  <c r="I26" i="937"/>
  <c r="J26" i="937" s="1"/>
  <c r="O9" i="937"/>
  <c r="P9" i="937" s="1"/>
  <c r="O10" i="937"/>
  <c r="P10" i="937" s="1"/>
  <c r="I10" i="937"/>
  <c r="J10" i="937" s="1"/>
  <c r="I40" i="937"/>
  <c r="J40" i="937" s="1"/>
  <c r="O40" i="937"/>
  <c r="P40" i="937" s="1"/>
  <c r="O34" i="937"/>
  <c r="P34" i="937" s="1"/>
  <c r="I34" i="937"/>
  <c r="J34" i="937" s="1"/>
  <c r="O25" i="937"/>
  <c r="P25" i="937" s="1"/>
  <c r="I25" i="937"/>
  <c r="J25" i="937" s="1"/>
  <c r="I38" i="961"/>
  <c r="J38" i="961" s="1"/>
  <c r="O38" i="961"/>
  <c r="P38" i="961" s="1"/>
  <c r="O41" i="937"/>
  <c r="P41" i="937" s="1"/>
  <c r="I41" i="937"/>
  <c r="J41" i="937" s="1"/>
  <c r="O19" i="937"/>
  <c r="P19" i="937" s="1"/>
  <c r="I19" i="937"/>
  <c r="J19" i="937" s="1"/>
  <c r="I29" i="937"/>
  <c r="J29" i="937" s="1"/>
  <c r="O29" i="937"/>
  <c r="P29" i="937" s="1"/>
  <c r="I33" i="937"/>
  <c r="J33" i="937" s="1"/>
  <c r="O33" i="937"/>
  <c r="P33" i="937" s="1"/>
  <c r="I12" i="961"/>
  <c r="J12" i="961" s="1"/>
  <c r="O12" i="961"/>
  <c r="P12" i="961" s="1"/>
  <c r="I27" i="961"/>
  <c r="J27" i="961" s="1"/>
  <c r="O27" i="961"/>
  <c r="P27" i="961" s="1"/>
  <c r="I28" i="961"/>
  <c r="J28" i="961" s="1"/>
  <c r="O28" i="961"/>
  <c r="P28" i="961" s="1"/>
  <c r="O24" i="961"/>
  <c r="P24" i="961" s="1"/>
  <c r="I24" i="961"/>
  <c r="J24" i="961" s="1"/>
  <c r="I18" i="961"/>
  <c r="J18" i="961" s="1"/>
  <c r="O18" i="961"/>
  <c r="P18" i="961" s="1"/>
  <c r="I26" i="961"/>
  <c r="J26" i="961" s="1"/>
  <c r="O26" i="961"/>
  <c r="P26" i="961" s="1"/>
  <c r="O10" i="961"/>
  <c r="P10" i="961" s="1"/>
  <c r="I10" i="961"/>
  <c r="O9" i="961"/>
  <c r="P9" i="961" s="1"/>
  <c r="O40" i="961"/>
  <c r="P40" i="961" s="1"/>
  <c r="I40" i="961"/>
  <c r="J40" i="961" s="1"/>
  <c r="I34" i="961"/>
  <c r="J34" i="961" s="1"/>
  <c r="O34" i="961"/>
  <c r="P34" i="961" s="1"/>
  <c r="O25" i="961"/>
  <c r="P25" i="961" s="1"/>
  <c r="I25" i="961"/>
  <c r="J25" i="961" s="1"/>
  <c r="I11" i="937"/>
  <c r="O11" i="937"/>
  <c r="P11" i="937" s="1"/>
  <c r="O20" i="937"/>
  <c r="P20" i="937" s="1"/>
  <c r="I20" i="937"/>
  <c r="J20" i="937" s="1"/>
  <c r="O21" i="937"/>
  <c r="P21" i="937" s="1"/>
  <c r="I21" i="937"/>
  <c r="J21" i="937" s="1"/>
  <c r="O41" i="961"/>
  <c r="P41" i="961" s="1"/>
  <c r="I41" i="961"/>
  <c r="J41" i="961" s="1"/>
  <c r="O19" i="961"/>
  <c r="P19" i="961" s="1"/>
  <c r="I19" i="961"/>
  <c r="J19" i="961" s="1"/>
  <c r="O29" i="961"/>
  <c r="P29" i="961" s="1"/>
  <c r="I29" i="961"/>
  <c r="J29" i="961" s="1"/>
  <c r="O33" i="961"/>
  <c r="P33" i="961" s="1"/>
  <c r="I33" i="961"/>
  <c r="J33" i="961" s="1"/>
  <c r="I14" i="937"/>
  <c r="J14" i="937" s="1"/>
  <c r="O14" i="937"/>
  <c r="P14" i="937" s="1"/>
  <c r="O31" i="937"/>
  <c r="P31" i="937" s="1"/>
  <c r="I31" i="937"/>
  <c r="J31" i="937" s="1"/>
  <c r="I17" i="937"/>
  <c r="J17" i="937" s="1"/>
  <c r="O17" i="937"/>
  <c r="P17" i="937" s="1"/>
  <c r="I16" i="937"/>
  <c r="J16" i="937" s="1"/>
  <c r="O16" i="937"/>
  <c r="P16" i="937" s="1"/>
  <c r="O35" i="937"/>
  <c r="P35" i="937" s="1"/>
  <c r="I35" i="937"/>
  <c r="J35" i="937" s="1"/>
  <c r="I30" i="937"/>
  <c r="J30" i="937" s="1"/>
  <c r="O30" i="937"/>
  <c r="P30" i="937" s="1"/>
  <c r="O22" i="937"/>
  <c r="P22" i="937" s="1"/>
  <c r="I22" i="937"/>
  <c r="J22" i="937" s="1"/>
  <c r="O32" i="937"/>
  <c r="P32" i="937" s="1"/>
  <c r="I32" i="937"/>
  <c r="J32" i="937" s="1"/>
  <c r="O42" i="937"/>
  <c r="P42" i="937" s="1"/>
  <c r="I42" i="937"/>
  <c r="J42" i="937" s="1"/>
  <c r="O23" i="937"/>
  <c r="P23" i="937" s="1"/>
  <c r="I23" i="937"/>
  <c r="J23" i="937" s="1"/>
  <c r="O11" i="961"/>
  <c r="P11" i="961" s="1"/>
  <c r="I11" i="961"/>
  <c r="J11" i="961" s="1"/>
  <c r="K15" i="944"/>
  <c r="I19" i="964"/>
  <c r="K15" i="965"/>
  <c r="K15" i="932"/>
  <c r="K35" i="965"/>
  <c r="K35" i="944"/>
  <c r="K35" i="932"/>
  <c r="K45" i="965"/>
  <c r="K45" i="944"/>
  <c r="K45" i="932"/>
  <c r="I30" i="936"/>
  <c r="J30" i="936" s="1"/>
  <c r="O30" i="936"/>
  <c r="P30" i="936" s="1"/>
  <c r="I25" i="960"/>
  <c r="J25" i="960" s="1"/>
  <c r="O25" i="960"/>
  <c r="P25" i="960" s="1"/>
  <c r="I16" i="936"/>
  <c r="J16" i="936" s="1"/>
  <c r="O16" i="936"/>
  <c r="P16" i="936" s="1"/>
  <c r="O27" i="960"/>
  <c r="P27" i="960" s="1"/>
  <c r="I27" i="960"/>
  <c r="J27" i="960" s="1"/>
  <c r="O32" i="936"/>
  <c r="P32" i="936" s="1"/>
  <c r="I32" i="936"/>
  <c r="J32" i="936" s="1"/>
  <c r="I33" i="960"/>
  <c r="J33" i="960" s="1"/>
  <c r="O33" i="960"/>
  <c r="P33" i="960" s="1"/>
  <c r="I34" i="936"/>
  <c r="J34" i="936" s="1"/>
  <c r="O34" i="936"/>
  <c r="P34" i="936" s="1"/>
  <c r="I35" i="936"/>
  <c r="J35" i="936" s="1"/>
  <c r="O35" i="936"/>
  <c r="P35" i="936" s="1"/>
  <c r="I22" i="960"/>
  <c r="J22" i="960" s="1"/>
  <c r="O22" i="960"/>
  <c r="P22" i="960" s="1"/>
  <c r="I26" i="960"/>
  <c r="J26" i="960" s="1"/>
  <c r="O26" i="960"/>
  <c r="P26" i="960" s="1"/>
  <c r="I14" i="936"/>
  <c r="J14" i="936" s="1"/>
  <c r="O14" i="936"/>
  <c r="P14" i="936" s="1"/>
  <c r="O42" i="960"/>
  <c r="P42" i="960" s="1"/>
  <c r="I42" i="960"/>
  <c r="J42" i="960" s="1"/>
  <c r="I18" i="936"/>
  <c r="J18" i="936" s="1"/>
  <c r="O18" i="936"/>
  <c r="P18" i="936" s="1"/>
  <c r="I39" i="960"/>
  <c r="J39" i="960" s="1"/>
  <c r="O39" i="960"/>
  <c r="P39" i="960" s="1"/>
  <c r="K25" i="965"/>
  <c r="K25" i="944"/>
  <c r="I19" i="943"/>
  <c r="K25" i="932"/>
  <c r="I19" i="930"/>
  <c r="I30" i="960"/>
  <c r="J30" i="960" s="1"/>
  <c r="O30" i="960"/>
  <c r="P30" i="960" s="1"/>
  <c r="I31" i="936"/>
  <c r="J31" i="936" s="1"/>
  <c r="O31" i="936"/>
  <c r="P31" i="936" s="1"/>
  <c r="I16" i="960"/>
  <c r="J16" i="960" s="1"/>
  <c r="O16" i="960"/>
  <c r="P16" i="960" s="1"/>
  <c r="I23" i="936"/>
  <c r="J23" i="936" s="1"/>
  <c r="O23" i="936"/>
  <c r="P23" i="936" s="1"/>
  <c r="O32" i="960"/>
  <c r="P32" i="960" s="1"/>
  <c r="I32" i="960"/>
  <c r="J32" i="960" s="1"/>
  <c r="I40" i="936"/>
  <c r="J40" i="936" s="1"/>
  <c r="O40" i="936"/>
  <c r="P40" i="936" s="1"/>
  <c r="I34" i="960"/>
  <c r="J34" i="960" s="1"/>
  <c r="O34" i="960"/>
  <c r="P34" i="960" s="1"/>
  <c r="O29" i="936"/>
  <c r="P29" i="936" s="1"/>
  <c r="I29" i="936"/>
  <c r="J29" i="936" s="1"/>
  <c r="I35" i="960"/>
  <c r="J35" i="960" s="1"/>
  <c r="O35" i="960"/>
  <c r="P35" i="960" s="1"/>
  <c r="I36" i="936"/>
  <c r="J36" i="936" s="1"/>
  <c r="O36" i="936"/>
  <c r="P36" i="936" s="1"/>
  <c r="E26" i="943"/>
  <c r="H40" i="941"/>
  <c r="H42" i="941" s="1"/>
  <c r="J11" i="936"/>
  <c r="E14" i="941"/>
  <c r="E16" i="941" s="1"/>
  <c r="O10" i="936"/>
  <c r="P10" i="936" s="1"/>
  <c r="H17" i="941" s="1"/>
  <c r="I10" i="936"/>
  <c r="O9" i="936"/>
  <c r="P9" i="936" s="1"/>
  <c r="O19" i="936"/>
  <c r="P19" i="936" s="1"/>
  <c r="I19" i="936"/>
  <c r="J19" i="936" s="1"/>
  <c r="E40" i="967"/>
  <c r="E42" i="967" s="1"/>
  <c r="I14" i="960"/>
  <c r="O14" i="960"/>
  <c r="P14" i="960" s="1"/>
  <c r="H43" i="967" s="1"/>
  <c r="O41" i="936"/>
  <c r="P41" i="936" s="1"/>
  <c r="I41" i="936"/>
  <c r="J41" i="936" s="1"/>
  <c r="O18" i="960"/>
  <c r="P18" i="960" s="1"/>
  <c r="I18" i="960"/>
  <c r="J18" i="960" s="1"/>
  <c r="O37" i="936"/>
  <c r="P37" i="936" s="1"/>
  <c r="I37" i="936"/>
  <c r="J37" i="936" s="1"/>
  <c r="I24" i="936"/>
  <c r="J24" i="936" s="1"/>
  <c r="O24" i="936"/>
  <c r="P24" i="936" s="1"/>
  <c r="O31" i="960"/>
  <c r="P31" i="960" s="1"/>
  <c r="I31" i="960"/>
  <c r="J31" i="960" s="1"/>
  <c r="O21" i="936"/>
  <c r="P21" i="936" s="1"/>
  <c r="I21" i="936"/>
  <c r="J21" i="936" s="1"/>
  <c r="O23" i="960"/>
  <c r="P23" i="960" s="1"/>
  <c r="I23" i="960"/>
  <c r="J23" i="960" s="1"/>
  <c r="O28" i="936"/>
  <c r="P28" i="936" s="1"/>
  <c r="I28" i="936"/>
  <c r="J28" i="936" s="1"/>
  <c r="O40" i="960"/>
  <c r="P40" i="960" s="1"/>
  <c r="I40" i="960"/>
  <c r="J40" i="960" s="1"/>
  <c r="I13" i="936"/>
  <c r="J13" i="936" s="1"/>
  <c r="O13" i="936"/>
  <c r="P13" i="936" s="1"/>
  <c r="O29" i="960"/>
  <c r="P29" i="960" s="1"/>
  <c r="I29" i="960"/>
  <c r="J29" i="960" s="1"/>
  <c r="I38" i="936"/>
  <c r="J38" i="936" s="1"/>
  <c r="O38" i="936"/>
  <c r="P38" i="936" s="1"/>
  <c r="O36" i="960"/>
  <c r="P36" i="960" s="1"/>
  <c r="I36" i="960"/>
  <c r="J36" i="960" s="1"/>
  <c r="O10" i="960"/>
  <c r="P10" i="960" s="1"/>
  <c r="I10" i="960"/>
  <c r="O9" i="960"/>
  <c r="P9" i="960" s="1"/>
  <c r="O20" i="936"/>
  <c r="P20" i="936" s="1"/>
  <c r="I20" i="936"/>
  <c r="J20" i="936" s="1"/>
  <c r="O19" i="960"/>
  <c r="P19" i="960" s="1"/>
  <c r="I19" i="960"/>
  <c r="J19" i="960" s="1"/>
  <c r="I15" i="936"/>
  <c r="J15" i="936" s="1"/>
  <c r="O15" i="936"/>
  <c r="P15" i="936" s="1"/>
  <c r="O41" i="960"/>
  <c r="P41" i="960" s="1"/>
  <c r="I41" i="960"/>
  <c r="J41" i="960" s="1"/>
  <c r="O17" i="936"/>
  <c r="P17" i="936" s="1"/>
  <c r="I17" i="936"/>
  <c r="J17" i="936" s="1"/>
  <c r="I37" i="960"/>
  <c r="J37" i="960" s="1"/>
  <c r="O37" i="960"/>
  <c r="P37" i="960" s="1"/>
  <c r="O9" i="277"/>
  <c r="P9" i="277" s="1"/>
  <c r="I10" i="277"/>
  <c r="J10" i="277" s="1"/>
  <c r="I25" i="936"/>
  <c r="J25" i="936" s="1"/>
  <c r="O25" i="936"/>
  <c r="P25" i="936" s="1"/>
  <c r="I24" i="960"/>
  <c r="J24" i="960" s="1"/>
  <c r="O24" i="960"/>
  <c r="P24" i="960" s="1"/>
  <c r="I27" i="936"/>
  <c r="J27" i="936" s="1"/>
  <c r="O27" i="936"/>
  <c r="P27" i="936" s="1"/>
  <c r="I21" i="960"/>
  <c r="J21" i="960" s="1"/>
  <c r="O21" i="960"/>
  <c r="P21" i="960" s="1"/>
  <c r="O33" i="936"/>
  <c r="P33" i="936" s="1"/>
  <c r="I33" i="936"/>
  <c r="J33" i="936" s="1"/>
  <c r="O28" i="960"/>
  <c r="P28" i="960" s="1"/>
  <c r="I28" i="960"/>
  <c r="J28" i="960" s="1"/>
  <c r="E14" i="967"/>
  <c r="E16" i="967" s="1"/>
  <c r="O13" i="960"/>
  <c r="P13" i="960" s="1"/>
  <c r="H17" i="967" s="1"/>
  <c r="I13" i="960"/>
  <c r="I22" i="936"/>
  <c r="J22" i="936" s="1"/>
  <c r="O22" i="936"/>
  <c r="P22" i="936" s="1"/>
  <c r="O38" i="960"/>
  <c r="P38" i="960" s="1"/>
  <c r="I38" i="960"/>
  <c r="J38" i="960" s="1"/>
  <c r="O26" i="936"/>
  <c r="P26" i="936" s="1"/>
  <c r="I26" i="936"/>
  <c r="J26" i="936" s="1"/>
  <c r="O20" i="960"/>
  <c r="P20" i="960" s="1"/>
  <c r="I20" i="960"/>
  <c r="J20" i="960" s="1"/>
  <c r="I42" i="936"/>
  <c r="J42" i="936" s="1"/>
  <c r="O42" i="936"/>
  <c r="P42" i="936" s="1"/>
  <c r="O15" i="960"/>
  <c r="P15" i="960" s="1"/>
  <c r="I15" i="960"/>
  <c r="J15" i="960" s="1"/>
  <c r="O39" i="936"/>
  <c r="P39" i="936" s="1"/>
  <c r="I39" i="936"/>
  <c r="J39" i="936" s="1"/>
  <c r="I17" i="960"/>
  <c r="J17" i="960" s="1"/>
  <c r="O17" i="960"/>
  <c r="P17" i="960" s="1"/>
  <c r="J14" i="277"/>
  <c r="I40" i="903" s="1"/>
  <c r="I42" i="903" s="1"/>
  <c r="H40" i="903"/>
  <c r="H42" i="903" s="1"/>
  <c r="J19" i="277"/>
  <c r="M22" i="280"/>
  <c r="M40" i="280"/>
  <c r="M32" i="280"/>
  <c r="M19" i="280"/>
  <c r="M35" i="280"/>
  <c r="M24" i="280"/>
  <c r="M42" i="280"/>
  <c r="M10" i="280"/>
  <c r="O21" i="280"/>
  <c r="O37" i="280"/>
  <c r="O17" i="280"/>
  <c r="O41" i="280"/>
  <c r="M39" i="280"/>
  <c r="M18" i="280"/>
  <c r="O9" i="279"/>
  <c r="P9" i="279" s="1"/>
  <c r="O10" i="279"/>
  <c r="P10" i="279" s="1"/>
  <c r="O10" i="277"/>
  <c r="P10" i="277" s="1"/>
  <c r="H17" i="903"/>
  <c r="E14" i="903"/>
  <c r="E16" i="903" s="1"/>
  <c r="E40" i="903"/>
  <c r="E42" i="903" s="1"/>
  <c r="M9" i="280"/>
  <c r="M36" i="280"/>
  <c r="M37" i="280"/>
  <c r="M30" i="280"/>
  <c r="M29" i="280"/>
  <c r="M41" i="280"/>
  <c r="M17" i="280"/>
  <c r="M21" i="280"/>
  <c r="M25" i="280"/>
  <c r="M38" i="280"/>
  <c r="M33" i="280"/>
  <c r="I17" i="279"/>
  <c r="J17" i="279" s="1"/>
  <c r="I13" i="279"/>
  <c r="J13" i="279" s="1"/>
  <c r="I30" i="279"/>
  <c r="J30" i="279" s="1"/>
  <c r="I34" i="279"/>
  <c r="J34" i="279" s="1"/>
  <c r="I41" i="279"/>
  <c r="J41" i="279" s="1"/>
  <c r="I42" i="279"/>
  <c r="J42" i="279" s="1"/>
  <c r="I27" i="279"/>
  <c r="J27" i="279" s="1"/>
  <c r="I15" i="279"/>
  <c r="J15" i="279" s="1"/>
  <c r="I26" i="279"/>
  <c r="J26" i="279" s="1"/>
  <c r="I11" i="279"/>
  <c r="I19" i="279"/>
  <c r="I39" i="279"/>
  <c r="J39" i="279" s="1"/>
  <c r="I37" i="279"/>
  <c r="J37" i="279" s="1"/>
  <c r="I31" i="279"/>
  <c r="J31" i="279" s="1"/>
  <c r="I23" i="279"/>
  <c r="J23" i="279" s="1"/>
  <c r="I38" i="279"/>
  <c r="J38" i="279" s="1"/>
  <c r="I21" i="279"/>
  <c r="J21" i="279" s="1"/>
  <c r="I33" i="279"/>
  <c r="J33" i="279" s="1"/>
  <c r="I25" i="279"/>
  <c r="J25" i="279" s="1"/>
  <c r="I22" i="279"/>
  <c r="J22" i="279" s="1"/>
  <c r="I29" i="279"/>
  <c r="J29" i="279" s="1"/>
  <c r="I28" i="279"/>
  <c r="J28" i="279" s="1"/>
  <c r="I14" i="279"/>
  <c r="J14" i="279" s="1"/>
  <c r="I32" i="279"/>
  <c r="J32" i="279" s="1"/>
  <c r="I35" i="279"/>
  <c r="J35" i="279" s="1"/>
  <c r="I16" i="279"/>
  <c r="J16" i="279" s="1"/>
  <c r="I18" i="279"/>
  <c r="J18" i="279" s="1"/>
  <c r="I12" i="279"/>
  <c r="J12" i="279" s="1"/>
  <c r="N10" i="8"/>
  <c r="N28" i="8"/>
  <c r="P28" i="8" s="1"/>
  <c r="N25" i="8"/>
  <c r="P25" i="8" s="1"/>
  <c r="N37" i="8"/>
  <c r="P37" i="8" s="1"/>
  <c r="N20" i="8"/>
  <c r="P20" i="8" s="1"/>
  <c r="N19" i="8"/>
  <c r="P19" i="8" s="1"/>
  <c r="N33" i="8"/>
  <c r="P33" i="8" s="1"/>
  <c r="I24" i="279"/>
  <c r="J24" i="279" s="1"/>
  <c r="N13" i="8"/>
  <c r="N12" i="8"/>
  <c r="N21" i="8"/>
  <c r="P21" i="8" s="1"/>
  <c r="N32" i="8"/>
  <c r="P32" i="8" s="1"/>
  <c r="N17" i="8"/>
  <c r="P17" i="8" s="1"/>
  <c r="I36" i="279"/>
  <c r="J36" i="279" s="1"/>
  <c r="N30" i="8"/>
  <c r="P30" i="8" s="1"/>
  <c r="N34" i="8"/>
  <c r="P34" i="8" s="1"/>
  <c r="N35" i="8"/>
  <c r="P35" i="8" s="1"/>
  <c r="I10" i="279"/>
  <c r="J10" i="279" s="1"/>
  <c r="N23" i="8"/>
  <c r="P23" i="8" s="1"/>
  <c r="N38" i="8"/>
  <c r="P38" i="8" s="1"/>
  <c r="N16" i="8"/>
  <c r="P16" i="8" s="1"/>
  <c r="N26" i="8"/>
  <c r="P26" i="8" s="1"/>
  <c r="N42" i="8"/>
  <c r="P42" i="8" s="1"/>
  <c r="N39" i="8"/>
  <c r="P39" i="8" s="1"/>
  <c r="N41" i="8"/>
  <c r="P41" i="8" s="1"/>
  <c r="N31" i="8"/>
  <c r="P31" i="8" s="1"/>
  <c r="N14" i="8"/>
  <c r="N40" i="8"/>
  <c r="P40" i="8" s="1"/>
  <c r="I40" i="279"/>
  <c r="J40" i="279" s="1"/>
  <c r="N18" i="8"/>
  <c r="P18" i="8" s="1"/>
  <c r="N27" i="8"/>
  <c r="P27" i="8" s="1"/>
  <c r="N22" i="8"/>
  <c r="P22" i="8" s="1"/>
  <c r="N29" i="8"/>
  <c r="P29" i="8" s="1"/>
  <c r="N15" i="8"/>
  <c r="P15" i="8" s="1"/>
  <c r="N36" i="8"/>
  <c r="P36" i="8" s="1"/>
  <c r="I20" i="279"/>
  <c r="J20" i="279" s="1"/>
  <c r="N24" i="8"/>
  <c r="P24" i="8" s="1"/>
  <c r="N11" i="8"/>
  <c r="H72" i="8"/>
  <c r="J53" i="23" l="1"/>
  <c r="Q54" i="23"/>
  <c r="J124" i="278"/>
  <c r="K124" i="278" s="1"/>
  <c r="Q125" i="278"/>
  <c r="O140" i="962"/>
  <c r="O140" i="938"/>
  <c r="E26" i="930"/>
  <c r="O70" i="280"/>
  <c r="K40" i="968"/>
  <c r="M140" i="962"/>
  <c r="K40" i="942"/>
  <c r="M140" i="938"/>
  <c r="E27" i="930"/>
  <c r="J11" i="937"/>
  <c r="K38" i="937" s="1"/>
  <c r="H26" i="943"/>
  <c r="J10" i="961"/>
  <c r="K26" i="961" s="1"/>
  <c r="H24" i="964"/>
  <c r="K41" i="937"/>
  <c r="K28" i="937"/>
  <c r="K36" i="937"/>
  <c r="K29" i="937"/>
  <c r="K40" i="937"/>
  <c r="K37" i="937"/>
  <c r="K39" i="937"/>
  <c r="K17" i="937"/>
  <c r="K14" i="937"/>
  <c r="K34" i="937"/>
  <c r="K118" i="937"/>
  <c r="K72" i="937"/>
  <c r="K56" i="937"/>
  <c r="K100" i="937"/>
  <c r="K139" i="937"/>
  <c r="K133" i="937"/>
  <c r="K77" i="937"/>
  <c r="K85" i="937"/>
  <c r="K108" i="937"/>
  <c r="K69" i="937"/>
  <c r="K138" i="937"/>
  <c r="K103" i="937"/>
  <c r="K86" i="937"/>
  <c r="K79" i="937"/>
  <c r="K82" i="937"/>
  <c r="K111" i="937"/>
  <c r="K105" i="937"/>
  <c r="K130" i="937"/>
  <c r="K113" i="937"/>
  <c r="K96" i="937"/>
  <c r="K131" i="937"/>
  <c r="K89" i="937"/>
  <c r="K101" i="937"/>
  <c r="K68" i="937"/>
  <c r="K10" i="937"/>
  <c r="K137" i="937"/>
  <c r="K136" i="937"/>
  <c r="K107" i="937"/>
  <c r="K74" i="937"/>
  <c r="K114" i="937"/>
  <c r="K109" i="937"/>
  <c r="K55" i="937"/>
  <c r="K129" i="937"/>
  <c r="K134" i="937"/>
  <c r="K60" i="937"/>
  <c r="K76" i="937"/>
  <c r="K62" i="937"/>
  <c r="K65" i="937"/>
  <c r="K73" i="937"/>
  <c r="K67" i="937"/>
  <c r="K61" i="937"/>
  <c r="K58" i="937"/>
  <c r="K84" i="937"/>
  <c r="K66" i="937"/>
  <c r="K95" i="937"/>
  <c r="K87" i="937"/>
  <c r="K64" i="937"/>
  <c r="K92" i="937"/>
  <c r="K112" i="937"/>
  <c r="K106" i="937"/>
  <c r="K119" i="937"/>
  <c r="K52" i="937"/>
  <c r="K127" i="937"/>
  <c r="K63" i="937"/>
  <c r="K78" i="937"/>
  <c r="K88" i="937"/>
  <c r="K122" i="937"/>
  <c r="K70" i="937"/>
  <c r="K128" i="937"/>
  <c r="K110" i="937"/>
  <c r="K125" i="937"/>
  <c r="K123" i="937"/>
  <c r="K132" i="937"/>
  <c r="K57" i="937"/>
  <c r="K117" i="937"/>
  <c r="K97" i="937"/>
  <c r="K120" i="937"/>
  <c r="K116" i="937"/>
  <c r="K121" i="937"/>
  <c r="K99" i="937"/>
  <c r="K102" i="937"/>
  <c r="K51" i="937"/>
  <c r="K91" i="937"/>
  <c r="K81" i="937"/>
  <c r="K80" i="937"/>
  <c r="K93" i="937"/>
  <c r="K124" i="937"/>
  <c r="K94" i="937"/>
  <c r="K90" i="937"/>
  <c r="K53" i="937"/>
  <c r="K83" i="937"/>
  <c r="K115" i="937"/>
  <c r="K98" i="937"/>
  <c r="K104" i="937"/>
  <c r="K126" i="937"/>
  <c r="K59" i="937"/>
  <c r="K75" i="937"/>
  <c r="K71" i="937"/>
  <c r="K54" i="937"/>
  <c r="K135" i="937"/>
  <c r="K43" i="937"/>
  <c r="K47" i="937"/>
  <c r="K46" i="937"/>
  <c r="K45" i="937"/>
  <c r="K49" i="937"/>
  <c r="K48" i="937"/>
  <c r="K44" i="937"/>
  <c r="K50" i="937"/>
  <c r="K24" i="937"/>
  <c r="K27" i="937"/>
  <c r="K13" i="937"/>
  <c r="G24" i="962"/>
  <c r="G24" i="938"/>
  <c r="Q24" i="8"/>
  <c r="G24" i="280"/>
  <c r="P24" i="280" s="1"/>
  <c r="Q24" i="280" s="1"/>
  <c r="G35" i="962"/>
  <c r="Q35" i="8"/>
  <c r="G35" i="938"/>
  <c r="G35" i="280"/>
  <c r="G27" i="962"/>
  <c r="Q27" i="8"/>
  <c r="G27" i="938"/>
  <c r="G27" i="280"/>
  <c r="E14" i="931"/>
  <c r="H14" i="931" s="1"/>
  <c r="I14" i="931" s="1"/>
  <c r="P14" i="8"/>
  <c r="G23" i="962"/>
  <c r="Q23" i="8"/>
  <c r="G23" i="938"/>
  <c r="G23" i="280"/>
  <c r="G30" i="962"/>
  <c r="Q30" i="8"/>
  <c r="G30" i="938"/>
  <c r="G30" i="280"/>
  <c r="G21" i="962"/>
  <c r="G21" i="938"/>
  <c r="Q21" i="8"/>
  <c r="G21" i="280"/>
  <c r="G25" i="962"/>
  <c r="G25" i="938"/>
  <c r="Q25" i="8"/>
  <c r="G25" i="280"/>
  <c r="K26" i="944"/>
  <c r="E40" i="968"/>
  <c r="H40" i="968" s="1"/>
  <c r="I40" i="968" s="1"/>
  <c r="J19" i="943"/>
  <c r="K26" i="965"/>
  <c r="E40" i="942"/>
  <c r="K26" i="932"/>
  <c r="J19" i="930"/>
  <c r="P11" i="8"/>
  <c r="G15" i="962"/>
  <c r="Q15" i="8"/>
  <c r="G15" i="938"/>
  <c r="G15" i="280"/>
  <c r="G18" i="962"/>
  <c r="Q18" i="8"/>
  <c r="G18" i="938"/>
  <c r="G18" i="280"/>
  <c r="G31" i="962"/>
  <c r="Q31" i="8"/>
  <c r="G31" i="938"/>
  <c r="G31" i="280"/>
  <c r="G26" i="962"/>
  <c r="Q26" i="8"/>
  <c r="G26" i="938"/>
  <c r="G26" i="280"/>
  <c r="K36" i="965"/>
  <c r="K36" i="944"/>
  <c r="K36" i="932"/>
  <c r="P12" i="8"/>
  <c r="G19" i="962"/>
  <c r="Q19" i="8"/>
  <c r="G19" i="938"/>
  <c r="G19" i="280"/>
  <c r="G28" i="962"/>
  <c r="G28" i="938"/>
  <c r="Q28" i="8"/>
  <c r="G28" i="280"/>
  <c r="J13" i="960"/>
  <c r="H14" i="967"/>
  <c r="H16" i="967" s="1"/>
  <c r="H40" i="967"/>
  <c r="H42" i="967" s="1"/>
  <c r="J14" i="960"/>
  <c r="I40" i="941"/>
  <c r="I42" i="941" s="1"/>
  <c r="E27" i="943"/>
  <c r="G41" i="962"/>
  <c r="G41" i="938"/>
  <c r="Q41" i="8"/>
  <c r="G41" i="280"/>
  <c r="H14" i="941"/>
  <c r="H16" i="941" s="1"/>
  <c r="J10" i="936"/>
  <c r="K20" i="936" s="1"/>
  <c r="G29" i="962"/>
  <c r="G29" i="938"/>
  <c r="Q29" i="8"/>
  <c r="G29" i="280"/>
  <c r="G16" i="962"/>
  <c r="G16" i="938"/>
  <c r="Q16" i="8"/>
  <c r="G16" i="280"/>
  <c r="G17" i="962"/>
  <c r="G17" i="938"/>
  <c r="Q17" i="8"/>
  <c r="G17" i="280"/>
  <c r="K46" i="965"/>
  <c r="K46" i="944"/>
  <c r="K46" i="932"/>
  <c r="P13" i="8"/>
  <c r="G20" i="962"/>
  <c r="G20" i="938"/>
  <c r="Q20" i="8"/>
  <c r="G20" i="280"/>
  <c r="J19" i="964"/>
  <c r="E14" i="968"/>
  <c r="H14" i="968" s="1"/>
  <c r="I14" i="968" s="1"/>
  <c r="E14" i="942"/>
  <c r="H14" i="942" s="1"/>
  <c r="I14" i="942" s="1"/>
  <c r="K16" i="932"/>
  <c r="K16" i="944"/>
  <c r="K16" i="965"/>
  <c r="P10" i="8"/>
  <c r="G22" i="962"/>
  <c r="Q22" i="8"/>
  <c r="G22" i="938"/>
  <c r="G22" i="280"/>
  <c r="G40" i="962"/>
  <c r="G40" i="938"/>
  <c r="Q40" i="8"/>
  <c r="G40" i="280"/>
  <c r="G39" i="962"/>
  <c r="Q39" i="8"/>
  <c r="G39" i="938"/>
  <c r="G39" i="280"/>
  <c r="G38" i="962"/>
  <c r="Q38" i="8"/>
  <c r="G38" i="938"/>
  <c r="G38" i="280"/>
  <c r="G34" i="962"/>
  <c r="Q34" i="8"/>
  <c r="G34" i="938"/>
  <c r="G34" i="280"/>
  <c r="G32" i="962"/>
  <c r="G32" i="938"/>
  <c r="Q32" i="8"/>
  <c r="G32" i="280"/>
  <c r="G37" i="962"/>
  <c r="G37" i="938"/>
  <c r="Q37" i="8"/>
  <c r="G37" i="280"/>
  <c r="E24" i="964"/>
  <c r="J10" i="960"/>
  <c r="G36" i="962"/>
  <c r="G36" i="938"/>
  <c r="Q36" i="8"/>
  <c r="G36" i="280"/>
  <c r="G42" i="962"/>
  <c r="Q42" i="8"/>
  <c r="G42" i="938"/>
  <c r="G42" i="280"/>
  <c r="G33" i="962"/>
  <c r="G33" i="938"/>
  <c r="Q33" i="8"/>
  <c r="G33" i="280"/>
  <c r="J11" i="279"/>
  <c r="H27" i="930" s="1"/>
  <c r="H26" i="930"/>
  <c r="J19" i="279"/>
  <c r="M70" i="280"/>
  <c r="K36" i="277"/>
  <c r="K40" i="277"/>
  <c r="K50" i="277"/>
  <c r="K44" i="277"/>
  <c r="K46" i="277"/>
  <c r="K54" i="277"/>
  <c r="K32" i="277"/>
  <c r="K31" i="277"/>
  <c r="K16" i="277"/>
  <c r="K66" i="277"/>
  <c r="K11" i="277"/>
  <c r="K24" i="277"/>
  <c r="K35" i="277"/>
  <c r="K57" i="277"/>
  <c r="K61" i="277"/>
  <c r="K14" i="277"/>
  <c r="K23" i="277"/>
  <c r="K60" i="277"/>
  <c r="K62" i="277"/>
  <c r="K20" i="277"/>
  <c r="K26" i="277"/>
  <c r="K48" i="277"/>
  <c r="K47" i="277"/>
  <c r="K21" i="277"/>
  <c r="K41" i="277"/>
  <c r="K27" i="277"/>
  <c r="K33" i="277"/>
  <c r="K67" i="277"/>
  <c r="K13" i="277"/>
  <c r="K28" i="277"/>
  <c r="K68" i="277"/>
  <c r="K38" i="277"/>
  <c r="K56" i="277"/>
  <c r="K15" i="277"/>
  <c r="K19" i="277"/>
  <c r="K25" i="277"/>
  <c r="K42" i="277"/>
  <c r="K64" i="277"/>
  <c r="K63" i="277"/>
  <c r="K34" i="277"/>
  <c r="K55" i="277"/>
  <c r="K43" i="277"/>
  <c r="K49" i="277"/>
  <c r="K29" i="277"/>
  <c r="K52" i="277"/>
  <c r="K18" i="277"/>
  <c r="K12" i="277"/>
  <c r="K30" i="277"/>
  <c r="K51" i="277"/>
  <c r="K39" i="277"/>
  <c r="K58" i="277"/>
  <c r="K37" i="277"/>
  <c r="K17" i="277"/>
  <c r="K53" i="277"/>
  <c r="K59" i="277"/>
  <c r="K65" i="277"/>
  <c r="K22" i="277"/>
  <c r="K45" i="277"/>
  <c r="K69" i="277"/>
  <c r="H14" i="903"/>
  <c r="H16" i="903" s="1"/>
  <c r="Q55" i="23" l="1"/>
  <c r="J54" i="23"/>
  <c r="J125" i="278"/>
  <c r="K125" i="278" s="1"/>
  <c r="Q126" i="278"/>
  <c r="K41" i="960"/>
  <c r="K18" i="960"/>
  <c r="K35" i="960"/>
  <c r="K35" i="937"/>
  <c r="K26" i="937"/>
  <c r="K42" i="937"/>
  <c r="K23" i="961"/>
  <c r="K24" i="961"/>
  <c r="K12" i="961"/>
  <c r="K19" i="961"/>
  <c r="K28" i="961"/>
  <c r="K41" i="961"/>
  <c r="K30" i="961"/>
  <c r="K18" i="961"/>
  <c r="K17" i="961"/>
  <c r="K13" i="961"/>
  <c r="K25" i="961"/>
  <c r="K15" i="961"/>
  <c r="K39" i="961"/>
  <c r="K31" i="961"/>
  <c r="K37" i="961"/>
  <c r="K16" i="961"/>
  <c r="K20" i="961"/>
  <c r="K32" i="961"/>
  <c r="K40" i="961"/>
  <c r="K42" i="961"/>
  <c r="K39" i="936"/>
  <c r="K14" i="936"/>
  <c r="K19" i="936"/>
  <c r="K24" i="936"/>
  <c r="K22" i="936"/>
  <c r="K18" i="936"/>
  <c r="K13" i="936"/>
  <c r="K42" i="936"/>
  <c r="K21" i="936"/>
  <c r="K25" i="936"/>
  <c r="K29" i="936"/>
  <c r="K38" i="936"/>
  <c r="K35" i="936"/>
  <c r="K28" i="936"/>
  <c r="K27" i="936"/>
  <c r="K32" i="936"/>
  <c r="K17" i="936"/>
  <c r="K26" i="936"/>
  <c r="K20" i="937"/>
  <c r="K22" i="937"/>
  <c r="K31" i="937"/>
  <c r="K35" i="961"/>
  <c r="K12" i="937"/>
  <c r="K29" i="961"/>
  <c r="K11" i="961"/>
  <c r="K15" i="937"/>
  <c r="K36" i="961"/>
  <c r="K25" i="937"/>
  <c r="K30" i="936"/>
  <c r="K17" i="960"/>
  <c r="K30" i="960"/>
  <c r="K34" i="936"/>
  <c r="K25" i="960"/>
  <c r="K16" i="960"/>
  <c r="K37" i="960"/>
  <c r="K26" i="960"/>
  <c r="K37" i="936"/>
  <c r="K23" i="936"/>
  <c r="K33" i="960"/>
  <c r="K34" i="960"/>
  <c r="K32" i="960"/>
  <c r="K36" i="936"/>
  <c r="K21" i="937"/>
  <c r="K27" i="961"/>
  <c r="K19" i="937"/>
  <c r="H27" i="943"/>
  <c r="K11" i="937"/>
  <c r="K21" i="961"/>
  <c r="K18" i="937"/>
  <c r="K33" i="961"/>
  <c r="K108" i="961"/>
  <c r="K139" i="961"/>
  <c r="K65" i="961"/>
  <c r="K107" i="961"/>
  <c r="K105" i="961"/>
  <c r="K138" i="961"/>
  <c r="K103" i="961"/>
  <c r="K71" i="961"/>
  <c r="K106" i="961"/>
  <c r="K130" i="961"/>
  <c r="K74" i="961"/>
  <c r="K125" i="961"/>
  <c r="K110" i="961"/>
  <c r="K127" i="961"/>
  <c r="K86" i="961"/>
  <c r="K54" i="961"/>
  <c r="K60" i="961"/>
  <c r="K80" i="961"/>
  <c r="K82" i="961"/>
  <c r="K63" i="961"/>
  <c r="K79" i="961"/>
  <c r="K75" i="961"/>
  <c r="K69" i="961"/>
  <c r="K87" i="961"/>
  <c r="K137" i="961"/>
  <c r="H25" i="964"/>
  <c r="K91" i="961"/>
  <c r="K122" i="961"/>
  <c r="K100" i="961"/>
  <c r="K98" i="961"/>
  <c r="K128" i="961"/>
  <c r="K57" i="961"/>
  <c r="K84" i="961"/>
  <c r="K114" i="961"/>
  <c r="K92" i="961"/>
  <c r="K96" i="961"/>
  <c r="K61" i="961"/>
  <c r="K76" i="961"/>
  <c r="K97" i="961"/>
  <c r="K123" i="961"/>
  <c r="K52" i="961"/>
  <c r="K119" i="961"/>
  <c r="K131" i="961"/>
  <c r="K93" i="961"/>
  <c r="K112" i="961"/>
  <c r="K67" i="961"/>
  <c r="K111" i="961"/>
  <c r="K83" i="961"/>
  <c r="K10" i="961"/>
  <c r="K73" i="961"/>
  <c r="K121" i="961"/>
  <c r="K59" i="961"/>
  <c r="K81" i="961"/>
  <c r="K94" i="961"/>
  <c r="K118" i="961"/>
  <c r="K124" i="961"/>
  <c r="K136" i="961"/>
  <c r="K104" i="961"/>
  <c r="K53" i="961"/>
  <c r="K120" i="961"/>
  <c r="K129" i="961"/>
  <c r="K133" i="961"/>
  <c r="K64" i="961"/>
  <c r="K101" i="961"/>
  <c r="K77" i="961"/>
  <c r="K117" i="961"/>
  <c r="K62" i="961"/>
  <c r="K134" i="961"/>
  <c r="K55" i="961"/>
  <c r="K68" i="961"/>
  <c r="K102" i="961"/>
  <c r="K85" i="961"/>
  <c r="K115" i="961"/>
  <c r="K95" i="961"/>
  <c r="K70" i="961"/>
  <c r="K126" i="961"/>
  <c r="K78" i="961"/>
  <c r="K109" i="961"/>
  <c r="K132" i="961"/>
  <c r="K56" i="961"/>
  <c r="K72" i="961"/>
  <c r="K51" i="961"/>
  <c r="K116" i="961"/>
  <c r="K90" i="961"/>
  <c r="K135" i="961"/>
  <c r="K99" i="961"/>
  <c r="K58" i="961"/>
  <c r="K88" i="961"/>
  <c r="K113" i="961"/>
  <c r="K66" i="961"/>
  <c r="K89" i="961"/>
  <c r="K46" i="961"/>
  <c r="K45" i="961"/>
  <c r="K44" i="961"/>
  <c r="K48" i="961"/>
  <c r="K49" i="961"/>
  <c r="K50" i="961"/>
  <c r="K43" i="961"/>
  <c r="K47" i="961"/>
  <c r="K16" i="937"/>
  <c r="K14" i="961"/>
  <c r="K38" i="961"/>
  <c r="K32" i="937"/>
  <c r="K34" i="961"/>
  <c r="K30" i="937"/>
  <c r="K22" i="961"/>
  <c r="K33" i="937"/>
  <c r="K23" i="937"/>
  <c r="J33" i="962"/>
  <c r="K33" i="962" s="1"/>
  <c r="P33" i="962"/>
  <c r="Q33" i="962" s="1"/>
  <c r="P42" i="962"/>
  <c r="Q42" i="962" s="1"/>
  <c r="J42" i="962"/>
  <c r="K42" i="962" s="1"/>
  <c r="P36" i="962"/>
  <c r="Q36" i="962" s="1"/>
  <c r="J36" i="962"/>
  <c r="K36" i="962" s="1"/>
  <c r="E25" i="964"/>
  <c r="K101" i="960"/>
  <c r="K126" i="960"/>
  <c r="K72" i="960"/>
  <c r="K87" i="960"/>
  <c r="K54" i="960"/>
  <c r="K139" i="960"/>
  <c r="K138" i="960"/>
  <c r="K51" i="960"/>
  <c r="K129" i="960"/>
  <c r="K100" i="960"/>
  <c r="K78" i="960"/>
  <c r="K102" i="960"/>
  <c r="K121" i="960"/>
  <c r="K134" i="960"/>
  <c r="K75" i="960"/>
  <c r="K122" i="960"/>
  <c r="K135" i="960"/>
  <c r="K79" i="960"/>
  <c r="K77" i="960"/>
  <c r="K109" i="960"/>
  <c r="K96" i="960"/>
  <c r="K63" i="960"/>
  <c r="K137" i="960"/>
  <c r="K80" i="960"/>
  <c r="K85" i="960"/>
  <c r="K113" i="960"/>
  <c r="K82" i="960"/>
  <c r="K57" i="960"/>
  <c r="K115" i="960"/>
  <c r="K69" i="960"/>
  <c r="K93" i="960"/>
  <c r="K56" i="960"/>
  <c r="K70" i="960"/>
  <c r="K89" i="960"/>
  <c r="K73" i="960"/>
  <c r="K62" i="960"/>
  <c r="K110" i="960"/>
  <c r="K127" i="960"/>
  <c r="K83" i="960"/>
  <c r="K123" i="960"/>
  <c r="K49" i="960"/>
  <c r="K133" i="960"/>
  <c r="K112" i="960"/>
  <c r="K65" i="960"/>
  <c r="K119" i="960"/>
  <c r="K88" i="960"/>
  <c r="K86" i="960"/>
  <c r="K104" i="960"/>
  <c r="K10" i="960"/>
  <c r="K116" i="960"/>
  <c r="K105" i="960"/>
  <c r="K107" i="960"/>
  <c r="K108" i="960"/>
  <c r="K97" i="960"/>
  <c r="K50" i="960"/>
  <c r="K90" i="960"/>
  <c r="K99" i="960"/>
  <c r="K59" i="960"/>
  <c r="K114" i="960"/>
  <c r="K53" i="960"/>
  <c r="K98" i="960"/>
  <c r="K48" i="960"/>
  <c r="K117" i="960"/>
  <c r="K58" i="960"/>
  <c r="K120" i="960"/>
  <c r="K103" i="960"/>
  <c r="K94" i="960"/>
  <c r="K76" i="960"/>
  <c r="K74" i="960"/>
  <c r="K111" i="960"/>
  <c r="K128" i="960"/>
  <c r="K130" i="960"/>
  <c r="K132" i="960"/>
  <c r="K52" i="960"/>
  <c r="K67" i="960"/>
  <c r="K136" i="960"/>
  <c r="K64" i="960"/>
  <c r="K71" i="960"/>
  <c r="K68" i="960"/>
  <c r="K92" i="960"/>
  <c r="K95" i="960"/>
  <c r="K60" i="960"/>
  <c r="K106" i="960"/>
  <c r="K91" i="960"/>
  <c r="K84" i="960"/>
  <c r="K81" i="960"/>
  <c r="K61" i="960"/>
  <c r="K55" i="960"/>
  <c r="K124" i="960"/>
  <c r="K131" i="960"/>
  <c r="K125" i="960"/>
  <c r="K118" i="960"/>
  <c r="K66" i="960"/>
  <c r="K47" i="960"/>
  <c r="K43" i="960"/>
  <c r="K46" i="960"/>
  <c r="K45" i="960"/>
  <c r="K44" i="960"/>
  <c r="K11" i="960"/>
  <c r="K12" i="960"/>
  <c r="J34" i="938"/>
  <c r="K34" i="938" s="1"/>
  <c r="P34" i="938"/>
  <c r="Q34" i="938" s="1"/>
  <c r="J38" i="938"/>
  <c r="K38" i="938" s="1"/>
  <c r="P38" i="938"/>
  <c r="Q38" i="938" s="1"/>
  <c r="P39" i="938"/>
  <c r="Q39" i="938" s="1"/>
  <c r="J39" i="938"/>
  <c r="K39" i="938" s="1"/>
  <c r="J22" i="938"/>
  <c r="K22" i="938" s="1"/>
  <c r="P22" i="938"/>
  <c r="Q22" i="938" s="1"/>
  <c r="J20" i="938"/>
  <c r="K20" i="938" s="1"/>
  <c r="P20" i="938"/>
  <c r="Q20" i="938" s="1"/>
  <c r="P17" i="938"/>
  <c r="Q17" i="938" s="1"/>
  <c r="J17" i="938"/>
  <c r="K17" i="938" s="1"/>
  <c r="J16" i="938"/>
  <c r="K16" i="938" s="1"/>
  <c r="P16" i="938"/>
  <c r="Q16" i="938" s="1"/>
  <c r="P29" i="938"/>
  <c r="Q29" i="938" s="1"/>
  <c r="J29" i="938"/>
  <c r="K29" i="938" s="1"/>
  <c r="K39" i="960"/>
  <c r="K41" i="936"/>
  <c r="K33" i="936"/>
  <c r="P41" i="962"/>
  <c r="Q41" i="962" s="1"/>
  <c r="J41" i="962"/>
  <c r="K41" i="962" s="1"/>
  <c r="K22" i="960"/>
  <c r="K40" i="936"/>
  <c r="K23" i="960"/>
  <c r="K15" i="936"/>
  <c r="I14" i="967"/>
  <c r="I16" i="967" s="1"/>
  <c r="K13" i="960"/>
  <c r="J13" i="967" s="1"/>
  <c r="G12" i="962"/>
  <c r="G12" i="938"/>
  <c r="Q12" i="8"/>
  <c r="K38" i="944"/>
  <c r="K38" i="965"/>
  <c r="K38" i="932"/>
  <c r="G12" i="280"/>
  <c r="J12" i="280" s="1"/>
  <c r="G11" i="962"/>
  <c r="Q11" i="8"/>
  <c r="G11" i="938"/>
  <c r="K28" i="965"/>
  <c r="E42" i="942"/>
  <c r="O42" i="942" s="1"/>
  <c r="M17" i="943"/>
  <c r="E42" i="968"/>
  <c r="K28" i="944"/>
  <c r="K28" i="932"/>
  <c r="M17" i="930"/>
  <c r="G11" i="280"/>
  <c r="P11" i="280" s="1"/>
  <c r="Q11" i="280" s="1"/>
  <c r="P25" i="938"/>
  <c r="Q25" i="938" s="1"/>
  <c r="J25" i="938"/>
  <c r="K25" i="938" s="1"/>
  <c r="J21" i="938"/>
  <c r="K21" i="938" s="1"/>
  <c r="P21" i="938"/>
  <c r="Q21" i="938" s="1"/>
  <c r="J37" i="938"/>
  <c r="K37" i="938" s="1"/>
  <c r="P37" i="938"/>
  <c r="Q37" i="938" s="1"/>
  <c r="J32" i="938"/>
  <c r="K32" i="938" s="1"/>
  <c r="P32" i="938"/>
  <c r="Q32" i="938" s="1"/>
  <c r="P40" i="938"/>
  <c r="Q40" i="938" s="1"/>
  <c r="J40" i="938"/>
  <c r="K40" i="938" s="1"/>
  <c r="J20" i="962"/>
  <c r="K20" i="962" s="1"/>
  <c r="P20" i="962"/>
  <c r="Q20" i="962" s="1"/>
  <c r="J17" i="962"/>
  <c r="K17" i="962" s="1"/>
  <c r="P17" i="962"/>
  <c r="Q17" i="962" s="1"/>
  <c r="J16" i="962"/>
  <c r="K16" i="962" s="1"/>
  <c r="P16" i="962"/>
  <c r="Q16" i="962" s="1"/>
  <c r="J29" i="962"/>
  <c r="K29" i="962" s="1"/>
  <c r="P29" i="962"/>
  <c r="Q29" i="962" s="1"/>
  <c r="K42" i="960"/>
  <c r="K14" i="960"/>
  <c r="J39" i="967" s="1"/>
  <c r="I40" i="967"/>
  <c r="I42" i="967" s="1"/>
  <c r="K40" i="960"/>
  <c r="K24" i="960"/>
  <c r="K38" i="960"/>
  <c r="P19" i="938"/>
  <c r="Q19" i="938" s="1"/>
  <c r="J19" i="938"/>
  <c r="K19" i="938" s="1"/>
  <c r="P26" i="938"/>
  <c r="Q26" i="938" s="1"/>
  <c r="J26" i="938"/>
  <c r="K26" i="938" s="1"/>
  <c r="P31" i="938"/>
  <c r="Q31" i="938" s="1"/>
  <c r="J31" i="938"/>
  <c r="K31" i="938" s="1"/>
  <c r="P18" i="938"/>
  <c r="Q18" i="938" s="1"/>
  <c r="J18" i="938"/>
  <c r="K18" i="938" s="1"/>
  <c r="P15" i="938"/>
  <c r="Q15" i="938" s="1"/>
  <c r="J15" i="938"/>
  <c r="K15" i="938" s="1"/>
  <c r="K28" i="960"/>
  <c r="J25" i="962"/>
  <c r="K25" i="962" s="1"/>
  <c r="P25" i="962"/>
  <c r="Q25" i="962" s="1"/>
  <c r="P21" i="962"/>
  <c r="Q21" i="962" s="1"/>
  <c r="J21" i="962"/>
  <c r="K21" i="962" s="1"/>
  <c r="P30" i="962"/>
  <c r="Q30" i="962" s="1"/>
  <c r="J30" i="962"/>
  <c r="K30" i="962" s="1"/>
  <c r="J23" i="962"/>
  <c r="K23" i="962" s="1"/>
  <c r="P23" i="962"/>
  <c r="Q23" i="962" s="1"/>
  <c r="J27" i="938"/>
  <c r="K27" i="938" s="1"/>
  <c r="P27" i="938"/>
  <c r="Q27" i="938" s="1"/>
  <c r="P35" i="938"/>
  <c r="Q35" i="938" s="1"/>
  <c r="J35" i="938"/>
  <c r="K35" i="938" s="1"/>
  <c r="J42" i="938"/>
  <c r="K42" i="938" s="1"/>
  <c r="P42" i="938"/>
  <c r="Q42" i="938" s="1"/>
  <c r="P37" i="962"/>
  <c r="Q37" i="962" s="1"/>
  <c r="J37" i="962"/>
  <c r="K37" i="962" s="1"/>
  <c r="P32" i="962"/>
  <c r="Q32" i="962" s="1"/>
  <c r="J32" i="962"/>
  <c r="K32" i="962" s="1"/>
  <c r="J34" i="962"/>
  <c r="K34" i="962" s="1"/>
  <c r="P34" i="962"/>
  <c r="Q34" i="962" s="1"/>
  <c r="J38" i="962"/>
  <c r="K38" i="962" s="1"/>
  <c r="P38" i="962"/>
  <c r="Q38" i="962" s="1"/>
  <c r="J39" i="962"/>
  <c r="K39" i="962" s="1"/>
  <c r="P39" i="962"/>
  <c r="Q39" i="962" s="1"/>
  <c r="J40" i="962"/>
  <c r="K40" i="962" s="1"/>
  <c r="P40" i="962"/>
  <c r="Q40" i="962" s="1"/>
  <c r="J22" i="962"/>
  <c r="K22" i="962" s="1"/>
  <c r="P22" i="962"/>
  <c r="Q22" i="962" s="1"/>
  <c r="G13" i="962"/>
  <c r="G13" i="938"/>
  <c r="Q13" i="8"/>
  <c r="K48" i="965"/>
  <c r="K48" i="944"/>
  <c r="K48" i="932"/>
  <c r="G13" i="280"/>
  <c r="J13" i="280" s="1"/>
  <c r="K27" i="960"/>
  <c r="I14" i="941"/>
  <c r="I16" i="941" s="1"/>
  <c r="K98" i="936"/>
  <c r="K114" i="936"/>
  <c r="K85" i="936"/>
  <c r="K112" i="936"/>
  <c r="K58" i="936"/>
  <c r="K115" i="936"/>
  <c r="K67" i="936"/>
  <c r="K73" i="936"/>
  <c r="K53" i="936"/>
  <c r="K130" i="936"/>
  <c r="K84" i="936"/>
  <c r="K75" i="936"/>
  <c r="K132" i="936"/>
  <c r="K89" i="936"/>
  <c r="K48" i="936"/>
  <c r="K119" i="936"/>
  <c r="K101" i="936"/>
  <c r="K60" i="936"/>
  <c r="K116" i="936"/>
  <c r="K118" i="936"/>
  <c r="K88" i="936"/>
  <c r="K105" i="936"/>
  <c r="K129" i="936"/>
  <c r="K83" i="936"/>
  <c r="K108" i="936"/>
  <c r="K68" i="936"/>
  <c r="K65" i="936"/>
  <c r="K123" i="936"/>
  <c r="K124" i="936"/>
  <c r="K62" i="936"/>
  <c r="K59" i="936"/>
  <c r="K52" i="936"/>
  <c r="K72" i="936"/>
  <c r="K87" i="936"/>
  <c r="K133" i="936"/>
  <c r="K10" i="936"/>
  <c r="J13" i="941" s="1"/>
  <c r="K127" i="936"/>
  <c r="K79" i="936"/>
  <c r="K97" i="936"/>
  <c r="K61" i="936"/>
  <c r="K117" i="936"/>
  <c r="K99" i="936"/>
  <c r="K74" i="936"/>
  <c r="K93" i="936"/>
  <c r="K66" i="936"/>
  <c r="K102" i="936"/>
  <c r="K49" i="936"/>
  <c r="K100" i="936"/>
  <c r="K70" i="936"/>
  <c r="K122" i="936"/>
  <c r="K107" i="936"/>
  <c r="K111" i="936"/>
  <c r="K51" i="936"/>
  <c r="K110" i="936"/>
  <c r="K131" i="936"/>
  <c r="K125" i="936"/>
  <c r="K91" i="936"/>
  <c r="K71" i="936"/>
  <c r="K92" i="936"/>
  <c r="K137" i="936"/>
  <c r="K104" i="936"/>
  <c r="K76" i="936"/>
  <c r="K63" i="936"/>
  <c r="K55" i="936"/>
  <c r="K128" i="936"/>
  <c r="K109" i="936"/>
  <c r="K94" i="936"/>
  <c r="K82" i="936"/>
  <c r="K126" i="936"/>
  <c r="K103" i="936"/>
  <c r="K90" i="936"/>
  <c r="K56" i="936"/>
  <c r="K78" i="936"/>
  <c r="K95" i="936"/>
  <c r="K106" i="936"/>
  <c r="K113" i="936"/>
  <c r="K80" i="936"/>
  <c r="K120" i="936"/>
  <c r="K139" i="936"/>
  <c r="K64" i="936"/>
  <c r="K86" i="936"/>
  <c r="K50" i="936"/>
  <c r="K134" i="936"/>
  <c r="K77" i="936"/>
  <c r="K69" i="936"/>
  <c r="K54" i="936"/>
  <c r="K57" i="936"/>
  <c r="K138" i="936"/>
  <c r="K135" i="936"/>
  <c r="K121" i="936"/>
  <c r="K136" i="936"/>
  <c r="K81" i="936"/>
  <c r="K96" i="936"/>
  <c r="K43" i="936"/>
  <c r="K44" i="936"/>
  <c r="K47" i="936"/>
  <c r="K46" i="936"/>
  <c r="K45" i="936"/>
  <c r="K12" i="936"/>
  <c r="K19" i="960"/>
  <c r="K16" i="936"/>
  <c r="K31" i="936"/>
  <c r="K11" i="936"/>
  <c r="J39" i="941" s="1"/>
  <c r="K29" i="960"/>
  <c r="K21" i="960"/>
  <c r="K20" i="960"/>
  <c r="P28" i="938"/>
  <c r="Q28" i="938" s="1"/>
  <c r="J28" i="938"/>
  <c r="K28" i="938" s="1"/>
  <c r="E16" i="931"/>
  <c r="G14" i="962"/>
  <c r="Q14" i="8"/>
  <c r="G14" i="938"/>
  <c r="G14" i="280"/>
  <c r="J14" i="280" s="1"/>
  <c r="P24" i="938"/>
  <c r="Q24" i="938" s="1"/>
  <c r="J24" i="938"/>
  <c r="K24" i="938" s="1"/>
  <c r="P33" i="938"/>
  <c r="Q33" i="938" s="1"/>
  <c r="J33" i="938"/>
  <c r="K33" i="938" s="1"/>
  <c r="J36" i="938"/>
  <c r="K36" i="938" s="1"/>
  <c r="P36" i="938"/>
  <c r="Q36" i="938" s="1"/>
  <c r="G10" i="962"/>
  <c r="G10" i="938"/>
  <c r="Q10" i="8"/>
  <c r="E16" i="968"/>
  <c r="E16" i="942"/>
  <c r="K18" i="932"/>
  <c r="K18" i="944"/>
  <c r="M17" i="964"/>
  <c r="K18" i="965"/>
  <c r="G10" i="280"/>
  <c r="J10" i="280" s="1"/>
  <c r="P41" i="938"/>
  <c r="Q41" i="938" s="1"/>
  <c r="J41" i="938"/>
  <c r="K41" i="938" s="1"/>
  <c r="K31" i="960"/>
  <c r="K36" i="960"/>
  <c r="K15" i="960"/>
  <c r="J28" i="962"/>
  <c r="K28" i="962" s="1"/>
  <c r="P28" i="962"/>
  <c r="Q28" i="962" s="1"/>
  <c r="J19" i="962"/>
  <c r="K19" i="962" s="1"/>
  <c r="P19" i="962"/>
  <c r="Q19" i="962" s="1"/>
  <c r="J26" i="962"/>
  <c r="K26" i="962" s="1"/>
  <c r="P26" i="962"/>
  <c r="Q26" i="962" s="1"/>
  <c r="P31" i="962"/>
  <c r="Q31" i="962" s="1"/>
  <c r="J31" i="962"/>
  <c r="K31" i="962" s="1"/>
  <c r="J18" i="962"/>
  <c r="K18" i="962" s="1"/>
  <c r="P18" i="962"/>
  <c r="Q18" i="962" s="1"/>
  <c r="J15" i="962"/>
  <c r="K15" i="962" s="1"/>
  <c r="P15" i="962"/>
  <c r="Q15" i="962" s="1"/>
  <c r="H40" i="942"/>
  <c r="I40" i="942" s="1"/>
  <c r="O40" i="942"/>
  <c r="P30" i="938"/>
  <c r="Q30" i="938" s="1"/>
  <c r="J30" i="938"/>
  <c r="K30" i="938" s="1"/>
  <c r="J23" i="938"/>
  <c r="K23" i="938" s="1"/>
  <c r="P23" i="938"/>
  <c r="Q23" i="938" s="1"/>
  <c r="J27" i="962"/>
  <c r="K27" i="962" s="1"/>
  <c r="P27" i="962"/>
  <c r="Q27" i="962" s="1"/>
  <c r="P35" i="962"/>
  <c r="Q35" i="962" s="1"/>
  <c r="J35" i="962"/>
  <c r="K35" i="962" s="1"/>
  <c r="P24" i="962"/>
  <c r="Q24" i="962" s="1"/>
  <c r="J24" i="962"/>
  <c r="K24" i="962" s="1"/>
  <c r="J28" i="280"/>
  <c r="K28" i="280" s="1"/>
  <c r="P28" i="280"/>
  <c r="Q28" i="280" s="1"/>
  <c r="J31" i="280"/>
  <c r="K31" i="280" s="1"/>
  <c r="P31" i="280"/>
  <c r="Q31" i="280" s="1"/>
  <c r="J29" i="280"/>
  <c r="K29" i="280" s="1"/>
  <c r="P29" i="280"/>
  <c r="Q29" i="280" s="1"/>
  <c r="J38" i="280"/>
  <c r="K38" i="280" s="1"/>
  <c r="P38" i="280"/>
  <c r="Q38" i="280" s="1"/>
  <c r="J22" i="280"/>
  <c r="K22" i="280" s="1"/>
  <c r="P22" i="280"/>
  <c r="Q22" i="280" s="1"/>
  <c r="J42" i="280"/>
  <c r="K42" i="280" s="1"/>
  <c r="P42" i="280"/>
  <c r="Q42" i="280" s="1"/>
  <c r="J16" i="280"/>
  <c r="K16" i="280" s="1"/>
  <c r="P16" i="280"/>
  <c r="Q16" i="280" s="1"/>
  <c r="J40" i="280"/>
  <c r="K40" i="280" s="1"/>
  <c r="P40" i="280"/>
  <c r="Q40" i="280" s="1"/>
  <c r="J19" i="280"/>
  <c r="P19" i="280"/>
  <c r="Q19" i="280" s="1"/>
  <c r="J27" i="280"/>
  <c r="K27" i="280" s="1"/>
  <c r="P27" i="280"/>
  <c r="Q27" i="280" s="1"/>
  <c r="J33" i="280"/>
  <c r="K33" i="280" s="1"/>
  <c r="P33" i="280"/>
  <c r="Q33" i="280" s="1"/>
  <c r="J30" i="280"/>
  <c r="K30" i="280" s="1"/>
  <c r="P30" i="280"/>
  <c r="Q30" i="280" s="1"/>
  <c r="J18" i="280"/>
  <c r="K18" i="280" s="1"/>
  <c r="P18" i="280"/>
  <c r="Q18" i="280" s="1"/>
  <c r="J23" i="280"/>
  <c r="K23" i="280" s="1"/>
  <c r="P23" i="280"/>
  <c r="Q23" i="280" s="1"/>
  <c r="P12" i="280"/>
  <c r="Q12" i="280" s="1"/>
  <c r="J41" i="280"/>
  <c r="K41" i="280" s="1"/>
  <c r="P41" i="280"/>
  <c r="Q41" i="280" s="1"/>
  <c r="J25" i="280"/>
  <c r="K25" i="280" s="1"/>
  <c r="P25" i="280"/>
  <c r="Q25" i="280" s="1"/>
  <c r="J39" i="280"/>
  <c r="K39" i="280" s="1"/>
  <c r="P39" i="280"/>
  <c r="Q39" i="280" s="1"/>
  <c r="J21" i="280"/>
  <c r="K21" i="280" s="1"/>
  <c r="P21" i="280"/>
  <c r="Q21" i="280" s="1"/>
  <c r="J36" i="280"/>
  <c r="K36" i="280" s="1"/>
  <c r="P36" i="280"/>
  <c r="Q36" i="280" s="1"/>
  <c r="J37" i="280"/>
  <c r="K37" i="280" s="1"/>
  <c r="P37" i="280"/>
  <c r="Q37" i="280" s="1"/>
  <c r="J35" i="280"/>
  <c r="K35" i="280" s="1"/>
  <c r="P35" i="280"/>
  <c r="Q35" i="280" s="1"/>
  <c r="J15" i="280"/>
  <c r="K15" i="280" s="1"/>
  <c r="P15" i="280"/>
  <c r="Q15" i="280" s="1"/>
  <c r="J32" i="280"/>
  <c r="K32" i="280" s="1"/>
  <c r="P32" i="280"/>
  <c r="Q32" i="280" s="1"/>
  <c r="J17" i="280"/>
  <c r="K17" i="280" s="1"/>
  <c r="P17" i="280"/>
  <c r="Q17" i="280" s="1"/>
  <c r="J26" i="280"/>
  <c r="K26" i="280" s="1"/>
  <c r="P26" i="280"/>
  <c r="Q26" i="280" s="1"/>
  <c r="J20" i="280"/>
  <c r="K20" i="280" s="1"/>
  <c r="P20" i="280"/>
  <c r="Q20" i="280" s="1"/>
  <c r="J34" i="280"/>
  <c r="K34" i="280" s="1"/>
  <c r="P34" i="280"/>
  <c r="Q34" i="280" s="1"/>
  <c r="K24" i="279"/>
  <c r="K10" i="279"/>
  <c r="K47" i="279"/>
  <c r="K45" i="279"/>
  <c r="K54" i="279"/>
  <c r="K43" i="279"/>
  <c r="K56" i="279"/>
  <c r="K49" i="279"/>
  <c r="K64" i="279"/>
  <c r="K46" i="279"/>
  <c r="K52" i="279"/>
  <c r="K44" i="279"/>
  <c r="K60" i="279"/>
  <c r="K63" i="279"/>
  <c r="K66" i="279"/>
  <c r="K50" i="279"/>
  <c r="K68" i="279"/>
  <c r="K48" i="279"/>
  <c r="K58" i="279"/>
  <c r="K55" i="279"/>
  <c r="K62" i="279"/>
  <c r="K57" i="279"/>
  <c r="K67" i="279"/>
  <c r="K69" i="279"/>
  <c r="K53" i="279"/>
  <c r="K59" i="279"/>
  <c r="K65" i="279"/>
  <c r="K51" i="279"/>
  <c r="K61" i="279"/>
  <c r="K18" i="279"/>
  <c r="K19" i="279"/>
  <c r="K17" i="279"/>
  <c r="K34" i="279"/>
  <c r="K32" i="279"/>
  <c r="K31" i="279"/>
  <c r="K23" i="279"/>
  <c r="K14" i="279"/>
  <c r="K13" i="279"/>
  <c r="K36" i="279"/>
  <c r="K21" i="279"/>
  <c r="K20" i="279"/>
  <c r="K29" i="279"/>
  <c r="K30" i="279"/>
  <c r="K39" i="279"/>
  <c r="K41" i="279"/>
  <c r="K38" i="279"/>
  <c r="K28" i="279"/>
  <c r="K10" i="277"/>
  <c r="K40" i="279"/>
  <c r="K26" i="279"/>
  <c r="K35" i="279"/>
  <c r="K33" i="279"/>
  <c r="K12" i="279"/>
  <c r="K25" i="279"/>
  <c r="K15" i="279"/>
  <c r="K22" i="279"/>
  <c r="K37" i="279"/>
  <c r="K42" i="279"/>
  <c r="K27" i="279"/>
  <c r="K16" i="279"/>
  <c r="K11" i="279"/>
  <c r="I14" i="903"/>
  <c r="I16" i="903" s="1"/>
  <c r="J24" i="280"/>
  <c r="K24" i="280" s="1"/>
  <c r="N9" i="280"/>
  <c r="J55" i="23" l="1"/>
  <c r="Q56" i="23"/>
  <c r="J126" i="278"/>
  <c r="K126" i="278" s="1"/>
  <c r="Q127" i="278"/>
  <c r="P10" i="280"/>
  <c r="P14" i="280"/>
  <c r="Q14" i="280" s="1"/>
  <c r="H17" i="931" s="1"/>
  <c r="E12" i="929"/>
  <c r="E16" i="929"/>
  <c r="P13" i="280"/>
  <c r="Q13" i="280" s="1"/>
  <c r="U39" i="932"/>
  <c r="U29" i="932"/>
  <c r="U19" i="932"/>
  <c r="R18" i="932"/>
  <c r="P9" i="280"/>
  <c r="Q9" i="280" s="1"/>
  <c r="J11" i="280"/>
  <c r="M26" i="930" s="1"/>
  <c r="E25" i="929"/>
  <c r="E19" i="929"/>
  <c r="G70" i="280"/>
  <c r="E18" i="929"/>
  <c r="E27" i="929"/>
  <c r="E17" i="929"/>
  <c r="E26" i="929"/>
  <c r="E15" i="929"/>
  <c r="E21" i="929"/>
  <c r="E14" i="929"/>
  <c r="E26" i="966"/>
  <c r="E17" i="966"/>
  <c r="E13" i="966"/>
  <c r="E28" i="966"/>
  <c r="E20" i="966"/>
  <c r="E16" i="966"/>
  <c r="E12" i="966"/>
  <c r="E25" i="966"/>
  <c r="E19" i="966"/>
  <c r="E15" i="966"/>
  <c r="E27" i="966"/>
  <c r="G140" i="962"/>
  <c r="E18" i="966"/>
  <c r="E14" i="966"/>
  <c r="E21" i="966"/>
  <c r="P9" i="962"/>
  <c r="Q9" i="962" s="1"/>
  <c r="P10" i="962"/>
  <c r="J10" i="962"/>
  <c r="J14" i="938"/>
  <c r="K14" i="938" s="1"/>
  <c r="P14" i="938"/>
  <c r="Q14" i="938" s="1"/>
  <c r="J13" i="962"/>
  <c r="P13" i="962"/>
  <c r="Q13" i="962" s="1"/>
  <c r="S39" i="965" s="1"/>
  <c r="J11" i="938"/>
  <c r="P11" i="938"/>
  <c r="Q11" i="938" s="1"/>
  <c r="P12" i="938"/>
  <c r="Q12" i="938" s="1"/>
  <c r="U29" i="944" s="1"/>
  <c r="J12" i="938"/>
  <c r="E28" i="929"/>
  <c r="E20" i="929"/>
  <c r="E13" i="929"/>
  <c r="P12" i="962"/>
  <c r="Q12" i="962" s="1"/>
  <c r="S29" i="965" s="1"/>
  <c r="J12" i="962"/>
  <c r="P14" i="962"/>
  <c r="Q14" i="962" s="1"/>
  <c r="J14" i="962"/>
  <c r="K14" i="962" s="1"/>
  <c r="P11" i="962"/>
  <c r="Q11" i="962" s="1"/>
  <c r="J11" i="962"/>
  <c r="E28" i="939"/>
  <c r="E19" i="939"/>
  <c r="E15" i="939"/>
  <c r="E27" i="939"/>
  <c r="E25" i="939"/>
  <c r="E18" i="939"/>
  <c r="E14" i="939"/>
  <c r="G140" i="938"/>
  <c r="E26" i="939"/>
  <c r="E17" i="939"/>
  <c r="E13" i="939"/>
  <c r="E21" i="939"/>
  <c r="E20" i="939"/>
  <c r="E16" i="939"/>
  <c r="E12" i="939"/>
  <c r="J10" i="938"/>
  <c r="P10" i="938"/>
  <c r="P9" i="938"/>
  <c r="Q9" i="938" s="1"/>
  <c r="P13" i="938"/>
  <c r="Q13" i="938" s="1"/>
  <c r="U39" i="944" s="1"/>
  <c r="J13" i="938"/>
  <c r="K13" i="280"/>
  <c r="S48" i="932" s="1"/>
  <c r="R48" i="932"/>
  <c r="K11" i="280"/>
  <c r="R28" i="932"/>
  <c r="K12" i="280"/>
  <c r="S38" i="932" s="1"/>
  <c r="R38" i="932"/>
  <c r="K14" i="280"/>
  <c r="I16" i="931" s="1"/>
  <c r="H16" i="931"/>
  <c r="K19" i="280"/>
  <c r="K10" i="280"/>
  <c r="E29" i="929"/>
  <c r="Q10" i="280"/>
  <c r="U9" i="932" s="1"/>
  <c r="P70" i="280"/>
  <c r="J13" i="903"/>
  <c r="J39" i="903"/>
  <c r="G5" i="8"/>
  <c r="G4" i="9"/>
  <c r="J56" i="23" l="1"/>
  <c r="Q57" i="23"/>
  <c r="Q128" i="278"/>
  <c r="J127" i="278"/>
  <c r="K127" i="278" s="1"/>
  <c r="I31" i="930"/>
  <c r="J70" i="280"/>
  <c r="E22" i="929"/>
  <c r="R48" i="944"/>
  <c r="K13" i="938"/>
  <c r="Q10" i="938"/>
  <c r="P140" i="938"/>
  <c r="E29" i="939"/>
  <c r="K12" i="938"/>
  <c r="R38" i="944"/>
  <c r="K13" i="962"/>
  <c r="P48" i="965"/>
  <c r="M24" i="964"/>
  <c r="J140" i="962"/>
  <c r="K10" i="962"/>
  <c r="P18" i="965"/>
  <c r="H16" i="968"/>
  <c r="K10" i="938"/>
  <c r="R18" i="944"/>
  <c r="H16" i="942"/>
  <c r="J140" i="938"/>
  <c r="K12" i="962"/>
  <c r="P38" i="965"/>
  <c r="Q10" i="962"/>
  <c r="P140" i="962"/>
  <c r="E22" i="939"/>
  <c r="E31" i="939" s="1"/>
  <c r="H42" i="968"/>
  <c r="P28" i="965"/>
  <c r="K11" i="962"/>
  <c r="U19" i="944"/>
  <c r="I31" i="943"/>
  <c r="H43" i="942"/>
  <c r="E29" i="966"/>
  <c r="H43" i="968"/>
  <c r="S19" i="965"/>
  <c r="R28" i="944"/>
  <c r="M26" i="943"/>
  <c r="H42" i="942"/>
  <c r="K11" i="938"/>
  <c r="E22" i="966"/>
  <c r="E32" i="966" s="1"/>
  <c r="L10" i="280"/>
  <c r="S18" i="932"/>
  <c r="S28" i="932"/>
  <c r="M27" i="930"/>
  <c r="K29" i="929"/>
  <c r="K33" i="929"/>
  <c r="K36" i="929"/>
  <c r="K30" i="929"/>
  <c r="K34" i="929"/>
  <c r="K32" i="929"/>
  <c r="K31" i="929"/>
  <c r="K35" i="929"/>
  <c r="K28" i="929"/>
  <c r="Q70" i="280"/>
  <c r="H27" i="929"/>
  <c r="H25" i="929"/>
  <c r="H28" i="929"/>
  <c r="K12" i="929"/>
  <c r="K16" i="929"/>
  <c r="K13" i="929"/>
  <c r="K17" i="929"/>
  <c r="K11" i="929"/>
  <c r="K14" i="929"/>
  <c r="K18" i="929"/>
  <c r="K15" i="929"/>
  <c r="H21" i="929"/>
  <c r="H17" i="929"/>
  <c r="H13" i="929"/>
  <c r="K70" i="280"/>
  <c r="H19" i="929"/>
  <c r="H15" i="929"/>
  <c r="H18" i="929"/>
  <c r="H14" i="929"/>
  <c r="H20" i="929"/>
  <c r="H16" i="929"/>
  <c r="H12" i="929"/>
  <c r="L11" i="280"/>
  <c r="L60" i="280"/>
  <c r="A60" i="280" s="1"/>
  <c r="L43" i="280"/>
  <c r="A43" i="280" s="1"/>
  <c r="L62" i="280"/>
  <c r="A62" i="280" s="1"/>
  <c r="L58" i="280"/>
  <c r="A58" i="280" s="1"/>
  <c r="L69" i="280"/>
  <c r="A69" i="280" s="1"/>
  <c r="L53" i="280"/>
  <c r="A53" i="280" s="1"/>
  <c r="L65" i="280"/>
  <c r="A65" i="280" s="1"/>
  <c r="L57" i="280"/>
  <c r="A57" i="280" s="1"/>
  <c r="L61" i="280"/>
  <c r="A61" i="280" s="1"/>
  <c r="L64" i="280"/>
  <c r="A64" i="280" s="1"/>
  <c r="L56" i="280"/>
  <c r="A56" i="280" s="1"/>
  <c r="L54" i="280"/>
  <c r="A54" i="280" s="1"/>
  <c r="L66" i="280"/>
  <c r="A66" i="280" s="1"/>
  <c r="L68" i="280"/>
  <c r="A68" i="280" s="1"/>
  <c r="L55" i="280"/>
  <c r="A55" i="280" s="1"/>
  <c r="L51" i="280"/>
  <c r="A51" i="280" s="1"/>
  <c r="L59" i="280"/>
  <c r="A59" i="280" s="1"/>
  <c r="L67" i="280"/>
  <c r="A67" i="280" s="1"/>
  <c r="L50" i="280"/>
  <c r="A50" i="280" s="1"/>
  <c r="L44" i="280"/>
  <c r="A44" i="280" s="1"/>
  <c r="L63" i="280"/>
  <c r="A63" i="280" s="1"/>
  <c r="L52" i="280"/>
  <c r="A52" i="280" s="1"/>
  <c r="L46" i="280"/>
  <c r="A46" i="280" s="1"/>
  <c r="L49" i="280"/>
  <c r="A49" i="280" s="1"/>
  <c r="L47" i="280"/>
  <c r="A47" i="280" s="1"/>
  <c r="L45" i="280"/>
  <c r="A45" i="280" s="1"/>
  <c r="L48" i="280"/>
  <c r="A48" i="280" s="1"/>
  <c r="L42" i="280"/>
  <c r="A42" i="280" s="1"/>
  <c r="L30" i="280"/>
  <c r="A30" i="280" s="1"/>
  <c r="L28" i="280"/>
  <c r="A28" i="280" s="1"/>
  <c r="L17" i="280"/>
  <c r="A17" i="280" s="1"/>
  <c r="L33" i="280"/>
  <c r="A33" i="280" s="1"/>
  <c r="L38" i="280"/>
  <c r="A38" i="280" s="1"/>
  <c r="L22" i="280"/>
  <c r="A22" i="280" s="1"/>
  <c r="L13" i="280"/>
  <c r="L29" i="280"/>
  <c r="A29" i="280" s="1"/>
  <c r="L23" i="280"/>
  <c r="A23" i="280" s="1"/>
  <c r="L36" i="280"/>
  <c r="A36" i="280" s="1"/>
  <c r="L34" i="280"/>
  <c r="A34" i="280" s="1"/>
  <c r="L16" i="280"/>
  <c r="A16" i="280" s="1"/>
  <c r="L31" i="280"/>
  <c r="A31" i="280" s="1"/>
  <c r="L26" i="280"/>
  <c r="A26" i="280" s="1"/>
  <c r="L18" i="280"/>
  <c r="A18" i="280" s="1"/>
  <c r="L41" i="280"/>
  <c r="A41" i="280" s="1"/>
  <c r="L21" i="280"/>
  <c r="A21" i="280" s="1"/>
  <c r="L35" i="280"/>
  <c r="A35" i="280" s="1"/>
  <c r="L19" i="280"/>
  <c r="L20" i="280"/>
  <c r="A20" i="280" s="1"/>
  <c r="L14" i="280"/>
  <c r="L25" i="280"/>
  <c r="A25" i="280" s="1"/>
  <c r="L15" i="280"/>
  <c r="A15" i="280" s="1"/>
  <c r="L27" i="280"/>
  <c r="A27" i="280" s="1"/>
  <c r="L32" i="280"/>
  <c r="A32" i="280" s="1"/>
  <c r="L40" i="280"/>
  <c r="A40" i="280" s="1"/>
  <c r="L12" i="280"/>
  <c r="L39" i="280"/>
  <c r="A39" i="280" s="1"/>
  <c r="L37" i="280"/>
  <c r="A37" i="280" s="1"/>
  <c r="L24" i="280"/>
  <c r="A24" i="280" s="1"/>
  <c r="K9" i="8"/>
  <c r="H9" i="9"/>
  <c r="E9" i="9"/>
  <c r="J57" i="23" l="1"/>
  <c r="Q58" i="23"/>
  <c r="J128" i="278"/>
  <c r="K128" i="278" s="1"/>
  <c r="Q129" i="278"/>
  <c r="E32" i="929"/>
  <c r="E31" i="929"/>
  <c r="E32" i="939"/>
  <c r="K30" i="966"/>
  <c r="K28" i="966"/>
  <c r="H17" i="968"/>
  <c r="Q140" i="962"/>
  <c r="H27" i="966"/>
  <c r="K34" i="966"/>
  <c r="K31" i="966"/>
  <c r="S9" i="965"/>
  <c r="I29" i="964"/>
  <c r="K33" i="966"/>
  <c r="K32" i="966"/>
  <c r="K36" i="966"/>
  <c r="H25" i="966"/>
  <c r="K35" i="966"/>
  <c r="H28" i="966"/>
  <c r="K29" i="966"/>
  <c r="L61" i="938"/>
  <c r="A61" i="938" s="1"/>
  <c r="L55" i="938"/>
  <c r="A55" i="938" s="1"/>
  <c r="L89" i="938"/>
  <c r="A89" i="938" s="1"/>
  <c r="L137" i="938"/>
  <c r="A137" i="938" s="1"/>
  <c r="H18" i="939"/>
  <c r="L116" i="938"/>
  <c r="A116" i="938" s="1"/>
  <c r="L122" i="938"/>
  <c r="A122" i="938" s="1"/>
  <c r="L126" i="938"/>
  <c r="A126" i="938" s="1"/>
  <c r="L71" i="938"/>
  <c r="A71" i="938" s="1"/>
  <c r="K16" i="939"/>
  <c r="H19" i="939"/>
  <c r="L58" i="938"/>
  <c r="A58" i="938" s="1"/>
  <c r="L53" i="938"/>
  <c r="A53" i="938" s="1"/>
  <c r="L51" i="938"/>
  <c r="A51" i="938" s="1"/>
  <c r="L103" i="938"/>
  <c r="A103" i="938" s="1"/>
  <c r="L82" i="938"/>
  <c r="A82" i="938" s="1"/>
  <c r="L114" i="938"/>
  <c r="A114" i="938" s="1"/>
  <c r="L70" i="938"/>
  <c r="A70" i="938" s="1"/>
  <c r="L94" i="938"/>
  <c r="A94" i="938" s="1"/>
  <c r="L84" i="938"/>
  <c r="A84" i="938" s="1"/>
  <c r="L129" i="938"/>
  <c r="A129" i="938" s="1"/>
  <c r="L77" i="938"/>
  <c r="A77" i="938" s="1"/>
  <c r="L48" i="938"/>
  <c r="A48" i="938" s="1"/>
  <c r="L50" i="938"/>
  <c r="A50" i="938" s="1"/>
  <c r="L110" i="938"/>
  <c r="A110" i="938" s="1"/>
  <c r="L10" i="938"/>
  <c r="L131" i="938"/>
  <c r="A131" i="938" s="1"/>
  <c r="L138" i="938"/>
  <c r="A138" i="938" s="1"/>
  <c r="L60" i="938"/>
  <c r="A60" i="938" s="1"/>
  <c r="L102" i="938"/>
  <c r="A102" i="938" s="1"/>
  <c r="L52" i="938"/>
  <c r="A52" i="938" s="1"/>
  <c r="L139" i="938"/>
  <c r="A139" i="938" s="1"/>
  <c r="L85" i="938"/>
  <c r="A85" i="938" s="1"/>
  <c r="L128" i="938"/>
  <c r="A128" i="938" s="1"/>
  <c r="H21" i="939"/>
  <c r="L86" i="938"/>
  <c r="A86" i="938" s="1"/>
  <c r="H12" i="939"/>
  <c r="L134" i="938"/>
  <c r="A134" i="938" s="1"/>
  <c r="L72" i="938"/>
  <c r="A72" i="938" s="1"/>
  <c r="L104" i="938"/>
  <c r="A104" i="938" s="1"/>
  <c r="L113" i="938"/>
  <c r="A113" i="938" s="1"/>
  <c r="L68" i="938"/>
  <c r="A68" i="938" s="1"/>
  <c r="L65" i="938"/>
  <c r="A65" i="938" s="1"/>
  <c r="L98" i="938"/>
  <c r="A98" i="938" s="1"/>
  <c r="L62" i="938"/>
  <c r="A62" i="938" s="1"/>
  <c r="L93" i="938"/>
  <c r="A93" i="938" s="1"/>
  <c r="L69" i="938"/>
  <c r="A69" i="938" s="1"/>
  <c r="L67" i="938"/>
  <c r="A67" i="938" s="1"/>
  <c r="K11" i="939"/>
  <c r="L74" i="938"/>
  <c r="A74" i="938" s="1"/>
  <c r="L96" i="938"/>
  <c r="A96" i="938" s="1"/>
  <c r="L73" i="938"/>
  <c r="A73" i="938" s="1"/>
  <c r="L92" i="938"/>
  <c r="A92" i="938" s="1"/>
  <c r="L63" i="938"/>
  <c r="A63" i="938" s="1"/>
  <c r="L83" i="938"/>
  <c r="A83" i="938" s="1"/>
  <c r="L66" i="938"/>
  <c r="A66" i="938" s="1"/>
  <c r="L111" i="938"/>
  <c r="A111" i="938" s="1"/>
  <c r="L101" i="938"/>
  <c r="A101" i="938" s="1"/>
  <c r="H14" i="939"/>
  <c r="L81" i="938"/>
  <c r="A81" i="938" s="1"/>
  <c r="H20" i="939"/>
  <c r="L106" i="938"/>
  <c r="A106" i="938" s="1"/>
  <c r="L120" i="938"/>
  <c r="A120" i="938" s="1"/>
  <c r="L124" i="938"/>
  <c r="A124" i="938" s="1"/>
  <c r="H15" i="939"/>
  <c r="S18" i="944"/>
  <c r="L136" i="938"/>
  <c r="A136" i="938" s="1"/>
  <c r="L91" i="938"/>
  <c r="A91" i="938" s="1"/>
  <c r="L118" i="938"/>
  <c r="A118" i="938" s="1"/>
  <c r="L78" i="938"/>
  <c r="A78" i="938" s="1"/>
  <c r="L59" i="938"/>
  <c r="A59" i="938" s="1"/>
  <c r="K15" i="939"/>
  <c r="L99" i="938"/>
  <c r="A99" i="938" s="1"/>
  <c r="K18" i="939"/>
  <c r="L135" i="938"/>
  <c r="A135" i="938" s="1"/>
  <c r="H16" i="939"/>
  <c r="K17" i="939"/>
  <c r="I16" i="942"/>
  <c r="L88" i="938"/>
  <c r="A88" i="938" s="1"/>
  <c r="L79" i="938"/>
  <c r="A79" i="938" s="1"/>
  <c r="L75" i="938"/>
  <c r="A75" i="938" s="1"/>
  <c r="L108" i="938"/>
  <c r="A108" i="938" s="1"/>
  <c r="L100" i="938"/>
  <c r="A100" i="938" s="1"/>
  <c r="L97" i="938"/>
  <c r="A97" i="938" s="1"/>
  <c r="L133" i="938"/>
  <c r="A133" i="938" s="1"/>
  <c r="L49" i="938"/>
  <c r="A49" i="938" s="1"/>
  <c r="L125" i="938"/>
  <c r="A125" i="938" s="1"/>
  <c r="L64" i="938"/>
  <c r="A64" i="938" s="1"/>
  <c r="L109" i="938"/>
  <c r="A109" i="938" s="1"/>
  <c r="L56" i="938"/>
  <c r="A56" i="938" s="1"/>
  <c r="L95" i="938"/>
  <c r="A95" i="938" s="1"/>
  <c r="L107" i="938"/>
  <c r="A107" i="938" s="1"/>
  <c r="L117" i="938"/>
  <c r="A117" i="938" s="1"/>
  <c r="L119" i="938"/>
  <c r="A119" i="938" s="1"/>
  <c r="K12" i="939"/>
  <c r="L76" i="938"/>
  <c r="A76" i="938" s="1"/>
  <c r="L123" i="938"/>
  <c r="A123" i="938" s="1"/>
  <c r="L87" i="938"/>
  <c r="A87" i="938" s="1"/>
  <c r="L80" i="938"/>
  <c r="A80" i="938" s="1"/>
  <c r="H17" i="939"/>
  <c r="H13" i="939"/>
  <c r="L57" i="938"/>
  <c r="A57" i="938" s="1"/>
  <c r="L105" i="938"/>
  <c r="A105" i="938" s="1"/>
  <c r="K140" i="938"/>
  <c r="L132" i="938"/>
  <c r="A132" i="938" s="1"/>
  <c r="L115" i="938"/>
  <c r="A115" i="938" s="1"/>
  <c r="L130" i="938"/>
  <c r="A130" i="938" s="1"/>
  <c r="K14" i="939"/>
  <c r="L121" i="938"/>
  <c r="A121" i="938" s="1"/>
  <c r="L112" i="938"/>
  <c r="A112" i="938" s="1"/>
  <c r="K13" i="939"/>
  <c r="L54" i="938"/>
  <c r="A54" i="938" s="1"/>
  <c r="L90" i="938"/>
  <c r="A90" i="938" s="1"/>
  <c r="L127" i="938"/>
  <c r="A127" i="938" s="1"/>
  <c r="L47" i="938"/>
  <c r="A47" i="938" s="1"/>
  <c r="L43" i="938"/>
  <c r="A43" i="938" s="1"/>
  <c r="L45" i="938"/>
  <c r="A45" i="938" s="1"/>
  <c r="L44" i="938"/>
  <c r="A44" i="938" s="1"/>
  <c r="L46" i="938"/>
  <c r="A46" i="938" s="1"/>
  <c r="L27" i="938"/>
  <c r="A27" i="938" s="1"/>
  <c r="L23" i="938"/>
  <c r="A23" i="938" s="1"/>
  <c r="L41" i="938"/>
  <c r="A41" i="938" s="1"/>
  <c r="L21" i="938"/>
  <c r="A21" i="938" s="1"/>
  <c r="L17" i="938"/>
  <c r="A17" i="938" s="1"/>
  <c r="L36" i="938"/>
  <c r="A36" i="938" s="1"/>
  <c r="L31" i="938"/>
  <c r="A31" i="938" s="1"/>
  <c r="L16" i="938"/>
  <c r="A16" i="938" s="1"/>
  <c r="L24" i="938"/>
  <c r="A24" i="938" s="1"/>
  <c r="L19" i="938"/>
  <c r="A19" i="938" s="1"/>
  <c r="L33" i="938"/>
  <c r="A33" i="938" s="1"/>
  <c r="L39" i="938"/>
  <c r="A39" i="938" s="1"/>
  <c r="L28" i="938"/>
  <c r="A28" i="938" s="1"/>
  <c r="L18" i="938"/>
  <c r="A18" i="938" s="1"/>
  <c r="L20" i="938"/>
  <c r="A20" i="938" s="1"/>
  <c r="L30" i="938"/>
  <c r="A30" i="938" s="1"/>
  <c r="L40" i="938"/>
  <c r="A40" i="938" s="1"/>
  <c r="L22" i="938"/>
  <c r="A22" i="938" s="1"/>
  <c r="L42" i="938"/>
  <c r="A42" i="938" s="1"/>
  <c r="L26" i="938"/>
  <c r="A26" i="938" s="1"/>
  <c r="L34" i="938"/>
  <c r="A34" i="938" s="1"/>
  <c r="L35" i="938"/>
  <c r="A35" i="938" s="1"/>
  <c r="L32" i="938"/>
  <c r="A32" i="938" s="1"/>
  <c r="L29" i="938"/>
  <c r="A29" i="938" s="1"/>
  <c r="L15" i="938"/>
  <c r="A15" i="938" s="1"/>
  <c r="L25" i="938"/>
  <c r="A25" i="938" s="1"/>
  <c r="L38" i="938"/>
  <c r="A38" i="938" s="1"/>
  <c r="L37" i="938"/>
  <c r="A37" i="938" s="1"/>
  <c r="L12" i="938"/>
  <c r="S38" i="944"/>
  <c r="K29" i="939"/>
  <c r="H28" i="939"/>
  <c r="K28" i="939"/>
  <c r="K35" i="939"/>
  <c r="K36" i="939"/>
  <c r="K30" i="939"/>
  <c r="K33" i="939"/>
  <c r="H27" i="939"/>
  <c r="Q140" i="938"/>
  <c r="K32" i="939"/>
  <c r="U9" i="944"/>
  <c r="K34" i="939"/>
  <c r="H25" i="939"/>
  <c r="K31" i="939"/>
  <c r="H17" i="942"/>
  <c r="L14" i="938"/>
  <c r="A14" i="938" s="1"/>
  <c r="E31" i="966"/>
  <c r="L12" i="962"/>
  <c r="Q38" i="965"/>
  <c r="S48" i="944"/>
  <c r="L13" i="938"/>
  <c r="S28" i="944"/>
  <c r="I42" i="942"/>
  <c r="M27" i="943"/>
  <c r="L11" i="938"/>
  <c r="L11" i="962"/>
  <c r="I42" i="968"/>
  <c r="Q28" i="965"/>
  <c r="L14" i="962"/>
  <c r="A14" i="962" s="1"/>
  <c r="L49" i="962"/>
  <c r="A49" i="962" s="1"/>
  <c r="L110" i="962"/>
  <c r="A110" i="962" s="1"/>
  <c r="L77" i="962"/>
  <c r="A77" i="962" s="1"/>
  <c r="L126" i="962"/>
  <c r="A126" i="962" s="1"/>
  <c r="K12" i="966"/>
  <c r="L128" i="962"/>
  <c r="A128" i="962" s="1"/>
  <c r="Q18" i="965"/>
  <c r="L69" i="962"/>
  <c r="A69" i="962" s="1"/>
  <c r="L135" i="962"/>
  <c r="A135" i="962" s="1"/>
  <c r="L117" i="962"/>
  <c r="A117" i="962" s="1"/>
  <c r="L74" i="962"/>
  <c r="A74" i="962" s="1"/>
  <c r="L98" i="962"/>
  <c r="A98" i="962" s="1"/>
  <c r="L119" i="962"/>
  <c r="A119" i="962" s="1"/>
  <c r="K11" i="966"/>
  <c r="L57" i="962"/>
  <c r="A57" i="962" s="1"/>
  <c r="L111" i="962"/>
  <c r="A111" i="962" s="1"/>
  <c r="M25" i="964"/>
  <c r="L115" i="962"/>
  <c r="A115" i="962" s="1"/>
  <c r="L130" i="962"/>
  <c r="A130" i="962" s="1"/>
  <c r="L103" i="962"/>
  <c r="A103" i="962" s="1"/>
  <c r="L75" i="962"/>
  <c r="A75" i="962" s="1"/>
  <c r="L82" i="962"/>
  <c r="A82" i="962" s="1"/>
  <c r="H18" i="966"/>
  <c r="L66" i="962"/>
  <c r="A66" i="962" s="1"/>
  <c r="L92" i="962"/>
  <c r="A92" i="962" s="1"/>
  <c r="L72" i="962"/>
  <c r="A72" i="962" s="1"/>
  <c r="L118" i="962"/>
  <c r="A118" i="962" s="1"/>
  <c r="K13" i="966"/>
  <c r="L53" i="962"/>
  <c r="A53" i="962" s="1"/>
  <c r="L101" i="962"/>
  <c r="A101" i="962" s="1"/>
  <c r="L81" i="962"/>
  <c r="A81" i="962" s="1"/>
  <c r="H17" i="966"/>
  <c r="L58" i="962"/>
  <c r="A58" i="962" s="1"/>
  <c r="L84" i="962"/>
  <c r="A84" i="962" s="1"/>
  <c r="L134" i="962"/>
  <c r="A134" i="962" s="1"/>
  <c r="L137" i="962"/>
  <c r="A137" i="962" s="1"/>
  <c r="L56" i="962"/>
  <c r="A56" i="962" s="1"/>
  <c r="L61" i="962"/>
  <c r="A61" i="962" s="1"/>
  <c r="L94" i="962"/>
  <c r="A94" i="962" s="1"/>
  <c r="L102" i="962"/>
  <c r="A102" i="962" s="1"/>
  <c r="H16" i="966"/>
  <c r="L79" i="962"/>
  <c r="A79" i="962" s="1"/>
  <c r="L88" i="962"/>
  <c r="A88" i="962" s="1"/>
  <c r="L99" i="962"/>
  <c r="A99" i="962" s="1"/>
  <c r="H15" i="966"/>
  <c r="L86" i="962"/>
  <c r="A86" i="962" s="1"/>
  <c r="L108" i="962"/>
  <c r="A108" i="962" s="1"/>
  <c r="L85" i="962"/>
  <c r="A85" i="962" s="1"/>
  <c r="L60" i="962"/>
  <c r="A60" i="962" s="1"/>
  <c r="L83" i="962"/>
  <c r="A83" i="962" s="1"/>
  <c r="H14" i="966"/>
  <c r="L50" i="962"/>
  <c r="A50" i="962" s="1"/>
  <c r="L132" i="962"/>
  <c r="A132" i="962" s="1"/>
  <c r="L73" i="962"/>
  <c r="A73" i="962" s="1"/>
  <c r="L131" i="962"/>
  <c r="A131" i="962" s="1"/>
  <c r="H21" i="966"/>
  <c r="L138" i="962"/>
  <c r="A138" i="962" s="1"/>
  <c r="L91" i="962"/>
  <c r="A91" i="962" s="1"/>
  <c r="L114" i="962"/>
  <c r="A114" i="962" s="1"/>
  <c r="H13" i="966"/>
  <c r="L107" i="962"/>
  <c r="A107" i="962" s="1"/>
  <c r="L78" i="962"/>
  <c r="A78" i="962" s="1"/>
  <c r="K16" i="966"/>
  <c r="K140" i="962"/>
  <c r="L70" i="962"/>
  <c r="A70" i="962" s="1"/>
  <c r="I16" i="968"/>
  <c r="L97" i="962"/>
  <c r="A97" i="962" s="1"/>
  <c r="L139" i="962"/>
  <c r="A139" i="962" s="1"/>
  <c r="L95" i="962"/>
  <c r="A95" i="962" s="1"/>
  <c r="L67" i="962"/>
  <c r="A67" i="962" s="1"/>
  <c r="L51" i="962"/>
  <c r="A51" i="962" s="1"/>
  <c r="K15" i="966"/>
  <c r="L10" i="962"/>
  <c r="L136" i="962"/>
  <c r="A136" i="962" s="1"/>
  <c r="L100" i="962"/>
  <c r="A100" i="962" s="1"/>
  <c r="L121" i="962"/>
  <c r="A121" i="962" s="1"/>
  <c r="L129" i="962"/>
  <c r="A129" i="962" s="1"/>
  <c r="L120" i="962"/>
  <c r="A120" i="962" s="1"/>
  <c r="L113" i="962"/>
  <c r="A113" i="962" s="1"/>
  <c r="L68" i="962"/>
  <c r="A68" i="962" s="1"/>
  <c r="K14" i="966"/>
  <c r="L71" i="962"/>
  <c r="A71" i="962" s="1"/>
  <c r="L124" i="962"/>
  <c r="A124" i="962" s="1"/>
  <c r="L64" i="962"/>
  <c r="A64" i="962" s="1"/>
  <c r="L89" i="962"/>
  <c r="A89" i="962" s="1"/>
  <c r="L65" i="962"/>
  <c r="A65" i="962" s="1"/>
  <c r="L109" i="962"/>
  <c r="A109" i="962" s="1"/>
  <c r="L106" i="962"/>
  <c r="A106" i="962" s="1"/>
  <c r="L123" i="962"/>
  <c r="A123" i="962" s="1"/>
  <c r="L133" i="962"/>
  <c r="A133" i="962" s="1"/>
  <c r="H20" i="966"/>
  <c r="L127" i="962"/>
  <c r="A127" i="962" s="1"/>
  <c r="K17" i="966"/>
  <c r="L112" i="962"/>
  <c r="A112" i="962" s="1"/>
  <c r="L59" i="962"/>
  <c r="A59" i="962" s="1"/>
  <c r="H19" i="966"/>
  <c r="L62" i="962"/>
  <c r="A62" i="962" s="1"/>
  <c r="H12" i="966"/>
  <c r="L90" i="962"/>
  <c r="A90" i="962" s="1"/>
  <c r="L116" i="962"/>
  <c r="A116" i="962" s="1"/>
  <c r="L54" i="962"/>
  <c r="A54" i="962" s="1"/>
  <c r="L48" i="962"/>
  <c r="A48" i="962" s="1"/>
  <c r="L96" i="962"/>
  <c r="A96" i="962" s="1"/>
  <c r="L122" i="962"/>
  <c r="A122" i="962" s="1"/>
  <c r="L93" i="962"/>
  <c r="A93" i="962" s="1"/>
  <c r="L104" i="962"/>
  <c r="A104" i="962" s="1"/>
  <c r="L63" i="962"/>
  <c r="A63" i="962" s="1"/>
  <c r="L105" i="962"/>
  <c r="A105" i="962" s="1"/>
  <c r="L76" i="962"/>
  <c r="A76" i="962" s="1"/>
  <c r="L52" i="962"/>
  <c r="A52" i="962" s="1"/>
  <c r="L87" i="962"/>
  <c r="A87" i="962" s="1"/>
  <c r="K18" i="966"/>
  <c r="L80" i="962"/>
  <c r="A80" i="962" s="1"/>
  <c r="L125" i="962"/>
  <c r="A125" i="962" s="1"/>
  <c r="L55" i="962"/>
  <c r="A55" i="962" s="1"/>
  <c r="L47" i="962"/>
  <c r="A47" i="962" s="1"/>
  <c r="L46" i="962"/>
  <c r="A46" i="962" s="1"/>
  <c r="L45" i="962"/>
  <c r="A45" i="962" s="1"/>
  <c r="L44" i="962"/>
  <c r="A44" i="962" s="1"/>
  <c r="L43" i="962"/>
  <c r="A43" i="962" s="1"/>
  <c r="L15" i="962"/>
  <c r="A15" i="962" s="1"/>
  <c r="L41" i="962"/>
  <c r="A41" i="962" s="1"/>
  <c r="L42" i="962"/>
  <c r="A42" i="962" s="1"/>
  <c r="L21" i="962"/>
  <c r="A21" i="962" s="1"/>
  <c r="L39" i="962"/>
  <c r="A39" i="962" s="1"/>
  <c r="L36" i="962"/>
  <c r="A36" i="962" s="1"/>
  <c r="L35" i="962"/>
  <c r="A35" i="962" s="1"/>
  <c r="L40" i="962"/>
  <c r="A40" i="962" s="1"/>
  <c r="L25" i="962"/>
  <c r="A25" i="962" s="1"/>
  <c r="L18" i="962"/>
  <c r="A18" i="962" s="1"/>
  <c r="L16" i="962"/>
  <c r="A16" i="962" s="1"/>
  <c r="L24" i="962"/>
  <c r="A24" i="962" s="1"/>
  <c r="L34" i="962"/>
  <c r="A34" i="962" s="1"/>
  <c r="L27" i="962"/>
  <c r="A27" i="962" s="1"/>
  <c r="L30" i="962"/>
  <c r="A30" i="962" s="1"/>
  <c r="L38" i="962"/>
  <c r="A38" i="962" s="1"/>
  <c r="L26" i="962"/>
  <c r="A26" i="962" s="1"/>
  <c r="L37" i="962"/>
  <c r="A37" i="962" s="1"/>
  <c r="L20" i="962"/>
  <c r="A20" i="962" s="1"/>
  <c r="L23" i="962"/>
  <c r="A23" i="962" s="1"/>
  <c r="L19" i="962"/>
  <c r="A19" i="962" s="1"/>
  <c r="L29" i="962"/>
  <c r="A29" i="962" s="1"/>
  <c r="L33" i="962"/>
  <c r="A33" i="962" s="1"/>
  <c r="L28" i="962"/>
  <c r="A28" i="962" s="1"/>
  <c r="L31" i="962"/>
  <c r="A31" i="962" s="1"/>
  <c r="L22" i="962"/>
  <c r="A22" i="962" s="1"/>
  <c r="L17" i="962"/>
  <c r="A17" i="962" s="1"/>
  <c r="L32" i="962"/>
  <c r="A32" i="962" s="1"/>
  <c r="Q48" i="965"/>
  <c r="L13" i="962"/>
  <c r="A12" i="280"/>
  <c r="T38" i="932"/>
  <c r="C31" i="930"/>
  <c r="A19" i="280"/>
  <c r="A13" i="280"/>
  <c r="T48" i="932"/>
  <c r="A10" i="280"/>
  <c r="T18" i="932"/>
  <c r="A11" i="280"/>
  <c r="T28" i="932"/>
  <c r="J13" i="931"/>
  <c r="A14" i="280"/>
  <c r="L70" i="280"/>
  <c r="H22" i="929"/>
  <c r="H32" i="929" s="1"/>
  <c r="K19" i="929"/>
  <c r="H26" i="929" s="1"/>
  <c r="H29" i="929" s="1"/>
  <c r="K37" i="929"/>
  <c r="A46" i="929" s="1"/>
  <c r="L9" i="8"/>
  <c r="I9" i="9"/>
  <c r="F9" i="8" s="1"/>
  <c r="J58" i="23" l="1"/>
  <c r="Q59" i="23"/>
  <c r="J129" i="278"/>
  <c r="K129" i="278" s="1"/>
  <c r="Q130" i="278"/>
  <c r="F9" i="961"/>
  <c r="I9" i="961" s="1"/>
  <c r="J9" i="961" s="1"/>
  <c r="F9" i="937"/>
  <c r="I9" i="937" s="1"/>
  <c r="J9" i="937" s="1"/>
  <c r="F9" i="279"/>
  <c r="C45" i="929"/>
  <c r="R48" i="965"/>
  <c r="A13" i="962"/>
  <c r="H22" i="966"/>
  <c r="H32" i="966" s="1"/>
  <c r="K19" i="966"/>
  <c r="H26" i="966" s="1"/>
  <c r="H29" i="966" s="1"/>
  <c r="K37" i="939"/>
  <c r="A46" i="939" s="1"/>
  <c r="A12" i="938"/>
  <c r="T38" i="944"/>
  <c r="J13" i="968"/>
  <c r="A10" i="962"/>
  <c r="C29" i="964"/>
  <c r="L140" i="962"/>
  <c r="R18" i="965"/>
  <c r="R28" i="965"/>
  <c r="J39" i="968"/>
  <c r="A11" i="962"/>
  <c r="A12" i="962"/>
  <c r="R38" i="965"/>
  <c r="J39" i="942"/>
  <c r="C31" i="943"/>
  <c r="A11" i="938"/>
  <c r="T28" i="944"/>
  <c r="A13" i="938"/>
  <c r="T48" i="944"/>
  <c r="T18" i="944"/>
  <c r="L140" i="938"/>
  <c r="J13" i="942"/>
  <c r="A10" i="938"/>
  <c r="K37" i="966"/>
  <c r="A46" i="966" s="1"/>
  <c r="K19" i="939"/>
  <c r="H26" i="939" s="1"/>
  <c r="H29" i="939" s="1"/>
  <c r="H22" i="939"/>
  <c r="H32" i="939" s="1"/>
  <c r="K44" i="929"/>
  <c r="J45" i="929"/>
  <c r="C44" i="929"/>
  <c r="J47" i="929"/>
  <c r="K45" i="929"/>
  <c r="K47" i="929"/>
  <c r="C48" i="929"/>
  <c r="J44" i="929"/>
  <c r="J48" i="929"/>
  <c r="J46" i="929"/>
  <c r="C46" i="929"/>
  <c r="K48" i="929"/>
  <c r="C47" i="929"/>
  <c r="K46" i="929"/>
  <c r="H31" i="929"/>
  <c r="G9" i="8"/>
  <c r="Q60" i="23" l="1"/>
  <c r="J59" i="23"/>
  <c r="J130" i="278"/>
  <c r="K130" i="278" s="1"/>
  <c r="Q131" i="278"/>
  <c r="F9" i="277"/>
  <c r="F9" i="960"/>
  <c r="I9" i="960" s="1"/>
  <c r="J9" i="960" s="1"/>
  <c r="F9" i="936"/>
  <c r="I9" i="936" s="1"/>
  <c r="J9" i="936" s="1"/>
  <c r="H31" i="966"/>
  <c r="J44" i="939"/>
  <c r="C44" i="939"/>
  <c r="K48" i="939"/>
  <c r="J48" i="939"/>
  <c r="K46" i="939"/>
  <c r="J46" i="939"/>
  <c r="J47" i="939"/>
  <c r="C47" i="939"/>
  <c r="K45" i="939"/>
  <c r="J45" i="939"/>
  <c r="C45" i="939"/>
  <c r="C48" i="939"/>
  <c r="K47" i="939"/>
  <c r="C46" i="939"/>
  <c r="K44" i="939"/>
  <c r="K44" i="966"/>
  <c r="J48" i="966"/>
  <c r="J45" i="966"/>
  <c r="C48" i="966"/>
  <c r="K46" i="966"/>
  <c r="J44" i="966"/>
  <c r="C46" i="966"/>
  <c r="K47" i="966"/>
  <c r="J46" i="966"/>
  <c r="C44" i="966"/>
  <c r="C47" i="966"/>
  <c r="K48" i="966"/>
  <c r="J47" i="966"/>
  <c r="K45" i="966"/>
  <c r="C45" i="966"/>
  <c r="H31" i="939"/>
  <c r="M9" i="8"/>
  <c r="J60" i="23" l="1"/>
  <c r="Q61" i="23"/>
  <c r="Q132" i="278"/>
  <c r="J131" i="278"/>
  <c r="K131" i="278" s="1"/>
  <c r="N9" i="8"/>
  <c r="P9" i="8" s="1"/>
  <c r="Q62" i="23" l="1"/>
  <c r="J61" i="23"/>
  <c r="J132" i="278"/>
  <c r="K132" i="278" s="1"/>
  <c r="Q133" i="278"/>
  <c r="G9" i="962"/>
  <c r="J9" i="962" s="1"/>
  <c r="K9" i="962" s="1"/>
  <c r="Q9" i="8"/>
  <c r="G9" i="938"/>
  <c r="J9" i="938" s="1"/>
  <c r="K9" i="938" s="1"/>
  <c r="G9" i="280"/>
  <c r="A3" i="28"/>
  <c r="A1" i="16"/>
  <c r="A5" i="16"/>
  <c r="M72" i="16"/>
  <c r="A1" i="17"/>
  <c r="A5" i="17"/>
  <c r="A72" i="17"/>
  <c r="A1" i="9"/>
  <c r="Q63" i="23" l="1"/>
  <c r="J62" i="23"/>
  <c r="J133" i="278"/>
  <c r="K133" i="278" s="1"/>
  <c r="Q134" i="278"/>
  <c r="A1" i="23"/>
  <c r="A1" i="15"/>
  <c r="Q64" i="23" l="1"/>
  <c r="J63" i="23"/>
  <c r="J134" i="278"/>
  <c r="K134" i="278" s="1"/>
  <c r="Q135" i="278"/>
  <c r="A142" i="23"/>
  <c r="A72" i="15"/>
  <c r="B72" i="8"/>
  <c r="B72" i="9"/>
  <c r="A7" i="28"/>
  <c r="A5" i="23"/>
  <c r="A5" i="15"/>
  <c r="A5" i="8"/>
  <c r="A4" i="9"/>
  <c r="Q65" i="23" l="1"/>
  <c r="J64" i="23"/>
  <c r="Q136" i="278"/>
  <c r="J135" i="278"/>
  <c r="K135" i="278" s="1"/>
  <c r="I142" i="23"/>
  <c r="H72" i="15"/>
  <c r="J65" i="23" l="1"/>
  <c r="Q66" i="23"/>
  <c r="Q137" i="278"/>
  <c r="J136" i="278"/>
  <c r="K136" i="278" s="1"/>
  <c r="I9" i="277"/>
  <c r="J9" i="277" s="1"/>
  <c r="Q67" i="23" l="1"/>
  <c r="J66" i="23"/>
  <c r="J137" i="278"/>
  <c r="K137" i="278" s="1"/>
  <c r="Q138" i="278"/>
  <c r="I9" i="279"/>
  <c r="J9" i="279" s="1"/>
  <c r="J67" i="23" l="1"/>
  <c r="Q68" i="23"/>
  <c r="J138" i="278"/>
  <c r="K138" i="278" s="1"/>
  <c r="Q139" i="278"/>
  <c r="J139" i="278" s="1"/>
  <c r="K139" i="278" s="1"/>
  <c r="H9" i="15"/>
  <c r="E9" i="15"/>
  <c r="Q69" i="23" l="1"/>
  <c r="J68" i="23"/>
  <c r="U9" i="960"/>
  <c r="V9" i="960" s="1"/>
  <c r="N9" i="960" s="1"/>
  <c r="U9" i="936"/>
  <c r="V9" i="936" s="1"/>
  <c r="N9" i="936" s="1"/>
  <c r="U9" i="277"/>
  <c r="V9" i="277" s="1"/>
  <c r="N9" i="277" s="1"/>
  <c r="I9" i="15"/>
  <c r="J9" i="15" s="1"/>
  <c r="J69" i="23" l="1"/>
  <c r="Q70" i="23"/>
  <c r="K35" i="278"/>
  <c r="K10" i="278"/>
  <c r="K42" i="278"/>
  <c r="K30" i="278"/>
  <c r="K20" i="278"/>
  <c r="K15" i="278"/>
  <c r="K24" i="278"/>
  <c r="K45" i="278"/>
  <c r="K41" i="278"/>
  <c r="K47" i="278"/>
  <c r="K37" i="278"/>
  <c r="K31" i="278"/>
  <c r="K25" i="278"/>
  <c r="K22" i="278"/>
  <c r="K11" i="278"/>
  <c r="K13" i="278"/>
  <c r="K34" i="278"/>
  <c r="K48" i="278"/>
  <c r="K32" i="278"/>
  <c r="K16" i="278"/>
  <c r="K33" i="278"/>
  <c r="K12" i="278"/>
  <c r="K39" i="278"/>
  <c r="K44" i="278"/>
  <c r="K23" i="278"/>
  <c r="K26" i="278"/>
  <c r="K38" i="278"/>
  <c r="K36" i="278"/>
  <c r="K28" i="278"/>
  <c r="K43" i="278"/>
  <c r="K18" i="278"/>
  <c r="K17" i="278"/>
  <c r="K27" i="278"/>
  <c r="K21" i="278"/>
  <c r="K29" i="278"/>
  <c r="K46" i="278"/>
  <c r="K40" i="278"/>
  <c r="K19" i="278"/>
  <c r="K14" i="278"/>
  <c r="K49" i="278"/>
  <c r="K53" i="278"/>
  <c r="K50" i="278"/>
  <c r="K55" i="278"/>
  <c r="K51" i="278"/>
  <c r="K52" i="278"/>
  <c r="K54" i="278"/>
  <c r="K56" i="278"/>
  <c r="K57" i="278"/>
  <c r="K59" i="278"/>
  <c r="K58" i="278"/>
  <c r="K62" i="278"/>
  <c r="K61" i="278"/>
  <c r="K60" i="278"/>
  <c r="K64" i="278"/>
  <c r="K63" i="278"/>
  <c r="K66" i="278"/>
  <c r="K67" i="278"/>
  <c r="K65" i="278"/>
  <c r="K69" i="278"/>
  <c r="K68" i="278"/>
  <c r="K71" i="278"/>
  <c r="K70" i="278"/>
  <c r="K72" i="278"/>
  <c r="K74" i="278"/>
  <c r="K73" i="278"/>
  <c r="K75" i="278"/>
  <c r="K77" i="278"/>
  <c r="K76" i="278"/>
  <c r="K78" i="278"/>
  <c r="K79" i="278"/>
  <c r="K80" i="278"/>
  <c r="K81" i="278"/>
  <c r="K82" i="278"/>
  <c r="K85" i="278"/>
  <c r="K83" i="278"/>
  <c r="K86" i="278"/>
  <c r="K88" i="278"/>
  <c r="K84" i="278"/>
  <c r="K87" i="278"/>
  <c r="K89" i="278"/>
  <c r="K91" i="278"/>
  <c r="K93" i="278"/>
  <c r="K92" i="278"/>
  <c r="K90" i="278"/>
  <c r="K97" i="278"/>
  <c r="K96" i="278"/>
  <c r="K95" i="278"/>
  <c r="K94" i="278"/>
  <c r="K99" i="278"/>
  <c r="K100" i="278"/>
  <c r="K98" i="278"/>
  <c r="K101" i="278"/>
  <c r="K102" i="278"/>
  <c r="K103" i="278"/>
  <c r="K104" i="278"/>
  <c r="K107" i="278"/>
  <c r="K108" i="278"/>
  <c r="K105" i="278"/>
  <c r="K106" i="278"/>
  <c r="K109" i="278"/>
  <c r="K9" i="15"/>
  <c r="J70" i="23" l="1"/>
  <c r="Q71" i="23"/>
  <c r="O9" i="962"/>
  <c r="O9" i="938"/>
  <c r="O9" i="280"/>
  <c r="J9" i="280"/>
  <c r="K9" i="280" s="1"/>
  <c r="J71" i="23" l="1"/>
  <c r="Q72" i="23"/>
  <c r="J72" i="23" l="1"/>
  <c r="Q73" i="23"/>
  <c r="J73" i="23" l="1"/>
  <c r="Q74" i="23"/>
  <c r="J74" i="23" l="1"/>
  <c r="Q75" i="23"/>
  <c r="Q76" i="23" l="1"/>
  <c r="J75" i="23"/>
  <c r="Q77" i="23" l="1"/>
  <c r="J76" i="23"/>
  <c r="J77" i="23" l="1"/>
  <c r="Q78" i="23"/>
  <c r="J78" i="23" l="1"/>
  <c r="Q79" i="23"/>
  <c r="Q80" i="23" l="1"/>
  <c r="J79" i="23"/>
  <c r="Q81" i="23" l="1"/>
  <c r="J80" i="23"/>
  <c r="H43" i="931"/>
  <c r="L40" i="931"/>
  <c r="B41" i="931"/>
  <c r="F40" i="931"/>
  <c r="C41" i="931"/>
  <c r="F41" i="931"/>
  <c r="M40" i="931"/>
  <c r="E40" i="931"/>
  <c r="C40" i="931"/>
  <c r="I42" i="931"/>
  <c r="K40" i="931"/>
  <c r="G40" i="931"/>
  <c r="J39" i="931"/>
  <c r="C42" i="931"/>
  <c r="D40" i="931"/>
  <c r="B32" i="931"/>
  <c r="F42" i="931"/>
  <c r="B40" i="931"/>
  <c r="B42" i="931"/>
  <c r="E42" i="931"/>
  <c r="G42" i="931"/>
  <c r="D41" i="931"/>
  <c r="D42" i="931"/>
  <c r="E41" i="931"/>
  <c r="G41" i="931"/>
  <c r="H42" i="931"/>
  <c r="J81" i="23" l="1"/>
  <c r="Q82" i="23"/>
  <c r="H41" i="931"/>
  <c r="I41" i="931" s="1"/>
  <c r="H40" i="931"/>
  <c r="I40" i="931" s="1"/>
  <c r="J82" i="23" l="1"/>
  <c r="Q83" i="23"/>
  <c r="J83" i="23" l="1"/>
  <c r="Q84" i="23"/>
  <c r="Q85" i="23" l="1"/>
  <c r="J84" i="23"/>
  <c r="J85" i="23" l="1"/>
  <c r="Q86" i="23"/>
  <c r="J86" i="23" l="1"/>
  <c r="Q87" i="23"/>
  <c r="J87" i="23" l="1"/>
  <c r="Q88" i="23"/>
  <c r="Q89" i="23" l="1"/>
  <c r="J88" i="23"/>
  <c r="J89" i="23" l="1"/>
  <c r="Q90" i="23"/>
  <c r="Q91" i="23" l="1"/>
  <c r="J90" i="23"/>
  <c r="Q92" i="23" l="1"/>
  <c r="J91" i="23"/>
  <c r="Q93" i="23" l="1"/>
  <c r="J92" i="23"/>
  <c r="J93" i="23" l="1"/>
  <c r="Q94" i="23"/>
  <c r="J94" i="23" l="1"/>
  <c r="Q95" i="23"/>
  <c r="Q96" i="23" l="1"/>
  <c r="J95" i="23"/>
  <c r="Q97" i="23" l="1"/>
  <c r="J96" i="23"/>
  <c r="J97" i="23" l="1"/>
  <c r="Q98" i="23"/>
  <c r="Q99" i="23" l="1"/>
  <c r="J98" i="23"/>
  <c r="J99" i="23" l="1"/>
  <c r="Q100" i="23"/>
  <c r="Q101" i="23" l="1"/>
  <c r="J100" i="23"/>
  <c r="Q102" i="23" l="1"/>
  <c r="J101" i="23"/>
  <c r="J102" i="23" l="1"/>
  <c r="Q103" i="23"/>
  <c r="J103" i="23" l="1"/>
  <c r="Q104" i="23"/>
  <c r="Q105" i="23" l="1"/>
  <c r="J104" i="23"/>
  <c r="J105" i="23" l="1"/>
  <c r="Q106" i="23"/>
  <c r="Q107" i="23" l="1"/>
  <c r="J106" i="23"/>
  <c r="Q108" i="23" l="1"/>
  <c r="J107" i="23"/>
  <c r="Q109" i="23" l="1"/>
  <c r="J108" i="23"/>
  <c r="J109" i="23" l="1"/>
  <c r="Q110" i="23"/>
  <c r="Q111" i="23" l="1"/>
  <c r="J110" i="23"/>
  <c r="J111" i="23" l="1"/>
  <c r="Q112" i="23"/>
  <c r="Q113" i="23" l="1"/>
  <c r="J112" i="23"/>
  <c r="J113" i="23" l="1"/>
  <c r="Q114" i="23"/>
  <c r="J114" i="23" l="1"/>
  <c r="Q115" i="23"/>
  <c r="J115" i="23" l="1"/>
  <c r="Q116" i="23"/>
  <c r="J116" i="23" l="1"/>
  <c r="Q117" i="23"/>
  <c r="J117" i="23" l="1"/>
  <c r="Q118" i="23"/>
  <c r="J118" i="23" l="1"/>
  <c r="Q119" i="23"/>
  <c r="J119" i="23" l="1"/>
  <c r="Q120" i="23"/>
  <c r="J120" i="23" l="1"/>
  <c r="Q121" i="23"/>
  <c r="J121" i="23" l="1"/>
  <c r="Q122" i="23"/>
  <c r="J122" i="23" l="1"/>
  <c r="Q123" i="23"/>
  <c r="J123" i="23" l="1"/>
  <c r="Q124" i="23"/>
  <c r="J124" i="23" l="1"/>
  <c r="Q125" i="23"/>
  <c r="J125" i="23" l="1"/>
  <c r="Q126" i="23"/>
  <c r="J126" i="23" l="1"/>
  <c r="Q127" i="23"/>
  <c r="J127" i="23" l="1"/>
  <c r="Q128" i="23"/>
  <c r="J128" i="23" l="1"/>
  <c r="Q129" i="23"/>
  <c r="J129" i="23" l="1"/>
  <c r="Q130" i="23"/>
  <c r="J130" i="23" l="1"/>
  <c r="Q131" i="23"/>
  <c r="J131" i="23" l="1"/>
  <c r="Q132" i="23"/>
  <c r="J132" i="23" l="1"/>
  <c r="Q133" i="23"/>
  <c r="J133" i="23" l="1"/>
  <c r="Q134" i="23"/>
  <c r="J134" i="23" l="1"/>
  <c r="Q135" i="23"/>
  <c r="J135" i="23" l="1"/>
  <c r="Q136" i="23"/>
  <c r="J136" i="23" l="1"/>
  <c r="Q137" i="23"/>
  <c r="J137" i="23" l="1"/>
  <c r="Q138" i="23"/>
  <c r="K135" i="23" l="1"/>
  <c r="J138" i="23"/>
  <c r="K137" i="23" s="1"/>
  <c r="Q139" i="23"/>
  <c r="J139" i="23" s="1"/>
  <c r="K133" i="23" l="1"/>
  <c r="K132" i="23"/>
  <c r="K136" i="23"/>
  <c r="K134" i="23"/>
  <c r="K138" i="23"/>
  <c r="K131" i="23"/>
  <c r="K130" i="23"/>
  <c r="K129" i="23"/>
  <c r="K127" i="23"/>
  <c r="K128" i="23"/>
  <c r="K126" i="23"/>
  <c r="K125" i="23"/>
  <c r="K124" i="23"/>
  <c r="K122" i="23"/>
  <c r="K123" i="23"/>
  <c r="K120" i="23"/>
  <c r="K119" i="23"/>
  <c r="K118" i="23"/>
  <c r="K121" i="23"/>
  <c r="K117" i="23"/>
  <c r="K116" i="23"/>
  <c r="K114" i="23"/>
  <c r="K115" i="23"/>
  <c r="K112" i="23"/>
  <c r="K113" i="23"/>
  <c r="K111" i="23"/>
  <c r="K110" i="23"/>
  <c r="K109" i="23"/>
  <c r="K107" i="23"/>
  <c r="K108" i="23"/>
  <c r="K105" i="23"/>
  <c r="K106" i="23"/>
  <c r="K103" i="23"/>
  <c r="K104" i="23"/>
  <c r="K102" i="23"/>
  <c r="K101" i="23"/>
  <c r="K100" i="23"/>
  <c r="K99" i="23"/>
  <c r="K97" i="23"/>
  <c r="K95" i="23"/>
  <c r="K96" i="23"/>
  <c r="K98" i="23"/>
  <c r="K93" i="23"/>
  <c r="K92" i="23"/>
  <c r="K94" i="23"/>
  <c r="K91" i="23"/>
  <c r="K90" i="23"/>
  <c r="K89" i="23"/>
  <c r="K88" i="23"/>
  <c r="K87" i="23"/>
  <c r="K84" i="23"/>
  <c r="K86" i="23"/>
  <c r="K85" i="23"/>
  <c r="K83" i="23"/>
  <c r="K82" i="23"/>
  <c r="K54" i="23"/>
  <c r="K53" i="23"/>
  <c r="K12" i="23"/>
  <c r="K60" i="23"/>
  <c r="K55" i="23"/>
  <c r="K58" i="23"/>
  <c r="K48" i="23"/>
  <c r="K45" i="23"/>
  <c r="K42" i="23"/>
  <c r="K62" i="23"/>
  <c r="K49" i="23"/>
  <c r="K46" i="23"/>
  <c r="K78" i="23"/>
  <c r="K52" i="23"/>
  <c r="K51" i="23"/>
  <c r="K13" i="23"/>
  <c r="K11" i="23"/>
  <c r="K15" i="23"/>
  <c r="K14" i="23"/>
  <c r="K17" i="23"/>
  <c r="K19" i="23"/>
  <c r="K18" i="23"/>
  <c r="K23" i="23"/>
  <c r="K25" i="23"/>
  <c r="K33" i="23"/>
  <c r="K61" i="23"/>
  <c r="K69" i="23"/>
  <c r="K31" i="23"/>
  <c r="K34" i="23"/>
  <c r="K36" i="23"/>
  <c r="K38" i="23"/>
  <c r="K37" i="23"/>
  <c r="K39" i="23"/>
  <c r="K40" i="23"/>
  <c r="K41" i="23"/>
  <c r="K44" i="23"/>
  <c r="K43" i="23"/>
  <c r="K63" i="23"/>
  <c r="K65" i="23"/>
  <c r="K66" i="23"/>
  <c r="K64" i="23"/>
  <c r="K67" i="23"/>
  <c r="K68" i="23"/>
  <c r="K74" i="23"/>
  <c r="K72" i="23"/>
  <c r="K70" i="23"/>
  <c r="K71" i="23"/>
  <c r="K73" i="23"/>
  <c r="K77" i="23"/>
  <c r="K75" i="23"/>
  <c r="K76" i="23"/>
  <c r="K79" i="23"/>
  <c r="K16" i="23"/>
  <c r="K22" i="23"/>
  <c r="K28" i="23"/>
  <c r="K20" i="23"/>
  <c r="K10" i="23"/>
  <c r="K21" i="23"/>
  <c r="K24" i="23"/>
  <c r="K26" i="23"/>
  <c r="K29" i="23"/>
  <c r="K30" i="23"/>
  <c r="K32" i="23"/>
  <c r="K35" i="23"/>
  <c r="K47" i="23"/>
  <c r="K50" i="23"/>
  <c r="K56" i="23"/>
  <c r="K59" i="23"/>
  <c r="K80" i="23"/>
  <c r="K81" i="23"/>
  <c r="K27" i="23"/>
  <c r="K57" i="23"/>
  <c r="K139" i="23"/>
</calcChain>
</file>

<file path=xl/sharedStrings.xml><?xml version="1.0" encoding="utf-8"?>
<sst xmlns="http://schemas.openxmlformats.org/spreadsheetml/2006/main" count="3961" uniqueCount="378">
  <si>
    <t xml:space="preserve">विद्यार्थ्याचे नाव </t>
  </si>
  <si>
    <t>प्रथम सत्र (अ)</t>
  </si>
  <si>
    <t>द्वितीय सत्र (ब)</t>
  </si>
  <si>
    <t xml:space="preserve">एकुण </t>
  </si>
  <si>
    <t>अ+ब</t>
  </si>
  <si>
    <t>शेरा</t>
  </si>
  <si>
    <t>एकूण</t>
  </si>
  <si>
    <t>श्रेणी</t>
  </si>
  <si>
    <t>प्रथम सत्र</t>
  </si>
  <si>
    <t>५०मी. धावणे</t>
  </si>
  <si>
    <t>४X१० शटल रन</t>
  </si>
  <si>
    <t>लेखी</t>
  </si>
  <si>
    <t>मराठी</t>
  </si>
  <si>
    <t>इंग्रजी</t>
  </si>
  <si>
    <t>गणित</t>
  </si>
  <si>
    <t>विज्ञान</t>
  </si>
  <si>
    <t>शेकडा गुण</t>
  </si>
  <si>
    <t>अनुत्तीर्ण</t>
  </si>
  <si>
    <t>अनुपस्थित</t>
  </si>
  <si>
    <t>विषय शिक्षक सही</t>
  </si>
  <si>
    <t>अ.नं.</t>
  </si>
  <si>
    <t>दृष्टीक्षेपातील निकाल</t>
  </si>
  <si>
    <t>उत्तीर्ण</t>
  </si>
  <si>
    <t xml:space="preserve">विद्यार्थ्याचे नाव- </t>
  </si>
  <si>
    <t>पालकाचे नाव</t>
  </si>
  <si>
    <t>पालकाचे नाव-</t>
  </si>
  <si>
    <t>विषय</t>
  </si>
  <si>
    <t>जन्मतारीख-</t>
  </si>
  <si>
    <t>विद्यार्थ्याचे नाव</t>
  </si>
  <si>
    <t>रजिस्टर नंबर</t>
  </si>
  <si>
    <t>परीक्षा नं.</t>
  </si>
  <si>
    <t>विषय शिक्षक</t>
  </si>
  <si>
    <t>नाव-</t>
  </si>
  <si>
    <t>अ.न.</t>
  </si>
  <si>
    <t>सरासरी गुण</t>
  </si>
  <si>
    <t>सवलतीचे गुण</t>
  </si>
  <si>
    <t>एकूण गुण</t>
  </si>
  <si>
    <t>*भाषा विषय गट सवलतीने उत्तीर्ण.</t>
  </si>
  <si>
    <t>#विज्ञान व गणित विषय गट सवलतीने उत्तीर्ण.</t>
  </si>
  <si>
    <t>इयत्ता-</t>
  </si>
  <si>
    <t>दिनांक-</t>
  </si>
  <si>
    <t>शेरा-</t>
  </si>
  <si>
    <t>मुख्याध्यापक</t>
  </si>
  <si>
    <t>विषय शिक्षिक</t>
  </si>
  <si>
    <t>वर्ग शिक्षक</t>
  </si>
  <si>
    <t>गुणानुक्रमांक-</t>
  </si>
  <si>
    <t>%</t>
  </si>
  <si>
    <t xml:space="preserve">मुख्याध्यापक </t>
  </si>
  <si>
    <t>वर्गशिक्षक</t>
  </si>
  <si>
    <t xml:space="preserve">तपासणीस </t>
  </si>
  <si>
    <t>शिक्षकाचे नांव</t>
  </si>
  <si>
    <t>समाजशास्रे</t>
  </si>
  <si>
    <t>व्दितीय सत्र</t>
  </si>
  <si>
    <t>श्री. लेंडे किरण विठ्ठल</t>
  </si>
  <si>
    <t>शाळेचे नाव-</t>
  </si>
  <si>
    <t>पुढील वर्षी शाळा सुरु होण्याचा दिवस-</t>
  </si>
  <si>
    <t>निकालाचा दिनांक-</t>
  </si>
  <si>
    <t>सन-</t>
  </si>
  <si>
    <t>पैकी गुण</t>
  </si>
  <si>
    <t>केंद्रप्रमुख</t>
  </si>
  <si>
    <t>शिक्षण विस्तार अधिकारी</t>
  </si>
  <si>
    <t>गटशिक्षणाधिकारी</t>
  </si>
  <si>
    <t>प्रकल्पाधिकारी</t>
  </si>
  <si>
    <t>विषयवार शे. निकाल (एकूण पटाशी)</t>
  </si>
  <si>
    <t>लेखी भूमिती</t>
  </si>
  <si>
    <t>लेखी बी.गणित</t>
  </si>
  <si>
    <t>अ. मू.मापन</t>
  </si>
  <si>
    <t>व्दितीय सत्र सत्र (ब)</t>
  </si>
  <si>
    <t>एकूण अ+ब</t>
  </si>
  <si>
    <t>भूगोल</t>
  </si>
  <si>
    <t>स्टॅडिंग ब्रॉड जंम्प</t>
  </si>
  <si>
    <t>वॉल-व्हॉली (१मी.)</t>
  </si>
  <si>
    <t>रोप स्किपींग-१मी.</t>
  </si>
  <si>
    <t>उपक्रम प्र.सहभाग /नोंदवही</t>
  </si>
  <si>
    <t>लेखीकाम / प्रात्य.</t>
  </si>
  <si>
    <t>इतिहास-राज्यशास्र</t>
  </si>
  <si>
    <t>आरोग्य व शारीरिक शिक्षण</t>
  </si>
  <si>
    <t>बेंट नी सिट-अप्स / पूल अप्स</t>
  </si>
  <si>
    <t>रन-वॉक-रन मुली-९मी/ मुले १२ मी</t>
  </si>
  <si>
    <t>सिट &amp; रिच</t>
  </si>
  <si>
    <t>पुश-अप्स(मुले)/ मॉ.पुश-अप्स(मुली)</t>
  </si>
  <si>
    <t>सिटींग बॉल थ्रो</t>
  </si>
  <si>
    <t>आ.व शा. शिक्षण</t>
  </si>
  <si>
    <t>स्व-वि. क.</t>
  </si>
  <si>
    <t>--</t>
  </si>
  <si>
    <t>संरक्षणशास्र</t>
  </si>
  <si>
    <t>गुणानुक्र.</t>
  </si>
  <si>
    <t>गुणानुक्रमांक</t>
  </si>
  <si>
    <t>शाळेची सविस्तर माहिती खालील प्रमाणे भरावी</t>
  </si>
  <si>
    <t>Result Sheet Devoloped &amp; Edited By :- Sachin Madhavrao Wakchaure(9822882466)</t>
  </si>
  <si>
    <t>अंतर्गत मूल्यमापन</t>
  </si>
  <si>
    <t>श्री. वाकचौरे सचिन माधवराव</t>
  </si>
  <si>
    <t>अनुक्रमणिका</t>
  </si>
  <si>
    <t>पृष्ठ क्र.</t>
  </si>
  <si>
    <t>श्री. ढगे भरत बुधाजी</t>
  </si>
  <si>
    <t>श्री. कोटकर संदीप भास्कर</t>
  </si>
  <si>
    <t>श्री. कानकाटे आसाराम शंकर</t>
  </si>
  <si>
    <t>श्री. लेंडे के. व्ही./ श्री.कोटकर एस.बी.</t>
  </si>
  <si>
    <t>शिक्षकाचे नाव</t>
  </si>
  <si>
    <t>Result Sheet Devoloped &amp; Edited By :- Sachin Wakchaure(9822882466)</t>
  </si>
  <si>
    <t>* निकाल - पुस्तिका *</t>
  </si>
  <si>
    <t>तपासणीस</t>
  </si>
  <si>
    <t>तोंडी श्रवण कौ.</t>
  </si>
  <si>
    <t>तोंडी भाषण.कौ.</t>
  </si>
  <si>
    <t>प्रथम सत्र लेखी</t>
  </si>
  <si>
    <t>एकूण (अ)</t>
  </si>
  <si>
    <t>एकूण (ब)</t>
  </si>
  <si>
    <t>एकूण (अ+ब)</t>
  </si>
  <si>
    <t>वार्षिक निकाल</t>
  </si>
  <si>
    <t>व्दितीय सत्र (ब)</t>
  </si>
  <si>
    <t>सरासरी</t>
  </si>
  <si>
    <t>अंतर्गत मू.मापन</t>
  </si>
  <si>
    <t>गृहपाठ</t>
  </si>
  <si>
    <t xml:space="preserve">प्रा.परीक्षा/ बहुप.प. </t>
  </si>
  <si>
    <t>प्रात्य.परीक्षा</t>
  </si>
  <si>
    <t>प्रा.नोंदवही</t>
  </si>
  <si>
    <t>उ.नोंदवही</t>
  </si>
  <si>
    <t>इति.+रा.शा</t>
  </si>
  <si>
    <t>बहुपर्यायी चा.</t>
  </si>
  <si>
    <t>रुपांतरीएकूण</t>
  </si>
  <si>
    <t>व्दितीय सत्र लेखी</t>
  </si>
  <si>
    <t xml:space="preserve"> इ.-</t>
  </si>
  <si>
    <t>इ.-</t>
  </si>
  <si>
    <t xml:space="preserve">वार्षिक निकालाचा गोषवारा </t>
  </si>
  <si>
    <t>संस्थेचे नाव-</t>
  </si>
  <si>
    <t>प्रथम सत्र - प्रगती पत्रक</t>
  </si>
  <si>
    <t>शालेय श्रेणीतील वैकल्पिक गटातील विषय</t>
  </si>
  <si>
    <t>गुण-&gt;</t>
  </si>
  <si>
    <t>Easy Result System By :- Sachin Wakchaure (9822882466)</t>
  </si>
  <si>
    <t>एकूण (अ+ब) / 2</t>
  </si>
  <si>
    <t>भाग-I (बीजगणित)</t>
  </si>
  <si>
    <t>भाग-II (भूमिती)</t>
  </si>
  <si>
    <t>भाग- I</t>
  </si>
  <si>
    <t>भाग-II</t>
  </si>
  <si>
    <t>स्वाध्याय I</t>
  </si>
  <si>
    <t>स्वाध्याय II</t>
  </si>
  <si>
    <t>इयत्ता ९ वी व १० वी मूल्यमापन (शासन निर्णय क्र.सं.२०१९/प्र.क्र.(२४३/१९/एसडी-४, दि. ०८ ऑगस्ट,२०१९ नुसार)</t>
  </si>
  <si>
    <t>स्वाध्याय  I</t>
  </si>
  <si>
    <t>स्वाध्याय  II</t>
  </si>
  <si>
    <t>सरासरी (अ+ब)/2</t>
  </si>
  <si>
    <t>भाग I</t>
  </si>
  <si>
    <t>भाग II</t>
  </si>
  <si>
    <t>महान एकूण (अ+ब)/2</t>
  </si>
  <si>
    <t>अ+ब /2</t>
  </si>
  <si>
    <t>इयत्ता ९ वी/ १० वी मूल्यमापन (शासन निर्णय क्र.सं.२०१९/प्र.क्र.(२४३/१९/एसडी-४, दि. ०८ ऑगस्ट,२०१९ नुसार)</t>
  </si>
  <si>
    <t>Easy Result System  By :- Sachin Wakchaure (9822882466)</t>
  </si>
  <si>
    <t xml:space="preserve">एकूण </t>
  </si>
  <si>
    <t xml:space="preserve">शेकडेवारी वर्ग मर्यादा </t>
  </si>
  <si>
    <t xml:space="preserve">शे.गुण </t>
  </si>
  <si>
    <t>वि.संख्या</t>
  </si>
  <si>
    <t>90%  to  100%</t>
  </si>
  <si>
    <t>85% to 89.9%</t>
  </si>
  <si>
    <t>35 TO 40</t>
  </si>
  <si>
    <t>80% to 84.9%</t>
  </si>
  <si>
    <t>41 TO 50</t>
  </si>
  <si>
    <t>75% to 79.9%</t>
  </si>
  <si>
    <t>51 TO 60</t>
  </si>
  <si>
    <t xml:space="preserve">70%  to 74.9% </t>
  </si>
  <si>
    <t xml:space="preserve">61 TO 70 </t>
  </si>
  <si>
    <t>60% to 69.9%</t>
  </si>
  <si>
    <t>71 TO 80</t>
  </si>
  <si>
    <t>50% to 59.9%</t>
  </si>
  <si>
    <t xml:space="preserve">81 TO 90 </t>
  </si>
  <si>
    <t>40% to49.9%</t>
  </si>
  <si>
    <t>91 TO 100</t>
  </si>
  <si>
    <t>35% to39.9%</t>
  </si>
  <si>
    <t xml:space="preserve">अनुपस्थित </t>
  </si>
  <si>
    <t>0% to34.9%</t>
  </si>
  <si>
    <t xml:space="preserve">विषय शिक्षक </t>
  </si>
  <si>
    <t xml:space="preserve">शिक्षकांची सही </t>
  </si>
  <si>
    <t xml:space="preserve">उत्तीर्ण </t>
  </si>
  <si>
    <t>Pass</t>
  </si>
  <si>
    <t xml:space="preserve">अनुत्तीर्ण </t>
  </si>
  <si>
    <t>F1</t>
  </si>
  <si>
    <t>F2</t>
  </si>
  <si>
    <t xml:space="preserve">नाव कमी </t>
  </si>
  <si>
    <t>F3</t>
  </si>
  <si>
    <t>F4</t>
  </si>
  <si>
    <t xml:space="preserve">शेकडा निकाल </t>
  </si>
  <si>
    <t>F5</t>
  </si>
  <si>
    <t xml:space="preserve">दरडोई सरासरी गुण </t>
  </si>
  <si>
    <t>F6</t>
  </si>
  <si>
    <t>0 To 34</t>
  </si>
  <si>
    <t>वर्गाचा शेकडा निकाल</t>
  </si>
  <si>
    <t>वार्षिक निकाल गोषवारा</t>
  </si>
  <si>
    <t>गुण</t>
  </si>
  <si>
    <t>वर्गातील प्रथम पाच विद्यार्थी</t>
  </si>
  <si>
    <t>नाव कमी</t>
  </si>
  <si>
    <t>सदर माहिती एकदाच भरवायची असल्याने Copy-Paste करू नये माहिती खालील प्रमाणे टाईप करावी</t>
  </si>
  <si>
    <t>वार्षिक प्रगती पत्रक</t>
  </si>
  <si>
    <t>अद्यावत निकाल Formats डाउनलोड करण्याकरिता दिलेली लिंक Copy करून कोणत्याही इंटरनेट Browser मध्ये टाकून नवीन Formats डाउनलोड करून वापरावेत, कोणत्याही प्रकारे समस्या असल्यास 9822882466 या Whatsapp  क्रमांकावर संपर्क करावा...</t>
  </si>
  <si>
    <t>हजेरी क्र.-</t>
  </si>
  <si>
    <t>ह. क्र.-</t>
  </si>
  <si>
    <t>हजेरी क्र</t>
  </si>
  <si>
    <t>जन्मतारीख (dd-mm-yyyy)</t>
  </si>
  <si>
    <t>एकूण गुण (600 पैकी)</t>
  </si>
  <si>
    <t>पत्ता-</t>
  </si>
  <si>
    <t>ज.रजि.नंबर-</t>
  </si>
  <si>
    <t>पत्ता</t>
  </si>
  <si>
    <t>मू. बिताका, पो. एकदरे</t>
  </si>
  <si>
    <t>श्री. यशवंत रामनाथ देशमुख</t>
  </si>
  <si>
    <t xml:space="preserve">Join Us on Telegram </t>
  </si>
  <si>
    <t>https://t.me/joinchat/mo-78oWn4Vo2MWU9</t>
  </si>
  <si>
    <t>Just join only one your District Group.</t>
  </si>
  <si>
    <t>District Groups</t>
  </si>
  <si>
    <t>website</t>
  </si>
  <si>
    <t>https://www.schooledutech.in/</t>
  </si>
  <si>
    <t>1Thane</t>
  </si>
  <si>
    <t>https://chat.whatsapp.com/L6zrhgL9pk2Gyi5Z8ON3ZD</t>
  </si>
  <si>
    <t>2Pune</t>
  </si>
  <si>
    <t>https://chat.whatsapp.com/GRQfIjsBt99LuYw3OXfDTu</t>
  </si>
  <si>
    <t>2PuneB</t>
  </si>
  <si>
    <t>https://chat.whatsapp.com/BxhbZkEFHHjFVyF3GeJ27c</t>
  </si>
  <si>
    <t>3Mumbai Suburban</t>
  </si>
  <si>
    <t>https://chat.whatsapp.com/DOlStNyGgi1Fnr1yY9oS5M</t>
  </si>
  <si>
    <t>4NashikA</t>
  </si>
  <si>
    <t>https://chat.whatsapp.com/IlwyOiarKH5KJVMEQsmjwH</t>
  </si>
  <si>
    <t>4NashikB</t>
  </si>
  <si>
    <t>https://chat.whatsapp.com/DUzU4DduLxXJDqT1XSHysA</t>
  </si>
  <si>
    <t>4NashikC</t>
  </si>
  <si>
    <t>https://chat.whatsapp.com/BBuHytzTGnA9WWNqHwHHMi</t>
  </si>
  <si>
    <t>5Nagpur</t>
  </si>
  <si>
    <t>https://chat.whatsapp.com/HfSJAVFr8R4LVcoJyIbetq</t>
  </si>
  <si>
    <t>https://chat.whatsapp.com/JEoZQWrXF70KhxkPL5cLNw</t>
  </si>
  <si>
    <t>https://chat.whatsapp.com/K9bTulEdawxI62x7NqjQVk</t>
  </si>
  <si>
    <t>https://chat.whatsapp.com/Eu866tPE5Hw7Pk4G8xGOA3</t>
  </si>
  <si>
    <t>6AhmadnagarD</t>
  </si>
  <si>
    <t>https://chat.whatsapp.com/EjIjV4frr3i8DT8z93PKPT</t>
  </si>
  <si>
    <t>https://chat.whatsapp.com/GpvbZs6wcno7vXAGIfi6an</t>
  </si>
  <si>
    <t>https://chat.whatsapp.com/E3WO00e4M0yDYzsCDShjaX</t>
  </si>
  <si>
    <t>8Jalgaon</t>
  </si>
  <si>
    <t>https://chat.whatsapp.com/B6fWsvLDQpY34sRIZRAliq</t>
  </si>
  <si>
    <t>https://chat.whatsapp.com/FPabnblcTZ617LjFOjAVc6</t>
  </si>
  <si>
    <t>9Kolhapur</t>
  </si>
  <si>
    <t>https://chat.whatsapp.com/CPXmPnCjeQp6xjYt3lRCms</t>
  </si>
  <si>
    <t>10Aurangabad</t>
  </si>
  <si>
    <t>https://chat.whatsapp.com/Kefwl34Y88U71D6dvpNgxu</t>
  </si>
  <si>
    <t>11Nanded</t>
  </si>
  <si>
    <t>https://chat.whatsapp.com/CX81U4R2eFv4Us7GQFHEQ0</t>
  </si>
  <si>
    <t>12Palghar</t>
  </si>
  <si>
    <t>https://chat.whatsapp.com/JKu0on0hRHh5vD1nWeutEO</t>
  </si>
  <si>
    <t>13Satara</t>
  </si>
  <si>
    <t>https://chat.whatsapp.com/GgmG94BMX2d9vGConbgfYy</t>
  </si>
  <si>
    <t>14Amravati</t>
  </si>
  <si>
    <t>https://chat.whatsapp.com/B6PqCF9V96u2MYvfgupLF6</t>
  </si>
  <si>
    <t>15Sangli</t>
  </si>
  <si>
    <t>https://chat.whatsapp.com/IUxAkNZb74N2RtKYkCUVD7</t>
  </si>
  <si>
    <t>16Yavatmal</t>
  </si>
  <si>
    <t>https://chat.whatsapp.com/HMGVxPLggaHGTgEoKquCMj</t>
  </si>
  <si>
    <t>17Raigad</t>
  </si>
  <si>
    <t>https://chat.whatsapp.com/Issyd5xFVt5DmkKVEgqRZW</t>
  </si>
  <si>
    <t>18Buldana</t>
  </si>
  <si>
    <t>https://chat.whatsapp.com/BpMR9Ib77nx7prNHVdWcuA</t>
  </si>
  <si>
    <t>19Beed</t>
  </si>
  <si>
    <t>https://chat.whatsapp.com/Eq1mAD0xR28EBKWeRmY4cZ</t>
  </si>
  <si>
    <t>20Latur</t>
  </si>
  <si>
    <t>https://chat.whatsapp.com/HlatgJRYL5TF55duTLAhWe</t>
  </si>
  <si>
    <t>21Chandrapur</t>
  </si>
  <si>
    <t>https://chat.whatsapp.com/BuLz8f40R294loKSoddOaH</t>
  </si>
  <si>
    <t>22Dhule</t>
  </si>
  <si>
    <t>https://chat.whatsapp.com/HB58c9HvCpmHtYbuFFBqyi</t>
  </si>
  <si>
    <t>23Jalna</t>
  </si>
  <si>
    <t>https://chat.whatsapp.com/BixJLco5SuXL5w4tZgZM4i</t>
  </si>
  <si>
    <t>24Parbhani</t>
  </si>
  <si>
    <t>https://chat.whatsapp.com/KZnWK7bcnyn6JBdjZg5mrf</t>
  </si>
  <si>
    <t>25Akola</t>
  </si>
  <si>
    <t>https://chat.whatsapp.com/DOxI8liulJkGfkzgTgLIR7</t>
  </si>
  <si>
    <t>26Osmanabad</t>
  </si>
  <si>
    <t>https://chat.whatsapp.com/HqgP6VlktWK8aQ0hb7aCPQ</t>
  </si>
  <si>
    <t>27Nandurbar</t>
  </si>
  <si>
    <t>https://chat.whatsapp.com/F6os3PKZnxZKM9aJkpBcdC</t>
  </si>
  <si>
    <t>28Ratnagiri</t>
  </si>
  <si>
    <t>https://chat.whatsapp.com/LqN1MRkQ5yi1DesAquFY6X</t>
  </si>
  <si>
    <t>29Gondiya</t>
  </si>
  <si>
    <t>https://chat.whatsapp.com/GOqUy8zgPoIANKvnqqPwwL</t>
  </si>
  <si>
    <t>30Wardha</t>
  </si>
  <si>
    <t>https://chat.whatsapp.com/JSj6F6CtgE86rJy7syLE7Y</t>
  </si>
  <si>
    <t>31Bhandara</t>
  </si>
  <si>
    <t>https://chat.whatsapp.com/J36MnIyh2bg7EbcFNgo3pZ</t>
  </si>
  <si>
    <t>32Washim</t>
  </si>
  <si>
    <t>https://chat.whatsapp.com/KRVl0l2uyRt5wmKpoCOKk1</t>
  </si>
  <si>
    <t>33Hingoli</t>
  </si>
  <si>
    <t>https://chat.whatsapp.com/EpgAwv7d79z7SSXSmopueh</t>
  </si>
  <si>
    <t>34Gadchiroli</t>
  </si>
  <si>
    <t>https://chat.whatsapp.com/GWoEVqTQ1cFHZwmimCAWCz</t>
  </si>
  <si>
    <t>35Sindhudurg</t>
  </si>
  <si>
    <t>https://chat.whatsapp.com/Jna3oKByVx84Cxn9PktlNq</t>
  </si>
  <si>
    <t>https://www.schooledutech.in/2021/09/vargaacha-varshik-nikaal-annual-result-sheet-of-1st-to-8th-10th-cce-rte-in-excel-file-software.html</t>
  </si>
  <si>
    <t xml:space="preserve">वर्ग शिक्षक- </t>
  </si>
  <si>
    <t xml:space="preserve">विषय शिक्षक- </t>
  </si>
  <si>
    <t>हमीपत्र</t>
  </si>
  <si>
    <t xml:space="preserve">                  माध्यमिक शाळा संहिता सुधारित आवृत्ती १९८६ (३१-१२-१९८६ पर्यंत सुधारित आवृत्ती) मधील परिशिष्ट सात वार्गोन्नतीचे आदर्श नियम मी/आम्ही वाचले असून ते समजावून घेतले आहेत. या नियमांच्या आधीन राहून विषयवार निकालपत्रके तयार केली आहेत.</t>
  </si>
  <si>
    <t xml:space="preserve">                  संकलित निकालपत्रकातील बेरजा (अ+ब+क एकूण गुण व (अ+ब+क)/३ येणारे सरासरी गुण) व सरासरी वर्गशिक्षक / विषयशिक्षक मिळून केलेल्या आहेत. त्या तपासल्या आहेत त्या बरोबर आहेत. वर्गशिक्षक / विषय शिक्षक</t>
  </si>
  <si>
    <t>सही</t>
  </si>
  <si>
    <r>
      <rPr>
        <b/>
        <sz val="12"/>
        <color rgb="FFFF0000"/>
        <rFont val="Arial Unicode MS"/>
        <family val="2"/>
      </rPr>
      <t xml:space="preserve">सूचना- </t>
    </r>
    <r>
      <rPr>
        <sz val="12"/>
        <color rgb="FFFF0000"/>
        <rFont val="Arial Unicode MS"/>
        <family val="2"/>
      </rPr>
      <t>सदर निकाल प्रणालीमध्ये माहिती फक्त पुढील शीट्स वर भरावी-</t>
    </r>
    <r>
      <rPr>
        <b/>
        <sz val="12"/>
        <color rgb="FFFF0000"/>
        <rFont val="Arial Unicode MS"/>
        <family val="2"/>
      </rPr>
      <t>1) master 2) विद्यार्थी माहिती ३) सर्व विषयांचे गुण</t>
    </r>
    <r>
      <rPr>
        <sz val="12"/>
        <color rgb="FFFF0000"/>
        <rFont val="Arial Unicode MS"/>
        <family val="2"/>
      </rPr>
      <t>,  तसेच गुण याद्यांतील पटानुसार खालील रिकामा भाग काढून टाकावा, कोणतीही Cell अथवा Row  डिलीट करू नये, Font / Font size/ page setting  मध्ये देखील कोणताही बदल करू नये प्रिंट प्रत्येक शीट्सची स्वतंत्र काढावी...</t>
    </r>
  </si>
  <si>
    <r>
      <t xml:space="preserve">विषय- </t>
    </r>
    <r>
      <rPr>
        <sz val="11"/>
        <color theme="1"/>
        <rFont val="Arial Unicode MS"/>
        <family val="2"/>
      </rPr>
      <t>आरोग्य व शारीरिक शिक्षण</t>
    </r>
  </si>
  <si>
    <r>
      <t>6Ahmadnagar</t>
    </r>
    <r>
      <rPr>
        <b/>
        <sz val="18"/>
        <color theme="1"/>
        <rFont val="Arial Unicode MS"/>
        <family val="2"/>
      </rPr>
      <t>A</t>
    </r>
  </si>
  <si>
    <r>
      <t>6Ahmadnagar</t>
    </r>
    <r>
      <rPr>
        <b/>
        <sz val="18"/>
        <color theme="1"/>
        <rFont val="Arial Unicode MS"/>
        <family val="2"/>
      </rPr>
      <t>B</t>
    </r>
  </si>
  <si>
    <r>
      <t>6Ahmadnagar</t>
    </r>
    <r>
      <rPr>
        <b/>
        <sz val="18"/>
        <color theme="1"/>
        <rFont val="Arial Unicode MS"/>
        <family val="2"/>
      </rPr>
      <t>C</t>
    </r>
  </si>
  <si>
    <r>
      <t>7Solapur</t>
    </r>
    <r>
      <rPr>
        <b/>
        <sz val="18"/>
        <color theme="1"/>
        <rFont val="Arial Unicode MS"/>
        <family val="2"/>
      </rPr>
      <t>A</t>
    </r>
  </si>
  <si>
    <r>
      <t>7Solapur</t>
    </r>
    <r>
      <rPr>
        <b/>
        <sz val="18"/>
        <color theme="1"/>
        <rFont val="Arial Unicode MS"/>
        <family val="2"/>
      </rPr>
      <t>B</t>
    </r>
  </si>
  <si>
    <t>विषय- जलसुरक्षा</t>
  </si>
  <si>
    <t>जलसुरक्षा</t>
  </si>
  <si>
    <t>उपक्रम</t>
  </si>
  <si>
    <t>प्रकल्प</t>
  </si>
  <si>
    <t>तोंडी/लेखी</t>
  </si>
  <si>
    <t>नोंदवही</t>
  </si>
  <si>
    <t xml:space="preserve">इयत्ता- </t>
  </si>
  <si>
    <t>9 वी</t>
  </si>
  <si>
    <t xml:space="preserve">विषय - </t>
  </si>
  <si>
    <t>उर्दू</t>
  </si>
  <si>
    <t>गुजराथी</t>
  </si>
  <si>
    <t>कन्नड</t>
  </si>
  <si>
    <t>गरज असल्यास विषयाचे नाव बदला</t>
  </si>
  <si>
    <t>संयुक्त भाषा (मराठी+हिंदी)</t>
  </si>
  <si>
    <t>संयुक्त भाषा (हिंदी+संस्कृत)</t>
  </si>
  <si>
    <t>स्काऊट गाईड</t>
  </si>
  <si>
    <t>NCC</t>
  </si>
  <si>
    <t>MCC</t>
  </si>
  <si>
    <t>ना.स.शास्र व वाहतूक</t>
  </si>
  <si>
    <t>हिंदी</t>
  </si>
  <si>
    <t>सवलतीचे/ गट नि. गुण</t>
  </si>
  <si>
    <t>-</t>
  </si>
  <si>
    <t>चि. समीर यशवंत देशमुख सखाराम</t>
  </si>
  <si>
    <t xml:space="preserve">वार्षिक निकाल पत्रक </t>
  </si>
  <si>
    <t xml:space="preserve">अंतर्गत मूल्यमापन </t>
  </si>
  <si>
    <t xml:space="preserve">प्रथम सत्र परीक्षा निकाल पत्रक </t>
  </si>
  <si>
    <t xml:space="preserve">व्दितीय सत्र परीक्षा निकाल पत्रक </t>
  </si>
  <si>
    <t xml:space="preserve">चाचणी 1 परीक्षा निकाल पत्रक </t>
  </si>
  <si>
    <t xml:space="preserve">चाचणी 2 परीक्षा निकाल पत्रक </t>
  </si>
  <si>
    <t>शे. गुण</t>
  </si>
  <si>
    <t>संपूर्ण नाव</t>
  </si>
  <si>
    <t>*  /  #</t>
  </si>
  <si>
    <t>* भाषा / # विज्ञान गटनिकष</t>
  </si>
  <si>
    <t>परीक्षा क्रमांक</t>
  </si>
  <si>
    <t>परीक्षा</t>
  </si>
  <si>
    <t>एकूण गुण (अ+ब)</t>
  </si>
  <si>
    <t>एकुणात</t>
  </si>
  <si>
    <t>अं.मू.मापन</t>
  </si>
  <si>
    <t>भाग - 1</t>
  </si>
  <si>
    <t>भाग - 2</t>
  </si>
  <si>
    <t>गुणानुक्रम</t>
  </si>
  <si>
    <t>परीक्षा क्रमांक --&gt;</t>
  </si>
  <si>
    <t>भाग 1</t>
  </si>
  <si>
    <t>भाग 2</t>
  </si>
  <si>
    <t>सरासरी(अ+ब) / 2</t>
  </si>
  <si>
    <t>अ. क्र.</t>
  </si>
  <si>
    <t>क्रमांक</t>
  </si>
  <si>
    <t>प्रथम</t>
  </si>
  <si>
    <t>व्दितीय</t>
  </si>
  <si>
    <t>तृतीय</t>
  </si>
  <si>
    <t>चतुर्थ</t>
  </si>
  <si>
    <t>पंचम</t>
  </si>
  <si>
    <t>NSQF</t>
  </si>
  <si>
    <t xml:space="preserve"> लेखी परीक्षा </t>
  </si>
  <si>
    <t>30 गुंणात रुपांतर</t>
  </si>
  <si>
    <t>प्रात्यक्षिक परीक्षा</t>
  </si>
  <si>
    <t xml:space="preserve">वार्षिक निकाल पुस्तिका </t>
  </si>
  <si>
    <t>आदिवासी उन्नती सेवा मंडळ, राजूर, ता. अकोले जि.अहिल्यानगर संचालित...</t>
  </si>
  <si>
    <t>अनुदानित माध्यमिक आश्रमशाळा, एकदरे, ता. अकोले जि. अहिल्यानगर</t>
  </si>
  <si>
    <r>
      <t xml:space="preserve">सर्वात प्रथम मराठी टायपींग करिता  </t>
    </r>
    <r>
      <rPr>
        <sz val="16"/>
        <color rgb="FF00B0F0"/>
        <rFont val="Arial Unicode MS"/>
        <family val="2"/>
      </rPr>
      <t>GoogleInputToolsMarathi</t>
    </r>
    <r>
      <rPr>
        <sz val="16"/>
        <color rgb="FFFFFF00"/>
        <rFont val="Arial Unicode MS"/>
        <family val="2"/>
      </rPr>
      <t xml:space="preserve">  </t>
    </r>
    <r>
      <rPr>
        <b/>
        <sz val="16"/>
        <color rgb="FF00B0F0"/>
        <rFont val="Arial Unicode MS"/>
        <family val="2"/>
      </rPr>
      <t>Arial Unicode MS</t>
    </r>
    <r>
      <rPr>
        <sz val="16"/>
        <color rgb="FFFFFF00"/>
        <rFont val="Arial Unicode MS"/>
        <family val="2"/>
      </rPr>
      <t xml:space="preserve">   हाच font वापरावा.</t>
    </r>
  </si>
  <si>
    <t>सदर निकाल प्रणाली संगणकावरच वापरावी COPY / PASTE करू नये. सर्व प्रथम शाळेची माहिती भरावी, नंतर विद्यार्थी माहिती भरावी व सर्व विषयांच्या गुण याद्यांत गुण भरावेत.</t>
  </si>
  <si>
    <t>श्री. देशमुख शैलेंद्र दत्तात्रय</t>
  </si>
  <si>
    <t>श्री. खरात दिलीप मुरलीधर</t>
  </si>
  <si>
    <t>श्री. कासार नामदेव रामनाथ</t>
  </si>
  <si>
    <t>श्री. शेटे मनोज पंढरीनाथ</t>
  </si>
  <si>
    <t>ता. अकोले, जि. अहिल्यानगर</t>
  </si>
  <si>
    <t>ता. अकोले, जि. अहिल्यामागर</t>
  </si>
  <si>
    <t xml:space="preserve">विद्यार्थ्याची सविस्तर माहिती संगणकावर खालील प्रमाणे भरावी. कोणतीही सेटिंग बदलू नये. कोणत्याही ठिकाणी पेज सेटिंग करू नये </t>
  </si>
  <si>
    <t>9 वी-अ</t>
  </si>
  <si>
    <t>9 वी-ब</t>
  </si>
  <si>
    <t>9 वी-क</t>
  </si>
  <si>
    <t>9 वी-ड</t>
  </si>
  <si>
    <t>9 वी-इ</t>
  </si>
  <si>
    <t>9 वी-फ</t>
  </si>
  <si>
    <t>1 मे 2026</t>
  </si>
  <si>
    <t>सोमवार दि. 15 जून 2026</t>
  </si>
  <si>
    <t>(सन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</si>
</sst>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font>
      <sz val="11"/>
      <color theme="1"/>
      <name val="Calibri"/>
      <family val="2"/>
      <scheme val="minor"/>
    </font>
    <font>
      <u/>
      <sz val="11"/>
      <color theme="10"/>
      <name val="Calibri"/>
      <family val="2"/>
      <scheme val="minor"/>
    </font>
    <font>
      <sz val="11"/>
      <color theme="1"/>
      <name val="Arial Unicode MS"/>
      <family val="2"/>
    </font>
    <font>
      <sz val="22"/>
      <color theme="1"/>
      <name val="Arial Unicode MS"/>
      <family val="2"/>
    </font>
    <font>
      <sz val="12"/>
      <color theme="1"/>
      <name val="Arial Unicode MS"/>
      <family val="2"/>
    </font>
    <font>
      <sz val="24"/>
      <color theme="1"/>
      <name val="Arial Unicode MS"/>
      <family val="2"/>
    </font>
    <font>
      <b/>
      <sz val="36"/>
      <color theme="0"/>
      <name val="Arial Unicode MS"/>
      <family val="2"/>
    </font>
    <font>
      <sz val="28"/>
      <color theme="1"/>
      <name val="Arial Unicode MS"/>
      <family val="2"/>
    </font>
    <font>
      <sz val="20"/>
      <color theme="1"/>
      <name val="Arial Unicode MS"/>
      <family val="2"/>
    </font>
    <font>
      <b/>
      <sz val="18"/>
      <color theme="1"/>
      <name val="Arial Unicode MS"/>
      <family val="2"/>
    </font>
    <font>
      <b/>
      <u/>
      <sz val="22"/>
      <color theme="1"/>
      <name val="Arial Unicode MS"/>
      <family val="2"/>
    </font>
    <font>
      <b/>
      <u/>
      <sz val="20"/>
      <color theme="1"/>
      <name val="Arial Unicode MS"/>
      <family val="2"/>
    </font>
    <font>
      <b/>
      <sz val="14"/>
      <color theme="1"/>
      <name val="Arial Unicode MS"/>
      <family val="2"/>
    </font>
    <font>
      <sz val="14"/>
      <color theme="1"/>
      <name val="Arial Unicode MS"/>
      <family val="2"/>
    </font>
    <font>
      <sz val="6"/>
      <color theme="1"/>
      <name val="Arial Unicode MS"/>
      <family val="2"/>
    </font>
    <font>
      <sz val="36"/>
      <color theme="1"/>
      <name val="Arial Unicode MS"/>
      <family val="2"/>
    </font>
    <font>
      <sz val="18"/>
      <color theme="1"/>
      <name val="Arial Unicode MS"/>
      <family val="2"/>
    </font>
    <font>
      <sz val="16"/>
      <color theme="1"/>
      <name val="Arial Unicode MS"/>
      <family val="2"/>
    </font>
    <font>
      <b/>
      <sz val="22"/>
      <color theme="1"/>
      <name val="Arial Unicode MS"/>
      <family val="2"/>
    </font>
    <font>
      <b/>
      <sz val="20"/>
      <color theme="1"/>
      <name val="Arial Unicode MS"/>
      <family val="2"/>
    </font>
    <font>
      <sz val="10"/>
      <color rgb="FFFFFF00"/>
      <name val="Arial Unicode MS"/>
      <family val="2"/>
    </font>
    <font>
      <b/>
      <sz val="10"/>
      <color rgb="FF00B050"/>
      <name val="Arial Unicode MS"/>
      <family val="2"/>
    </font>
    <font>
      <b/>
      <sz val="10"/>
      <color rgb="FFC00000"/>
      <name val="Arial Unicode MS"/>
      <family val="2"/>
    </font>
    <font>
      <sz val="12"/>
      <color theme="0"/>
      <name val="Arial Unicode MS"/>
      <family val="2"/>
    </font>
    <font>
      <sz val="26"/>
      <color theme="1"/>
      <name val="Arial Unicode MS"/>
      <family val="2"/>
    </font>
    <font>
      <sz val="12"/>
      <color rgb="FFFF0000"/>
      <name val="Arial Unicode MS"/>
      <family val="2"/>
    </font>
    <font>
      <sz val="12"/>
      <color theme="1" tint="0.499984740745262"/>
      <name val="Arial Unicode MS"/>
      <family val="2"/>
    </font>
    <font>
      <b/>
      <sz val="12"/>
      <color rgb="FFFF0000"/>
      <name val="Arial Unicode MS"/>
      <family val="2"/>
    </font>
    <font>
      <sz val="12"/>
      <name val="Arial Unicode MS"/>
      <family val="2"/>
    </font>
    <font>
      <u/>
      <sz val="11"/>
      <color theme="10"/>
      <name val="Arial Unicode MS"/>
      <family val="2"/>
    </font>
    <font>
      <sz val="11"/>
      <color theme="0"/>
      <name val="Arial Unicode MS"/>
      <family val="2"/>
    </font>
    <font>
      <sz val="16"/>
      <color theme="0"/>
      <name val="Arial Unicode MS"/>
      <family val="2"/>
    </font>
    <font>
      <b/>
      <sz val="11"/>
      <color theme="1"/>
      <name val="Arial Unicode MS"/>
      <family val="2"/>
    </font>
    <font>
      <sz val="10"/>
      <color theme="1"/>
      <name val="Arial Unicode MS"/>
      <family val="2"/>
    </font>
    <font>
      <sz val="11"/>
      <name val="Arial Unicode MS"/>
      <family val="2"/>
    </font>
    <font>
      <b/>
      <sz val="16"/>
      <color theme="1"/>
      <name val="Arial Unicode MS"/>
      <family val="2"/>
    </font>
    <font>
      <b/>
      <sz val="10"/>
      <color indexed="8"/>
      <name val="Arial Unicode MS"/>
      <family val="2"/>
    </font>
    <font>
      <b/>
      <sz val="10"/>
      <color theme="1"/>
      <name val="Arial Unicode MS"/>
      <family val="2"/>
    </font>
    <font>
      <sz val="7"/>
      <color theme="1"/>
      <name val="Arial Unicode MS"/>
      <family val="2"/>
    </font>
    <font>
      <sz val="8"/>
      <color theme="1"/>
      <name val="Arial Unicode MS"/>
      <family val="2"/>
    </font>
    <font>
      <b/>
      <sz val="8"/>
      <color theme="1"/>
      <name val="Arial Unicode MS"/>
      <family val="2"/>
    </font>
    <font>
      <sz val="9"/>
      <color theme="1"/>
      <name val="Arial Unicode MS"/>
      <family val="2"/>
    </font>
    <font>
      <sz val="5"/>
      <color theme="1"/>
      <name val="Arial Unicode MS"/>
      <family val="2"/>
    </font>
    <font>
      <b/>
      <sz val="11"/>
      <color indexed="8"/>
      <name val="Arial Unicode MS"/>
      <family val="2"/>
    </font>
    <font>
      <sz val="11"/>
      <color indexed="8"/>
      <name val="Arial Unicode MS"/>
      <family val="2"/>
    </font>
    <font>
      <b/>
      <sz val="10"/>
      <name val="Arial Unicode MS"/>
      <family val="2"/>
    </font>
    <font>
      <sz val="4"/>
      <color theme="1"/>
      <name val="Arial Unicode MS"/>
      <family val="2"/>
    </font>
    <font>
      <b/>
      <sz val="8"/>
      <name val="Arial Unicode MS"/>
      <family val="2"/>
    </font>
    <font>
      <sz val="10"/>
      <name val="Arial Unicode MS"/>
      <family val="2"/>
    </font>
    <font>
      <b/>
      <sz val="6"/>
      <color theme="1"/>
      <name val="Arial Unicode MS"/>
      <family val="2"/>
    </font>
    <font>
      <b/>
      <sz val="9"/>
      <color theme="1"/>
      <name val="Arial Unicode MS"/>
      <family val="2"/>
    </font>
    <font>
      <b/>
      <sz val="12"/>
      <color theme="1"/>
      <name val="Arial Unicode MS"/>
      <family val="2"/>
    </font>
    <font>
      <b/>
      <sz val="9"/>
      <name val="Arial Unicode MS"/>
      <family val="2"/>
    </font>
    <font>
      <b/>
      <sz val="10"/>
      <color rgb="FFFF0000"/>
      <name val="Arial Unicode MS"/>
      <family val="2"/>
    </font>
    <font>
      <b/>
      <sz val="10"/>
      <color rgb="FF7030A0"/>
      <name val="Arial Unicode MS"/>
      <family val="2"/>
    </font>
    <font>
      <b/>
      <sz val="10"/>
      <color rgb="FF0070C0"/>
      <name val="Arial Unicode MS"/>
      <family val="2"/>
    </font>
    <font>
      <sz val="10"/>
      <color theme="0" tint="-0.34998626667073579"/>
      <name val="Arial Unicode MS"/>
      <family val="2"/>
    </font>
    <font>
      <b/>
      <sz val="10"/>
      <color theme="0" tint="-0.34998626667073579"/>
      <name val="Arial Unicode MS"/>
      <family val="2"/>
    </font>
    <font>
      <sz val="9"/>
      <color rgb="FFFFFF00"/>
      <name val="Arial Unicode MS"/>
      <family val="2"/>
    </font>
    <font>
      <b/>
      <sz val="26"/>
      <color theme="1"/>
      <name val="Arial Unicode MS"/>
      <family val="2"/>
    </font>
    <font>
      <b/>
      <sz val="12"/>
      <name val="Arial Unicode MS"/>
      <family val="2"/>
    </font>
    <font>
      <b/>
      <sz val="18"/>
      <color theme="0"/>
      <name val="Arial Unicode MS"/>
      <family val="2"/>
    </font>
    <font>
      <b/>
      <u/>
      <sz val="14"/>
      <color theme="1"/>
      <name val="Arial Unicode MS"/>
      <family val="2"/>
    </font>
    <font>
      <sz val="11"/>
      <color theme="0" tint="-0.34998626667073579"/>
      <name val="Arial Unicode MS"/>
      <family val="2"/>
    </font>
    <font>
      <b/>
      <sz val="16"/>
      <color theme="0"/>
      <name val="Arial Unicode MS"/>
      <family val="2"/>
    </font>
    <font>
      <b/>
      <u/>
      <sz val="18"/>
      <color rgb="FFFF0000"/>
      <name val="Arial Unicode MS"/>
      <family val="2"/>
    </font>
    <font>
      <u/>
      <sz val="18"/>
      <color theme="10"/>
      <name val="Arial Unicode MS"/>
      <family val="2"/>
    </font>
    <font>
      <sz val="11"/>
      <color rgb="FF0070C0"/>
      <name val="Arial Unicode MS"/>
      <family val="2"/>
    </font>
    <font>
      <b/>
      <sz val="12"/>
      <color indexed="8"/>
      <name val="Arial Unicode MS"/>
      <family val="2"/>
    </font>
    <font>
      <b/>
      <sz val="12"/>
      <color theme="0"/>
      <name val="Arial Unicode MS"/>
      <family val="2"/>
    </font>
    <font>
      <b/>
      <sz val="7"/>
      <color theme="1"/>
      <name val="Arial Unicode MS"/>
      <family val="2"/>
    </font>
    <font>
      <sz val="12"/>
      <color theme="0" tint="-0.34998626667073579"/>
      <name val="Arial Unicode MS"/>
      <family val="2"/>
    </font>
    <font>
      <sz val="14"/>
      <color rgb="FF002060"/>
      <name val="Arial Unicode MS"/>
      <family val="2"/>
    </font>
    <font>
      <sz val="16"/>
      <color rgb="FFFFFF00"/>
      <name val="Arial Unicode MS"/>
      <family val="2"/>
    </font>
    <font>
      <sz val="16"/>
      <color rgb="FF00B0F0"/>
      <name val="Arial Unicode MS"/>
      <family val="2"/>
    </font>
    <font>
      <b/>
      <sz val="16"/>
      <color rgb="FF00B0F0"/>
      <name val="Arial Unicode MS"/>
      <family val="2"/>
    </font>
    <font>
      <sz val="8"/>
      <color theme="0" tint="-0.249977111117893"/>
      <name val="Arial Unicode MS"/>
      <family val="2"/>
    </font>
    <font>
      <sz val="8"/>
      <color theme="1"/>
      <name val="Calibri"/>
      <family val="2"/>
      <scheme val="minor"/>
    </font>
    <font>
      <b/>
      <sz val="14"/>
      <color theme="1"/>
      <name val="Calibri"/>
      <family val="2"/>
      <scheme val="minor"/>
    </font>
    <font>
      <sz val="20"/>
      <color theme="0"/>
      <name val="Arial Unicode MS"/>
      <family val="2"/>
    </font>
    <font>
      <b/>
      <sz val="11"/>
      <name val="Arial Unicode MS"/>
      <family val="2"/>
    </font>
    <font>
      <b/>
      <sz val="20"/>
      <color theme="1"/>
      <name val="Calibri"/>
      <family val="2"/>
      <scheme val="minor"/>
    </font>
    <font>
      <sz val="14"/>
      <name val="Arial Unicode MS"/>
      <family val="2"/>
    </font>
    <font>
      <sz val="8"/>
      <name val="Arial Unicode MS"/>
      <family val="2"/>
    </font>
    <font>
      <b/>
      <sz val="8"/>
      <color theme="1"/>
      <name val="Calibri"/>
      <family val="2"/>
      <scheme val="minor"/>
    </font>
    <font>
      <b/>
      <sz val="9"/>
      <name val="Kokila"/>
      <family val="2"/>
    </font>
    <font>
      <b/>
      <sz val="9"/>
      <color theme="1"/>
      <name val="Calibri"/>
      <family val="2"/>
      <scheme val="minor"/>
    </font>
    <font>
      <sz val="7"/>
      <name val="Arial Unicode MS"/>
      <family val="2"/>
    </font>
    <font>
      <b/>
      <sz val="7"/>
      <name val="Arial Unicode MS"/>
      <family val="2"/>
    </font>
    <font>
      <sz val="7"/>
      <color theme="1"/>
      <name val="Calibri"/>
      <family val="2"/>
      <scheme val="minor"/>
    </font>
    <font>
      <b/>
      <sz val="8"/>
      <color theme="0" tint="-0.249977111117893"/>
      <name val="Arial Unicode MS"/>
      <family val="2"/>
    </font>
    <font>
      <sz val="10"/>
      <color theme="0" tint="-0.249977111117893"/>
      <name val="Arial Unicode MS"/>
      <family val="2"/>
    </font>
    <font>
      <sz val="8"/>
      <color rgb="FFFFFF00"/>
      <name val="Arial Unicode MS"/>
      <family val="2"/>
    </font>
    <font>
      <b/>
      <sz val="12"/>
      <color rgb="FFFFFF00"/>
      <name val="Arial Unicode MS"/>
      <family val="2"/>
    </font>
    <font>
      <b/>
      <sz val="20"/>
      <color rgb="FFFFFF00"/>
      <name val="Arial Unicode MS"/>
      <family val="2"/>
    </font>
    <font>
      <b/>
      <sz val="12"/>
      <color theme="1"/>
      <name val="Calibri"/>
      <family val="2"/>
      <scheme val="minor"/>
    </font>
    <font>
      <b/>
      <sz val="10"/>
      <color theme="1"/>
      <name val="Calibri"/>
      <family val="2"/>
      <scheme val="minor"/>
    </font>
    <font>
      <sz val="5"/>
      <color theme="1"/>
      <name val="Calibri"/>
      <family val="2"/>
      <scheme val="minor"/>
    </font>
    <font>
      <sz val="10"/>
      <color theme="0"/>
      <name val="Arial Unicode MS"/>
      <family val="2"/>
    </font>
    <font>
      <sz val="20"/>
      <color rgb="FFFF0000"/>
      <name val="Arial Unicode MS"/>
      <family val="2"/>
    </font>
    <font>
      <sz val="14"/>
      <color theme="1"/>
      <name val="Calibri"/>
      <family val="2"/>
      <scheme val="minor"/>
    </font>
    <font>
      <b/>
      <sz val="22"/>
      <name val="Arial Unicode MS"/>
      <family val="2"/>
    </font>
    <font>
      <b/>
      <sz val="16"/>
      <name val="Arial Unicode MS"/>
      <family val="2"/>
    </font>
    <font>
      <b/>
      <sz val="11"/>
      <color theme="0" tint="-0.249977111117893"/>
      <name val="Arial Unicode MS"/>
      <family val="2"/>
    </font>
  </fonts>
  <fills count="20">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theme="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249977111117893"/>
        <bgColor indexed="64"/>
      </patternFill>
    </fill>
    <fill>
      <patternFill patternType="solid">
        <fgColor theme="1" tint="0.34998626667073579"/>
        <bgColor indexed="64"/>
      </patternFill>
    </fill>
    <fill>
      <patternFill patternType="solid">
        <fgColor rgb="FF00B0F0"/>
        <bgColor indexed="64"/>
      </patternFill>
    </fill>
    <fill>
      <patternFill patternType="solid">
        <fgColor rgb="FF00B050"/>
        <bgColor indexed="64"/>
      </patternFill>
    </fill>
    <fill>
      <patternFill patternType="solid">
        <fgColor theme="9" tint="0.79998168889431442"/>
        <bgColor indexed="64"/>
      </patternFill>
    </fill>
    <fill>
      <patternFill patternType="solid">
        <fgColor rgb="FFFFC000"/>
        <bgColor indexed="64"/>
      </patternFill>
    </fill>
    <fill>
      <patternFill patternType="solid">
        <fgColor indexed="65"/>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942">
    <xf numFmtId="0" fontId="0" fillId="0" borderId="0" xfId="0"/>
    <xf numFmtId="1" fontId="2" fillId="0" borderId="0" xfId="0" applyNumberFormat="1" applyFont="1" applyAlignment="1" applyProtection="1">
      <alignment horizontal="center" vertical="center" wrapText="1"/>
      <protection hidden="1"/>
    </xf>
    <xf numFmtId="1" fontId="3" fillId="0" borderId="0" xfId="0" applyNumberFormat="1" applyFont="1" applyAlignment="1" applyProtection="1">
      <alignment vertical="center" wrapText="1"/>
      <protection hidden="1"/>
    </xf>
    <xf numFmtId="1" fontId="12" fillId="0" borderId="0" xfId="0" applyNumberFormat="1" applyFont="1" applyAlignment="1" applyProtection="1">
      <alignment vertical="center" wrapText="1"/>
      <protection hidden="1"/>
    </xf>
    <xf numFmtId="1" fontId="13" fillId="0" borderId="0" xfId="0" applyNumberFormat="1" applyFont="1" applyAlignment="1" applyProtection="1">
      <alignment vertical="center" wrapText="1"/>
      <protection hidden="1"/>
    </xf>
    <xf numFmtId="1" fontId="10" fillId="0" borderId="0" xfId="0" applyNumberFormat="1" applyFont="1" applyAlignment="1" applyProtection="1">
      <alignment vertical="center" wrapText="1"/>
      <protection hidden="1"/>
    </xf>
    <xf numFmtId="1" fontId="11" fillId="0" borderId="0" xfId="0" applyNumberFormat="1" applyFont="1" applyAlignment="1" applyProtection="1">
      <alignment vertical="center" wrapText="1"/>
      <protection hidden="1"/>
    </xf>
    <xf numFmtId="1" fontId="2" fillId="0" borderId="0" xfId="0" applyNumberFormat="1" applyFont="1" applyProtection="1">
      <protection hidden="1"/>
    </xf>
    <xf numFmtId="1" fontId="4" fillId="0" borderId="1" xfId="0" applyNumberFormat="1" applyFont="1" applyBorder="1" applyAlignment="1" applyProtection="1">
      <alignment horizontal="left" vertical="center" wrapText="1"/>
      <protection locked="0"/>
    </xf>
    <xf numFmtId="1" fontId="4" fillId="0" borderId="1" xfId="0" applyNumberFormat="1" applyFont="1" applyBorder="1" applyAlignment="1" applyProtection="1">
      <alignment horizontal="left" vertical="center"/>
      <protection locked="0"/>
    </xf>
    <xf numFmtId="1" fontId="2" fillId="0" borderId="0" xfId="0" applyNumberFormat="1" applyFont="1" applyAlignment="1" applyProtection="1">
      <alignment horizontal="center" vertical="center"/>
      <protection locked="0"/>
    </xf>
    <xf numFmtId="1" fontId="33" fillId="0" borderId="0" xfId="0" applyNumberFormat="1" applyFont="1" applyAlignment="1" applyProtection="1">
      <alignment horizontal="center" vertical="center"/>
      <protection locked="0"/>
    </xf>
    <xf numFmtId="1" fontId="2" fillId="0" borderId="0" xfId="0" applyNumberFormat="1" applyFont="1" applyAlignment="1" applyProtection="1">
      <alignment horizontal="center" vertical="center"/>
      <protection hidden="1"/>
    </xf>
    <xf numFmtId="1" fontId="2" fillId="0" borderId="1" xfId="0" applyNumberFormat="1" applyFont="1" applyBorder="1" applyAlignment="1" applyProtection="1">
      <alignment horizontal="center" vertical="center"/>
      <protection locked="0" hidden="1"/>
    </xf>
    <xf numFmtId="1" fontId="2" fillId="0" borderId="1" xfId="0" applyNumberFormat="1" applyFont="1" applyBorder="1" applyAlignment="1" applyProtection="1">
      <alignment horizontal="left" vertical="center"/>
      <protection locked="0" hidden="1"/>
    </xf>
    <xf numFmtId="1" fontId="2" fillId="0" borderId="0" xfId="0" applyNumberFormat="1" applyFont="1" applyProtection="1">
      <protection locked="0"/>
    </xf>
    <xf numFmtId="1" fontId="2" fillId="0" borderId="0" xfId="0" applyNumberFormat="1" applyFont="1" applyAlignment="1" applyProtection="1">
      <alignment horizontal="left"/>
      <protection locked="0"/>
    </xf>
    <xf numFmtId="1" fontId="2" fillId="0" borderId="0" xfId="0" applyNumberFormat="1" applyFont="1" applyAlignment="1" applyProtection="1">
      <alignment horizontal="left" vertical="center"/>
      <protection locked="0"/>
    </xf>
    <xf numFmtId="1" fontId="33" fillId="0" borderId="0" xfId="0" applyNumberFormat="1" applyFont="1" applyProtection="1">
      <protection hidden="1"/>
    </xf>
    <xf numFmtId="1" fontId="33" fillId="0" borderId="0" xfId="0" applyNumberFormat="1" applyFont="1" applyAlignment="1" applyProtection="1">
      <alignment horizontal="center" vertical="center"/>
      <protection hidden="1"/>
    </xf>
    <xf numFmtId="1" fontId="39" fillId="3" borderId="1" xfId="0" applyNumberFormat="1" applyFont="1" applyFill="1" applyBorder="1" applyAlignment="1" applyProtection="1">
      <alignment horizontal="center" vertical="center"/>
      <protection hidden="1"/>
    </xf>
    <xf numFmtId="1" fontId="40" fillId="3" borderId="1" xfId="0" applyNumberFormat="1" applyFont="1" applyFill="1" applyBorder="1" applyAlignment="1" applyProtection="1">
      <alignment horizontal="center" vertical="center"/>
      <protection hidden="1"/>
    </xf>
    <xf numFmtId="1" fontId="39" fillId="0" borderId="0" xfId="0" applyNumberFormat="1" applyFont="1" applyProtection="1">
      <protection hidden="1"/>
    </xf>
    <xf numFmtId="1" fontId="39" fillId="0" borderId="0" xfId="0" applyNumberFormat="1" applyFont="1" applyAlignment="1" applyProtection="1">
      <alignment horizontal="center" vertical="center"/>
      <protection hidden="1"/>
    </xf>
    <xf numFmtId="1" fontId="41" fillId="0" borderId="1" xfId="0" applyNumberFormat="1" applyFont="1" applyBorder="1" applyAlignment="1" applyProtection="1">
      <alignment horizontal="center" vertical="center"/>
      <protection hidden="1"/>
    </xf>
    <xf numFmtId="1" fontId="33" fillId="0" borderId="1" xfId="0" applyNumberFormat="1" applyFont="1" applyBorder="1" applyAlignment="1" applyProtection="1">
      <alignment horizontal="left" vertical="center"/>
      <protection hidden="1"/>
    </xf>
    <xf numFmtId="1" fontId="33" fillId="0" borderId="1" xfId="0" applyNumberFormat="1" applyFont="1" applyBorder="1" applyAlignment="1" applyProtection="1">
      <alignment horizontal="center" vertical="center"/>
      <protection locked="0"/>
    </xf>
    <xf numFmtId="1" fontId="37" fillId="5" borderId="1" xfId="0" applyNumberFormat="1" applyFont="1" applyFill="1" applyBorder="1" applyAlignment="1" applyProtection="1">
      <alignment horizontal="center" vertical="center"/>
      <protection hidden="1"/>
    </xf>
    <xf numFmtId="1" fontId="33" fillId="0" borderId="1" xfId="0" applyNumberFormat="1" applyFont="1" applyBorder="1" applyAlignment="1" applyProtection="1">
      <alignment horizontal="center" vertical="center"/>
      <protection locked="0" hidden="1"/>
    </xf>
    <xf numFmtId="1" fontId="33" fillId="0" borderId="0" xfId="0" applyNumberFormat="1" applyFont="1" applyProtection="1">
      <protection locked="0" hidden="1"/>
    </xf>
    <xf numFmtId="1" fontId="33" fillId="0" borderId="0" xfId="0" applyNumberFormat="1" applyFont="1" applyAlignment="1" applyProtection="1">
      <alignment horizontal="center" vertical="center"/>
      <protection locked="0" hidden="1"/>
    </xf>
    <xf numFmtId="1" fontId="32" fillId="0" borderId="0" xfId="0" applyNumberFormat="1" applyFont="1" applyAlignment="1" applyProtection="1">
      <alignment horizontal="center" vertical="center"/>
      <protection hidden="1"/>
    </xf>
    <xf numFmtId="1" fontId="37" fillId="3" borderId="1" xfId="0" applyNumberFormat="1" applyFont="1" applyFill="1" applyBorder="1" applyAlignment="1" applyProtection="1">
      <alignment horizontal="center" vertical="center"/>
      <protection hidden="1"/>
    </xf>
    <xf numFmtId="1" fontId="33" fillId="5" borderId="1" xfId="0" applyNumberFormat="1" applyFont="1" applyFill="1" applyBorder="1" applyAlignment="1" applyProtection="1">
      <alignment horizontal="center" vertical="center"/>
      <protection hidden="1"/>
    </xf>
    <xf numFmtId="1" fontId="33" fillId="0" borderId="0" xfId="0" applyNumberFormat="1" applyFont="1" applyAlignment="1">
      <alignment horizontal="center" vertical="center"/>
    </xf>
    <xf numFmtId="1" fontId="32" fillId="0" borderId="13" xfId="0" applyNumberFormat="1" applyFont="1" applyBorder="1" applyAlignment="1" applyProtection="1">
      <alignment horizontal="right" vertical="center"/>
      <protection hidden="1"/>
    </xf>
    <xf numFmtId="1" fontId="2" fillId="0" borderId="9" xfId="0" applyNumberFormat="1" applyFont="1" applyBorder="1" applyAlignment="1" applyProtection="1">
      <alignment vertical="center"/>
      <protection hidden="1"/>
    </xf>
    <xf numFmtId="1" fontId="2" fillId="0" borderId="0" xfId="0" applyNumberFormat="1" applyFont="1" applyAlignment="1" applyProtection="1">
      <alignment horizontal="left" vertical="center"/>
      <protection hidden="1"/>
    </xf>
    <xf numFmtId="2" fontId="41" fillId="3" borderId="1" xfId="0" applyNumberFormat="1" applyFont="1" applyFill="1" applyBorder="1" applyAlignment="1" applyProtection="1">
      <alignment horizontal="center" vertical="center"/>
      <protection hidden="1"/>
    </xf>
    <xf numFmtId="1" fontId="39" fillId="3" borderId="12" xfId="0" applyNumberFormat="1" applyFont="1" applyFill="1" applyBorder="1" applyAlignment="1" applyProtection="1">
      <alignment horizontal="center" vertical="center" wrapText="1"/>
      <protection hidden="1"/>
    </xf>
    <xf numFmtId="1" fontId="39" fillId="3" borderId="1" xfId="0" quotePrefix="1" applyNumberFormat="1" applyFont="1" applyFill="1" applyBorder="1" applyAlignment="1" applyProtection="1">
      <alignment horizontal="center" vertical="center"/>
      <protection hidden="1"/>
    </xf>
    <xf numFmtId="1" fontId="33" fillId="3" borderId="1" xfId="0" applyNumberFormat="1" applyFont="1" applyFill="1" applyBorder="1" applyAlignment="1" applyProtection="1">
      <alignment horizontal="center" vertical="center"/>
      <protection hidden="1"/>
    </xf>
    <xf numFmtId="1" fontId="45" fillId="3" borderId="1" xfId="0" applyNumberFormat="1" applyFont="1" applyFill="1" applyBorder="1" applyAlignment="1" applyProtection="1">
      <alignment horizontal="center" vertical="center"/>
      <protection hidden="1"/>
    </xf>
    <xf numFmtId="1" fontId="45" fillId="0" borderId="12" xfId="0" applyNumberFormat="1" applyFont="1" applyBorder="1" applyAlignment="1" applyProtection="1">
      <alignment horizontal="center" vertical="center"/>
      <protection hidden="1"/>
    </xf>
    <xf numFmtId="1" fontId="33" fillId="5" borderId="1" xfId="0" quotePrefix="1" applyNumberFormat="1" applyFont="1" applyFill="1" applyBorder="1" applyAlignment="1" applyProtection="1">
      <alignment horizontal="center" vertical="center"/>
      <protection hidden="1"/>
    </xf>
    <xf numFmtId="1" fontId="46" fillId="0" borderId="0" xfId="0" applyNumberFormat="1" applyFont="1" applyProtection="1">
      <protection hidden="1"/>
    </xf>
    <xf numFmtId="1" fontId="32" fillId="0" borderId="0" xfId="0" applyNumberFormat="1" applyFont="1" applyProtection="1">
      <protection hidden="1"/>
    </xf>
    <xf numFmtId="1" fontId="44" fillId="0" borderId="9" xfId="0" applyNumberFormat="1" applyFont="1" applyBorder="1" applyAlignment="1" applyProtection="1">
      <alignment vertical="center"/>
      <protection hidden="1"/>
    </xf>
    <xf numFmtId="2" fontId="47" fillId="11" borderId="1" xfId="0" applyNumberFormat="1" applyFont="1" applyFill="1" applyBorder="1" applyAlignment="1" applyProtection="1">
      <alignment horizontal="center" vertical="center" wrapText="1"/>
      <protection hidden="1"/>
    </xf>
    <xf numFmtId="2" fontId="45" fillId="3" borderId="1" xfId="0" applyNumberFormat="1" applyFont="1" applyFill="1" applyBorder="1" applyAlignment="1" applyProtection="1">
      <alignment horizontal="center" vertical="center" wrapText="1"/>
      <protection hidden="1"/>
    </xf>
    <xf numFmtId="1" fontId="48" fillId="0" borderId="12" xfId="0" applyNumberFormat="1" applyFont="1" applyBorder="1" applyAlignment="1">
      <alignment horizontal="center" vertical="center"/>
    </xf>
    <xf numFmtId="1" fontId="39" fillId="5" borderId="1" xfId="0" applyNumberFormat="1" applyFont="1" applyFill="1" applyBorder="1" applyAlignment="1" applyProtection="1">
      <alignment horizontal="center" vertical="center"/>
      <protection hidden="1"/>
    </xf>
    <xf numFmtId="1" fontId="39" fillId="0" borderId="0" xfId="0" applyNumberFormat="1" applyFont="1" applyAlignment="1" applyProtection="1">
      <alignment horizontal="left" vertical="center"/>
      <protection hidden="1"/>
    </xf>
    <xf numFmtId="1" fontId="2" fillId="0" borderId="0" xfId="0" applyNumberFormat="1" applyFont="1" applyProtection="1">
      <protection locked="0" hidden="1"/>
    </xf>
    <xf numFmtId="1" fontId="2" fillId="0" borderId="0" xfId="0" applyNumberFormat="1" applyFont="1"/>
    <xf numFmtId="1" fontId="39" fillId="11" borderId="1" xfId="0" applyNumberFormat="1" applyFont="1" applyFill="1" applyBorder="1" applyAlignment="1" applyProtection="1">
      <alignment horizontal="center" vertical="center"/>
      <protection hidden="1"/>
    </xf>
    <xf numFmtId="1" fontId="39" fillId="4" borderId="1" xfId="0" applyNumberFormat="1" applyFont="1" applyFill="1" applyBorder="1" applyAlignment="1" applyProtection="1">
      <alignment horizontal="center" vertical="center"/>
      <protection hidden="1"/>
    </xf>
    <xf numFmtId="1" fontId="39" fillId="0" borderId="0" xfId="0" applyNumberFormat="1" applyFont="1"/>
    <xf numFmtId="1" fontId="33" fillId="4" borderId="1" xfId="0" applyNumberFormat="1" applyFont="1" applyFill="1" applyBorder="1" applyAlignment="1" applyProtection="1">
      <alignment horizontal="center" vertical="center"/>
      <protection hidden="1"/>
    </xf>
    <xf numFmtId="1" fontId="39" fillId="2" borderId="1" xfId="0" applyNumberFormat="1" applyFont="1" applyFill="1" applyBorder="1" applyAlignment="1" applyProtection="1">
      <alignment horizontal="center" vertical="center"/>
      <protection hidden="1"/>
    </xf>
    <xf numFmtId="1" fontId="2" fillId="0" borderId="1" xfId="0" applyNumberFormat="1" applyFont="1" applyBorder="1" applyAlignment="1" applyProtection="1">
      <alignment horizontal="center" vertical="center"/>
      <protection locked="0"/>
    </xf>
    <xf numFmtId="1" fontId="42" fillId="0" borderId="0" xfId="0" applyNumberFormat="1" applyFont="1" applyProtection="1">
      <protection hidden="1"/>
    </xf>
    <xf numFmtId="1" fontId="2" fillId="4" borderId="1" xfId="0" applyNumberFormat="1" applyFont="1" applyFill="1" applyBorder="1" applyAlignment="1" applyProtection="1">
      <alignment horizontal="center" vertical="center"/>
      <protection locked="0" hidden="1"/>
    </xf>
    <xf numFmtId="1" fontId="2" fillId="4" borderId="1" xfId="0" applyNumberFormat="1" applyFont="1" applyFill="1" applyBorder="1" applyAlignment="1" applyProtection="1">
      <alignment horizontal="center" vertical="center"/>
      <protection locked="0"/>
    </xf>
    <xf numFmtId="1" fontId="33" fillId="0" borderId="0" xfId="0" applyNumberFormat="1" applyFont="1" applyAlignment="1" applyProtection="1">
      <alignment horizontal="left" vertical="center"/>
      <protection hidden="1"/>
    </xf>
    <xf numFmtId="1" fontId="2" fillId="5" borderId="1" xfId="0" applyNumberFormat="1" applyFont="1" applyFill="1" applyBorder="1" applyAlignment="1" applyProtection="1">
      <alignment horizontal="center" vertical="center"/>
      <protection hidden="1"/>
    </xf>
    <xf numFmtId="1" fontId="42" fillId="0" borderId="0" xfId="0" applyNumberFormat="1" applyFont="1" applyAlignment="1" applyProtection="1">
      <alignment vertical="top"/>
      <protection hidden="1"/>
    </xf>
    <xf numFmtId="1" fontId="39" fillId="3" borderId="1" xfId="0" applyNumberFormat="1" applyFont="1" applyFill="1" applyBorder="1" applyAlignment="1" applyProtection="1">
      <alignment horizontal="center" vertical="center" wrapText="1"/>
      <protection hidden="1"/>
    </xf>
    <xf numFmtId="1" fontId="32" fillId="5" borderId="1" xfId="0" applyNumberFormat="1" applyFont="1" applyFill="1" applyBorder="1" applyAlignment="1" applyProtection="1">
      <alignment horizontal="center" vertical="center"/>
      <protection hidden="1"/>
    </xf>
    <xf numFmtId="1" fontId="33" fillId="0" borderId="0" xfId="0" applyNumberFormat="1" applyFont="1"/>
    <xf numFmtId="1" fontId="39" fillId="0" borderId="0" xfId="0" applyNumberFormat="1" applyFont="1" applyAlignment="1">
      <alignment horizontal="center" vertical="center"/>
    </xf>
    <xf numFmtId="1" fontId="33" fillId="0" borderId="1" xfId="0" applyNumberFormat="1" applyFont="1" applyBorder="1" applyAlignment="1">
      <alignment horizontal="left" vertical="center"/>
    </xf>
    <xf numFmtId="1" fontId="37" fillId="5" borderId="1" xfId="0" applyNumberFormat="1" applyFont="1" applyFill="1" applyBorder="1" applyAlignment="1">
      <alignment horizontal="center" vertical="center"/>
    </xf>
    <xf numFmtId="1" fontId="2" fillId="0" borderId="0" xfId="0" applyNumberFormat="1" applyFont="1" applyAlignment="1">
      <alignment horizontal="center" vertical="center"/>
    </xf>
    <xf numFmtId="1" fontId="32" fillId="0" borderId="0" xfId="0" applyNumberFormat="1" applyFont="1" applyAlignment="1">
      <alignment horizontal="center" vertical="center"/>
    </xf>
    <xf numFmtId="1" fontId="33" fillId="5" borderId="1" xfId="0" applyNumberFormat="1" applyFont="1" applyFill="1" applyBorder="1" applyAlignment="1">
      <alignment horizontal="center" vertical="center"/>
    </xf>
    <xf numFmtId="0" fontId="2" fillId="0" borderId="0" xfId="0" applyFont="1" applyProtection="1">
      <protection hidden="1"/>
    </xf>
    <xf numFmtId="1" fontId="37" fillId="0" borderId="0" xfId="0" applyNumberFormat="1" applyFont="1" applyProtection="1">
      <protection hidden="1"/>
    </xf>
    <xf numFmtId="1" fontId="33" fillId="0" borderId="1" xfId="0" applyNumberFormat="1" applyFont="1" applyBorder="1" applyAlignment="1" applyProtection="1">
      <alignment horizontal="center" vertical="center"/>
      <protection hidden="1"/>
    </xf>
    <xf numFmtId="1" fontId="37" fillId="0" borderId="0" xfId="0" applyNumberFormat="1" applyFont="1" applyAlignment="1" applyProtection="1">
      <alignment horizontal="center"/>
      <protection hidden="1"/>
    </xf>
    <xf numFmtId="1" fontId="53" fillId="4" borderId="1" xfId="0" applyNumberFormat="1" applyFont="1" applyFill="1" applyBorder="1" applyAlignment="1" applyProtection="1">
      <alignment horizontal="center" vertical="center"/>
      <protection hidden="1"/>
    </xf>
    <xf numFmtId="1" fontId="53" fillId="0" borderId="1" xfId="0" applyNumberFormat="1" applyFont="1" applyBorder="1" applyAlignment="1" applyProtection="1">
      <alignment horizontal="center" vertical="center"/>
      <protection hidden="1"/>
    </xf>
    <xf numFmtId="1" fontId="54" fillId="4" borderId="1" xfId="0" applyNumberFormat="1" applyFont="1" applyFill="1" applyBorder="1" applyAlignment="1" applyProtection="1">
      <alignment horizontal="center" vertical="center"/>
      <protection hidden="1"/>
    </xf>
    <xf numFmtId="1" fontId="54" fillId="0" borderId="1" xfId="0" applyNumberFormat="1" applyFont="1" applyBorder="1" applyAlignment="1" applyProtection="1">
      <alignment horizontal="center" vertical="center"/>
      <protection hidden="1"/>
    </xf>
    <xf numFmtId="1" fontId="37" fillId="4" borderId="1" xfId="0" applyNumberFormat="1" applyFont="1" applyFill="1" applyBorder="1" applyAlignment="1" applyProtection="1">
      <alignment horizontal="center" vertical="center"/>
      <protection hidden="1"/>
    </xf>
    <xf numFmtId="1" fontId="40" fillId="4" borderId="1" xfId="0" applyNumberFormat="1" applyFont="1" applyFill="1" applyBorder="1" applyAlignment="1" applyProtection="1">
      <alignment horizontal="center" vertical="center"/>
      <protection hidden="1"/>
    </xf>
    <xf numFmtId="1" fontId="50" fillId="0" borderId="1" xfId="0" applyNumberFormat="1" applyFont="1" applyBorder="1" applyAlignment="1" applyProtection="1">
      <alignment horizontal="center" vertical="center"/>
      <protection hidden="1"/>
    </xf>
    <xf numFmtId="0" fontId="2" fillId="0" borderId="0" xfId="0" applyFont="1"/>
    <xf numFmtId="1" fontId="41" fillId="0" borderId="0" xfId="0" applyNumberFormat="1" applyFont="1" applyAlignment="1" applyProtection="1">
      <alignment horizontal="center" vertical="center"/>
      <protection hidden="1"/>
    </xf>
    <xf numFmtId="1" fontId="2" fillId="0" borderId="2" xfId="0" applyNumberFormat="1" applyFont="1" applyBorder="1" applyProtection="1">
      <protection hidden="1"/>
    </xf>
    <xf numFmtId="1" fontId="2" fillId="0" borderId="7" xfId="0" applyNumberFormat="1" applyFont="1" applyBorder="1" applyProtection="1">
      <protection hidden="1"/>
    </xf>
    <xf numFmtId="1" fontId="2" fillId="0" borderId="3" xfId="0" applyNumberFormat="1" applyFont="1" applyBorder="1" applyProtection="1">
      <protection hidden="1"/>
    </xf>
    <xf numFmtId="1" fontId="32" fillId="0" borderId="0" xfId="0" applyNumberFormat="1" applyFont="1" applyAlignment="1" applyProtection="1">
      <alignment vertical="center"/>
      <protection hidden="1"/>
    </xf>
    <xf numFmtId="1" fontId="2" fillId="0" borderId="4" xfId="0" applyNumberFormat="1" applyFont="1" applyBorder="1" applyAlignment="1" applyProtection="1">
      <alignment vertical="center"/>
      <protection hidden="1"/>
    </xf>
    <xf numFmtId="1" fontId="51" fillId="3" borderId="1" xfId="0" applyNumberFormat="1" applyFont="1" applyFill="1" applyBorder="1" applyAlignment="1" applyProtection="1">
      <alignment horizontal="left" vertical="center"/>
      <protection hidden="1"/>
    </xf>
    <xf numFmtId="1" fontId="2" fillId="0" borderId="4" xfId="0" applyNumberFormat="1" applyFont="1" applyBorder="1" applyProtection="1">
      <protection hidden="1"/>
    </xf>
    <xf numFmtId="1" fontId="2" fillId="0" borderId="0" xfId="0" applyNumberFormat="1" applyFont="1" applyAlignment="1" applyProtection="1">
      <alignment horizontal="center"/>
      <protection hidden="1"/>
    </xf>
    <xf numFmtId="1" fontId="2" fillId="0" borderId="53" xfId="0" applyNumberFormat="1" applyFont="1" applyBorder="1" applyProtection="1">
      <protection hidden="1"/>
    </xf>
    <xf numFmtId="1" fontId="32" fillId="0" borderId="48" xfId="0" applyNumberFormat="1" applyFont="1" applyBorder="1" applyAlignment="1" applyProtection="1">
      <alignment horizontal="right" vertical="center"/>
      <protection hidden="1"/>
    </xf>
    <xf numFmtId="1" fontId="32" fillId="0" borderId="45" xfId="0" applyNumberFormat="1" applyFont="1" applyBorder="1" applyAlignment="1" applyProtection="1">
      <alignment vertical="center"/>
      <protection hidden="1"/>
    </xf>
    <xf numFmtId="1" fontId="32" fillId="5" borderId="33" xfId="0" applyNumberFormat="1" applyFont="1" applyFill="1" applyBorder="1" applyAlignment="1" applyProtection="1">
      <alignment horizontal="center" vertical="center"/>
      <protection hidden="1"/>
    </xf>
    <xf numFmtId="1" fontId="41" fillId="5" borderId="39" xfId="0" applyNumberFormat="1" applyFont="1" applyFill="1" applyBorder="1" applyAlignment="1" applyProtection="1">
      <alignment horizontal="center" vertical="center"/>
      <protection hidden="1"/>
    </xf>
    <xf numFmtId="1" fontId="41" fillId="5" borderId="30" xfId="0" applyNumberFormat="1" applyFont="1" applyFill="1" applyBorder="1" applyAlignment="1" applyProtection="1">
      <alignment horizontal="center" vertical="center"/>
      <protection hidden="1"/>
    </xf>
    <xf numFmtId="1" fontId="41" fillId="5" borderId="31" xfId="0" applyNumberFormat="1" applyFont="1" applyFill="1" applyBorder="1" applyAlignment="1" applyProtection="1">
      <alignment horizontal="center" vertical="center"/>
      <protection hidden="1"/>
    </xf>
    <xf numFmtId="1" fontId="51" fillId="5" borderId="36" xfId="0" applyNumberFormat="1" applyFont="1" applyFill="1" applyBorder="1" applyAlignment="1" applyProtection="1">
      <alignment horizontal="center" vertical="center"/>
      <protection hidden="1"/>
    </xf>
    <xf numFmtId="1" fontId="39" fillId="3" borderId="41" xfId="0" applyNumberFormat="1" applyFont="1" applyFill="1" applyBorder="1" applyAlignment="1" applyProtection="1">
      <alignment horizontal="center" vertical="center"/>
      <protection hidden="1"/>
    </xf>
    <xf numFmtId="1" fontId="39" fillId="3" borderId="37" xfId="0" applyNumberFormat="1" applyFont="1" applyFill="1" applyBorder="1" applyAlignment="1" applyProtection="1">
      <alignment horizontal="center" vertical="center"/>
      <protection hidden="1"/>
    </xf>
    <xf numFmtId="2" fontId="39" fillId="3" borderId="37" xfId="0" applyNumberFormat="1" applyFont="1" applyFill="1" applyBorder="1" applyAlignment="1" applyProtection="1">
      <alignment horizontal="center" vertical="center"/>
      <protection hidden="1"/>
    </xf>
    <xf numFmtId="1" fontId="39" fillId="3" borderId="38" xfId="0" applyNumberFormat="1" applyFont="1" applyFill="1" applyBorder="1" applyAlignment="1" applyProtection="1">
      <alignment horizontal="center" vertical="center"/>
      <protection hidden="1"/>
    </xf>
    <xf numFmtId="1" fontId="51" fillId="5" borderId="42" xfId="0" applyNumberFormat="1" applyFont="1" applyFill="1" applyBorder="1" applyAlignment="1" applyProtection="1">
      <alignment horizontal="center" vertical="center"/>
      <protection hidden="1"/>
    </xf>
    <xf numFmtId="1" fontId="4" fillId="0" borderId="6" xfId="0" applyNumberFormat="1" applyFont="1" applyBorder="1" applyAlignment="1" applyProtection="1">
      <alignment horizontal="center" vertical="center"/>
      <protection hidden="1"/>
    </xf>
    <xf numFmtId="2" fontId="4" fillId="0" borderId="6" xfId="0" applyNumberFormat="1" applyFont="1" applyBorder="1" applyAlignment="1" applyProtection="1">
      <alignment horizontal="center" vertical="center"/>
      <protection hidden="1"/>
    </xf>
    <xf numFmtId="1" fontId="51" fillId="5" borderId="43" xfId="0" applyNumberFormat="1" applyFont="1" applyFill="1" applyBorder="1" applyAlignment="1" applyProtection="1">
      <alignment horizontal="center" vertical="center"/>
      <protection hidden="1"/>
    </xf>
    <xf numFmtId="1" fontId="4" fillId="0" borderId="3" xfId="0" applyNumberFormat="1" applyFont="1" applyBorder="1" applyAlignment="1" applyProtection="1">
      <alignment horizontal="center" vertical="center"/>
      <protection hidden="1"/>
    </xf>
    <xf numFmtId="1" fontId="51" fillId="0" borderId="41" xfId="0" applyNumberFormat="1" applyFont="1" applyBorder="1" applyAlignment="1" applyProtection="1">
      <alignment horizontal="center" vertical="center"/>
      <protection hidden="1"/>
    </xf>
    <xf numFmtId="1" fontId="4" fillId="0" borderId="24" xfId="0" applyNumberFormat="1" applyFont="1" applyBorder="1" applyAlignment="1" applyProtection="1">
      <alignment horizontal="center" vertical="center"/>
      <protection hidden="1"/>
    </xf>
    <xf numFmtId="1" fontId="4" fillId="0" borderId="0" xfId="0" applyNumberFormat="1" applyFont="1" applyAlignment="1" applyProtection="1">
      <alignment horizontal="center" vertical="center"/>
      <protection hidden="1"/>
    </xf>
    <xf numFmtId="1" fontId="4" fillId="0" borderId="22" xfId="0" applyNumberFormat="1" applyFont="1" applyBorder="1" applyAlignment="1" applyProtection="1">
      <alignment horizontal="center" vertical="center"/>
      <protection hidden="1"/>
    </xf>
    <xf numFmtId="0" fontId="31" fillId="15" borderId="0" xfId="0" applyFont="1" applyFill="1"/>
    <xf numFmtId="0" fontId="64" fillId="15" borderId="0" xfId="0" applyFont="1" applyFill="1" applyAlignment="1">
      <alignment horizontal="center" vertical="center" wrapText="1"/>
    </xf>
    <xf numFmtId="0" fontId="30" fillId="15" borderId="0" xfId="0" applyFont="1" applyFill="1"/>
    <xf numFmtId="0" fontId="17" fillId="0" borderId="0" xfId="0" applyFont="1"/>
    <xf numFmtId="0" fontId="29" fillId="0" borderId="0" xfId="1" applyFont="1" applyAlignment="1">
      <alignment wrapText="1"/>
    </xf>
    <xf numFmtId="0" fontId="30" fillId="4" borderId="0" xfId="0" applyFont="1" applyFill="1" applyAlignment="1">
      <alignment vertical="center"/>
    </xf>
    <xf numFmtId="0" fontId="31" fillId="16" borderId="0" xfId="0" applyFont="1" applyFill="1"/>
    <xf numFmtId="0" fontId="61" fillId="16" borderId="0" xfId="0" applyFont="1" applyFill="1" applyAlignment="1">
      <alignment horizontal="center" vertical="center" wrapText="1"/>
    </xf>
    <xf numFmtId="0" fontId="30" fillId="16" borderId="0" xfId="0" applyFont="1" applyFill="1"/>
    <xf numFmtId="0" fontId="64" fillId="16" borderId="0" xfId="0" applyFont="1" applyFill="1" applyAlignment="1">
      <alignment horizontal="center" vertical="center" wrapText="1"/>
    </xf>
    <xf numFmtId="0" fontId="65" fillId="0" borderId="0" xfId="1" applyFont="1" applyAlignment="1">
      <alignment horizontal="center" vertical="center" wrapText="1"/>
    </xf>
    <xf numFmtId="0" fontId="66" fillId="0" borderId="0" xfId="1" applyFont="1" applyAlignment="1">
      <alignment vertical="center" wrapText="1"/>
    </xf>
    <xf numFmtId="0" fontId="17" fillId="0" borderId="0" xfId="0" applyFont="1" applyAlignment="1">
      <alignment horizontal="center" vertical="center"/>
    </xf>
    <xf numFmtId="0" fontId="16" fillId="0" borderId="0" xfId="0" applyFont="1" applyAlignment="1">
      <alignment horizontal="center" vertical="center"/>
    </xf>
    <xf numFmtId="0" fontId="16" fillId="12" borderId="0" xfId="0" applyFont="1" applyFill="1" applyAlignment="1">
      <alignment horizontal="center" vertical="center" wrapText="1"/>
    </xf>
    <xf numFmtId="0" fontId="16" fillId="0" borderId="0" xfId="0" applyFont="1"/>
    <xf numFmtId="0" fontId="2" fillId="0" borderId="0" xfId="0" applyFont="1" applyAlignment="1">
      <alignment wrapText="1"/>
    </xf>
    <xf numFmtId="0" fontId="67" fillId="0" borderId="0" xfId="0" applyFont="1" applyAlignment="1">
      <alignment wrapText="1"/>
    </xf>
    <xf numFmtId="1" fontId="4" fillId="11" borderId="65" xfId="0" applyNumberFormat="1" applyFont="1" applyFill="1" applyBorder="1" applyAlignment="1" applyProtection="1">
      <alignment horizontal="center" vertical="center" wrapText="1"/>
      <protection hidden="1"/>
    </xf>
    <xf numFmtId="1" fontId="4" fillId="11" borderId="37" xfId="0" applyNumberFormat="1" applyFont="1" applyFill="1" applyBorder="1" applyAlignment="1" applyProtection="1">
      <alignment horizontal="center" vertical="center" wrapText="1"/>
      <protection hidden="1"/>
    </xf>
    <xf numFmtId="1" fontId="51" fillId="11" borderId="38" xfId="0" applyNumberFormat="1" applyFont="1" applyFill="1" applyBorder="1" applyAlignment="1" applyProtection="1">
      <alignment horizontal="center" vertical="center" wrapText="1"/>
      <protection hidden="1"/>
    </xf>
    <xf numFmtId="1" fontId="68" fillId="11" borderId="65" xfId="0" applyNumberFormat="1" applyFont="1" applyFill="1" applyBorder="1" applyAlignment="1" applyProtection="1">
      <alignment horizontal="center" vertical="center" wrapText="1"/>
      <protection hidden="1"/>
    </xf>
    <xf numFmtId="1" fontId="68" fillId="11" borderId="37" xfId="0" applyNumberFormat="1" applyFont="1" applyFill="1" applyBorder="1" applyAlignment="1" applyProtection="1">
      <alignment horizontal="center" vertical="center" wrapText="1"/>
      <protection hidden="1"/>
    </xf>
    <xf numFmtId="1" fontId="2" fillId="0" borderId="48" xfId="0" applyNumberFormat="1" applyFont="1" applyBorder="1" applyAlignment="1" applyProtection="1">
      <alignment horizontal="center" vertical="center"/>
      <protection hidden="1"/>
    </xf>
    <xf numFmtId="1" fontId="2" fillId="0" borderId="37" xfId="0" applyNumberFormat="1" applyFont="1" applyBorder="1" applyAlignment="1" applyProtection="1">
      <alignment horizontal="center" vertical="center"/>
      <protection hidden="1"/>
    </xf>
    <xf numFmtId="1" fontId="32" fillId="0" borderId="38" xfId="0" applyNumberFormat="1" applyFont="1" applyBorder="1" applyAlignment="1" applyProtection="1">
      <alignment horizontal="center" vertical="center"/>
      <protection hidden="1"/>
    </xf>
    <xf numFmtId="1" fontId="2" fillId="0" borderId="50" xfId="0" applyNumberFormat="1" applyFont="1" applyBorder="1" applyAlignment="1" applyProtection="1">
      <alignment horizontal="center" vertical="center"/>
      <protection hidden="1"/>
    </xf>
    <xf numFmtId="1" fontId="2" fillId="0" borderId="66" xfId="0" applyNumberFormat="1" applyFont="1" applyBorder="1" applyAlignment="1" applyProtection="1">
      <alignment horizontal="center" vertical="center"/>
      <protection hidden="1"/>
    </xf>
    <xf numFmtId="1" fontId="32" fillId="0" borderId="66" xfId="0" applyNumberFormat="1" applyFont="1" applyBorder="1" applyAlignment="1" applyProtection="1">
      <alignment horizontal="center" vertical="center"/>
      <protection hidden="1"/>
    </xf>
    <xf numFmtId="1" fontId="2" fillId="0" borderId="65" xfId="0" applyNumberFormat="1" applyFont="1" applyBorder="1" applyAlignment="1" applyProtection="1">
      <alignment horizontal="center" vertical="center"/>
      <protection hidden="1"/>
    </xf>
    <xf numFmtId="1" fontId="32" fillId="0" borderId="51" xfId="0" applyNumberFormat="1" applyFont="1" applyBorder="1" applyAlignment="1" applyProtection="1">
      <alignment horizontal="center" vertical="center"/>
      <protection hidden="1"/>
    </xf>
    <xf numFmtId="1" fontId="2" fillId="0" borderId="50" xfId="0" applyNumberFormat="1" applyFont="1" applyBorder="1" applyAlignment="1" applyProtection="1">
      <alignment horizontal="center" vertical="center"/>
      <protection locked="0"/>
    </xf>
    <xf numFmtId="1" fontId="51" fillId="5" borderId="60" xfId="0" applyNumberFormat="1" applyFont="1" applyFill="1" applyBorder="1" applyAlignment="1" applyProtection="1">
      <alignment horizontal="center" vertical="center"/>
      <protection hidden="1"/>
    </xf>
    <xf numFmtId="1" fontId="32" fillId="0" borderId="63" xfId="0" applyNumberFormat="1" applyFont="1" applyBorder="1" applyAlignment="1" applyProtection="1">
      <alignment horizontal="center" vertical="center"/>
      <protection hidden="1"/>
    </xf>
    <xf numFmtId="1" fontId="2" fillId="0" borderId="41" xfId="0" applyNumberFormat="1" applyFont="1" applyBorder="1" applyAlignment="1" applyProtection="1">
      <alignment horizontal="center" vertical="center"/>
      <protection hidden="1"/>
    </xf>
    <xf numFmtId="1" fontId="2" fillId="0" borderId="62" xfId="0" applyNumberFormat="1" applyFont="1" applyBorder="1" applyAlignment="1" applyProtection="1">
      <alignment horizontal="center" vertical="center"/>
      <protection hidden="1"/>
    </xf>
    <xf numFmtId="1" fontId="32" fillId="0" borderId="37" xfId="0" applyNumberFormat="1" applyFont="1" applyBorder="1" applyAlignment="1" applyProtection="1">
      <alignment horizontal="center" vertical="center"/>
      <protection hidden="1"/>
    </xf>
    <xf numFmtId="1" fontId="2" fillId="0" borderId="57" xfId="0" applyNumberFormat="1" applyFont="1" applyBorder="1" applyAlignment="1" applyProtection="1">
      <alignment horizontal="center" vertical="center"/>
      <protection hidden="1"/>
    </xf>
    <xf numFmtId="1" fontId="2" fillId="0" borderId="51" xfId="0" applyNumberFormat="1" applyFont="1" applyBorder="1" applyAlignment="1" applyProtection="1">
      <alignment horizontal="center" vertical="center"/>
      <protection hidden="1"/>
    </xf>
    <xf numFmtId="1" fontId="2" fillId="0" borderId="18" xfId="0" applyNumberFormat="1" applyFont="1" applyBorder="1" applyAlignment="1" applyProtection="1">
      <alignment horizontal="center" vertical="center"/>
      <protection hidden="1"/>
    </xf>
    <xf numFmtId="1" fontId="32" fillId="0" borderId="26" xfId="0" applyNumberFormat="1" applyFont="1" applyBorder="1" applyAlignment="1" applyProtection="1">
      <alignment horizontal="center" vertical="center"/>
      <protection hidden="1"/>
    </xf>
    <xf numFmtId="1" fontId="2" fillId="0" borderId="25" xfId="0" applyNumberFormat="1" applyFont="1" applyBorder="1" applyAlignment="1" applyProtection="1">
      <alignment horizontal="center" vertical="center"/>
      <protection hidden="1"/>
    </xf>
    <xf numFmtId="1" fontId="2" fillId="0" borderId="21" xfId="0" applyNumberFormat="1" applyFont="1" applyBorder="1" applyAlignment="1" applyProtection="1">
      <alignment horizontal="center" vertical="center"/>
      <protection hidden="1"/>
    </xf>
    <xf numFmtId="1" fontId="32" fillId="0" borderId="56" xfId="0" applyNumberFormat="1" applyFont="1" applyBorder="1" applyAlignment="1" applyProtection="1">
      <alignment horizontal="center" vertical="center"/>
      <protection hidden="1"/>
    </xf>
    <xf numFmtId="1" fontId="2" fillId="0" borderId="20" xfId="0" applyNumberFormat="1" applyFont="1" applyBorder="1" applyAlignment="1" applyProtection="1">
      <alignment horizontal="center" vertical="center"/>
      <protection hidden="1"/>
    </xf>
    <xf numFmtId="1" fontId="2" fillId="0" borderId="26" xfId="0" applyNumberFormat="1" applyFont="1" applyBorder="1" applyAlignment="1" applyProtection="1">
      <alignment horizontal="center" vertical="center"/>
      <protection hidden="1"/>
    </xf>
    <xf numFmtId="1" fontId="2" fillId="0" borderId="67" xfId="0" applyNumberFormat="1" applyFont="1" applyBorder="1" applyAlignment="1" applyProtection="1">
      <alignment horizontal="center" vertical="center"/>
      <protection hidden="1"/>
    </xf>
    <xf numFmtId="1" fontId="2" fillId="0" borderId="27" xfId="0" applyNumberFormat="1" applyFont="1" applyBorder="1" applyAlignment="1" applyProtection="1">
      <alignment horizontal="center" vertical="center"/>
      <protection hidden="1"/>
    </xf>
    <xf numFmtId="1" fontId="32" fillId="0" borderId="20" xfId="0" applyNumberFormat="1" applyFont="1" applyBorder="1" applyAlignment="1" applyProtection="1">
      <alignment horizontal="center" vertical="center"/>
      <protection hidden="1"/>
    </xf>
    <xf numFmtId="1" fontId="32" fillId="0" borderId="21" xfId="0" applyNumberFormat="1" applyFont="1" applyBorder="1" applyAlignment="1" applyProtection="1">
      <alignment horizontal="center" vertical="center"/>
      <protection hidden="1"/>
    </xf>
    <xf numFmtId="1" fontId="32" fillId="0" borderId="27" xfId="0" applyNumberFormat="1" applyFont="1" applyBorder="1" applyAlignment="1" applyProtection="1">
      <alignment horizontal="center" vertical="center"/>
      <protection hidden="1"/>
    </xf>
    <xf numFmtId="1" fontId="32" fillId="5" borderId="60" xfId="0" applyNumberFormat="1" applyFont="1" applyFill="1" applyBorder="1" applyAlignment="1" applyProtection="1">
      <alignment horizontal="center" vertical="center"/>
      <protection hidden="1"/>
    </xf>
    <xf numFmtId="2" fontId="51" fillId="5" borderId="32" xfId="0" applyNumberFormat="1" applyFont="1" applyFill="1" applyBorder="1" applyAlignment="1" applyProtection="1">
      <alignment horizontal="center" vertical="center"/>
      <protection hidden="1"/>
    </xf>
    <xf numFmtId="1" fontId="51" fillId="5" borderId="38" xfId="0" applyNumberFormat="1" applyFont="1" applyFill="1" applyBorder="1" applyAlignment="1" applyProtection="1">
      <alignment horizontal="center" vertical="center"/>
      <protection hidden="1"/>
    </xf>
    <xf numFmtId="1" fontId="2" fillId="0" borderId="36" xfId="0" applyNumberFormat="1" applyFont="1" applyBorder="1" applyProtection="1">
      <protection hidden="1"/>
    </xf>
    <xf numFmtId="1" fontId="35" fillId="0" borderId="8" xfId="0" applyNumberFormat="1" applyFont="1" applyBorder="1" applyAlignment="1" applyProtection="1">
      <alignment horizontal="right" vertical="center"/>
      <protection hidden="1"/>
    </xf>
    <xf numFmtId="1" fontId="17" fillId="0" borderId="8" xfId="0" applyNumberFormat="1" applyFont="1" applyBorder="1" applyAlignment="1" applyProtection="1">
      <alignment vertical="center"/>
      <protection hidden="1"/>
    </xf>
    <xf numFmtId="1" fontId="40" fillId="0" borderId="10" xfId="0" applyNumberFormat="1" applyFont="1" applyBorder="1" applyAlignment="1" applyProtection="1">
      <alignment horizontal="center" vertical="center"/>
      <protection hidden="1"/>
    </xf>
    <xf numFmtId="1" fontId="51" fillId="0" borderId="10" xfId="0" applyNumberFormat="1" applyFont="1" applyBorder="1" applyAlignment="1" applyProtection="1">
      <alignment horizontal="center" vertical="center"/>
      <protection hidden="1"/>
    </xf>
    <xf numFmtId="1" fontId="37" fillId="0" borderId="13" xfId="0" applyNumberFormat="1" applyFont="1" applyBorder="1" applyAlignment="1" applyProtection="1">
      <alignment horizontal="center" vertical="center"/>
      <protection hidden="1"/>
    </xf>
    <xf numFmtId="1" fontId="37" fillId="0" borderId="1" xfId="0" applyNumberFormat="1" applyFont="1" applyBorder="1" applyAlignment="1" applyProtection="1">
      <alignment horizontal="center" vertical="center"/>
      <protection hidden="1"/>
    </xf>
    <xf numFmtId="1" fontId="32" fillId="0" borderId="1" xfId="0" applyNumberFormat="1" applyFont="1" applyBorder="1" applyAlignment="1" applyProtection="1">
      <alignment horizontal="center" vertical="center"/>
      <protection locked="0" hidden="1"/>
    </xf>
    <xf numFmtId="0" fontId="2" fillId="0" borderId="0" xfId="0" applyFont="1" applyAlignment="1" applyProtection="1">
      <alignment horizontal="center" vertical="center"/>
      <protection hidden="1"/>
    </xf>
    <xf numFmtId="0" fontId="58" fillId="0" borderId="0" xfId="0" applyFont="1" applyAlignment="1">
      <alignment vertical="center"/>
    </xf>
    <xf numFmtId="1" fontId="12" fillId="0" borderId="0" xfId="0" applyNumberFormat="1" applyFont="1" applyAlignment="1" applyProtection="1">
      <alignment horizontal="left" vertical="center" wrapText="1"/>
      <protection hidden="1"/>
    </xf>
    <xf numFmtId="1" fontId="13" fillId="0" borderId="0" xfId="0" applyNumberFormat="1" applyFont="1" applyAlignment="1" applyProtection="1">
      <alignment horizontal="left" vertical="center" wrapText="1"/>
      <protection hidden="1"/>
    </xf>
    <xf numFmtId="2" fontId="40" fillId="5" borderId="32" xfId="0" applyNumberFormat="1" applyFont="1" applyFill="1" applyBorder="1" applyAlignment="1" applyProtection="1">
      <alignment horizontal="center" vertical="center"/>
      <protection hidden="1"/>
    </xf>
    <xf numFmtId="1" fontId="2" fillId="0" borderId="0" xfId="0" applyNumberFormat="1" applyFont="1" applyAlignment="1" applyProtection="1">
      <alignment horizontal="center" vertical="center"/>
      <protection locked="0" hidden="1"/>
    </xf>
    <xf numFmtId="1" fontId="71" fillId="7" borderId="1" xfId="0" applyNumberFormat="1" applyFont="1" applyFill="1" applyBorder="1" applyAlignment="1" applyProtection="1">
      <alignment horizontal="left" vertical="center"/>
      <protection hidden="1"/>
    </xf>
    <xf numFmtId="0" fontId="71" fillId="17" borderId="1" xfId="0" applyFont="1" applyFill="1" applyBorder="1" applyAlignment="1" applyProtection="1">
      <alignment horizontal="left" vertical="center"/>
      <protection hidden="1"/>
    </xf>
    <xf numFmtId="1" fontId="39" fillId="0" borderId="1" xfId="0" applyNumberFormat="1" applyFont="1" applyBorder="1" applyAlignment="1" applyProtection="1">
      <alignment horizontal="center" vertical="center"/>
      <protection hidden="1"/>
    </xf>
    <xf numFmtId="1" fontId="32" fillId="0" borderId="13" xfId="0" applyNumberFormat="1" applyFont="1" applyBorder="1" applyAlignment="1" applyProtection="1">
      <alignment horizontal="center" vertical="center"/>
      <protection hidden="1"/>
    </xf>
    <xf numFmtId="1" fontId="72" fillId="18" borderId="1" xfId="0" applyNumberFormat="1" applyFont="1" applyFill="1" applyBorder="1" applyAlignment="1" applyProtection="1">
      <alignment vertical="center"/>
      <protection hidden="1"/>
    </xf>
    <xf numFmtId="1" fontId="2" fillId="0" borderId="9" xfId="0" applyNumberFormat="1" applyFont="1" applyBorder="1" applyAlignment="1" applyProtection="1">
      <alignment horizontal="left" vertical="center"/>
      <protection hidden="1"/>
    </xf>
    <xf numFmtId="1" fontId="32" fillId="0" borderId="13" xfId="0" applyNumberFormat="1" applyFont="1" applyBorder="1" applyAlignment="1" applyProtection="1">
      <alignment vertical="center"/>
      <protection hidden="1"/>
    </xf>
    <xf numFmtId="1" fontId="2" fillId="0" borderId="49" xfId="0" applyNumberFormat="1" applyFont="1" applyBorder="1" applyAlignment="1" applyProtection="1">
      <alignment horizontal="center" vertical="center"/>
      <protection hidden="1"/>
    </xf>
    <xf numFmtId="1" fontId="2" fillId="0" borderId="5" xfId="0" applyNumberFormat="1" applyFont="1" applyBorder="1" applyAlignment="1" applyProtection="1">
      <alignment horizontal="center" vertical="center"/>
      <protection hidden="1"/>
    </xf>
    <xf numFmtId="1" fontId="39" fillId="3" borderId="1" xfId="0" applyNumberFormat="1" applyFont="1" applyFill="1" applyBorder="1" applyAlignment="1" applyProtection="1">
      <alignment horizontal="center" vertical="center"/>
      <protection locked="0"/>
    </xf>
    <xf numFmtId="1" fontId="26" fillId="5" borderId="1" xfId="0" applyNumberFormat="1" applyFont="1" applyFill="1" applyBorder="1" applyAlignment="1" applyProtection="1">
      <alignment horizontal="left" vertical="center"/>
      <protection hidden="1"/>
    </xf>
    <xf numFmtId="1" fontId="28" fillId="0" borderId="1" xfId="0" applyNumberFormat="1" applyFont="1" applyBorder="1" applyAlignment="1" applyProtection="1">
      <alignment horizontal="left" vertical="center"/>
      <protection locked="0"/>
    </xf>
    <xf numFmtId="0" fontId="26" fillId="17" borderId="1" xfId="0" applyFont="1" applyFill="1" applyBorder="1" applyAlignment="1">
      <alignment horizontal="left" vertical="center"/>
    </xf>
    <xf numFmtId="1" fontId="40" fillId="3" borderId="1" xfId="0" applyNumberFormat="1" applyFont="1" applyFill="1" applyBorder="1" applyAlignment="1">
      <alignment horizontal="center" vertical="center"/>
    </xf>
    <xf numFmtId="1" fontId="37" fillId="3" borderId="1" xfId="0" applyNumberFormat="1" applyFont="1" applyFill="1" applyBorder="1" applyAlignment="1">
      <alignment horizontal="center" vertical="center"/>
    </xf>
    <xf numFmtId="1" fontId="33" fillId="4" borderId="1" xfId="0" applyNumberFormat="1" applyFont="1" applyFill="1" applyBorder="1" applyAlignment="1" applyProtection="1">
      <alignment horizontal="center" vertical="center"/>
      <protection locked="0"/>
    </xf>
    <xf numFmtId="0" fontId="35" fillId="0" borderId="0" xfId="0" applyFont="1" applyAlignment="1" applyProtection="1">
      <alignment horizontal="right" vertical="center"/>
      <protection hidden="1"/>
    </xf>
    <xf numFmtId="1" fontId="41" fillId="0" borderId="0" xfId="0" applyNumberFormat="1" applyFont="1" applyAlignment="1" applyProtection="1">
      <alignment wrapText="1"/>
      <protection hidden="1"/>
    </xf>
    <xf numFmtId="1" fontId="39" fillId="0" borderId="0" xfId="0" applyNumberFormat="1" applyFont="1" applyAlignment="1" applyProtection="1">
      <alignment horizontal="left" vertical="center" wrapText="1"/>
      <protection hidden="1"/>
    </xf>
    <xf numFmtId="1" fontId="76" fillId="0" borderId="0" xfId="0" applyNumberFormat="1" applyFont="1" applyAlignment="1" applyProtection="1">
      <alignment horizontal="left" vertical="center" wrapText="1"/>
      <protection hidden="1"/>
    </xf>
    <xf numFmtId="0" fontId="76" fillId="0" borderId="0" xfId="0" applyFont="1" applyAlignment="1" applyProtection="1">
      <alignment horizontal="left" vertical="center" wrapText="1"/>
      <protection hidden="1"/>
    </xf>
    <xf numFmtId="0" fontId="77" fillId="0" borderId="0" xfId="0" applyFont="1" applyAlignment="1">
      <alignment horizontal="left" vertical="center" wrapText="1"/>
    </xf>
    <xf numFmtId="1" fontId="2" fillId="0" borderId="13" xfId="0" applyNumberFormat="1" applyFont="1" applyBorder="1" applyAlignment="1" applyProtection="1">
      <alignment horizontal="center" vertical="center"/>
      <protection hidden="1"/>
    </xf>
    <xf numFmtId="1" fontId="2" fillId="0" borderId="14" xfId="0" applyNumberFormat="1" applyFont="1" applyBorder="1" applyAlignment="1" applyProtection="1">
      <alignment horizontal="center" vertical="center"/>
      <protection hidden="1"/>
    </xf>
    <xf numFmtId="1" fontId="41" fillId="0" borderId="1" xfId="0" applyNumberFormat="1" applyFont="1" applyBorder="1" applyAlignment="1" applyProtection="1">
      <alignment horizontal="left" vertical="center"/>
      <protection hidden="1"/>
    </xf>
    <xf numFmtId="1" fontId="4" fillId="5" borderId="1" xfId="0" applyNumberFormat="1" applyFont="1" applyFill="1" applyBorder="1" applyAlignment="1" applyProtection="1">
      <alignment horizontal="center" vertical="center"/>
      <protection hidden="1"/>
    </xf>
    <xf numFmtId="1" fontId="22" fillId="0" borderId="1" xfId="0" applyNumberFormat="1" applyFont="1" applyBorder="1" applyAlignment="1" applyProtection="1">
      <alignment horizontal="center" vertical="center"/>
      <protection hidden="1"/>
    </xf>
    <xf numFmtId="1" fontId="21" fillId="0" borderId="1" xfId="0" applyNumberFormat="1" applyFont="1" applyBorder="1" applyAlignment="1" applyProtection="1">
      <alignment vertical="center"/>
      <protection hidden="1"/>
    </xf>
    <xf numFmtId="1" fontId="21" fillId="4" borderId="1" xfId="0" applyNumberFormat="1" applyFont="1" applyFill="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1" fontId="21" fillId="0" borderId="1" xfId="0" applyNumberFormat="1" applyFont="1" applyBorder="1" applyAlignment="1" applyProtection="1">
      <alignment horizontal="center" vertical="center"/>
      <protection hidden="1"/>
    </xf>
    <xf numFmtId="1" fontId="53" fillId="0" borderId="1" xfId="0" applyNumberFormat="1" applyFont="1" applyBorder="1" applyAlignment="1" applyProtection="1">
      <alignment vertical="center"/>
      <protection hidden="1"/>
    </xf>
    <xf numFmtId="1" fontId="54" fillId="0" borderId="1" xfId="0" applyNumberFormat="1" applyFont="1" applyBorder="1" applyAlignment="1" applyProtection="1">
      <alignment vertical="center"/>
      <protection hidden="1"/>
    </xf>
    <xf numFmtId="1" fontId="37" fillId="0" borderId="1" xfId="0" applyNumberFormat="1" applyFont="1" applyBorder="1" applyAlignment="1" applyProtection="1">
      <alignment vertical="center"/>
      <protection hidden="1"/>
    </xf>
    <xf numFmtId="1" fontId="37" fillId="4" borderId="1" xfId="0" applyNumberFormat="1" applyFont="1" applyFill="1" applyBorder="1" applyAlignment="1" applyProtection="1">
      <alignment vertical="center"/>
      <protection hidden="1"/>
    </xf>
    <xf numFmtId="1" fontId="55" fillId="0" borderId="1" xfId="0" applyNumberFormat="1" applyFont="1" applyBorder="1" applyAlignment="1" applyProtection="1">
      <alignment vertical="center"/>
      <protection hidden="1"/>
    </xf>
    <xf numFmtId="0" fontId="35" fillId="0" borderId="0" xfId="0" applyFont="1" applyAlignment="1" applyProtection="1">
      <alignment horizontal="center" vertical="center"/>
      <protection hidden="1"/>
    </xf>
    <xf numFmtId="2" fontId="33" fillId="0" borderId="1" xfId="0" applyNumberFormat="1" applyFont="1" applyBorder="1" applyAlignment="1" applyProtection="1">
      <alignment horizontal="center" vertical="center"/>
      <protection hidden="1"/>
    </xf>
    <xf numFmtId="1" fontId="40" fillId="0" borderId="1" xfId="0" applyNumberFormat="1" applyFont="1" applyBorder="1" applyAlignment="1" applyProtection="1">
      <alignment horizontal="center" vertical="center"/>
      <protection hidden="1"/>
    </xf>
    <xf numFmtId="1" fontId="55" fillId="0" borderId="1" xfId="0" applyNumberFormat="1" applyFont="1" applyBorder="1" applyAlignment="1" applyProtection="1">
      <alignment horizontal="center" vertical="center"/>
      <protection hidden="1"/>
    </xf>
    <xf numFmtId="1" fontId="37" fillId="5" borderId="1" xfId="0" applyNumberFormat="1" applyFont="1" applyFill="1" applyBorder="1" applyAlignment="1" applyProtection="1">
      <alignment vertical="center"/>
      <protection hidden="1"/>
    </xf>
    <xf numFmtId="1" fontId="33" fillId="4" borderId="1" xfId="0" applyNumberFormat="1" applyFont="1" applyFill="1" applyBorder="1" applyAlignment="1" applyProtection="1">
      <alignment vertical="center"/>
      <protection hidden="1"/>
    </xf>
    <xf numFmtId="1" fontId="37" fillId="3" borderId="1" xfId="0" applyNumberFormat="1" applyFont="1" applyFill="1" applyBorder="1" applyProtection="1">
      <protection hidden="1"/>
    </xf>
    <xf numFmtId="1" fontId="33" fillId="0" borderId="1" xfId="0" applyNumberFormat="1" applyFont="1" applyBorder="1" applyAlignment="1" applyProtection="1">
      <alignment horizontal="center"/>
      <protection hidden="1"/>
    </xf>
    <xf numFmtId="2" fontId="33" fillId="0" borderId="1" xfId="0" applyNumberFormat="1" applyFont="1" applyBorder="1" applyAlignment="1" applyProtection="1">
      <alignment horizontal="center"/>
      <protection hidden="1"/>
    </xf>
    <xf numFmtId="1" fontId="56" fillId="0" borderId="0" xfId="0" applyNumberFormat="1" applyFont="1" applyAlignment="1" applyProtection="1">
      <alignment vertical="center"/>
      <protection hidden="1"/>
    </xf>
    <xf numFmtId="1" fontId="37" fillId="0" borderId="0" xfId="0" applyNumberFormat="1" applyFont="1" applyAlignment="1" applyProtection="1">
      <alignment vertical="center"/>
      <protection hidden="1"/>
    </xf>
    <xf numFmtId="1" fontId="37" fillId="0" borderId="0" xfId="0" applyNumberFormat="1" applyFont="1" applyAlignment="1" applyProtection="1">
      <alignment horizontal="center" vertical="top"/>
      <protection hidden="1"/>
    </xf>
    <xf numFmtId="0" fontId="39" fillId="0" borderId="0" xfId="0" applyFont="1" applyProtection="1">
      <protection hidden="1"/>
    </xf>
    <xf numFmtId="1" fontId="40" fillId="3" borderId="1" xfId="0" quotePrefix="1" applyNumberFormat="1" applyFont="1" applyFill="1" applyBorder="1" applyAlignment="1" applyProtection="1">
      <alignment horizontal="center" vertical="center"/>
      <protection hidden="1"/>
    </xf>
    <xf numFmtId="2" fontId="37" fillId="0" borderId="41" xfId="0" applyNumberFormat="1" applyFont="1" applyBorder="1" applyAlignment="1" applyProtection="1">
      <alignment horizontal="center" vertical="center"/>
      <protection hidden="1"/>
    </xf>
    <xf numFmtId="1" fontId="51" fillId="19" borderId="41" xfId="0" applyNumberFormat="1" applyFont="1" applyFill="1" applyBorder="1" applyAlignment="1" applyProtection="1">
      <alignment horizontal="center" vertical="center"/>
      <protection hidden="1"/>
    </xf>
    <xf numFmtId="2" fontId="50" fillId="19" borderId="41" xfId="0" applyNumberFormat="1" applyFont="1" applyFill="1" applyBorder="1" applyAlignment="1" applyProtection="1">
      <alignment horizontal="center" vertical="center"/>
      <protection hidden="1"/>
    </xf>
    <xf numFmtId="1" fontId="32" fillId="0" borderId="0" xfId="0" applyNumberFormat="1" applyFont="1" applyAlignment="1" applyProtection="1">
      <alignment horizontal="center"/>
      <protection hidden="1"/>
    </xf>
    <xf numFmtId="1" fontId="37" fillId="0" borderId="0" xfId="0" applyNumberFormat="1" applyFont="1" applyAlignment="1" applyProtection="1">
      <alignment horizontal="center" vertical="center"/>
      <protection hidden="1"/>
    </xf>
    <xf numFmtId="1" fontId="4" fillId="0" borderId="17" xfId="0" applyNumberFormat="1" applyFont="1" applyBorder="1" applyAlignment="1" applyProtection="1">
      <alignment horizontal="center" vertical="center"/>
      <protection hidden="1"/>
    </xf>
    <xf numFmtId="1" fontId="2" fillId="0" borderId="30" xfId="0" applyNumberFormat="1" applyFont="1" applyBorder="1" applyAlignment="1" applyProtection="1">
      <alignment horizontal="center" vertical="center"/>
      <protection locked="0"/>
    </xf>
    <xf numFmtId="1" fontId="39" fillId="0" borderId="0" xfId="0" applyNumberFormat="1" applyFont="1" applyAlignment="1" applyProtection="1">
      <alignment horizontal="center" vertical="center" wrapText="1"/>
      <protection hidden="1"/>
    </xf>
    <xf numFmtId="1" fontId="50" fillId="0" borderId="0" xfId="0" applyNumberFormat="1" applyFont="1" applyAlignment="1" applyProtection="1">
      <alignment horizontal="center" vertical="center" wrapText="1"/>
      <protection hidden="1"/>
    </xf>
    <xf numFmtId="0" fontId="35" fillId="0" borderId="12" xfId="0" applyFont="1" applyBorder="1" applyAlignment="1" applyProtection="1">
      <alignment horizontal="center" vertical="center"/>
      <protection hidden="1"/>
    </xf>
    <xf numFmtId="1" fontId="76" fillId="0" borderId="0" xfId="0" applyNumberFormat="1" applyFont="1" applyAlignment="1" applyProtection="1">
      <alignment horizontal="center" vertical="center"/>
      <protection hidden="1"/>
    </xf>
    <xf numFmtId="1" fontId="51" fillId="0" borderId="15" xfId="0" applyNumberFormat="1" applyFont="1" applyBorder="1" applyAlignment="1" applyProtection="1">
      <alignment horizontal="right" vertical="center"/>
      <protection hidden="1"/>
    </xf>
    <xf numFmtId="1" fontId="4" fillId="0" borderId="16" xfId="0" applyNumberFormat="1" applyFont="1" applyBorder="1" applyAlignment="1" applyProtection="1">
      <alignment horizontal="center" vertical="center"/>
      <protection hidden="1"/>
    </xf>
    <xf numFmtId="1" fontId="28" fillId="4" borderId="24" xfId="0" applyNumberFormat="1" applyFont="1" applyFill="1" applyBorder="1" applyAlignment="1" applyProtection="1">
      <alignment horizontal="left" vertical="center"/>
      <protection hidden="1"/>
    </xf>
    <xf numFmtId="1" fontId="28" fillId="4" borderId="0" xfId="0" applyNumberFormat="1" applyFont="1" applyFill="1" applyAlignment="1" applyProtection="1">
      <alignment horizontal="center" vertical="center"/>
      <protection hidden="1"/>
    </xf>
    <xf numFmtId="1" fontId="28" fillId="4" borderId="22" xfId="0" applyNumberFormat="1" applyFont="1" applyFill="1" applyBorder="1" applyAlignment="1" applyProtection="1">
      <alignment horizontal="center" vertical="center"/>
      <protection hidden="1"/>
    </xf>
    <xf numFmtId="1" fontId="28" fillId="4" borderId="44" xfId="0" applyNumberFormat="1" applyFont="1" applyFill="1" applyBorder="1" applyAlignment="1" applyProtection="1">
      <alignment horizontal="left" vertical="center"/>
      <protection hidden="1"/>
    </xf>
    <xf numFmtId="1" fontId="28" fillId="4" borderId="19" xfId="0" applyNumberFormat="1" applyFont="1" applyFill="1" applyBorder="1" applyAlignment="1" applyProtection="1">
      <alignment horizontal="center" vertical="center"/>
      <protection hidden="1"/>
    </xf>
    <xf numFmtId="1" fontId="28" fillId="4" borderId="23" xfId="0" applyNumberFormat="1" applyFont="1" applyFill="1" applyBorder="1" applyAlignment="1" applyProtection="1">
      <alignment horizontal="center" vertical="center"/>
      <protection hidden="1"/>
    </xf>
    <xf numFmtId="1" fontId="51" fillId="5" borderId="34" xfId="0" applyNumberFormat="1" applyFont="1" applyFill="1" applyBorder="1" applyAlignment="1" applyProtection="1">
      <alignment horizontal="center" vertical="center"/>
      <protection hidden="1"/>
    </xf>
    <xf numFmtId="1" fontId="4" fillId="0" borderId="4" xfId="0" applyNumberFormat="1" applyFont="1" applyBorder="1" applyAlignment="1" applyProtection="1">
      <alignment horizontal="center" vertical="center"/>
      <protection hidden="1"/>
    </xf>
    <xf numFmtId="1" fontId="51" fillId="5" borderId="35" xfId="0" applyNumberFormat="1" applyFont="1" applyFill="1" applyBorder="1" applyAlignment="1" applyProtection="1">
      <alignment horizontal="center" vertical="center"/>
      <protection hidden="1"/>
    </xf>
    <xf numFmtId="1" fontId="51" fillId="5" borderId="74" xfId="0" applyNumberFormat="1" applyFont="1" applyFill="1" applyBorder="1" applyAlignment="1" applyProtection="1">
      <alignment horizontal="center" vertical="center"/>
      <protection hidden="1"/>
    </xf>
    <xf numFmtId="1" fontId="4" fillId="0" borderId="25" xfId="0" applyNumberFormat="1" applyFont="1" applyBorder="1" applyAlignment="1" applyProtection="1">
      <alignment horizontal="center" vertical="center"/>
      <protection hidden="1"/>
    </xf>
    <xf numFmtId="1" fontId="4" fillId="0" borderId="40" xfId="0" applyNumberFormat="1" applyFont="1" applyBorder="1" applyAlignment="1" applyProtection="1">
      <alignment horizontal="center" vertical="center"/>
      <protection hidden="1"/>
    </xf>
    <xf numFmtId="1" fontId="4" fillId="19" borderId="40" xfId="0" applyNumberFormat="1" applyFont="1" applyFill="1" applyBorder="1" applyAlignment="1" applyProtection="1">
      <alignment horizontal="center" vertical="center"/>
      <protection hidden="1"/>
    </xf>
    <xf numFmtId="1" fontId="2" fillId="19" borderId="29" xfId="0" applyNumberFormat="1" applyFont="1" applyFill="1" applyBorder="1" applyAlignment="1" applyProtection="1">
      <alignment horizontal="center" vertical="center"/>
      <protection hidden="1"/>
    </xf>
    <xf numFmtId="2" fontId="52" fillId="4" borderId="29" xfId="0" applyNumberFormat="1" applyFont="1" applyFill="1" applyBorder="1" applyAlignment="1" applyProtection="1">
      <alignment horizontal="center" vertical="center" wrapText="1"/>
      <protection hidden="1"/>
    </xf>
    <xf numFmtId="1" fontId="4" fillId="0" borderId="69" xfId="0" applyNumberFormat="1" applyFont="1" applyBorder="1" applyAlignment="1" applyProtection="1">
      <alignment horizontal="center" vertical="center"/>
      <protection hidden="1"/>
    </xf>
    <xf numFmtId="1" fontId="4" fillId="19" borderId="51" xfId="0" applyNumberFormat="1" applyFont="1" applyFill="1" applyBorder="1" applyAlignment="1" applyProtection="1">
      <alignment horizontal="center" vertical="center"/>
      <protection hidden="1"/>
    </xf>
    <xf numFmtId="1" fontId="2" fillId="19" borderId="69" xfId="0" applyNumberFormat="1" applyFont="1" applyFill="1" applyBorder="1" applyAlignment="1" applyProtection="1">
      <alignment horizontal="center" vertical="center"/>
      <protection hidden="1"/>
    </xf>
    <xf numFmtId="2" fontId="52" fillId="4" borderId="60" xfId="0" applyNumberFormat="1" applyFont="1" applyFill="1" applyBorder="1" applyAlignment="1" applyProtection="1">
      <alignment horizontal="center" vertical="center" wrapText="1"/>
      <protection hidden="1"/>
    </xf>
    <xf numFmtId="1" fontId="4" fillId="19" borderId="19" xfId="0" applyNumberFormat="1" applyFont="1" applyFill="1" applyBorder="1" applyAlignment="1" applyProtection="1">
      <alignment horizontal="center" vertical="center"/>
      <protection hidden="1"/>
    </xf>
    <xf numFmtId="1" fontId="4" fillId="19" borderId="29" xfId="0" applyNumberFormat="1" applyFont="1" applyFill="1" applyBorder="1" applyAlignment="1" applyProtection="1">
      <alignment horizontal="center" vertical="center"/>
      <protection hidden="1"/>
    </xf>
    <xf numFmtId="1" fontId="51" fillId="5" borderId="76" xfId="0" applyNumberFormat="1" applyFont="1" applyFill="1" applyBorder="1" applyAlignment="1" applyProtection="1">
      <alignment horizontal="center" vertical="center"/>
      <protection hidden="1"/>
    </xf>
    <xf numFmtId="2" fontId="52" fillId="4" borderId="32" xfId="0" applyNumberFormat="1" applyFont="1" applyFill="1" applyBorder="1" applyAlignment="1" applyProtection="1">
      <alignment horizontal="center" vertical="center" wrapText="1"/>
      <protection hidden="1"/>
    </xf>
    <xf numFmtId="1" fontId="4" fillId="0" borderId="57" xfId="0" applyNumberFormat="1" applyFont="1" applyBorder="1" applyAlignment="1" applyProtection="1">
      <alignment horizontal="center" vertical="center"/>
      <protection hidden="1"/>
    </xf>
    <xf numFmtId="1" fontId="4" fillId="0" borderId="51" xfId="0" applyNumberFormat="1" applyFont="1" applyBorder="1" applyAlignment="1" applyProtection="1">
      <alignment horizontal="center" vertical="center"/>
      <protection hidden="1"/>
    </xf>
    <xf numFmtId="1" fontId="2" fillId="0" borderId="46" xfId="0" applyNumberFormat="1" applyFont="1" applyBorder="1" applyAlignment="1" applyProtection="1">
      <alignment horizontal="right" vertical="center"/>
      <protection hidden="1"/>
    </xf>
    <xf numFmtId="1" fontId="57" fillId="0" borderId="0" xfId="0" applyNumberFormat="1" applyFont="1" applyAlignment="1" applyProtection="1">
      <alignment horizontal="center" vertical="center"/>
      <protection hidden="1"/>
    </xf>
    <xf numFmtId="1" fontId="2" fillId="5" borderId="1" xfId="0" applyNumberFormat="1" applyFont="1" applyFill="1" applyBorder="1" applyAlignment="1" applyProtection="1">
      <alignment horizontal="center" vertical="center"/>
      <protection locked="0"/>
    </xf>
    <xf numFmtId="1" fontId="2" fillId="0" borderId="1" xfId="0" applyNumberFormat="1" applyFont="1" applyBorder="1" applyAlignment="1" applyProtection="1">
      <alignment horizontal="left" vertical="center"/>
      <protection locked="0"/>
    </xf>
    <xf numFmtId="1" fontId="92" fillId="0" borderId="0" xfId="0" applyNumberFormat="1" applyFont="1" applyAlignment="1" applyProtection="1">
      <alignment horizontal="center" vertical="center"/>
      <protection hidden="1"/>
    </xf>
    <xf numFmtId="0" fontId="48" fillId="3" borderId="1" xfId="0" applyFont="1" applyFill="1" applyBorder="1" applyAlignment="1" applyProtection="1">
      <alignment horizontal="center" vertical="center" wrapText="1"/>
      <protection hidden="1"/>
    </xf>
    <xf numFmtId="0" fontId="87" fillId="11" borderId="70" xfId="0" applyFont="1" applyFill="1" applyBorder="1" applyAlignment="1" applyProtection="1">
      <alignment horizontal="center" vertical="center" wrapText="1"/>
      <protection hidden="1"/>
    </xf>
    <xf numFmtId="0" fontId="83" fillId="0" borderId="14" xfId="0" applyFont="1" applyBorder="1" applyAlignment="1" applyProtection="1">
      <alignment horizontal="center" vertical="center" wrapText="1"/>
      <protection hidden="1"/>
    </xf>
    <xf numFmtId="0" fontId="83" fillId="0" borderId="1" xfId="0" applyFont="1" applyBorder="1" applyAlignment="1" applyProtection="1">
      <alignment horizontal="center" vertical="center" wrapText="1"/>
      <protection hidden="1"/>
    </xf>
    <xf numFmtId="0" fontId="47" fillId="5" borderId="14" xfId="0" applyFont="1" applyFill="1" applyBorder="1" applyAlignment="1" applyProtection="1">
      <alignment horizontal="center" vertical="center" wrapText="1"/>
      <protection hidden="1"/>
    </xf>
    <xf numFmtId="0" fontId="47" fillId="5" borderId="1" xfId="0" applyFont="1" applyFill="1" applyBorder="1" applyAlignment="1" applyProtection="1">
      <alignment horizontal="center" vertical="center" wrapText="1"/>
      <protection hidden="1"/>
    </xf>
    <xf numFmtId="1" fontId="83" fillId="0" borderId="14" xfId="0" applyNumberFormat="1" applyFont="1" applyBorder="1" applyAlignment="1" applyProtection="1">
      <alignment horizontal="center" vertical="center" wrapText="1"/>
      <protection hidden="1"/>
    </xf>
    <xf numFmtId="1" fontId="83" fillId="0" borderId="1" xfId="0" applyNumberFormat="1" applyFont="1" applyBorder="1" applyAlignment="1" applyProtection="1">
      <alignment horizontal="center" vertical="center" wrapText="1"/>
      <protection hidden="1"/>
    </xf>
    <xf numFmtId="1" fontId="47" fillId="5" borderId="14" xfId="0" applyNumberFormat="1" applyFont="1" applyFill="1" applyBorder="1" applyAlignment="1" applyProtection="1">
      <alignment horizontal="center" vertical="center" wrapText="1"/>
      <protection hidden="1"/>
    </xf>
    <xf numFmtId="1" fontId="87" fillId="11" borderId="70" xfId="0" applyNumberFormat="1" applyFont="1" applyFill="1" applyBorder="1" applyAlignment="1" applyProtection="1">
      <alignment horizontal="center" vertical="center" wrapText="1"/>
      <protection hidden="1"/>
    </xf>
    <xf numFmtId="0" fontId="47" fillId="0" borderId="14" xfId="0" applyFont="1" applyBorder="1" applyAlignment="1" applyProtection="1">
      <alignment horizontal="center" vertical="center" wrapText="1"/>
      <protection hidden="1"/>
    </xf>
    <xf numFmtId="0" fontId="47" fillId="0" borderId="1" xfId="0" applyFont="1" applyBorder="1" applyAlignment="1" applyProtection="1">
      <alignment horizontal="center" vertical="center" wrapText="1"/>
      <protection hidden="1"/>
    </xf>
    <xf numFmtId="0" fontId="48" fillId="3" borderId="69" xfId="0" applyFont="1" applyFill="1" applyBorder="1" applyAlignment="1" applyProtection="1">
      <alignment horizontal="center" vertical="center" wrapText="1"/>
      <protection hidden="1"/>
    </xf>
    <xf numFmtId="0" fontId="87" fillId="11" borderId="60" xfId="0" applyFont="1" applyFill="1" applyBorder="1" applyAlignment="1" applyProtection="1">
      <alignment horizontal="center" vertical="center" wrapText="1"/>
      <protection hidden="1"/>
    </xf>
    <xf numFmtId="0" fontId="83" fillId="0" borderId="51" xfId="0" applyFont="1" applyBorder="1" applyAlignment="1" applyProtection="1">
      <alignment horizontal="center" vertical="center" wrapText="1"/>
      <protection hidden="1"/>
    </xf>
    <xf numFmtId="0" fontId="83" fillId="0" borderId="69" xfId="0" applyFont="1" applyBorder="1" applyAlignment="1" applyProtection="1">
      <alignment horizontal="center" vertical="center" wrapText="1"/>
      <protection hidden="1"/>
    </xf>
    <xf numFmtId="0" fontId="88" fillId="3" borderId="56" xfId="0" applyFont="1" applyFill="1" applyBorder="1" applyAlignment="1" applyProtection="1">
      <alignment horizontal="center" vertical="center" wrapText="1"/>
      <protection hidden="1"/>
    </xf>
    <xf numFmtId="0" fontId="47" fillId="11" borderId="27" xfId="0" applyFont="1" applyFill="1" applyBorder="1" applyAlignment="1" applyProtection="1">
      <alignment horizontal="center" vertical="center" wrapText="1"/>
      <protection hidden="1"/>
    </xf>
    <xf numFmtId="0" fontId="47" fillId="11" borderId="21" xfId="0" applyFont="1" applyFill="1" applyBorder="1" applyAlignment="1" applyProtection="1">
      <alignment horizontal="center" vertical="center" wrapText="1"/>
      <protection hidden="1"/>
    </xf>
    <xf numFmtId="0" fontId="0" fillId="0" borderId="0" xfId="0" applyProtection="1">
      <protection hidden="1"/>
    </xf>
    <xf numFmtId="0" fontId="89" fillId="0" borderId="0" xfId="0" applyFont="1" applyProtection="1">
      <protection hidden="1"/>
    </xf>
    <xf numFmtId="0" fontId="77" fillId="0" borderId="0" xfId="0" applyFont="1" applyAlignment="1" applyProtection="1">
      <alignment horizontal="center" vertical="center" wrapText="1"/>
      <protection hidden="1"/>
    </xf>
    <xf numFmtId="0" fontId="89" fillId="0" borderId="0" xfId="0" applyFont="1" applyAlignment="1" applyProtection="1">
      <alignment horizontal="center" vertical="center" wrapText="1"/>
      <protection hidden="1"/>
    </xf>
    <xf numFmtId="1" fontId="94" fillId="6" borderId="36" xfId="0" applyNumberFormat="1" applyFont="1" applyFill="1" applyBorder="1" applyAlignment="1" applyProtection="1">
      <alignment horizontal="center" vertical="center" wrapText="1"/>
      <protection locked="0"/>
    </xf>
    <xf numFmtId="2" fontId="47" fillId="11" borderId="21" xfId="0" applyNumberFormat="1" applyFont="1" applyFill="1" applyBorder="1" applyAlignment="1" applyProtection="1">
      <alignment horizontal="center" vertical="center" wrapText="1"/>
      <protection hidden="1"/>
    </xf>
    <xf numFmtId="1" fontId="41" fillId="3" borderId="1" xfId="0" applyNumberFormat="1" applyFont="1" applyFill="1" applyBorder="1" applyAlignment="1" applyProtection="1">
      <alignment horizontal="center" vertical="center"/>
      <protection hidden="1"/>
    </xf>
    <xf numFmtId="1" fontId="2" fillId="3" borderId="1" xfId="0" applyNumberFormat="1" applyFont="1" applyFill="1" applyBorder="1" applyAlignment="1" applyProtection="1">
      <alignment horizontal="center" vertical="center"/>
      <protection hidden="1"/>
    </xf>
    <xf numFmtId="1" fontId="33" fillId="0" borderId="53" xfId="0" applyNumberFormat="1" applyFont="1" applyBorder="1" applyProtection="1">
      <protection hidden="1"/>
    </xf>
    <xf numFmtId="1" fontId="39" fillId="0" borderId="1" xfId="0" applyNumberFormat="1" applyFont="1" applyBorder="1" applyAlignment="1" applyProtection="1">
      <alignment horizontal="left" vertical="center"/>
      <protection hidden="1"/>
    </xf>
    <xf numFmtId="1" fontId="2" fillId="0" borderId="30" xfId="0" applyNumberFormat="1" applyFont="1" applyBorder="1" applyAlignment="1" applyProtection="1">
      <alignment vertical="center"/>
      <protection locked="0"/>
    </xf>
    <xf numFmtId="1" fontId="51" fillId="5" borderId="31" xfId="0" applyNumberFormat="1" applyFont="1" applyFill="1" applyBorder="1" applyAlignment="1" applyProtection="1">
      <alignment horizontal="center" vertical="center"/>
      <protection hidden="1"/>
    </xf>
    <xf numFmtId="1" fontId="2" fillId="0" borderId="12" xfId="0" applyNumberFormat="1" applyFont="1" applyBorder="1" applyAlignment="1" applyProtection="1">
      <alignment horizontal="center" vertical="center"/>
      <protection locked="0"/>
    </xf>
    <xf numFmtId="1" fontId="2" fillId="0" borderId="12" xfId="0" applyNumberFormat="1" applyFont="1" applyBorder="1" applyAlignment="1" applyProtection="1">
      <alignment horizontal="left" vertical="center"/>
      <protection locked="0"/>
    </xf>
    <xf numFmtId="1" fontId="34" fillId="0" borderId="12" xfId="0" applyNumberFormat="1" applyFont="1" applyBorder="1" applyAlignment="1" applyProtection="1">
      <alignment horizontal="center" vertical="center"/>
      <protection locked="0"/>
    </xf>
    <xf numFmtId="14" fontId="2" fillId="0" borderId="12" xfId="0" applyNumberFormat="1" applyFont="1" applyBorder="1" applyAlignment="1" applyProtection="1">
      <alignment horizontal="center" vertical="center"/>
      <protection locked="0"/>
    </xf>
    <xf numFmtId="1" fontId="34" fillId="0" borderId="1" xfId="0" applyNumberFormat="1" applyFont="1" applyBorder="1" applyAlignment="1" applyProtection="1">
      <alignment horizontal="center" vertical="center"/>
      <protection locked="0"/>
    </xf>
    <xf numFmtId="1" fontId="32" fillId="4" borderId="11" xfId="0" applyNumberFormat="1" applyFont="1" applyFill="1" applyBorder="1" applyAlignment="1" applyProtection="1">
      <alignment horizontal="center" vertical="center"/>
      <protection locked="0"/>
    </xf>
    <xf numFmtId="1" fontId="32" fillId="4" borderId="1" xfId="0" applyNumberFormat="1" applyFont="1" applyFill="1" applyBorder="1" applyAlignment="1" applyProtection="1">
      <alignment horizontal="center" vertical="center"/>
      <protection locked="0"/>
    </xf>
    <xf numFmtId="0" fontId="100" fillId="0" borderId="0" xfId="0" applyFont="1" applyAlignment="1" applyProtection="1">
      <alignment wrapText="1"/>
      <protection hidden="1"/>
    </xf>
    <xf numFmtId="1" fontId="39" fillId="3" borderId="1" xfId="0" applyNumberFormat="1" applyFont="1" applyFill="1" applyBorder="1" applyAlignment="1" applyProtection="1">
      <alignment horizontal="center" vertical="center" wrapText="1"/>
      <protection locked="0"/>
    </xf>
    <xf numFmtId="1" fontId="60" fillId="7" borderId="1" xfId="0" applyNumberFormat="1" applyFont="1" applyFill="1" applyBorder="1" applyAlignment="1" applyProtection="1">
      <alignment horizontal="left" vertical="center"/>
      <protection hidden="1"/>
    </xf>
    <xf numFmtId="0" fontId="60" fillId="7" borderId="1" xfId="0" applyFont="1" applyFill="1" applyBorder="1" applyAlignment="1" applyProtection="1">
      <alignment horizontal="left" vertical="center"/>
      <protection hidden="1"/>
    </xf>
    <xf numFmtId="1" fontId="27" fillId="5" borderId="1" xfId="0" applyNumberFormat="1" applyFont="1" applyFill="1" applyBorder="1" applyAlignment="1" applyProtection="1">
      <alignment horizontal="left" vertical="center"/>
      <protection locked="0"/>
    </xf>
    <xf numFmtId="1" fontId="27" fillId="5" borderId="1" xfId="0" applyNumberFormat="1" applyFont="1" applyFill="1" applyBorder="1" applyAlignment="1" applyProtection="1">
      <alignment horizontal="left" vertical="center"/>
      <protection locked="0" hidden="1"/>
    </xf>
    <xf numFmtId="1" fontId="102" fillId="9" borderId="1" xfId="0" applyNumberFormat="1" applyFont="1" applyFill="1" applyBorder="1" applyAlignment="1" applyProtection="1">
      <alignment horizontal="center" vertical="center"/>
      <protection hidden="1"/>
    </xf>
    <xf numFmtId="1" fontId="103" fillId="10" borderId="29" xfId="0" applyNumberFormat="1" applyFont="1" applyFill="1" applyBorder="1" applyAlignment="1" applyProtection="1">
      <alignment horizontal="center" vertical="center"/>
      <protection hidden="1"/>
    </xf>
    <xf numFmtId="1" fontId="41" fillId="0" borderId="1" xfId="0" applyNumberFormat="1" applyFont="1" applyBorder="1" applyAlignment="1" applyProtection="1">
      <alignment horizontal="center" vertical="center"/>
      <protection locked="0"/>
    </xf>
    <xf numFmtId="1" fontId="33" fillId="0" borderId="1" xfId="0" applyNumberFormat="1" applyFont="1" applyBorder="1" applyAlignment="1" applyProtection="1">
      <alignment horizontal="left" vertical="center"/>
      <protection locked="0"/>
    </xf>
    <xf numFmtId="1" fontId="33" fillId="5" borderId="1" xfId="0" applyNumberFormat="1" applyFont="1" applyFill="1" applyBorder="1" applyAlignment="1" applyProtection="1">
      <alignment horizontal="center" vertical="center"/>
      <protection locked="0"/>
    </xf>
    <xf numFmtId="1" fontId="33" fillId="5" borderId="1" xfId="0" quotePrefix="1" applyNumberFormat="1" applyFont="1" applyFill="1" applyBorder="1" applyAlignment="1" applyProtection="1">
      <alignment horizontal="center" vertical="center"/>
      <protection locked="0"/>
    </xf>
    <xf numFmtId="2" fontId="45" fillId="3" borderId="1" xfId="0" applyNumberFormat="1" applyFont="1" applyFill="1" applyBorder="1" applyAlignment="1" applyProtection="1">
      <alignment horizontal="center" vertical="center" wrapText="1"/>
      <protection locked="0"/>
    </xf>
    <xf numFmtId="1" fontId="48" fillId="0" borderId="12" xfId="0" applyNumberFormat="1" applyFont="1" applyBorder="1" applyAlignment="1" applyProtection="1">
      <alignment horizontal="center" vertical="center"/>
      <protection locked="0"/>
    </xf>
    <xf numFmtId="1" fontId="45" fillId="3" borderId="1" xfId="0" applyNumberFormat="1" applyFont="1" applyFill="1" applyBorder="1" applyAlignment="1" applyProtection="1">
      <alignment horizontal="center" vertical="center"/>
      <protection locked="0"/>
    </xf>
    <xf numFmtId="1" fontId="39" fillId="0" borderId="0" xfId="0" applyNumberFormat="1" applyFont="1" applyAlignment="1" applyProtection="1">
      <alignment horizontal="left" vertical="center"/>
      <protection locked="0"/>
    </xf>
    <xf numFmtId="1" fontId="37" fillId="5" borderId="1" xfId="0" applyNumberFormat="1" applyFont="1" applyFill="1" applyBorder="1" applyAlignment="1" applyProtection="1">
      <alignment horizontal="center" vertical="center"/>
      <protection locked="0"/>
    </xf>
    <xf numFmtId="1" fontId="41" fillId="0" borderId="1" xfId="0" applyNumberFormat="1" applyFont="1" applyBorder="1" applyAlignment="1" applyProtection="1">
      <alignment horizontal="left" vertical="center"/>
      <protection locked="0"/>
    </xf>
    <xf numFmtId="1" fontId="33" fillId="0" borderId="0" xfId="0" applyNumberFormat="1" applyFont="1" applyProtection="1">
      <protection locked="0"/>
    </xf>
    <xf numFmtId="1" fontId="37" fillId="3" borderId="1" xfId="0" applyNumberFormat="1" applyFont="1" applyFill="1" applyBorder="1" applyAlignment="1" applyProtection="1">
      <alignment horizontal="center" vertical="center"/>
      <protection locked="0"/>
    </xf>
    <xf numFmtId="1" fontId="32" fillId="5" borderId="1" xfId="0" applyNumberFormat="1" applyFont="1" applyFill="1" applyBorder="1" applyAlignment="1" applyProtection="1">
      <alignment horizontal="center" vertical="center"/>
      <protection locked="0"/>
    </xf>
    <xf numFmtId="1" fontId="24" fillId="8" borderId="24" xfId="0" applyNumberFormat="1" applyFont="1" applyFill="1" applyBorder="1" applyAlignment="1" applyProtection="1">
      <alignment horizontal="center" vertical="center"/>
      <protection hidden="1"/>
    </xf>
    <xf numFmtId="1" fontId="24" fillId="8" borderId="0" xfId="0" applyNumberFormat="1" applyFont="1" applyFill="1" applyAlignment="1" applyProtection="1">
      <alignment horizontal="center" vertical="center"/>
      <protection hidden="1"/>
    </xf>
    <xf numFmtId="1" fontId="24" fillId="8" borderId="22" xfId="0" applyNumberFormat="1" applyFont="1" applyFill="1" applyBorder="1" applyAlignment="1" applyProtection="1">
      <alignment horizontal="center" vertical="center"/>
      <protection hidden="1"/>
    </xf>
    <xf numFmtId="1" fontId="24" fillId="8" borderId="44" xfId="0" applyNumberFormat="1" applyFont="1" applyFill="1" applyBorder="1" applyAlignment="1" applyProtection="1">
      <alignment horizontal="center" vertical="center"/>
      <protection hidden="1"/>
    </xf>
    <xf numFmtId="1" fontId="24" fillId="8" borderId="19" xfId="0" applyNumberFormat="1" applyFont="1" applyFill="1" applyBorder="1" applyAlignment="1" applyProtection="1">
      <alignment horizontal="center" vertical="center"/>
      <protection hidden="1"/>
    </xf>
    <xf numFmtId="1" fontId="24" fillId="8" borderId="23" xfId="0" applyNumberFormat="1" applyFont="1" applyFill="1" applyBorder="1" applyAlignment="1" applyProtection="1">
      <alignment horizontal="center" vertical="center"/>
      <protection hidden="1"/>
    </xf>
    <xf numFmtId="1" fontId="23" fillId="6" borderId="15" xfId="0" applyNumberFormat="1" applyFont="1" applyFill="1" applyBorder="1" applyAlignment="1" applyProtection="1">
      <alignment horizontal="center"/>
      <protection hidden="1"/>
    </xf>
    <xf numFmtId="1" fontId="23" fillId="6" borderId="17" xfId="0" applyNumberFormat="1" applyFont="1" applyFill="1" applyBorder="1" applyAlignment="1" applyProtection="1">
      <alignment horizontal="center"/>
      <protection hidden="1"/>
    </xf>
    <xf numFmtId="1" fontId="23" fillId="6" borderId="16" xfId="0" applyNumberFormat="1" applyFont="1" applyFill="1" applyBorder="1" applyAlignment="1" applyProtection="1">
      <alignment horizontal="center"/>
      <protection hidden="1"/>
    </xf>
    <xf numFmtId="0" fontId="29" fillId="0" borderId="17" xfId="1" applyFont="1" applyBorder="1" applyAlignment="1" applyProtection="1">
      <alignment horizontal="center" vertical="center"/>
      <protection locked="0"/>
    </xf>
    <xf numFmtId="0" fontId="28" fillId="8" borderId="15" xfId="0" applyFont="1" applyFill="1" applyBorder="1" applyAlignment="1" applyProtection="1">
      <alignment horizontal="center" vertical="center" wrapText="1"/>
      <protection hidden="1"/>
    </xf>
    <xf numFmtId="0" fontId="28" fillId="8" borderId="17" xfId="0" applyFont="1" applyFill="1" applyBorder="1" applyAlignment="1" applyProtection="1">
      <alignment horizontal="center" vertical="center" wrapText="1"/>
      <protection hidden="1"/>
    </xf>
    <xf numFmtId="0" fontId="28" fillId="8" borderId="16" xfId="0" applyFont="1" applyFill="1" applyBorder="1" applyAlignment="1" applyProtection="1">
      <alignment horizontal="center" vertical="center" wrapText="1"/>
      <protection hidden="1"/>
    </xf>
    <xf numFmtId="0" fontId="28" fillId="8" borderId="44" xfId="0" applyFont="1" applyFill="1" applyBorder="1" applyAlignment="1" applyProtection="1">
      <alignment horizontal="center" vertical="center" wrapText="1"/>
      <protection hidden="1"/>
    </xf>
    <xf numFmtId="0" fontId="28" fillId="8" borderId="19" xfId="0" applyFont="1" applyFill="1" applyBorder="1" applyAlignment="1" applyProtection="1">
      <alignment horizontal="center" vertical="center" wrapText="1"/>
      <protection hidden="1"/>
    </xf>
    <xf numFmtId="0" fontId="28" fillId="8" borderId="23" xfId="0" applyFont="1" applyFill="1" applyBorder="1" applyAlignment="1" applyProtection="1">
      <alignment horizontal="center" vertical="center" wrapText="1"/>
      <protection hidden="1"/>
    </xf>
    <xf numFmtId="1" fontId="27" fillId="11" borderId="26" xfId="0" applyNumberFormat="1" applyFont="1" applyFill="1" applyBorder="1" applyAlignment="1" applyProtection="1">
      <alignment horizontal="center" vertical="center"/>
      <protection hidden="1"/>
    </xf>
    <xf numFmtId="1" fontId="27" fillId="11" borderId="20" xfId="0" applyNumberFormat="1" applyFont="1" applyFill="1" applyBorder="1" applyAlignment="1" applyProtection="1">
      <alignment horizontal="center" vertical="center"/>
      <protection hidden="1"/>
    </xf>
    <xf numFmtId="1" fontId="27" fillId="11" borderId="27" xfId="0" applyNumberFormat="1" applyFont="1" applyFill="1" applyBorder="1" applyAlignment="1" applyProtection="1">
      <alignment horizontal="center" vertical="center"/>
      <protection hidden="1"/>
    </xf>
    <xf numFmtId="1" fontId="101" fillId="9" borderId="3" xfId="0" applyNumberFormat="1" applyFont="1" applyFill="1" applyBorder="1" applyAlignment="1" applyProtection="1">
      <alignment horizontal="center" vertical="center"/>
      <protection hidden="1"/>
    </xf>
    <xf numFmtId="1" fontId="101" fillId="9" borderId="6" xfId="0" applyNumberFormat="1" applyFont="1" applyFill="1" applyBorder="1" applyAlignment="1" applyProtection="1">
      <alignment horizontal="center" vertical="center"/>
      <protection hidden="1"/>
    </xf>
    <xf numFmtId="0" fontId="98" fillId="6" borderId="45" xfId="0" applyFont="1" applyFill="1" applyBorder="1" applyAlignment="1" applyProtection="1">
      <alignment horizontal="center" vertical="center" wrapText="1"/>
      <protection hidden="1"/>
    </xf>
    <xf numFmtId="0" fontId="73" fillId="14" borderId="52" xfId="0" applyFont="1" applyFill="1" applyBorder="1" applyAlignment="1" applyProtection="1">
      <alignment horizontal="center" vertical="center" wrapText="1"/>
      <protection hidden="1"/>
    </xf>
    <xf numFmtId="0" fontId="20" fillId="14" borderId="53" xfId="0" applyFont="1" applyFill="1" applyBorder="1" applyAlignment="1" applyProtection="1">
      <alignment horizontal="center" vertical="center" wrapText="1"/>
      <protection hidden="1"/>
    </xf>
    <xf numFmtId="0" fontId="20" fillId="14" borderId="5" xfId="0" applyFont="1" applyFill="1" applyBorder="1" applyAlignment="1" applyProtection="1">
      <alignment horizontal="center" vertical="center" wrapText="1"/>
      <protection hidden="1"/>
    </xf>
    <xf numFmtId="0" fontId="25" fillId="12" borderId="10" xfId="0" applyFont="1" applyFill="1" applyBorder="1" applyAlignment="1" applyProtection="1">
      <alignment horizontal="center" vertical="center" wrapText="1"/>
      <protection hidden="1"/>
    </xf>
    <xf numFmtId="0" fontId="25" fillId="12" borderId="11" xfId="0" applyFont="1" applyFill="1" applyBorder="1" applyAlignment="1" applyProtection="1">
      <alignment horizontal="center" vertical="center" wrapText="1"/>
      <protection hidden="1"/>
    </xf>
    <xf numFmtId="0" fontId="25" fillId="12" borderId="12" xfId="0" applyFont="1" applyFill="1" applyBorder="1" applyAlignment="1" applyProtection="1">
      <alignment horizontal="center" vertical="center" wrapText="1"/>
      <protection hidden="1"/>
    </xf>
    <xf numFmtId="1" fontId="2" fillId="0" borderId="68" xfId="0" applyNumberFormat="1" applyFont="1" applyBorder="1" applyAlignment="1" applyProtection="1">
      <alignment horizontal="center" vertical="center" wrapText="1"/>
      <protection hidden="1"/>
    </xf>
    <xf numFmtId="1" fontId="13" fillId="0" borderId="68" xfId="0" applyNumberFormat="1" applyFont="1" applyBorder="1" applyAlignment="1" applyProtection="1">
      <alignment horizontal="left" vertical="center" wrapText="1"/>
      <protection hidden="1"/>
    </xf>
    <xf numFmtId="1" fontId="15" fillId="0" borderId="0" xfId="0" applyNumberFormat="1" applyFont="1" applyAlignment="1" applyProtection="1">
      <alignment horizontal="center" vertical="center" wrapText="1"/>
      <protection hidden="1"/>
    </xf>
    <xf numFmtId="1" fontId="14" fillId="0" borderId="0" xfId="0" applyNumberFormat="1" applyFont="1" applyAlignment="1" applyProtection="1">
      <alignment horizontal="left" vertical="top" wrapText="1"/>
      <protection hidden="1"/>
    </xf>
    <xf numFmtId="1" fontId="12" fillId="0" borderId="68" xfId="0" applyNumberFormat="1" applyFont="1" applyBorder="1" applyAlignment="1" applyProtection="1">
      <alignment horizontal="left" vertical="center" wrapText="1"/>
      <protection hidden="1"/>
    </xf>
    <xf numFmtId="1" fontId="17" fillId="0" borderId="0" xfId="0" applyNumberFormat="1" applyFont="1" applyAlignment="1" applyProtection="1">
      <alignment horizontal="left" vertical="center" wrapText="1"/>
      <protection hidden="1"/>
    </xf>
    <xf numFmtId="1" fontId="3" fillId="0" borderId="0" xfId="0" applyNumberFormat="1" applyFont="1" applyAlignment="1" applyProtection="1">
      <alignment horizontal="left" vertical="center" wrapText="1"/>
      <protection hidden="1"/>
    </xf>
    <xf numFmtId="1" fontId="18" fillId="0" borderId="68" xfId="0" applyNumberFormat="1" applyFont="1" applyBorder="1" applyAlignment="1" applyProtection="1">
      <alignment horizontal="center" vertical="center" wrapText="1"/>
      <protection hidden="1"/>
    </xf>
    <xf numFmtId="1" fontId="19" fillId="0" borderId="68" xfId="0" applyNumberFormat="1" applyFont="1" applyBorder="1" applyAlignment="1" applyProtection="1">
      <alignment horizontal="center" vertical="center" wrapText="1"/>
      <protection hidden="1"/>
    </xf>
    <xf numFmtId="1" fontId="5" fillId="0" borderId="0" xfId="0" applyNumberFormat="1" applyFont="1" applyAlignment="1" applyProtection="1">
      <alignment horizontal="center" vertical="top" wrapText="1"/>
      <protection locked="0" hidden="1"/>
    </xf>
    <xf numFmtId="1" fontId="4" fillId="0" borderId="0" xfId="0" applyNumberFormat="1" applyFont="1" applyAlignment="1" applyProtection="1">
      <alignment horizontal="center" wrapText="1"/>
      <protection hidden="1"/>
    </xf>
    <xf numFmtId="1" fontId="6" fillId="6" borderId="0" xfId="0" applyNumberFormat="1" applyFont="1" applyFill="1" applyAlignment="1" applyProtection="1">
      <alignment horizontal="center" vertical="center" wrapText="1"/>
      <protection hidden="1"/>
    </xf>
    <xf numFmtId="1" fontId="8" fillId="0" borderId="0" xfId="0" applyNumberFormat="1" applyFont="1" applyAlignment="1" applyProtection="1">
      <alignment horizontal="center" vertical="center" wrapText="1"/>
      <protection hidden="1"/>
    </xf>
    <xf numFmtId="1" fontId="9" fillId="0" borderId="0" xfId="0" applyNumberFormat="1" applyFont="1" applyAlignment="1" applyProtection="1">
      <alignment horizontal="center" vertical="center" wrapText="1"/>
      <protection hidden="1"/>
    </xf>
    <xf numFmtId="1" fontId="7" fillId="0" borderId="0" xfId="0" applyNumberFormat="1" applyFont="1" applyAlignment="1" applyProtection="1">
      <alignment horizontal="center" vertical="center" wrapText="1"/>
      <protection hidden="1"/>
    </xf>
    <xf numFmtId="1" fontId="30" fillId="6" borderId="17" xfId="0" applyNumberFormat="1" applyFont="1" applyFill="1" applyBorder="1" applyAlignment="1" applyProtection="1">
      <alignment horizontal="center" vertical="center"/>
      <protection hidden="1"/>
    </xf>
    <xf numFmtId="1" fontId="30" fillId="6" borderId="16" xfId="0" applyNumberFormat="1" applyFont="1" applyFill="1" applyBorder="1" applyAlignment="1" applyProtection="1">
      <alignment horizontal="center" vertical="center"/>
      <protection hidden="1"/>
    </xf>
    <xf numFmtId="1" fontId="30" fillId="6" borderId="19" xfId="0" applyNumberFormat="1" applyFont="1" applyFill="1" applyBorder="1" applyAlignment="1" applyProtection="1">
      <alignment horizontal="center" vertical="center"/>
      <protection hidden="1"/>
    </xf>
    <xf numFmtId="1" fontId="30" fillId="6" borderId="23" xfId="0" applyNumberFormat="1" applyFont="1" applyFill="1" applyBorder="1" applyAlignment="1" applyProtection="1">
      <alignment horizontal="center" vertical="center"/>
      <protection hidden="1"/>
    </xf>
    <xf numFmtId="1" fontId="31" fillId="13" borderId="17" xfId="0" applyNumberFormat="1" applyFont="1" applyFill="1" applyBorder="1" applyAlignment="1" applyProtection="1">
      <alignment horizontal="center" vertical="center"/>
      <protection hidden="1"/>
    </xf>
    <xf numFmtId="1" fontId="31" fillId="13" borderId="16" xfId="0" applyNumberFormat="1" applyFont="1" applyFill="1" applyBorder="1" applyAlignment="1" applyProtection="1">
      <alignment horizontal="center" vertical="center"/>
      <protection hidden="1"/>
    </xf>
    <xf numFmtId="1" fontId="31" fillId="13" borderId="0" xfId="0" applyNumberFormat="1" applyFont="1" applyFill="1" applyAlignment="1" applyProtection="1">
      <alignment horizontal="center" vertical="center"/>
      <protection hidden="1"/>
    </xf>
    <xf numFmtId="1" fontId="31" fillId="13" borderId="22" xfId="0" applyNumberFormat="1" applyFont="1" applyFill="1" applyBorder="1" applyAlignment="1" applyProtection="1">
      <alignment horizontal="center" vertical="center"/>
      <protection hidden="1"/>
    </xf>
    <xf numFmtId="1" fontId="16" fillId="8" borderId="0" xfId="0" applyNumberFormat="1" applyFont="1" applyFill="1" applyAlignment="1" applyProtection="1">
      <alignment horizontal="center" vertical="center"/>
      <protection hidden="1"/>
    </xf>
    <xf numFmtId="1" fontId="16" fillId="8" borderId="22" xfId="0" applyNumberFormat="1" applyFont="1" applyFill="1" applyBorder="1" applyAlignment="1" applyProtection="1">
      <alignment horizontal="center" vertical="center"/>
      <protection hidden="1"/>
    </xf>
    <xf numFmtId="1" fontId="99" fillId="12" borderId="44" xfId="0" applyNumberFormat="1" applyFont="1" applyFill="1" applyBorder="1" applyAlignment="1" applyProtection="1">
      <alignment horizontal="center" vertical="center"/>
      <protection hidden="1"/>
    </xf>
    <xf numFmtId="1" fontId="99" fillId="12" borderId="19" xfId="0" applyNumberFormat="1" applyFont="1" applyFill="1" applyBorder="1" applyAlignment="1" applyProtection="1">
      <alignment horizontal="center" vertical="center"/>
      <protection hidden="1"/>
    </xf>
    <xf numFmtId="1" fontId="99" fillId="12" borderId="23" xfId="0" applyNumberFormat="1" applyFont="1" applyFill="1" applyBorder="1" applyAlignment="1" applyProtection="1">
      <alignment horizontal="center" vertical="center"/>
      <protection hidden="1"/>
    </xf>
    <xf numFmtId="1" fontId="13" fillId="8" borderId="17" xfId="0" applyNumberFormat="1" applyFont="1" applyFill="1" applyBorder="1" applyAlignment="1" applyProtection="1">
      <alignment horizontal="center" vertical="center"/>
      <protection hidden="1"/>
    </xf>
    <xf numFmtId="1" fontId="13" fillId="8" borderId="0" xfId="0" applyNumberFormat="1" applyFont="1" applyFill="1" applyAlignment="1" applyProtection="1">
      <alignment horizontal="center" vertical="center"/>
      <protection hidden="1"/>
    </xf>
    <xf numFmtId="1" fontId="32" fillId="10" borderId="31" xfId="0" applyNumberFormat="1" applyFont="1" applyFill="1" applyBorder="1" applyAlignment="1" applyProtection="1">
      <alignment horizontal="center" vertical="center" wrapText="1"/>
      <protection hidden="1"/>
    </xf>
    <xf numFmtId="1" fontId="32" fillId="10" borderId="32" xfId="0" applyNumberFormat="1" applyFont="1" applyFill="1" applyBorder="1" applyAlignment="1" applyProtection="1">
      <alignment horizontal="center" vertical="center" wrapText="1"/>
      <protection hidden="1"/>
    </xf>
    <xf numFmtId="1" fontId="32" fillId="10" borderId="12" xfId="0" applyNumberFormat="1" applyFont="1" applyFill="1" applyBorder="1" applyAlignment="1" applyProtection="1">
      <alignment horizontal="center" vertical="center"/>
      <protection hidden="1"/>
    </xf>
    <xf numFmtId="1" fontId="32" fillId="10" borderId="21" xfId="0" applyNumberFormat="1" applyFont="1" applyFill="1" applyBorder="1" applyAlignment="1" applyProtection="1">
      <alignment horizontal="center" vertical="center"/>
      <protection hidden="1"/>
    </xf>
    <xf numFmtId="1" fontId="32" fillId="10" borderId="11" xfId="0" applyNumberFormat="1" applyFont="1" applyFill="1" applyBorder="1" applyAlignment="1" applyProtection="1">
      <alignment horizontal="center" vertical="center"/>
      <protection hidden="1"/>
    </xf>
    <xf numFmtId="1" fontId="32" fillId="10" borderId="29" xfId="0" applyNumberFormat="1" applyFont="1" applyFill="1" applyBorder="1" applyAlignment="1" applyProtection="1">
      <alignment horizontal="center" vertical="center"/>
      <protection hidden="1"/>
    </xf>
    <xf numFmtId="1" fontId="32" fillId="10" borderId="49" xfId="0" applyNumberFormat="1" applyFont="1" applyFill="1" applyBorder="1" applyAlignment="1" applyProtection="1">
      <alignment horizontal="center" vertical="center"/>
      <protection hidden="1"/>
    </xf>
    <xf numFmtId="1" fontId="32" fillId="10" borderId="51" xfId="0" applyNumberFormat="1" applyFont="1" applyFill="1" applyBorder="1" applyAlignment="1" applyProtection="1">
      <alignment horizontal="center" vertical="center"/>
      <protection hidden="1"/>
    </xf>
    <xf numFmtId="1" fontId="32" fillId="0" borderId="0" xfId="0" applyNumberFormat="1" applyFont="1" applyAlignment="1">
      <alignment horizontal="center" vertical="center"/>
    </xf>
    <xf numFmtId="1" fontId="33" fillId="0" borderId="1" xfId="0" applyNumberFormat="1" applyFont="1" applyBorder="1" applyAlignment="1" applyProtection="1">
      <alignment horizontal="center" vertical="center" wrapText="1"/>
      <protection hidden="1"/>
    </xf>
    <xf numFmtId="1" fontId="41" fillId="0" borderId="1" xfId="0" applyNumberFormat="1" applyFont="1" applyBorder="1" applyAlignment="1" applyProtection="1">
      <alignment horizontal="center" vertical="center" wrapText="1"/>
      <protection hidden="1"/>
    </xf>
    <xf numFmtId="1" fontId="42" fillId="0" borderId="7" xfId="0" applyNumberFormat="1" applyFont="1" applyBorder="1" applyAlignment="1">
      <alignment horizontal="left" vertical="top"/>
    </xf>
    <xf numFmtId="1" fontId="2" fillId="0" borderId="0" xfId="0" applyNumberFormat="1" applyFont="1" applyAlignment="1">
      <alignment horizontal="center" vertical="center"/>
    </xf>
    <xf numFmtId="1" fontId="36" fillId="0" borderId="1" xfId="0" applyNumberFormat="1" applyFont="1" applyBorder="1" applyAlignment="1" applyProtection="1">
      <alignment horizontal="center" vertical="center" textRotation="88"/>
      <protection hidden="1"/>
    </xf>
    <xf numFmtId="1" fontId="37" fillId="0" borderId="1" xfId="0" applyNumberFormat="1" applyFont="1" applyBorder="1" applyAlignment="1" applyProtection="1">
      <alignment horizontal="center" vertical="center"/>
      <protection hidden="1"/>
    </xf>
    <xf numFmtId="1" fontId="37" fillId="0" borderId="1" xfId="0" applyNumberFormat="1" applyFont="1" applyBorder="1" applyAlignment="1" applyProtection="1">
      <alignment horizontal="center" vertical="center" wrapText="1"/>
      <protection hidden="1"/>
    </xf>
    <xf numFmtId="1" fontId="38" fillId="0" borderId="10" xfId="0" applyNumberFormat="1" applyFont="1" applyBorder="1" applyAlignment="1">
      <alignment horizontal="center" vertical="center" textRotation="90" wrapText="1"/>
    </xf>
    <xf numFmtId="1" fontId="38" fillId="0" borderId="12" xfId="0" applyNumberFormat="1" applyFont="1" applyBorder="1" applyAlignment="1">
      <alignment horizontal="center" vertical="center" textRotation="90" wrapText="1"/>
    </xf>
    <xf numFmtId="1" fontId="37" fillId="0" borderId="10" xfId="0" applyNumberFormat="1" applyFont="1" applyBorder="1" applyAlignment="1">
      <alignment horizontal="center" vertical="center" textRotation="90" wrapText="1"/>
    </xf>
    <xf numFmtId="1" fontId="37" fillId="0" borderId="12" xfId="0" applyNumberFormat="1" applyFont="1" applyBorder="1" applyAlignment="1">
      <alignment horizontal="center" vertical="center" textRotation="90" wrapText="1"/>
    </xf>
    <xf numFmtId="1" fontId="35" fillId="0" borderId="1" xfId="0" applyNumberFormat="1" applyFont="1" applyBorder="1" applyAlignment="1" applyProtection="1">
      <alignment horizontal="center" vertical="center"/>
      <protection hidden="1"/>
    </xf>
    <xf numFmtId="1" fontId="32" fillId="0" borderId="1" xfId="0" applyNumberFormat="1" applyFont="1" applyBorder="1" applyAlignment="1" applyProtection="1">
      <alignment horizontal="center" vertical="center"/>
      <protection hidden="1"/>
    </xf>
    <xf numFmtId="1" fontId="32" fillId="0" borderId="1" xfId="0" applyNumberFormat="1" applyFont="1" applyBorder="1" applyAlignment="1" applyProtection="1">
      <alignment horizontal="left" vertical="center"/>
      <protection hidden="1"/>
    </xf>
    <xf numFmtId="1" fontId="32" fillId="0" borderId="13" xfId="0" applyNumberFormat="1" applyFont="1" applyBorder="1" applyAlignment="1" applyProtection="1">
      <alignment horizontal="left" vertical="center"/>
      <protection hidden="1"/>
    </xf>
    <xf numFmtId="1" fontId="32" fillId="0" borderId="14" xfId="0" applyNumberFormat="1" applyFont="1" applyBorder="1" applyAlignment="1" applyProtection="1">
      <alignment horizontal="right" vertical="center"/>
      <protection hidden="1"/>
    </xf>
    <xf numFmtId="1" fontId="32" fillId="0" borderId="1" xfId="0" applyNumberFormat="1" applyFont="1" applyBorder="1" applyAlignment="1" applyProtection="1">
      <alignment horizontal="right" vertical="center"/>
      <protection hidden="1"/>
    </xf>
    <xf numFmtId="1" fontId="32" fillId="0" borderId="9" xfId="0" applyNumberFormat="1" applyFont="1" applyBorder="1" applyAlignment="1" applyProtection="1">
      <alignment horizontal="center" vertical="center"/>
      <protection hidden="1"/>
    </xf>
    <xf numFmtId="1" fontId="32" fillId="0" borderId="9" xfId="0" applyNumberFormat="1" applyFont="1" applyBorder="1" applyAlignment="1" applyProtection="1">
      <alignment horizontal="right" vertical="center"/>
      <protection hidden="1"/>
    </xf>
    <xf numFmtId="1" fontId="42" fillId="0" borderId="7" xfId="0" applyNumberFormat="1" applyFont="1" applyBorder="1" applyAlignment="1" applyProtection="1">
      <alignment horizontal="left" vertical="top"/>
      <protection hidden="1"/>
    </xf>
    <xf numFmtId="1" fontId="2" fillId="0" borderId="0" xfId="0" applyNumberFormat="1" applyFont="1" applyAlignment="1" applyProtection="1">
      <alignment horizontal="center"/>
      <protection hidden="1"/>
    </xf>
    <xf numFmtId="1" fontId="43" fillId="0" borderId="0" xfId="0" applyNumberFormat="1" applyFont="1" applyAlignment="1" applyProtection="1">
      <alignment horizontal="center"/>
      <protection hidden="1"/>
    </xf>
    <xf numFmtId="1" fontId="38" fillId="0" borderId="1" xfId="0" applyNumberFormat="1" applyFont="1" applyBorder="1" applyAlignment="1" applyProtection="1">
      <alignment horizontal="center" vertical="center" wrapText="1"/>
      <protection hidden="1"/>
    </xf>
    <xf numFmtId="1" fontId="39" fillId="0" borderId="1" xfId="0" applyNumberFormat="1" applyFont="1" applyBorder="1" applyAlignment="1" applyProtection="1">
      <alignment horizontal="center" vertical="center" wrapText="1"/>
      <protection hidden="1"/>
    </xf>
    <xf numFmtId="1" fontId="32" fillId="0" borderId="9" xfId="0" applyNumberFormat="1" applyFont="1" applyBorder="1" applyAlignment="1" applyProtection="1">
      <alignment horizontal="left" vertical="center"/>
      <protection hidden="1"/>
    </xf>
    <xf numFmtId="1" fontId="43" fillId="0" borderId="0" xfId="0" applyNumberFormat="1" applyFont="1" applyAlignment="1">
      <alignment horizontal="center"/>
    </xf>
    <xf numFmtId="1" fontId="2" fillId="0" borderId="0" xfId="0" applyNumberFormat="1" applyFont="1" applyAlignment="1">
      <alignment horizontal="center"/>
    </xf>
    <xf numFmtId="1" fontId="32" fillId="0" borderId="0" xfId="0" applyNumberFormat="1" applyFont="1" applyAlignment="1" applyProtection="1">
      <alignment horizontal="center" vertical="center"/>
      <protection hidden="1"/>
    </xf>
    <xf numFmtId="1" fontId="2" fillId="0" borderId="0" xfId="0" applyNumberFormat="1" applyFont="1" applyAlignment="1" applyProtection="1">
      <alignment horizontal="center" vertical="center"/>
      <protection hidden="1"/>
    </xf>
    <xf numFmtId="1" fontId="32" fillId="0" borderId="9" xfId="0" applyNumberFormat="1" applyFont="1" applyBorder="1" applyAlignment="1" applyProtection="1">
      <alignment horizontal="right" vertical="center"/>
      <protection locked="0"/>
    </xf>
    <xf numFmtId="1" fontId="32" fillId="0" borderId="14" xfId="0" applyNumberFormat="1" applyFont="1" applyBorder="1" applyAlignment="1" applyProtection="1">
      <alignment horizontal="right" vertical="center"/>
      <protection locked="0"/>
    </xf>
    <xf numFmtId="1" fontId="35" fillId="0" borderId="2" xfId="0" applyNumberFormat="1" applyFont="1" applyBorder="1" applyAlignment="1" applyProtection="1">
      <alignment horizontal="center" vertical="center"/>
      <protection hidden="1"/>
    </xf>
    <xf numFmtId="1" fontId="35" fillId="0" borderId="7" xfId="0" applyNumberFormat="1" applyFont="1" applyBorder="1" applyAlignment="1" applyProtection="1">
      <alignment horizontal="center" vertical="center"/>
      <protection hidden="1"/>
    </xf>
    <xf numFmtId="1" fontId="35" fillId="0" borderId="3" xfId="0" applyNumberFormat="1" applyFont="1" applyBorder="1" applyAlignment="1" applyProtection="1">
      <alignment horizontal="center" vertical="center"/>
      <protection hidden="1"/>
    </xf>
    <xf numFmtId="1" fontId="35" fillId="0" borderId="5" xfId="0" applyNumberFormat="1" applyFont="1" applyBorder="1" applyAlignment="1" applyProtection="1">
      <alignment horizontal="center" vertical="center"/>
      <protection hidden="1"/>
    </xf>
    <xf numFmtId="1" fontId="35" fillId="0" borderId="8" xfId="0" applyNumberFormat="1" applyFont="1" applyBorder="1" applyAlignment="1" applyProtection="1">
      <alignment horizontal="center" vertical="center"/>
      <protection hidden="1"/>
    </xf>
    <xf numFmtId="1" fontId="35" fillId="0" borderId="6" xfId="0" applyNumberFormat="1" applyFont="1" applyBorder="1" applyAlignment="1" applyProtection="1">
      <alignment horizontal="center" vertical="center"/>
      <protection hidden="1"/>
    </xf>
    <xf numFmtId="1" fontId="37" fillId="0" borderId="13" xfId="0" applyNumberFormat="1" applyFont="1" applyBorder="1" applyAlignment="1" applyProtection="1">
      <alignment horizontal="center" vertical="center"/>
      <protection hidden="1"/>
    </xf>
    <xf numFmtId="1" fontId="37" fillId="0" borderId="9" xfId="0" applyNumberFormat="1" applyFont="1" applyBorder="1" applyAlignment="1" applyProtection="1">
      <alignment horizontal="center" vertical="center"/>
      <protection hidden="1"/>
    </xf>
    <xf numFmtId="1" fontId="38" fillId="0" borderId="1" xfId="0" applyNumberFormat="1" applyFont="1" applyBorder="1" applyAlignment="1" applyProtection="1">
      <alignment horizontal="center" vertical="center" textRotation="90" wrapText="1"/>
      <protection hidden="1"/>
    </xf>
    <xf numFmtId="1" fontId="50" fillId="0" borderId="1" xfId="0" applyNumberFormat="1" applyFont="1" applyBorder="1" applyAlignment="1" applyProtection="1">
      <alignment horizontal="center" vertical="center" textRotation="90" wrapText="1"/>
      <protection hidden="1"/>
    </xf>
    <xf numFmtId="1" fontId="40" fillId="0" borderId="10" xfId="0" applyNumberFormat="1" applyFont="1" applyBorder="1" applyAlignment="1" applyProtection="1">
      <alignment horizontal="center" vertical="center" textRotation="90" wrapText="1"/>
      <protection hidden="1"/>
    </xf>
    <xf numFmtId="1" fontId="40" fillId="0" borderId="11" xfId="0" applyNumberFormat="1" applyFont="1" applyBorder="1" applyAlignment="1" applyProtection="1">
      <alignment horizontal="center" vertical="center" textRotation="90" wrapText="1"/>
      <protection hidden="1"/>
    </xf>
    <xf numFmtId="1" fontId="40" fillId="0" borderId="12" xfId="0" applyNumberFormat="1" applyFont="1" applyBorder="1" applyAlignment="1" applyProtection="1">
      <alignment horizontal="center" vertical="center" textRotation="90" wrapText="1"/>
      <protection hidden="1"/>
    </xf>
    <xf numFmtId="1" fontId="14" fillId="0" borderId="1" xfId="0" applyNumberFormat="1" applyFont="1" applyBorder="1" applyAlignment="1" applyProtection="1">
      <alignment horizontal="center" vertical="center" textRotation="90" wrapText="1"/>
      <protection hidden="1"/>
    </xf>
    <xf numFmtId="1" fontId="37" fillId="0" borderId="1" xfId="0" applyNumberFormat="1" applyFont="1" applyBorder="1" applyAlignment="1" applyProtection="1">
      <alignment horizontal="center" vertical="center" textRotation="90"/>
      <protection hidden="1"/>
    </xf>
    <xf numFmtId="1" fontId="32" fillId="0" borderId="13" xfId="0" applyNumberFormat="1" applyFont="1" applyBorder="1" applyAlignment="1" applyProtection="1">
      <alignment horizontal="center" vertical="center"/>
      <protection hidden="1"/>
    </xf>
    <xf numFmtId="1" fontId="32" fillId="0" borderId="14" xfId="0" applyNumberFormat="1" applyFont="1" applyBorder="1" applyAlignment="1" applyProtection="1">
      <alignment horizontal="center" vertical="center"/>
      <protection hidden="1"/>
    </xf>
    <xf numFmtId="1" fontId="43" fillId="0" borderId="10" xfId="0" applyNumberFormat="1" applyFont="1" applyBorder="1" applyAlignment="1" applyProtection="1">
      <alignment horizontal="center" vertical="center" textRotation="90"/>
      <protection hidden="1"/>
    </xf>
    <xf numFmtId="1" fontId="43" fillId="0" borderId="11" xfId="0" applyNumberFormat="1" applyFont="1" applyBorder="1" applyAlignment="1" applyProtection="1">
      <alignment horizontal="center" vertical="center" textRotation="90"/>
      <protection hidden="1"/>
    </xf>
    <xf numFmtId="1" fontId="43" fillId="0" borderId="12" xfId="0" applyNumberFormat="1" applyFont="1" applyBorder="1" applyAlignment="1" applyProtection="1">
      <alignment horizontal="center" vertical="center" textRotation="90"/>
      <protection hidden="1"/>
    </xf>
    <xf numFmtId="1" fontId="38" fillId="0" borderId="10" xfId="0" applyNumberFormat="1" applyFont="1" applyBorder="1" applyAlignment="1" applyProtection="1">
      <alignment horizontal="center" vertical="center" textRotation="90" wrapText="1"/>
      <protection hidden="1"/>
    </xf>
    <xf numFmtId="1" fontId="38" fillId="0" borderId="12" xfId="0" applyNumberFormat="1" applyFont="1" applyBorder="1" applyAlignment="1" applyProtection="1">
      <alignment horizontal="center" vertical="center" textRotation="90" wrapText="1"/>
      <protection hidden="1"/>
    </xf>
    <xf numFmtId="1" fontId="38" fillId="0" borderId="11" xfId="0" applyNumberFormat="1" applyFont="1" applyBorder="1" applyAlignment="1">
      <alignment horizontal="center" vertical="center" textRotation="90" wrapText="1"/>
    </xf>
    <xf numFmtId="1" fontId="37" fillId="0" borderId="11" xfId="0" applyNumberFormat="1" applyFont="1" applyBorder="1" applyAlignment="1">
      <alignment horizontal="center" vertical="center" textRotation="90" wrapText="1"/>
    </xf>
    <xf numFmtId="1" fontId="32" fillId="0" borderId="1" xfId="0" applyNumberFormat="1" applyFont="1" applyBorder="1" applyAlignment="1" applyProtection="1">
      <alignment horizontal="center" vertical="center" textRotation="88"/>
      <protection hidden="1"/>
    </xf>
    <xf numFmtId="1" fontId="43" fillId="0" borderId="1" xfId="0" applyNumberFormat="1" applyFont="1" applyBorder="1" applyAlignment="1" applyProtection="1">
      <alignment horizontal="center" vertical="center" textRotation="88"/>
      <protection hidden="1"/>
    </xf>
    <xf numFmtId="1" fontId="39" fillId="0" borderId="1" xfId="0" applyNumberFormat="1" applyFont="1" applyBorder="1" applyAlignment="1" applyProtection="1">
      <alignment horizontal="center" vertical="center" textRotation="90"/>
      <protection hidden="1"/>
    </xf>
    <xf numFmtId="1" fontId="33" fillId="0" borderId="1" xfId="0" applyNumberFormat="1" applyFont="1" applyBorder="1" applyAlignment="1" applyProtection="1">
      <alignment horizontal="center" vertical="center"/>
      <protection hidden="1"/>
    </xf>
    <xf numFmtId="1" fontId="41" fillId="0" borderId="1" xfId="0" applyNumberFormat="1" applyFont="1" applyBorder="1" applyAlignment="1" applyProtection="1">
      <alignment horizontal="center" vertical="center" textRotation="90"/>
      <protection hidden="1"/>
    </xf>
    <xf numFmtId="1" fontId="40" fillId="0" borderId="1" xfId="0" applyNumberFormat="1" applyFont="1" applyBorder="1" applyAlignment="1" applyProtection="1">
      <alignment horizontal="center" vertical="center" textRotation="90"/>
      <protection hidden="1"/>
    </xf>
    <xf numFmtId="1" fontId="33" fillId="0" borderId="10" xfId="0" applyNumberFormat="1" applyFont="1" applyBorder="1" applyAlignment="1" applyProtection="1">
      <alignment horizontal="center" vertical="center" textRotation="90" wrapText="1"/>
      <protection hidden="1"/>
    </xf>
    <xf numFmtId="1" fontId="33" fillId="0" borderId="12" xfId="0" applyNumberFormat="1" applyFont="1" applyBorder="1" applyAlignment="1" applyProtection="1">
      <alignment horizontal="center" vertical="center" textRotation="90" wrapText="1"/>
      <protection hidden="1"/>
    </xf>
    <xf numFmtId="1" fontId="33" fillId="0" borderId="10" xfId="0" applyNumberFormat="1" applyFont="1" applyBorder="1" applyAlignment="1" applyProtection="1">
      <alignment horizontal="center" vertical="center" textRotation="90"/>
      <protection hidden="1"/>
    </xf>
    <xf numFmtId="1" fontId="33" fillId="0" borderId="12" xfId="0" applyNumberFormat="1" applyFont="1" applyBorder="1" applyAlignment="1" applyProtection="1">
      <alignment horizontal="center" vertical="center" textRotation="90"/>
      <protection hidden="1"/>
    </xf>
    <xf numFmtId="1" fontId="41" fillId="0" borderId="13" xfId="0" applyNumberFormat="1" applyFont="1" applyBorder="1" applyAlignment="1" applyProtection="1">
      <alignment horizontal="center" vertical="center"/>
      <protection hidden="1"/>
    </xf>
    <xf numFmtId="1" fontId="41" fillId="0" borderId="9" xfId="0" applyNumberFormat="1" applyFont="1" applyBorder="1" applyAlignment="1" applyProtection="1">
      <alignment horizontal="center" vertical="center"/>
      <protection hidden="1"/>
    </xf>
    <xf numFmtId="1" fontId="14" fillId="0" borderId="10" xfId="0" applyNumberFormat="1" applyFont="1" applyBorder="1" applyAlignment="1" applyProtection="1">
      <alignment horizontal="center" vertical="center" textRotation="90" wrapText="1"/>
      <protection hidden="1"/>
    </xf>
    <xf numFmtId="1" fontId="14" fillId="0" borderId="12" xfId="0" applyNumberFormat="1" applyFont="1" applyBorder="1" applyAlignment="1" applyProtection="1">
      <alignment horizontal="center" vertical="center" textRotation="90" wrapText="1"/>
      <protection hidden="1"/>
    </xf>
    <xf numFmtId="1" fontId="33" fillId="0" borderId="1" xfId="0" applyNumberFormat="1" applyFont="1" applyBorder="1" applyAlignment="1" applyProtection="1">
      <alignment horizontal="center" vertical="center" textRotation="90"/>
      <protection hidden="1"/>
    </xf>
    <xf numFmtId="1" fontId="39" fillId="0" borderId="13" xfId="0" applyNumberFormat="1" applyFont="1" applyBorder="1" applyAlignment="1" applyProtection="1">
      <alignment horizontal="center" vertical="center"/>
      <protection hidden="1"/>
    </xf>
    <xf numFmtId="1" fontId="39" fillId="0" borderId="9" xfId="0" applyNumberFormat="1" applyFont="1" applyBorder="1" applyAlignment="1" applyProtection="1">
      <alignment horizontal="center" vertical="center"/>
      <protection hidden="1"/>
    </xf>
    <xf numFmtId="1" fontId="2" fillId="0" borderId="9" xfId="0" applyNumberFormat="1" applyFont="1" applyBorder="1" applyAlignment="1" applyProtection="1">
      <alignment horizontal="left" vertical="center"/>
      <protection hidden="1"/>
    </xf>
    <xf numFmtId="1" fontId="14" fillId="0" borderId="10" xfId="0" applyNumberFormat="1" applyFont="1" applyBorder="1" applyAlignment="1" applyProtection="1">
      <alignment horizontal="center" vertical="center" textRotation="90" wrapText="1"/>
      <protection locked="0"/>
    </xf>
    <xf numFmtId="1" fontId="14" fillId="0" borderId="11" xfId="0" applyNumberFormat="1" applyFont="1" applyBorder="1" applyAlignment="1" applyProtection="1">
      <alignment horizontal="center" vertical="center" textRotation="90" wrapText="1"/>
      <protection locked="0"/>
    </xf>
    <xf numFmtId="1" fontId="49" fillId="0" borderId="10" xfId="0" applyNumberFormat="1" applyFont="1" applyBorder="1" applyAlignment="1" applyProtection="1">
      <alignment horizontal="center" vertical="center" textRotation="90" wrapText="1"/>
      <protection hidden="1"/>
    </xf>
    <xf numFmtId="1" fontId="49" fillId="0" borderId="11" xfId="0" applyNumberFormat="1" applyFont="1" applyBorder="1" applyAlignment="1" applyProtection="1">
      <alignment horizontal="center" vertical="center" textRotation="90" wrapText="1"/>
      <protection hidden="1"/>
    </xf>
    <xf numFmtId="1" fontId="14" fillId="0" borderId="12" xfId="0" applyNumberFormat="1" applyFont="1" applyBorder="1" applyAlignment="1" applyProtection="1">
      <alignment horizontal="center" vertical="center" textRotation="90" wrapText="1"/>
      <protection locked="0"/>
    </xf>
    <xf numFmtId="1" fontId="32" fillId="0" borderId="10" xfId="0" applyNumberFormat="1" applyFont="1" applyBorder="1" applyAlignment="1" applyProtection="1">
      <alignment horizontal="center" vertical="center"/>
      <protection hidden="1"/>
    </xf>
    <xf numFmtId="1" fontId="32" fillId="0" borderId="11" xfId="0" applyNumberFormat="1" applyFont="1" applyBorder="1" applyAlignment="1" applyProtection="1">
      <alignment horizontal="center" vertical="center"/>
      <protection hidden="1"/>
    </xf>
    <xf numFmtId="1" fontId="32" fillId="0" borderId="12" xfId="0" applyNumberFormat="1" applyFont="1" applyBorder="1" applyAlignment="1" applyProtection="1">
      <alignment horizontal="center" vertical="center"/>
      <protection hidden="1"/>
    </xf>
    <xf numFmtId="1" fontId="40" fillId="0" borderId="10" xfId="0" applyNumberFormat="1" applyFont="1" applyBorder="1" applyAlignment="1" applyProtection="1">
      <alignment horizontal="center" vertical="center" textRotation="90"/>
      <protection hidden="1"/>
    </xf>
    <xf numFmtId="1" fontId="40" fillId="0" borderId="11" xfId="0" applyNumberFormat="1" applyFont="1" applyBorder="1" applyAlignment="1" applyProtection="1">
      <alignment horizontal="center" vertical="center" textRotation="90"/>
      <protection hidden="1"/>
    </xf>
    <xf numFmtId="1" fontId="32" fillId="0" borderId="0" xfId="0" applyNumberFormat="1" applyFont="1" applyAlignment="1" applyProtection="1">
      <alignment horizontal="center"/>
      <protection hidden="1"/>
    </xf>
    <xf numFmtId="1" fontId="32" fillId="0" borderId="9" xfId="0" applyNumberFormat="1" applyFont="1" applyBorder="1" applyAlignment="1" applyProtection="1">
      <alignment horizontal="center" vertical="center"/>
      <protection locked="0" hidden="1"/>
    </xf>
    <xf numFmtId="1" fontId="32" fillId="0" borderId="14" xfId="0" applyNumberFormat="1" applyFont="1" applyBorder="1" applyAlignment="1" applyProtection="1">
      <alignment horizontal="center" vertical="center"/>
      <protection locked="0" hidden="1"/>
    </xf>
    <xf numFmtId="1" fontId="2" fillId="0" borderId="10" xfId="0" applyNumberFormat="1" applyFont="1" applyBorder="1" applyAlignment="1" applyProtection="1">
      <alignment horizontal="center" vertical="center" wrapText="1"/>
      <protection hidden="1"/>
    </xf>
    <xf numFmtId="1" fontId="2" fillId="0" borderId="11" xfId="0" applyNumberFormat="1" applyFont="1" applyBorder="1" applyAlignment="1" applyProtection="1">
      <alignment horizontal="center" vertical="center" wrapText="1"/>
      <protection hidden="1"/>
    </xf>
    <xf numFmtId="1" fontId="2" fillId="0" borderId="10" xfId="0" applyNumberFormat="1" applyFont="1" applyBorder="1" applyAlignment="1" applyProtection="1">
      <alignment horizontal="center" vertical="center" textRotation="90" wrapText="1"/>
      <protection hidden="1"/>
    </xf>
    <xf numFmtId="1" fontId="2" fillId="0" borderId="11" xfId="0" applyNumberFormat="1" applyFont="1" applyBorder="1" applyAlignment="1" applyProtection="1">
      <alignment horizontal="center" vertical="center" textRotation="90" wrapText="1"/>
      <protection hidden="1"/>
    </xf>
    <xf numFmtId="1" fontId="4" fillId="0" borderId="13" xfId="0" applyNumberFormat="1" applyFont="1" applyBorder="1" applyAlignment="1" applyProtection="1">
      <alignment horizontal="center" vertical="center" wrapText="1"/>
      <protection hidden="1"/>
    </xf>
    <xf numFmtId="1" fontId="4" fillId="0" borderId="9" xfId="0" applyNumberFormat="1" applyFont="1" applyBorder="1" applyAlignment="1" applyProtection="1">
      <alignment horizontal="center" vertical="center" wrapText="1"/>
      <protection hidden="1"/>
    </xf>
    <xf numFmtId="1" fontId="4" fillId="0" borderId="14" xfId="0" applyNumberFormat="1" applyFont="1" applyBorder="1" applyAlignment="1" applyProtection="1">
      <alignment horizontal="center" vertical="center" wrapText="1"/>
      <protection hidden="1"/>
    </xf>
    <xf numFmtId="1" fontId="40" fillId="0" borderId="10" xfId="0" applyNumberFormat="1" applyFont="1" applyBorder="1" applyAlignment="1" applyProtection="1">
      <alignment horizontal="center" vertical="center" textRotation="90" wrapText="1"/>
      <protection locked="0"/>
    </xf>
    <xf numFmtId="1" fontId="40" fillId="0" borderId="11" xfId="0" applyNumberFormat="1" applyFont="1" applyBorder="1" applyAlignment="1" applyProtection="1">
      <alignment horizontal="center" vertical="center" textRotation="90" wrapText="1"/>
      <protection locked="0"/>
    </xf>
    <xf numFmtId="1" fontId="32" fillId="0" borderId="10" xfId="0" applyNumberFormat="1" applyFont="1" applyBorder="1" applyAlignment="1" applyProtection="1">
      <alignment horizontal="center" vertical="center" textRotation="90" wrapText="1"/>
      <protection hidden="1"/>
    </xf>
    <xf numFmtId="1" fontId="32" fillId="0" borderId="11" xfId="0" applyNumberFormat="1" applyFont="1" applyBorder="1" applyAlignment="1" applyProtection="1">
      <alignment horizontal="center" vertical="center" textRotation="90" wrapText="1"/>
      <protection hidden="1"/>
    </xf>
    <xf numFmtId="1" fontId="70" fillId="0" borderId="10" xfId="0" applyNumberFormat="1" applyFont="1" applyBorder="1" applyAlignment="1" applyProtection="1">
      <alignment horizontal="center" vertical="center" textRotation="90"/>
      <protection locked="0"/>
    </xf>
    <xf numFmtId="1" fontId="70" fillId="0" borderId="11" xfId="0" applyNumberFormat="1" applyFont="1" applyBorder="1" applyAlignment="1" applyProtection="1">
      <alignment horizontal="center" vertical="center" textRotation="90"/>
      <protection locked="0"/>
    </xf>
    <xf numFmtId="1" fontId="43" fillId="0" borderId="10" xfId="0" applyNumberFormat="1" applyFont="1" applyBorder="1" applyAlignment="1" applyProtection="1">
      <alignment horizontal="center" vertical="center" textRotation="88"/>
      <protection hidden="1"/>
    </xf>
    <xf numFmtId="1" fontId="43" fillId="0" borderId="11" xfId="0" applyNumberFormat="1" applyFont="1" applyBorder="1" applyAlignment="1" applyProtection="1">
      <alignment horizontal="center" vertical="center" textRotation="88"/>
      <protection hidden="1"/>
    </xf>
    <xf numFmtId="1" fontId="43" fillId="0" borderId="12" xfId="0" applyNumberFormat="1" applyFont="1" applyBorder="1" applyAlignment="1" applyProtection="1">
      <alignment horizontal="center" vertical="center" textRotation="88"/>
      <protection hidden="1"/>
    </xf>
    <xf numFmtId="1" fontId="40" fillId="0" borderId="1" xfId="0" applyNumberFormat="1" applyFont="1" applyBorder="1" applyAlignment="1" applyProtection="1">
      <alignment horizontal="center" vertical="center" wrapText="1"/>
      <protection hidden="1"/>
    </xf>
    <xf numFmtId="1" fontId="12" fillId="0" borderId="2" xfId="0" applyNumberFormat="1" applyFont="1" applyBorder="1" applyAlignment="1" applyProtection="1">
      <alignment horizontal="center" vertical="center"/>
      <protection hidden="1"/>
    </xf>
    <xf numFmtId="1" fontId="12" fillId="0" borderId="7" xfId="0" applyNumberFormat="1" applyFont="1" applyBorder="1" applyAlignment="1" applyProtection="1">
      <alignment horizontal="center" vertical="center"/>
      <protection hidden="1"/>
    </xf>
    <xf numFmtId="1" fontId="12" fillId="0" borderId="3" xfId="0" applyNumberFormat="1" applyFont="1" applyBorder="1" applyAlignment="1" applyProtection="1">
      <alignment horizontal="center" vertical="center"/>
      <protection hidden="1"/>
    </xf>
    <xf numFmtId="1" fontId="12" fillId="0" borderId="5" xfId="0" applyNumberFormat="1" applyFont="1" applyBorder="1" applyAlignment="1" applyProtection="1">
      <alignment horizontal="center" vertical="center"/>
      <protection hidden="1"/>
    </xf>
    <xf numFmtId="1" fontId="12" fillId="0" borderId="8" xfId="0" applyNumberFormat="1" applyFont="1" applyBorder="1" applyAlignment="1" applyProtection="1">
      <alignment horizontal="center" vertical="center"/>
      <protection hidden="1"/>
    </xf>
    <xf numFmtId="1" fontId="12" fillId="0" borderId="6" xfId="0" applyNumberFormat="1" applyFont="1" applyBorder="1" applyAlignment="1" applyProtection="1">
      <alignment horizontal="center" vertical="center"/>
      <protection hidden="1"/>
    </xf>
    <xf numFmtId="1" fontId="32" fillId="0" borderId="1" xfId="0" applyNumberFormat="1" applyFont="1" applyBorder="1" applyAlignment="1" applyProtection="1">
      <alignment horizontal="center" vertical="center" textRotation="90"/>
      <protection hidden="1"/>
    </xf>
    <xf numFmtId="1" fontId="2" fillId="0" borderId="13" xfId="0" applyNumberFormat="1" applyFont="1" applyBorder="1" applyAlignment="1" applyProtection="1">
      <alignment horizontal="center" vertical="center"/>
      <protection hidden="1"/>
    </xf>
    <xf numFmtId="1" fontId="2" fillId="0" borderId="9" xfId="0" applyNumberFormat="1" applyFont="1" applyBorder="1" applyAlignment="1" applyProtection="1">
      <alignment horizontal="center" vertical="center"/>
      <protection hidden="1"/>
    </xf>
    <xf numFmtId="1" fontId="2" fillId="0" borderId="14" xfId="0" applyNumberFormat="1" applyFont="1" applyBorder="1" applyAlignment="1" applyProtection="1">
      <alignment horizontal="center" vertical="center"/>
      <protection hidden="1"/>
    </xf>
    <xf numFmtId="1" fontId="44" fillId="0" borderId="1" xfId="0" applyNumberFormat="1" applyFont="1" applyBorder="1" applyAlignment="1" applyProtection="1">
      <alignment horizontal="center" vertical="center" textRotation="90"/>
      <protection hidden="1"/>
    </xf>
    <xf numFmtId="1" fontId="39" fillId="0" borderId="1" xfId="0" applyNumberFormat="1" applyFont="1" applyBorder="1" applyAlignment="1" applyProtection="1">
      <alignment horizontal="center" vertical="center" textRotation="90" wrapText="1"/>
      <protection hidden="1"/>
    </xf>
    <xf numFmtId="1" fontId="39" fillId="0" borderId="10" xfId="0" applyNumberFormat="1" applyFont="1" applyBorder="1" applyAlignment="1" applyProtection="1">
      <alignment horizontal="center" vertical="center" textRotation="90" wrapText="1"/>
      <protection hidden="1"/>
    </xf>
    <xf numFmtId="1" fontId="39" fillId="0" borderId="11" xfId="0" applyNumberFormat="1" applyFont="1" applyBorder="1" applyAlignment="1" applyProtection="1">
      <alignment horizontal="center" vertical="center" textRotation="90" wrapText="1"/>
      <protection hidden="1"/>
    </xf>
    <xf numFmtId="1" fontId="39" fillId="0" borderId="12" xfId="0" applyNumberFormat="1" applyFont="1" applyBorder="1" applyAlignment="1" applyProtection="1">
      <alignment horizontal="center" vertical="center" textRotation="90" wrapText="1"/>
      <protection hidden="1"/>
    </xf>
    <xf numFmtId="1" fontId="32" fillId="0" borderId="14" xfId="0" applyNumberFormat="1" applyFont="1" applyBorder="1" applyAlignment="1" applyProtection="1">
      <alignment horizontal="left" vertical="center"/>
      <protection hidden="1"/>
    </xf>
    <xf numFmtId="1" fontId="39" fillId="3" borderId="10" xfId="0" applyNumberFormat="1" applyFont="1" applyFill="1" applyBorder="1" applyAlignment="1" applyProtection="1">
      <alignment horizontal="center" vertical="center" textRotation="90" wrapText="1"/>
      <protection hidden="1"/>
    </xf>
    <xf numFmtId="1" fontId="39" fillId="3" borderId="11" xfId="0" applyNumberFormat="1" applyFont="1" applyFill="1" applyBorder="1" applyAlignment="1" applyProtection="1">
      <alignment horizontal="center" vertical="center" textRotation="90" wrapText="1"/>
      <protection hidden="1"/>
    </xf>
    <xf numFmtId="1" fontId="46" fillId="0" borderId="7" xfId="0" applyNumberFormat="1" applyFont="1" applyBorder="1" applyAlignment="1" applyProtection="1">
      <alignment horizontal="left" vertical="top"/>
      <protection hidden="1"/>
    </xf>
    <xf numFmtId="1" fontId="2" fillId="0" borderId="1" xfId="0" applyNumberFormat="1" applyFont="1" applyBorder="1" applyAlignment="1" applyProtection="1">
      <alignment horizontal="center" vertical="center" textRotation="90"/>
      <protection hidden="1"/>
    </xf>
    <xf numFmtId="1" fontId="32" fillId="0" borderId="9" xfId="0" applyNumberFormat="1" applyFont="1" applyBorder="1" applyAlignment="1" applyProtection="1">
      <alignment vertical="center"/>
      <protection hidden="1"/>
    </xf>
    <xf numFmtId="1" fontId="32" fillId="0" borderId="14" xfId="0" applyNumberFormat="1" applyFont="1" applyBorder="1" applyAlignment="1" applyProtection="1">
      <alignment vertical="center"/>
      <protection hidden="1"/>
    </xf>
    <xf numFmtId="1" fontId="2" fillId="0" borderId="12" xfId="0" applyNumberFormat="1" applyFont="1" applyBorder="1" applyAlignment="1" applyProtection="1">
      <alignment horizontal="center" vertical="center" wrapText="1"/>
      <protection hidden="1"/>
    </xf>
    <xf numFmtId="1" fontId="51" fillId="0" borderId="0" xfId="0" applyNumberFormat="1" applyFont="1" applyAlignment="1" applyProtection="1">
      <alignment horizontal="center" vertical="top"/>
      <protection hidden="1"/>
    </xf>
    <xf numFmtId="1" fontId="69" fillId="6" borderId="0" xfId="0" applyNumberFormat="1" applyFont="1" applyFill="1" applyAlignment="1" applyProtection="1">
      <alignment horizontal="center" vertical="center"/>
      <protection hidden="1"/>
    </xf>
    <xf numFmtId="1" fontId="17" fillId="0" borderId="8" xfId="0" applyNumberFormat="1" applyFont="1" applyBorder="1" applyAlignment="1" applyProtection="1">
      <alignment horizontal="right" vertical="center"/>
      <protection hidden="1"/>
    </xf>
    <xf numFmtId="1" fontId="51" fillId="5" borderId="15" xfId="0" applyNumberFormat="1" applyFont="1" applyFill="1" applyBorder="1" applyAlignment="1" applyProtection="1">
      <alignment horizontal="center" wrapText="1"/>
      <protection hidden="1"/>
    </xf>
    <xf numFmtId="1" fontId="51" fillId="5" borderId="17" xfId="0" applyNumberFormat="1" applyFont="1" applyFill="1" applyBorder="1" applyAlignment="1" applyProtection="1">
      <alignment horizontal="center" wrapText="1"/>
      <protection hidden="1"/>
    </xf>
    <xf numFmtId="1" fontId="51" fillId="5" borderId="16" xfId="0" applyNumberFormat="1" applyFont="1" applyFill="1" applyBorder="1" applyAlignment="1" applyProtection="1">
      <alignment horizontal="center" wrapText="1"/>
      <protection hidden="1"/>
    </xf>
    <xf numFmtId="1" fontId="9" fillId="5" borderId="24" xfId="0" applyNumberFormat="1" applyFont="1" applyFill="1" applyBorder="1" applyAlignment="1" applyProtection="1">
      <alignment horizontal="center" vertical="top" wrapText="1"/>
      <protection locked="0" hidden="1"/>
    </xf>
    <xf numFmtId="1" fontId="9" fillId="5" borderId="0" xfId="0" applyNumberFormat="1" applyFont="1" applyFill="1" applyAlignment="1" applyProtection="1">
      <alignment horizontal="center" vertical="top" wrapText="1"/>
      <protection locked="0" hidden="1"/>
    </xf>
    <xf numFmtId="1" fontId="9" fillId="5" borderId="22" xfId="0" applyNumberFormat="1" applyFont="1" applyFill="1" applyBorder="1" applyAlignment="1" applyProtection="1">
      <alignment horizontal="center" vertical="top" wrapText="1"/>
      <protection locked="0" hidden="1"/>
    </xf>
    <xf numFmtId="1" fontId="9" fillId="5" borderId="44" xfId="0" applyNumberFormat="1" applyFont="1" applyFill="1" applyBorder="1" applyAlignment="1" applyProtection="1">
      <alignment horizontal="center" vertical="top" wrapText="1"/>
      <protection locked="0" hidden="1"/>
    </xf>
    <xf numFmtId="1" fontId="9" fillId="5" borderId="19" xfId="0" applyNumberFormat="1" applyFont="1" applyFill="1" applyBorder="1" applyAlignment="1" applyProtection="1">
      <alignment horizontal="center" vertical="top" wrapText="1"/>
      <protection locked="0" hidden="1"/>
    </xf>
    <xf numFmtId="1" fontId="9" fillId="5" borderId="23" xfId="0" applyNumberFormat="1" applyFont="1" applyFill="1" applyBorder="1" applyAlignment="1" applyProtection="1">
      <alignment horizontal="center" vertical="top" wrapText="1"/>
      <protection locked="0" hidden="1"/>
    </xf>
    <xf numFmtId="1" fontId="32" fillId="0" borderId="59" xfId="0" applyNumberFormat="1" applyFont="1" applyBorder="1" applyAlignment="1" applyProtection="1">
      <alignment horizontal="right" vertical="center"/>
      <protection hidden="1"/>
    </xf>
    <xf numFmtId="1" fontId="32" fillId="0" borderId="52" xfId="0" applyNumberFormat="1" applyFont="1" applyBorder="1" applyAlignment="1" applyProtection="1">
      <alignment horizontal="right" vertical="center"/>
      <protection hidden="1"/>
    </xf>
    <xf numFmtId="1" fontId="2" fillId="0" borderId="39" xfId="0" applyNumberFormat="1" applyFont="1" applyBorder="1" applyAlignment="1" applyProtection="1">
      <alignment horizontal="left" vertical="center"/>
      <protection hidden="1"/>
    </xf>
    <xf numFmtId="1" fontId="2" fillId="0" borderId="30" xfId="0" applyNumberFormat="1" applyFont="1" applyBorder="1" applyAlignment="1" applyProtection="1">
      <alignment horizontal="left" vertical="center"/>
      <protection hidden="1"/>
    </xf>
    <xf numFmtId="1" fontId="2" fillId="0" borderId="52" xfId="0" applyNumberFormat="1" applyFont="1" applyBorder="1" applyAlignment="1" applyProtection="1">
      <alignment horizontal="left" vertical="center"/>
      <protection hidden="1"/>
    </xf>
    <xf numFmtId="1" fontId="32" fillId="0" borderId="17" xfId="0" applyNumberFormat="1" applyFont="1" applyBorder="1" applyAlignment="1" applyProtection="1">
      <alignment horizontal="right" vertical="center"/>
      <protection hidden="1"/>
    </xf>
    <xf numFmtId="1" fontId="2" fillId="12" borderId="17" xfId="0" applyNumberFormat="1" applyFont="1" applyFill="1" applyBorder="1" applyAlignment="1" applyProtection="1">
      <alignment horizontal="center" vertical="center"/>
      <protection locked="0" hidden="1"/>
    </xf>
    <xf numFmtId="1" fontId="2" fillId="12" borderId="16" xfId="0" applyNumberFormat="1" applyFont="1" applyFill="1" applyBorder="1" applyAlignment="1" applyProtection="1">
      <alignment horizontal="center" vertical="center"/>
      <protection locked="0" hidden="1"/>
    </xf>
    <xf numFmtId="1" fontId="32" fillId="0" borderId="47" xfId="0" applyNumberFormat="1" applyFont="1" applyBorder="1" applyAlignment="1" applyProtection="1">
      <alignment horizontal="right" vertical="center"/>
      <protection hidden="1"/>
    </xf>
    <xf numFmtId="1" fontId="32" fillId="0" borderId="53" xfId="0" applyNumberFormat="1" applyFont="1" applyBorder="1" applyAlignment="1" applyProtection="1">
      <alignment horizontal="right" vertical="center"/>
      <protection hidden="1"/>
    </xf>
    <xf numFmtId="1" fontId="2" fillId="0" borderId="4" xfId="0" applyNumberFormat="1" applyFont="1" applyBorder="1" applyAlignment="1" applyProtection="1">
      <alignment horizontal="left" vertical="center"/>
      <protection hidden="1"/>
    </xf>
    <xf numFmtId="1" fontId="2" fillId="0" borderId="11" xfId="0" applyNumberFormat="1" applyFont="1" applyBorder="1" applyAlignment="1" applyProtection="1">
      <alignment horizontal="left" vertical="center"/>
      <protection hidden="1"/>
    </xf>
    <xf numFmtId="1" fontId="2" fillId="0" borderId="53" xfId="0" applyNumberFormat="1" applyFont="1" applyBorder="1" applyAlignment="1" applyProtection="1">
      <alignment horizontal="left" vertical="center"/>
      <protection hidden="1"/>
    </xf>
    <xf numFmtId="1" fontId="32" fillId="0" borderId="0" xfId="0" applyNumberFormat="1" applyFont="1" applyAlignment="1" applyProtection="1">
      <alignment horizontal="right" vertical="center"/>
      <protection hidden="1"/>
    </xf>
    <xf numFmtId="1" fontId="2" fillId="0" borderId="0" xfId="0" applyNumberFormat="1" applyFont="1" applyAlignment="1" applyProtection="1">
      <alignment horizontal="left" vertical="center"/>
      <protection hidden="1"/>
    </xf>
    <xf numFmtId="1" fontId="2" fillId="0" borderId="22" xfId="0" applyNumberFormat="1" applyFont="1" applyBorder="1" applyAlignment="1" applyProtection="1">
      <alignment horizontal="left" vertical="center"/>
      <protection hidden="1"/>
    </xf>
    <xf numFmtId="14" fontId="2" fillId="0" borderId="0" xfId="0" applyNumberFormat="1" applyFont="1" applyAlignment="1" applyProtection="1">
      <alignment horizontal="left" vertical="center"/>
      <protection hidden="1"/>
    </xf>
    <xf numFmtId="14" fontId="2" fillId="0" borderId="22" xfId="0" applyNumberFormat="1" applyFont="1" applyBorder="1" applyAlignment="1" applyProtection="1">
      <alignment horizontal="left" vertical="center"/>
      <protection hidden="1"/>
    </xf>
    <xf numFmtId="1" fontId="32" fillId="0" borderId="58" xfId="0" applyNumberFormat="1" applyFont="1" applyBorder="1" applyAlignment="1" applyProtection="1">
      <alignment horizontal="right" vertical="center"/>
      <protection hidden="1"/>
    </xf>
    <xf numFmtId="1" fontId="32" fillId="0" borderId="55" xfId="0" applyNumberFormat="1" applyFont="1" applyBorder="1" applyAlignment="1" applyProtection="1">
      <alignment horizontal="right" vertical="center"/>
      <protection hidden="1"/>
    </xf>
    <xf numFmtId="1" fontId="2" fillId="0" borderId="19" xfId="0" applyNumberFormat="1" applyFont="1" applyBorder="1" applyAlignment="1" applyProtection="1">
      <alignment horizontal="left" vertical="center"/>
      <protection hidden="1"/>
    </xf>
    <xf numFmtId="1" fontId="32" fillId="0" borderId="19" xfId="0" applyNumberFormat="1" applyFont="1" applyBorder="1" applyAlignment="1" applyProtection="1">
      <alignment horizontal="right" vertical="center"/>
      <protection hidden="1"/>
    </xf>
    <xf numFmtId="1" fontId="2" fillId="0" borderId="23" xfId="0" applyNumberFormat="1" applyFont="1" applyBorder="1" applyAlignment="1" applyProtection="1">
      <alignment horizontal="left" vertical="center"/>
      <protection hidden="1"/>
    </xf>
    <xf numFmtId="1" fontId="59" fillId="5" borderId="15" xfId="0" applyNumberFormat="1" applyFont="1" applyFill="1" applyBorder="1" applyAlignment="1" applyProtection="1">
      <alignment horizontal="center" vertical="center"/>
      <protection hidden="1"/>
    </xf>
    <xf numFmtId="1" fontId="59" fillId="5" borderId="16" xfId="0" applyNumberFormat="1" applyFont="1" applyFill="1" applyBorder="1" applyAlignment="1" applyProtection="1">
      <alignment horizontal="center" vertical="center"/>
      <protection hidden="1"/>
    </xf>
    <xf numFmtId="1" fontId="59" fillId="5" borderId="24" xfId="0" applyNumberFormat="1" applyFont="1" applyFill="1" applyBorder="1" applyAlignment="1" applyProtection="1">
      <alignment horizontal="center" vertical="center"/>
      <protection hidden="1"/>
    </xf>
    <xf numFmtId="1" fontId="59" fillId="5" borderId="22" xfId="0" applyNumberFormat="1" applyFont="1" applyFill="1" applyBorder="1" applyAlignment="1" applyProtection="1">
      <alignment horizontal="center" vertical="center"/>
      <protection hidden="1"/>
    </xf>
    <xf numFmtId="1" fontId="12" fillId="0" borderId="48" xfId="0" applyNumberFormat="1" applyFont="1" applyBorder="1" applyAlignment="1" applyProtection="1">
      <alignment horizontal="center" vertical="center" wrapText="1"/>
      <protection hidden="1"/>
    </xf>
    <xf numFmtId="1" fontId="12" fillId="0" borderId="45" xfId="0" applyNumberFormat="1" applyFont="1" applyBorder="1" applyAlignment="1" applyProtection="1">
      <alignment horizontal="center" vertical="center" wrapText="1"/>
      <protection hidden="1"/>
    </xf>
    <xf numFmtId="1" fontId="12" fillId="0" borderId="46" xfId="0" applyNumberFormat="1" applyFont="1" applyBorder="1" applyAlignment="1" applyProtection="1">
      <alignment horizontal="center" vertical="center" wrapText="1"/>
      <protection hidden="1"/>
    </xf>
    <xf numFmtId="1" fontId="2" fillId="0" borderId="59" xfId="0" applyNumberFormat="1" applyFont="1" applyBorder="1" applyAlignment="1" applyProtection="1">
      <alignment horizontal="center" vertical="center" textRotation="90" wrapText="1"/>
      <protection hidden="1"/>
    </xf>
    <xf numFmtId="1" fontId="2" fillId="0" borderId="47" xfId="0" applyNumberFormat="1" applyFont="1" applyBorder="1" applyAlignment="1" applyProtection="1">
      <alignment horizontal="center" vertical="center" textRotation="90" wrapText="1"/>
      <protection hidden="1"/>
    </xf>
    <xf numFmtId="1" fontId="2" fillId="0" borderId="30" xfId="0" applyNumberFormat="1" applyFont="1" applyBorder="1" applyAlignment="1" applyProtection="1">
      <alignment horizontal="center" vertical="center" textRotation="90" wrapText="1"/>
      <protection hidden="1"/>
    </xf>
    <xf numFmtId="1" fontId="35" fillId="0" borderId="31" xfId="0" applyNumberFormat="1" applyFont="1" applyBorder="1" applyAlignment="1" applyProtection="1">
      <alignment horizontal="center" vertical="center" wrapText="1"/>
      <protection hidden="1"/>
    </xf>
    <xf numFmtId="1" fontId="35" fillId="0" borderId="28" xfId="0" applyNumberFormat="1" applyFont="1" applyBorder="1" applyAlignment="1" applyProtection="1">
      <alignment horizontal="center" vertical="center" wrapText="1"/>
      <protection hidden="1"/>
    </xf>
    <xf numFmtId="1" fontId="32" fillId="0" borderId="31" xfId="0" applyNumberFormat="1" applyFont="1" applyBorder="1" applyAlignment="1" applyProtection="1">
      <alignment horizontal="center" vertical="center" textRotation="90" wrapText="1"/>
      <protection hidden="1"/>
    </xf>
    <xf numFmtId="1" fontId="32" fillId="0" borderId="28" xfId="0" applyNumberFormat="1" applyFont="1" applyBorder="1" applyAlignment="1" applyProtection="1">
      <alignment horizontal="center" vertical="center" textRotation="90" wrapText="1"/>
      <protection hidden="1"/>
    </xf>
    <xf numFmtId="1" fontId="32" fillId="11" borderId="48" xfId="0" applyNumberFormat="1" applyFont="1" applyFill="1" applyBorder="1" applyAlignment="1" applyProtection="1">
      <alignment horizontal="center" vertical="center"/>
      <protection hidden="1"/>
    </xf>
    <xf numFmtId="1" fontId="32" fillId="11" borderId="46" xfId="0" applyNumberFormat="1" applyFont="1" applyFill="1" applyBorder="1" applyAlignment="1" applyProtection="1">
      <alignment horizontal="center" vertical="center"/>
      <protection hidden="1"/>
    </xf>
    <xf numFmtId="1" fontId="32" fillId="3" borderId="57" xfId="0" applyNumberFormat="1" applyFont="1" applyFill="1" applyBorder="1" applyAlignment="1" applyProtection="1">
      <alignment horizontal="center" vertical="center"/>
      <protection hidden="1"/>
    </xf>
    <xf numFmtId="1" fontId="32" fillId="3" borderId="49" xfId="0" applyNumberFormat="1" applyFont="1" applyFill="1" applyBorder="1" applyAlignment="1" applyProtection="1">
      <alignment horizontal="center" vertical="center"/>
      <protection hidden="1"/>
    </xf>
    <xf numFmtId="1" fontId="2" fillId="0" borderId="30" xfId="0" applyNumberFormat="1" applyFont="1" applyBorder="1" applyAlignment="1" applyProtection="1">
      <alignment horizontal="center" vertical="center"/>
      <protection locked="0"/>
    </xf>
    <xf numFmtId="1" fontId="2" fillId="0" borderId="11" xfId="0" applyNumberFormat="1" applyFont="1" applyBorder="1" applyAlignment="1" applyProtection="1">
      <alignment horizontal="center" vertical="center"/>
      <protection locked="0"/>
    </xf>
    <xf numFmtId="1" fontId="2" fillId="0" borderId="29" xfId="0" applyNumberFormat="1" applyFont="1" applyBorder="1" applyAlignment="1" applyProtection="1">
      <alignment horizontal="center" vertical="center"/>
      <protection locked="0"/>
    </xf>
    <xf numFmtId="1" fontId="43" fillId="0" borderId="30" xfId="0" applyNumberFormat="1" applyFont="1" applyBorder="1" applyAlignment="1" applyProtection="1">
      <alignment horizontal="center" vertical="center" textRotation="90" wrapText="1"/>
      <protection hidden="1"/>
    </xf>
    <xf numFmtId="1" fontId="43" fillId="0" borderId="11" xfId="0" applyNumberFormat="1" applyFont="1" applyBorder="1" applyAlignment="1" applyProtection="1">
      <alignment horizontal="center" vertical="center" textRotation="90" wrapText="1"/>
      <protection hidden="1"/>
    </xf>
    <xf numFmtId="1" fontId="51" fillId="5" borderId="31" xfId="0" applyNumberFormat="1" applyFont="1" applyFill="1" applyBorder="1" applyAlignment="1" applyProtection="1">
      <alignment horizontal="center"/>
      <protection hidden="1"/>
    </xf>
    <xf numFmtId="1" fontId="51" fillId="5" borderId="28" xfId="0" applyNumberFormat="1" applyFont="1" applyFill="1" applyBorder="1" applyAlignment="1" applyProtection="1">
      <alignment horizontal="center"/>
      <protection hidden="1"/>
    </xf>
    <xf numFmtId="1" fontId="51" fillId="5" borderId="32" xfId="0" applyNumberFormat="1" applyFont="1" applyFill="1" applyBorder="1" applyAlignment="1" applyProtection="1">
      <alignment horizontal="center"/>
      <protection hidden="1"/>
    </xf>
    <xf numFmtId="1" fontId="37" fillId="3" borderId="47" xfId="0" applyNumberFormat="1" applyFont="1" applyFill="1" applyBorder="1" applyAlignment="1" applyProtection="1">
      <alignment horizontal="center" vertical="center" textRotation="90" wrapText="1"/>
      <protection hidden="1"/>
    </xf>
    <xf numFmtId="1" fontId="2" fillId="3" borderId="52" xfId="0" applyNumberFormat="1" applyFont="1" applyFill="1" applyBorder="1" applyAlignment="1" applyProtection="1">
      <alignment horizontal="center" vertical="center"/>
      <protection hidden="1"/>
    </xf>
    <xf numFmtId="1" fontId="2" fillId="3" borderId="16" xfId="0" applyNumberFormat="1" applyFont="1" applyFill="1" applyBorder="1" applyAlignment="1" applyProtection="1">
      <alignment horizontal="center" vertical="center"/>
      <protection hidden="1"/>
    </xf>
    <xf numFmtId="1" fontId="2" fillId="3" borderId="5" xfId="0" applyNumberFormat="1" applyFont="1" applyFill="1" applyBorder="1" applyAlignment="1" applyProtection="1">
      <alignment horizontal="center" vertical="center"/>
      <protection hidden="1"/>
    </xf>
    <xf numFmtId="1" fontId="2" fillId="3" borderId="64" xfId="0" applyNumberFormat="1" applyFont="1" applyFill="1" applyBorder="1" applyAlignment="1" applyProtection="1">
      <alignment horizontal="center" vertical="center"/>
      <protection hidden="1"/>
    </xf>
    <xf numFmtId="1" fontId="2" fillId="3" borderId="17" xfId="0" applyNumberFormat="1" applyFont="1" applyFill="1" applyBorder="1" applyAlignment="1" applyProtection="1">
      <alignment horizontal="center" vertical="center"/>
      <protection hidden="1"/>
    </xf>
    <xf numFmtId="1" fontId="2" fillId="3" borderId="8" xfId="0" applyNumberFormat="1" applyFont="1" applyFill="1" applyBorder="1" applyAlignment="1" applyProtection="1">
      <alignment horizontal="center" vertical="center"/>
      <protection hidden="1"/>
    </xf>
    <xf numFmtId="1" fontId="2" fillId="11" borderId="15" xfId="0" applyNumberFormat="1" applyFont="1" applyFill="1" applyBorder="1" applyAlignment="1" applyProtection="1">
      <alignment horizontal="center" vertical="center"/>
      <protection hidden="1"/>
    </xf>
    <xf numFmtId="1" fontId="2" fillId="11" borderId="39" xfId="0" applyNumberFormat="1" applyFont="1" applyFill="1" applyBorder="1" applyAlignment="1" applyProtection="1">
      <alignment horizontal="center" vertical="center"/>
      <protection hidden="1"/>
    </xf>
    <xf numFmtId="1" fontId="2" fillId="11" borderId="61" xfId="0" applyNumberFormat="1" applyFont="1" applyFill="1" applyBorder="1" applyAlignment="1" applyProtection="1">
      <alignment horizontal="center" vertical="center"/>
      <protection hidden="1"/>
    </xf>
    <xf numFmtId="1" fontId="2" fillId="11" borderId="6" xfId="0" applyNumberFormat="1" applyFont="1" applyFill="1" applyBorder="1" applyAlignment="1" applyProtection="1">
      <alignment horizontal="center" vertical="center"/>
      <protection hidden="1"/>
    </xf>
    <xf numFmtId="1" fontId="2" fillId="0" borderId="39" xfId="0" applyNumberFormat="1" applyFont="1" applyBorder="1" applyAlignment="1" applyProtection="1">
      <alignment horizontal="center"/>
      <protection locked="0"/>
    </xf>
    <xf numFmtId="1" fontId="2" fillId="0" borderId="4" xfId="0" applyNumberFormat="1" applyFont="1" applyBorder="1" applyAlignment="1" applyProtection="1">
      <alignment horizontal="center"/>
      <protection locked="0"/>
    </xf>
    <xf numFmtId="1" fontId="2" fillId="0" borderId="40" xfId="0" applyNumberFormat="1" applyFont="1" applyBorder="1" applyAlignment="1" applyProtection="1">
      <alignment horizontal="center"/>
      <protection locked="0"/>
    </xf>
    <xf numFmtId="1" fontId="32" fillId="3" borderId="57" xfId="0" applyNumberFormat="1" applyFont="1" applyFill="1" applyBorder="1" applyAlignment="1" applyProtection="1">
      <alignment horizontal="center" vertical="center" textRotation="90"/>
      <protection hidden="1"/>
    </xf>
    <xf numFmtId="1" fontId="32" fillId="3" borderId="18" xfId="0" applyNumberFormat="1" applyFont="1" applyFill="1" applyBorder="1" applyAlignment="1" applyProtection="1">
      <alignment horizontal="center" vertical="center" textRotation="90"/>
      <protection hidden="1"/>
    </xf>
    <xf numFmtId="1" fontId="32" fillId="3" borderId="25" xfId="0" applyNumberFormat="1" applyFont="1" applyFill="1" applyBorder="1" applyAlignment="1" applyProtection="1">
      <alignment horizontal="center" vertical="center" textRotation="90"/>
      <protection hidden="1"/>
    </xf>
    <xf numFmtId="1" fontId="32" fillId="3" borderId="61" xfId="0" applyNumberFormat="1" applyFont="1" applyFill="1" applyBorder="1" applyAlignment="1" applyProtection="1">
      <alignment horizontal="center" vertical="center"/>
      <protection hidden="1"/>
    </xf>
    <xf numFmtId="1" fontId="32" fillId="3" borderId="8" xfId="0" applyNumberFormat="1" applyFont="1" applyFill="1" applyBorder="1" applyAlignment="1" applyProtection="1">
      <alignment horizontal="center" vertical="center"/>
      <protection hidden="1"/>
    </xf>
    <xf numFmtId="1" fontId="32" fillId="11" borderId="15" xfId="0" applyNumberFormat="1" applyFont="1" applyFill="1" applyBorder="1" applyAlignment="1" applyProtection="1">
      <alignment horizontal="center" vertical="center"/>
      <protection hidden="1"/>
    </xf>
    <xf numFmtId="1" fontId="32" fillId="11" borderId="39" xfId="0" applyNumberFormat="1" applyFont="1" applyFill="1" applyBorder="1" applyAlignment="1" applyProtection="1">
      <alignment horizontal="center" vertical="center"/>
      <protection hidden="1"/>
    </xf>
    <xf numFmtId="1" fontId="32" fillId="11" borderId="44" xfId="0" applyNumberFormat="1" applyFont="1" applyFill="1" applyBorder="1" applyAlignment="1" applyProtection="1">
      <alignment horizontal="center" vertical="center"/>
      <protection hidden="1"/>
    </xf>
    <xf numFmtId="1" fontId="32" fillId="11" borderId="40" xfId="0" applyNumberFormat="1" applyFont="1" applyFill="1" applyBorder="1" applyAlignment="1" applyProtection="1">
      <alignment horizontal="center" vertical="center"/>
      <protection hidden="1"/>
    </xf>
    <xf numFmtId="1" fontId="32" fillId="11" borderId="17" xfId="0" applyNumberFormat="1" applyFont="1" applyFill="1" applyBorder="1" applyAlignment="1" applyProtection="1">
      <alignment horizontal="center" vertical="center"/>
      <protection hidden="1"/>
    </xf>
    <xf numFmtId="1" fontId="32" fillId="11" borderId="19" xfId="0" applyNumberFormat="1" applyFont="1" applyFill="1" applyBorder="1" applyAlignment="1" applyProtection="1">
      <alignment horizontal="center" vertical="center"/>
      <protection hidden="1"/>
    </xf>
    <xf numFmtId="1" fontId="32" fillId="3" borderId="54" xfId="0" applyNumberFormat="1" applyFont="1" applyFill="1" applyBorder="1" applyAlignment="1" applyProtection="1">
      <alignment horizontal="center" vertical="center"/>
      <protection hidden="1"/>
    </xf>
    <xf numFmtId="1" fontId="32" fillId="3" borderId="7" xfId="0" applyNumberFormat="1" applyFont="1" applyFill="1" applyBorder="1" applyAlignment="1" applyProtection="1">
      <alignment horizontal="center" vertical="center"/>
      <protection hidden="1"/>
    </xf>
    <xf numFmtId="1" fontId="2" fillId="11" borderId="17" xfId="0" applyNumberFormat="1" applyFont="1" applyFill="1" applyBorder="1" applyAlignment="1" applyProtection="1">
      <alignment horizontal="center" vertical="center"/>
      <protection hidden="1"/>
    </xf>
    <xf numFmtId="1" fontId="2" fillId="11" borderId="8" xfId="0" applyNumberFormat="1" applyFont="1" applyFill="1" applyBorder="1" applyAlignment="1" applyProtection="1">
      <alignment horizontal="center" vertical="center"/>
      <protection hidden="1"/>
    </xf>
    <xf numFmtId="1" fontId="2" fillId="0" borderId="30" xfId="0" applyNumberFormat="1" applyFont="1" applyBorder="1" applyAlignment="1" applyProtection="1">
      <alignment horizontal="center"/>
      <protection locked="0"/>
    </xf>
    <xf numFmtId="1" fontId="2" fillId="0" borderId="11" xfId="0" applyNumberFormat="1" applyFont="1" applyBorder="1" applyAlignment="1" applyProtection="1">
      <alignment horizontal="center"/>
      <protection locked="0"/>
    </xf>
    <xf numFmtId="1" fontId="2" fillId="0" borderId="29" xfId="0" applyNumberFormat="1" applyFont="1" applyBorder="1" applyAlignment="1" applyProtection="1">
      <alignment horizontal="center"/>
      <protection locked="0"/>
    </xf>
    <xf numFmtId="1" fontId="42" fillId="5" borderId="44" xfId="0" applyNumberFormat="1" applyFont="1" applyFill="1" applyBorder="1" applyAlignment="1" applyProtection="1">
      <alignment horizontal="left"/>
      <protection hidden="1"/>
    </xf>
    <xf numFmtId="1" fontId="42" fillId="5" borderId="19" xfId="0" applyNumberFormat="1" applyFont="1" applyFill="1" applyBorder="1" applyAlignment="1" applyProtection="1">
      <alignment horizontal="left"/>
      <protection hidden="1"/>
    </xf>
    <xf numFmtId="1" fontId="42" fillId="5" borderId="23" xfId="0" applyNumberFormat="1" applyFont="1" applyFill="1" applyBorder="1" applyAlignment="1" applyProtection="1">
      <alignment horizontal="left"/>
      <protection hidden="1"/>
    </xf>
    <xf numFmtId="1" fontId="32" fillId="3" borderId="15" xfId="0" applyNumberFormat="1" applyFont="1" applyFill="1" applyBorder="1" applyAlignment="1" applyProtection="1">
      <alignment horizontal="center" vertical="center" wrapText="1"/>
      <protection hidden="1"/>
    </xf>
    <xf numFmtId="1" fontId="32" fillId="3" borderId="16" xfId="0" applyNumberFormat="1" applyFont="1" applyFill="1" applyBorder="1" applyAlignment="1" applyProtection="1">
      <alignment horizontal="center" vertical="center" wrapText="1"/>
      <protection hidden="1"/>
    </xf>
    <xf numFmtId="1" fontId="32" fillId="3" borderId="24" xfId="0" applyNumberFormat="1" applyFont="1" applyFill="1" applyBorder="1" applyAlignment="1" applyProtection="1">
      <alignment horizontal="center" vertical="center" wrapText="1"/>
      <protection hidden="1"/>
    </xf>
    <xf numFmtId="1" fontId="32" fillId="3" borderId="22" xfId="0" applyNumberFormat="1" applyFont="1" applyFill="1" applyBorder="1" applyAlignment="1" applyProtection="1">
      <alignment horizontal="center" vertical="center" wrapText="1"/>
      <protection hidden="1"/>
    </xf>
    <xf numFmtId="1" fontId="32" fillId="3" borderId="44" xfId="0" applyNumberFormat="1" applyFont="1" applyFill="1" applyBorder="1" applyAlignment="1" applyProtection="1">
      <alignment horizontal="center" vertical="center" wrapText="1"/>
      <protection hidden="1"/>
    </xf>
    <xf numFmtId="1" fontId="32" fillId="3" borderId="23" xfId="0" applyNumberFormat="1" applyFont="1" applyFill="1" applyBorder="1" applyAlignment="1" applyProtection="1">
      <alignment horizontal="center" vertical="center" wrapText="1"/>
      <protection hidden="1"/>
    </xf>
    <xf numFmtId="1" fontId="32" fillId="3" borderId="48" xfId="0" applyNumberFormat="1" applyFont="1" applyFill="1" applyBorder="1" applyAlignment="1" applyProtection="1">
      <alignment horizontal="center" vertical="center"/>
      <protection locked="0" hidden="1"/>
    </xf>
    <xf numFmtId="1" fontId="32" fillId="3" borderId="45" xfId="0" applyNumberFormat="1" applyFont="1" applyFill="1" applyBorder="1" applyAlignment="1" applyProtection="1">
      <alignment horizontal="center" vertical="center"/>
      <protection locked="0" hidden="1"/>
    </xf>
    <xf numFmtId="1" fontId="32" fillId="3" borderId="41" xfId="0" applyNumberFormat="1" applyFont="1" applyFill="1" applyBorder="1" applyAlignment="1" applyProtection="1">
      <alignment horizontal="center" vertical="center"/>
      <protection locked="0" hidden="1"/>
    </xf>
    <xf numFmtId="1" fontId="32" fillId="3" borderId="48" xfId="0" applyNumberFormat="1" applyFont="1" applyFill="1" applyBorder="1" applyAlignment="1" applyProtection="1">
      <alignment horizontal="center" vertical="center" wrapText="1"/>
      <protection locked="0" hidden="1"/>
    </xf>
    <xf numFmtId="1" fontId="32" fillId="3" borderId="45" xfId="0" applyNumberFormat="1" applyFont="1" applyFill="1" applyBorder="1" applyAlignment="1" applyProtection="1">
      <alignment horizontal="center" vertical="center" wrapText="1"/>
      <protection locked="0" hidden="1"/>
    </xf>
    <xf numFmtId="1" fontId="32" fillId="3" borderId="41" xfId="0" applyNumberFormat="1" applyFont="1" applyFill="1" applyBorder="1" applyAlignment="1" applyProtection="1">
      <alignment horizontal="center" vertical="center" wrapText="1"/>
      <protection locked="0" hidden="1"/>
    </xf>
    <xf numFmtId="1" fontId="32" fillId="5" borderId="59" xfId="0" applyNumberFormat="1" applyFont="1" applyFill="1" applyBorder="1" applyAlignment="1" applyProtection="1">
      <alignment horizontal="right" vertical="center"/>
      <protection hidden="1"/>
    </xf>
    <xf numFmtId="1" fontId="32" fillId="5" borderId="52" xfId="0" applyNumberFormat="1" applyFont="1" applyFill="1" applyBorder="1" applyAlignment="1" applyProtection="1">
      <alignment horizontal="right" vertical="center"/>
      <protection hidden="1"/>
    </xf>
    <xf numFmtId="1" fontId="2" fillId="5" borderId="39" xfId="0" applyNumberFormat="1" applyFont="1" applyFill="1" applyBorder="1" applyAlignment="1" applyProtection="1">
      <alignment horizontal="left" vertical="center"/>
      <protection hidden="1"/>
    </xf>
    <xf numFmtId="1" fontId="2" fillId="5" borderId="30" xfId="0" applyNumberFormat="1" applyFont="1" applyFill="1" applyBorder="1" applyAlignment="1" applyProtection="1">
      <alignment horizontal="left" vertical="center"/>
      <protection hidden="1"/>
    </xf>
    <xf numFmtId="1" fontId="2" fillId="5" borderId="52" xfId="0" applyNumberFormat="1" applyFont="1" applyFill="1" applyBorder="1" applyAlignment="1" applyProtection="1">
      <alignment horizontal="left" vertical="center"/>
      <protection hidden="1"/>
    </xf>
    <xf numFmtId="1" fontId="32" fillId="5" borderId="17" xfId="0" applyNumberFormat="1" applyFont="1" applyFill="1" applyBorder="1" applyAlignment="1" applyProtection="1">
      <alignment horizontal="right" vertical="center"/>
      <protection hidden="1"/>
    </xf>
    <xf numFmtId="1" fontId="2" fillId="5" borderId="17" xfId="0" applyNumberFormat="1" applyFont="1" applyFill="1" applyBorder="1" applyAlignment="1" applyProtection="1">
      <alignment horizontal="left" vertical="center"/>
      <protection hidden="1"/>
    </xf>
    <xf numFmtId="1" fontId="2" fillId="5" borderId="16" xfId="0" applyNumberFormat="1" applyFont="1" applyFill="1" applyBorder="1" applyAlignment="1" applyProtection="1">
      <alignment horizontal="left" vertical="center"/>
      <protection hidden="1"/>
    </xf>
    <xf numFmtId="0" fontId="97" fillId="0" borderId="17" xfId="0" applyFont="1" applyBorder="1" applyAlignment="1" applyProtection="1">
      <alignment horizontal="left" vertical="top"/>
      <protection hidden="1"/>
    </xf>
    <xf numFmtId="1" fontId="93" fillId="0" borderId="0" xfId="0" applyNumberFormat="1" applyFont="1" applyAlignment="1" applyProtection="1">
      <alignment horizontal="center" vertical="center" wrapText="1"/>
      <protection hidden="1"/>
    </xf>
    <xf numFmtId="0" fontId="83" fillId="5" borderId="2" xfId="0" applyFont="1" applyFill="1" applyBorder="1" applyAlignment="1" applyProtection="1">
      <alignment horizontal="center" vertical="center" wrapText="1"/>
      <protection hidden="1"/>
    </xf>
    <xf numFmtId="0" fontId="83" fillId="5" borderId="3" xfId="0" applyFont="1" applyFill="1" applyBorder="1" applyAlignment="1" applyProtection="1">
      <alignment horizontal="center" vertical="center" wrapText="1"/>
      <protection hidden="1"/>
    </xf>
    <xf numFmtId="0" fontId="83" fillId="5" borderId="5" xfId="0" applyFont="1" applyFill="1" applyBorder="1" applyAlignment="1" applyProtection="1">
      <alignment horizontal="center" vertical="center" wrapText="1"/>
      <protection hidden="1"/>
    </xf>
    <xf numFmtId="0" fontId="83" fillId="5" borderId="6" xfId="0" applyFont="1" applyFill="1" applyBorder="1" applyAlignment="1" applyProtection="1">
      <alignment horizontal="center" vertical="center" wrapText="1"/>
      <protection hidden="1"/>
    </xf>
    <xf numFmtId="0" fontId="83" fillId="5" borderId="53" xfId="0" applyFont="1" applyFill="1" applyBorder="1" applyAlignment="1" applyProtection="1">
      <alignment horizontal="center" vertical="center" wrapText="1"/>
      <protection hidden="1"/>
    </xf>
    <xf numFmtId="0" fontId="83" fillId="5" borderId="4" xfId="0" applyFont="1" applyFill="1" applyBorder="1" applyAlignment="1" applyProtection="1">
      <alignment horizontal="center" vertical="center" wrapText="1"/>
      <protection hidden="1"/>
    </xf>
    <xf numFmtId="0" fontId="83" fillId="5" borderId="55" xfId="0" applyFont="1" applyFill="1" applyBorder="1" applyAlignment="1" applyProtection="1">
      <alignment horizontal="center" vertical="center" wrapText="1"/>
      <protection hidden="1"/>
    </xf>
    <xf numFmtId="0" fontId="83" fillId="5" borderId="40" xfId="0" applyFont="1" applyFill="1" applyBorder="1" applyAlignment="1" applyProtection="1">
      <alignment horizontal="center" vertical="center" wrapText="1"/>
      <protection hidden="1"/>
    </xf>
    <xf numFmtId="1" fontId="8" fillId="0" borderId="74" xfId="0" applyNumberFormat="1" applyFont="1" applyBorder="1" applyAlignment="1" applyProtection="1">
      <alignment horizontal="center" vertical="center" textRotation="90" wrapText="1"/>
      <protection hidden="1"/>
    </xf>
    <xf numFmtId="1" fontId="8" fillId="0" borderId="75" xfId="0" applyNumberFormat="1" applyFont="1" applyBorder="1" applyAlignment="1" applyProtection="1">
      <alignment horizontal="center" vertical="center" textRotation="90" wrapText="1"/>
      <protection hidden="1"/>
    </xf>
    <xf numFmtId="1" fontId="8" fillId="0" borderId="76" xfId="0" applyNumberFormat="1" applyFont="1" applyBorder="1" applyAlignment="1" applyProtection="1">
      <alignment horizontal="center" vertical="center" textRotation="90" wrapText="1"/>
      <protection hidden="1"/>
    </xf>
    <xf numFmtId="0" fontId="45" fillId="3" borderId="1" xfId="0" applyFont="1" applyFill="1" applyBorder="1" applyAlignment="1" applyProtection="1">
      <alignment horizontal="center" vertical="center" textRotation="90" wrapText="1"/>
      <protection hidden="1"/>
    </xf>
    <xf numFmtId="0" fontId="47" fillId="3" borderId="1" xfId="0" applyFont="1" applyFill="1" applyBorder="1" applyAlignment="1" applyProtection="1">
      <alignment horizontal="center" vertical="center" wrapText="1"/>
      <protection hidden="1"/>
    </xf>
    <xf numFmtId="0" fontId="95" fillId="0" borderId="1" xfId="0" applyFont="1" applyBorder="1" applyAlignment="1" applyProtection="1">
      <alignment horizontal="center" vertical="center" textRotation="90" wrapText="1"/>
      <protection hidden="1"/>
    </xf>
    <xf numFmtId="0" fontId="95" fillId="0" borderId="13" xfId="0" applyFont="1" applyBorder="1" applyAlignment="1" applyProtection="1">
      <alignment horizontal="center" vertical="center" textRotation="90" wrapText="1"/>
      <protection hidden="1"/>
    </xf>
    <xf numFmtId="0" fontId="88" fillId="3" borderId="1" xfId="0" applyFont="1" applyFill="1" applyBorder="1" applyAlignment="1" applyProtection="1">
      <alignment horizontal="center" vertical="center" wrapText="1"/>
      <protection hidden="1"/>
    </xf>
    <xf numFmtId="0" fontId="45" fillId="3" borderId="21" xfId="0" applyFont="1" applyFill="1" applyBorder="1" applyAlignment="1" applyProtection="1">
      <alignment horizontal="center" vertical="center" wrapText="1"/>
      <protection hidden="1"/>
    </xf>
    <xf numFmtId="1" fontId="83" fillId="0" borderId="57" xfId="0" applyNumberFormat="1" applyFont="1" applyBorder="1" applyAlignment="1" applyProtection="1">
      <alignment horizontal="center" vertical="center" wrapText="1"/>
      <protection hidden="1"/>
    </xf>
    <xf numFmtId="0" fontId="83" fillId="0" borderId="18" xfId="0" applyFont="1" applyBorder="1" applyAlignment="1" applyProtection="1">
      <alignment horizontal="center" vertical="center" wrapText="1"/>
      <protection hidden="1"/>
    </xf>
    <xf numFmtId="0" fontId="83" fillId="0" borderId="25" xfId="0" applyFont="1" applyBorder="1" applyAlignment="1" applyProtection="1">
      <alignment horizontal="center" vertical="center" wrapText="1"/>
      <protection hidden="1"/>
    </xf>
    <xf numFmtId="0" fontId="82" fillId="0" borderId="69" xfId="0" applyFont="1" applyBorder="1" applyAlignment="1" applyProtection="1">
      <alignment horizontal="center" vertical="center" textRotation="90" wrapText="1"/>
      <protection hidden="1"/>
    </xf>
    <xf numFmtId="0" fontId="82" fillId="0" borderId="1" xfId="0" applyFont="1" applyBorder="1" applyAlignment="1" applyProtection="1">
      <alignment horizontal="center" vertical="center" textRotation="90" wrapText="1"/>
      <protection hidden="1"/>
    </xf>
    <xf numFmtId="0" fontId="82" fillId="0" borderId="21" xfId="0" applyFont="1" applyBorder="1" applyAlignment="1" applyProtection="1">
      <alignment horizontal="center" vertical="center" textRotation="90" wrapText="1"/>
      <protection hidden="1"/>
    </xf>
    <xf numFmtId="0" fontId="45" fillId="3" borderId="69" xfId="0" applyFont="1" applyFill="1" applyBorder="1" applyAlignment="1" applyProtection="1">
      <alignment horizontal="center" vertical="center" textRotation="90" wrapText="1"/>
      <protection hidden="1"/>
    </xf>
    <xf numFmtId="1" fontId="39" fillId="0" borderId="69" xfId="0" applyNumberFormat="1" applyFont="1" applyBorder="1" applyAlignment="1" applyProtection="1">
      <alignment horizontal="center" vertical="center" wrapText="1"/>
      <protection hidden="1"/>
    </xf>
    <xf numFmtId="1" fontId="39" fillId="0" borderId="49" xfId="0" applyNumberFormat="1" applyFont="1" applyBorder="1" applyAlignment="1" applyProtection="1">
      <alignment horizontal="center" vertical="center" wrapText="1"/>
      <protection hidden="1"/>
    </xf>
    <xf numFmtId="1" fontId="39" fillId="0" borderId="13" xfId="0" applyNumberFormat="1" applyFont="1" applyBorder="1" applyAlignment="1" applyProtection="1">
      <alignment horizontal="center" vertical="center" wrapText="1"/>
      <protection hidden="1"/>
    </xf>
    <xf numFmtId="1" fontId="83" fillId="0" borderId="71" xfId="0" applyNumberFormat="1" applyFont="1" applyBorder="1" applyAlignment="1" applyProtection="1">
      <alignment horizontal="center" vertical="center" wrapText="1"/>
      <protection hidden="1"/>
    </xf>
    <xf numFmtId="0" fontId="83" fillId="0" borderId="72" xfId="0" applyFont="1" applyBorder="1" applyAlignment="1" applyProtection="1">
      <alignment horizontal="center" vertical="center" wrapText="1"/>
      <protection hidden="1"/>
    </xf>
    <xf numFmtId="1" fontId="86" fillId="0" borderId="69" xfId="0" applyNumberFormat="1" applyFont="1" applyBorder="1" applyAlignment="1" applyProtection="1">
      <alignment horizontal="center" vertical="center" textRotation="90" wrapText="1"/>
      <protection hidden="1"/>
    </xf>
    <xf numFmtId="1" fontId="86" fillId="0" borderId="1" xfId="0" applyNumberFormat="1" applyFont="1" applyBorder="1" applyAlignment="1" applyProtection="1">
      <alignment horizontal="center" vertical="center" textRotation="90" wrapText="1"/>
      <protection hidden="1"/>
    </xf>
    <xf numFmtId="0" fontId="86" fillId="0" borderId="21" xfId="0" applyFont="1" applyBorder="1" applyAlignment="1" applyProtection="1">
      <alignment horizontal="center" vertical="center" textRotation="90" wrapText="1"/>
      <protection hidden="1"/>
    </xf>
    <xf numFmtId="0" fontId="85" fillId="0" borderId="1" xfId="0" applyFont="1" applyBorder="1" applyAlignment="1" applyProtection="1">
      <alignment horizontal="center" vertical="center" textRotation="90" wrapText="1"/>
      <protection hidden="1"/>
    </xf>
    <xf numFmtId="0" fontId="85" fillId="0" borderId="21" xfId="0" applyFont="1" applyBorder="1" applyAlignment="1" applyProtection="1">
      <alignment horizontal="center" vertical="center" textRotation="90" wrapText="1"/>
      <protection hidden="1"/>
    </xf>
    <xf numFmtId="1" fontId="40" fillId="4" borderId="59" xfId="0" applyNumberFormat="1" applyFont="1" applyFill="1" applyBorder="1" applyAlignment="1" applyProtection="1">
      <alignment horizontal="center" wrapText="1"/>
      <protection hidden="1"/>
    </xf>
    <xf numFmtId="1" fontId="40" fillId="4" borderId="30" xfId="0" applyNumberFormat="1" applyFont="1" applyFill="1" applyBorder="1" applyAlignment="1" applyProtection="1">
      <alignment horizontal="center" wrapText="1"/>
      <protection hidden="1"/>
    </xf>
    <xf numFmtId="1" fontId="40" fillId="4" borderId="31" xfId="0" applyNumberFormat="1" applyFont="1" applyFill="1" applyBorder="1" applyAlignment="1" applyProtection="1">
      <alignment horizontal="center" wrapText="1"/>
      <protection hidden="1"/>
    </xf>
    <xf numFmtId="1" fontId="35" fillId="4" borderId="24" xfId="0" applyNumberFormat="1" applyFont="1" applyFill="1" applyBorder="1" applyAlignment="1" applyProtection="1">
      <alignment horizontal="center" vertical="top" wrapText="1"/>
      <protection hidden="1"/>
    </xf>
    <xf numFmtId="1" fontId="35" fillId="4" borderId="0" xfId="0" applyNumberFormat="1" applyFont="1" applyFill="1" applyAlignment="1" applyProtection="1">
      <alignment horizontal="center" vertical="top" wrapText="1"/>
      <protection hidden="1"/>
    </xf>
    <xf numFmtId="1" fontId="35" fillId="4" borderId="22" xfId="0" applyNumberFormat="1" applyFont="1" applyFill="1" applyBorder="1" applyAlignment="1" applyProtection="1">
      <alignment horizontal="center" vertical="top" wrapText="1"/>
      <protection hidden="1"/>
    </xf>
    <xf numFmtId="1" fontId="35" fillId="4" borderId="44" xfId="0" applyNumberFormat="1" applyFont="1" applyFill="1" applyBorder="1" applyAlignment="1" applyProtection="1">
      <alignment horizontal="center" vertical="top" wrapText="1"/>
      <protection hidden="1"/>
    </xf>
    <xf numFmtId="1" fontId="35" fillId="4" borderId="19" xfId="0" applyNumberFormat="1" applyFont="1" applyFill="1" applyBorder="1" applyAlignment="1" applyProtection="1">
      <alignment horizontal="center" vertical="top" wrapText="1"/>
      <protection hidden="1"/>
    </xf>
    <xf numFmtId="1" fontId="35" fillId="4" borderId="23" xfId="0" applyNumberFormat="1" applyFont="1" applyFill="1" applyBorder="1" applyAlignment="1" applyProtection="1">
      <alignment horizontal="center" vertical="top" wrapText="1"/>
      <protection hidden="1"/>
    </xf>
    <xf numFmtId="1" fontId="12" fillId="11" borderId="65" xfId="0" applyNumberFormat="1" applyFont="1" applyFill="1" applyBorder="1" applyAlignment="1" applyProtection="1">
      <alignment horizontal="center" vertical="top" wrapText="1"/>
      <protection hidden="1"/>
    </xf>
    <xf numFmtId="1" fontId="12" fillId="11" borderId="37" xfId="0" applyNumberFormat="1" applyFont="1" applyFill="1" applyBorder="1" applyAlignment="1" applyProtection="1">
      <alignment horizontal="center" vertical="top" wrapText="1"/>
      <protection hidden="1"/>
    </xf>
    <xf numFmtId="1" fontId="12" fillId="11" borderId="38" xfId="0" applyNumberFormat="1" applyFont="1" applyFill="1" applyBorder="1" applyAlignment="1" applyProtection="1">
      <alignment horizontal="center" vertical="top" wrapText="1"/>
      <protection hidden="1"/>
    </xf>
    <xf numFmtId="1" fontId="4" fillId="4" borderId="72" xfId="0" applyNumberFormat="1" applyFont="1" applyFill="1" applyBorder="1" applyAlignment="1" applyProtection="1">
      <alignment horizontal="left" vertical="top" wrapText="1"/>
      <protection hidden="1"/>
    </xf>
    <xf numFmtId="1" fontId="4" fillId="4" borderId="10" xfId="0" applyNumberFormat="1" applyFont="1" applyFill="1" applyBorder="1" applyAlignment="1" applyProtection="1">
      <alignment horizontal="left" vertical="top" wrapText="1"/>
      <protection hidden="1"/>
    </xf>
    <xf numFmtId="1" fontId="4" fillId="4" borderId="2" xfId="0" applyNumberFormat="1" applyFont="1" applyFill="1" applyBorder="1" applyAlignment="1" applyProtection="1">
      <alignment horizontal="left" vertical="top" wrapText="1"/>
      <protection hidden="1"/>
    </xf>
    <xf numFmtId="1" fontId="4" fillId="4" borderId="3" xfId="0" applyNumberFormat="1" applyFont="1" applyFill="1" applyBorder="1" applyAlignment="1" applyProtection="1">
      <alignment horizontal="right" vertical="center" wrapText="1"/>
      <protection hidden="1"/>
    </xf>
    <xf numFmtId="1" fontId="4" fillId="4" borderId="10" xfId="0" applyNumberFormat="1" applyFont="1" applyFill="1" applyBorder="1" applyAlignment="1" applyProtection="1">
      <alignment horizontal="right" vertical="center" wrapText="1"/>
      <protection hidden="1"/>
    </xf>
    <xf numFmtId="1" fontId="4" fillId="4" borderId="73" xfId="0" applyNumberFormat="1" applyFont="1" applyFill="1" applyBorder="1" applyAlignment="1" applyProtection="1">
      <alignment horizontal="right" vertical="center" wrapText="1"/>
      <protection hidden="1"/>
    </xf>
    <xf numFmtId="0" fontId="52" fillId="0" borderId="57" xfId="0" applyFont="1" applyBorder="1" applyAlignment="1" applyProtection="1">
      <alignment horizontal="center" vertical="center" textRotation="90" wrapText="1"/>
      <protection hidden="1"/>
    </xf>
    <xf numFmtId="0" fontId="52" fillId="0" borderId="18" xfId="0" applyFont="1" applyBorder="1" applyAlignment="1" applyProtection="1">
      <alignment horizontal="center" vertical="center" textRotation="90" wrapText="1"/>
      <protection hidden="1"/>
    </xf>
    <xf numFmtId="0" fontId="52" fillId="0" borderId="25" xfId="0" applyFont="1" applyBorder="1" applyAlignment="1" applyProtection="1">
      <alignment horizontal="center" vertical="center" textRotation="90" wrapText="1"/>
      <protection hidden="1"/>
    </xf>
    <xf numFmtId="0" fontId="52" fillId="0" borderId="69" xfId="0" applyFont="1" applyBorder="1" applyAlignment="1" applyProtection="1">
      <alignment horizontal="center" vertical="center" textRotation="90" wrapText="1"/>
      <protection hidden="1"/>
    </xf>
    <xf numFmtId="0" fontId="52" fillId="0" borderId="1" xfId="0" applyFont="1" applyBorder="1" applyAlignment="1" applyProtection="1">
      <alignment horizontal="center" vertical="center" textRotation="90" wrapText="1"/>
      <protection hidden="1"/>
    </xf>
    <xf numFmtId="0" fontId="52" fillId="0" borderId="21" xfId="0" applyFont="1" applyBorder="1" applyAlignment="1" applyProtection="1">
      <alignment horizontal="center" vertical="center" textRotation="90" wrapText="1"/>
      <protection hidden="1"/>
    </xf>
    <xf numFmtId="0" fontId="52" fillId="3" borderId="69" xfId="0" applyFont="1" applyFill="1" applyBorder="1" applyAlignment="1" applyProtection="1">
      <alignment horizontal="center" vertical="center" wrapText="1"/>
      <protection hidden="1"/>
    </xf>
    <xf numFmtId="0" fontId="52" fillId="3" borderId="60" xfId="0" applyFont="1" applyFill="1" applyBorder="1" applyAlignment="1" applyProtection="1">
      <alignment horizontal="center" vertical="center" wrapText="1"/>
      <protection hidden="1"/>
    </xf>
    <xf numFmtId="0" fontId="52" fillId="3" borderId="1" xfId="0" applyFont="1" applyFill="1" applyBorder="1" applyAlignment="1" applyProtection="1">
      <alignment horizontal="center" vertical="center" wrapText="1"/>
      <protection hidden="1"/>
    </xf>
    <xf numFmtId="0" fontId="52" fillId="3" borderId="70" xfId="0" applyFont="1" applyFill="1" applyBorder="1" applyAlignment="1" applyProtection="1">
      <alignment horizontal="center" vertical="center" wrapText="1"/>
      <protection hidden="1"/>
    </xf>
    <xf numFmtId="0" fontId="52" fillId="3" borderId="21" xfId="0" applyFont="1" applyFill="1" applyBorder="1" applyAlignment="1" applyProtection="1">
      <alignment horizontal="center" vertical="center" wrapText="1"/>
      <protection hidden="1"/>
    </xf>
    <xf numFmtId="0" fontId="52" fillId="3" borderId="56" xfId="0" applyFont="1" applyFill="1" applyBorder="1" applyAlignment="1" applyProtection="1">
      <alignment horizontal="center" vertical="center" wrapText="1"/>
      <protection hidden="1"/>
    </xf>
    <xf numFmtId="1" fontId="85" fillId="0" borderId="51" xfId="0" applyNumberFormat="1" applyFont="1" applyBorder="1" applyAlignment="1" applyProtection="1">
      <alignment horizontal="center" vertical="center" textRotation="90" wrapText="1"/>
      <protection hidden="1"/>
    </xf>
    <xf numFmtId="1" fontId="85" fillId="0" borderId="14" xfId="0" applyNumberFormat="1" applyFont="1" applyBorder="1" applyAlignment="1" applyProtection="1">
      <alignment horizontal="center" vertical="center" textRotation="90" wrapText="1"/>
      <protection hidden="1"/>
    </xf>
    <xf numFmtId="0" fontId="85" fillId="0" borderId="27" xfId="0" applyFont="1" applyBorder="1" applyAlignment="1" applyProtection="1">
      <alignment horizontal="center" vertical="center" textRotation="90" wrapText="1"/>
      <protection hidden="1"/>
    </xf>
    <xf numFmtId="1" fontId="85" fillId="0" borderId="69" xfId="0" applyNumberFormat="1" applyFont="1" applyBorder="1" applyAlignment="1" applyProtection="1">
      <alignment horizontal="center" vertical="center" textRotation="90" wrapText="1"/>
      <protection hidden="1"/>
    </xf>
    <xf numFmtId="1" fontId="85" fillId="0" borderId="1" xfId="0" applyNumberFormat="1" applyFont="1" applyBorder="1" applyAlignment="1" applyProtection="1">
      <alignment horizontal="center" vertical="center" textRotation="90" wrapText="1"/>
      <protection hidden="1"/>
    </xf>
    <xf numFmtId="1" fontId="86" fillId="0" borderId="49" xfId="0" applyNumberFormat="1" applyFont="1" applyBorder="1" applyAlignment="1" applyProtection="1">
      <alignment horizontal="center" vertical="center" textRotation="90" wrapText="1"/>
      <protection hidden="1"/>
    </xf>
    <xf numFmtId="1" fontId="86" fillId="0" borderId="13" xfId="0" applyNumberFormat="1" applyFont="1" applyBorder="1" applyAlignment="1" applyProtection="1">
      <alignment horizontal="center" vertical="center" textRotation="90" wrapText="1"/>
      <protection hidden="1"/>
    </xf>
    <xf numFmtId="0" fontId="86" fillId="0" borderId="26" xfId="0" applyFont="1" applyBorder="1" applyAlignment="1" applyProtection="1">
      <alignment horizontal="center" vertical="center" textRotation="90" wrapText="1"/>
      <protection hidden="1"/>
    </xf>
    <xf numFmtId="0" fontId="96" fillId="0" borderId="74" xfId="0" applyFont="1" applyBorder="1" applyAlignment="1" applyProtection="1">
      <alignment horizontal="center" vertical="center" textRotation="90" wrapText="1"/>
      <protection hidden="1"/>
    </xf>
    <xf numFmtId="0" fontId="96" fillId="0" borderId="75" xfId="0" applyFont="1" applyBorder="1" applyAlignment="1" applyProtection="1">
      <alignment horizontal="center" vertical="center" textRotation="90" wrapText="1"/>
      <protection hidden="1"/>
    </xf>
    <xf numFmtId="0" fontId="96" fillId="0" borderId="76" xfId="0" applyFont="1" applyBorder="1" applyAlignment="1" applyProtection="1">
      <alignment horizontal="center" vertical="center" textRotation="90" wrapText="1"/>
      <protection hidden="1"/>
    </xf>
    <xf numFmtId="1" fontId="85" fillId="0" borderId="69" xfId="0" applyNumberFormat="1" applyFont="1" applyBorder="1" applyAlignment="1" applyProtection="1">
      <alignment horizontal="center" vertical="center" wrapText="1"/>
      <protection hidden="1"/>
    </xf>
    <xf numFmtId="1" fontId="84" fillId="0" borderId="69" xfId="0" applyNumberFormat="1" applyFont="1" applyBorder="1" applyAlignment="1" applyProtection="1">
      <alignment horizontal="center" vertical="center" textRotation="90" wrapText="1"/>
      <protection hidden="1"/>
    </xf>
    <xf numFmtId="1" fontId="84" fillId="0" borderId="1" xfId="0" applyNumberFormat="1" applyFont="1" applyBorder="1" applyAlignment="1" applyProtection="1">
      <alignment horizontal="center" vertical="center" textRotation="90" wrapText="1"/>
      <protection hidden="1"/>
    </xf>
    <xf numFmtId="0" fontId="84" fillId="0" borderId="21" xfId="0" applyFont="1" applyBorder="1" applyAlignment="1" applyProtection="1">
      <alignment horizontal="center" vertical="center" textRotation="90" wrapText="1"/>
      <protection hidden="1"/>
    </xf>
    <xf numFmtId="1" fontId="33" fillId="0" borderId="13" xfId="0" applyNumberFormat="1" applyFont="1" applyBorder="1" applyAlignment="1" applyProtection="1">
      <alignment horizontal="center" vertical="center"/>
      <protection hidden="1"/>
    </xf>
    <xf numFmtId="1" fontId="33" fillId="0" borderId="14" xfId="0" applyNumberFormat="1" applyFont="1" applyBorder="1" applyAlignment="1" applyProtection="1">
      <alignment horizontal="center" vertical="center"/>
      <protection hidden="1"/>
    </xf>
    <xf numFmtId="1" fontId="33" fillId="0" borderId="13" xfId="0" applyNumberFormat="1" applyFont="1" applyBorder="1" applyAlignment="1" applyProtection="1">
      <alignment horizontal="left" vertical="center"/>
      <protection hidden="1"/>
    </xf>
    <xf numFmtId="1" fontId="33" fillId="0" borderId="9" xfId="0" applyNumberFormat="1" applyFont="1" applyBorder="1" applyAlignment="1" applyProtection="1">
      <alignment horizontal="left" vertical="center"/>
      <protection hidden="1"/>
    </xf>
    <xf numFmtId="1" fontId="33" fillId="0" borderId="14" xfId="0" applyNumberFormat="1" applyFont="1" applyBorder="1" applyAlignment="1" applyProtection="1">
      <alignment horizontal="left" vertical="center"/>
      <protection hidden="1"/>
    </xf>
    <xf numFmtId="1" fontId="45" fillId="3" borderId="2" xfId="0" applyNumberFormat="1" applyFont="1" applyFill="1" applyBorder="1" applyAlignment="1" applyProtection="1">
      <alignment horizontal="center" vertical="center"/>
      <protection hidden="1"/>
    </xf>
    <xf numFmtId="1" fontId="45" fillId="3" borderId="3" xfId="0" applyNumberFormat="1" applyFont="1" applyFill="1" applyBorder="1" applyAlignment="1" applyProtection="1">
      <alignment horizontal="center" vertical="center"/>
      <protection hidden="1"/>
    </xf>
    <xf numFmtId="1" fontId="45" fillId="3" borderId="5" xfId="0" applyNumberFormat="1" applyFont="1" applyFill="1" applyBorder="1" applyAlignment="1" applyProtection="1">
      <alignment horizontal="center" vertical="center"/>
      <protection hidden="1"/>
    </xf>
    <xf numFmtId="1" fontId="45" fillId="3" borderId="6" xfId="0" applyNumberFormat="1" applyFont="1" applyFill="1" applyBorder="1" applyAlignment="1" applyProtection="1">
      <alignment horizontal="center" vertical="center"/>
      <protection hidden="1"/>
    </xf>
    <xf numFmtId="1" fontId="45" fillId="3" borderId="7" xfId="0" applyNumberFormat="1" applyFont="1" applyFill="1" applyBorder="1" applyAlignment="1" applyProtection="1">
      <alignment horizontal="center" vertical="center"/>
      <protection hidden="1"/>
    </xf>
    <xf numFmtId="1" fontId="45" fillId="3" borderId="8" xfId="0" applyNumberFormat="1" applyFont="1" applyFill="1" applyBorder="1" applyAlignment="1" applyProtection="1">
      <alignment horizontal="center" vertical="center"/>
      <protection hidden="1"/>
    </xf>
    <xf numFmtId="1" fontId="33" fillId="0" borderId="0" xfId="0" applyNumberFormat="1" applyFont="1" applyAlignment="1" applyProtection="1">
      <alignment horizontal="center"/>
      <protection hidden="1"/>
    </xf>
    <xf numFmtId="1" fontId="91" fillId="0" borderId="0" xfId="0" applyNumberFormat="1" applyFont="1" applyAlignment="1" applyProtection="1">
      <alignment horizontal="center" vertical="top"/>
      <protection hidden="1"/>
    </xf>
    <xf numFmtId="1" fontId="37" fillId="0" borderId="0" xfId="0" applyNumberFormat="1" applyFont="1" applyAlignment="1" applyProtection="1">
      <alignment horizontal="center" vertical="top"/>
      <protection hidden="1"/>
    </xf>
    <xf numFmtId="1" fontId="90" fillId="0" borderId="0" xfId="0" applyNumberFormat="1" applyFont="1" applyAlignment="1" applyProtection="1">
      <alignment horizontal="center" vertical="center"/>
      <protection locked="0" hidden="1"/>
    </xf>
    <xf numFmtId="1" fontId="45" fillId="3" borderId="1" xfId="0" applyNumberFormat="1" applyFont="1" applyFill="1" applyBorder="1" applyAlignment="1" applyProtection="1">
      <alignment horizontal="center" vertical="center"/>
      <protection hidden="1"/>
    </xf>
    <xf numFmtId="0" fontId="79" fillId="6" borderId="1" xfId="0" applyFont="1" applyFill="1" applyBorder="1" applyAlignment="1" applyProtection="1">
      <alignment horizontal="center" wrapText="1"/>
      <protection hidden="1"/>
    </xf>
    <xf numFmtId="0" fontId="19" fillId="0" borderId="1" xfId="0" applyFont="1" applyBorder="1" applyAlignment="1" applyProtection="1">
      <alignment horizontal="center"/>
      <protection hidden="1"/>
    </xf>
    <xf numFmtId="0" fontId="19" fillId="0" borderId="10" xfId="0" applyFont="1" applyBorder="1" applyAlignment="1" applyProtection="1">
      <alignment horizontal="center"/>
      <protection hidden="1"/>
    </xf>
    <xf numFmtId="1" fontId="13" fillId="3" borderId="1" xfId="0" applyNumberFormat="1" applyFont="1" applyFill="1" applyBorder="1" applyAlignment="1" applyProtection="1">
      <alignment horizontal="center" vertical="center" textRotation="90" wrapText="1"/>
      <protection hidden="1"/>
    </xf>
    <xf numFmtId="1" fontId="4" fillId="3" borderId="1" xfId="0" applyNumberFormat="1" applyFont="1" applyFill="1" applyBorder="1" applyAlignment="1" applyProtection="1">
      <alignment horizontal="center" vertical="center" textRotation="90" wrapText="1"/>
      <protection hidden="1"/>
    </xf>
    <xf numFmtId="1" fontId="39" fillId="4" borderId="1" xfId="0" applyNumberFormat="1" applyFont="1" applyFill="1" applyBorder="1" applyAlignment="1" applyProtection="1">
      <alignment horizontal="center" vertical="center" textRotation="90" wrapText="1"/>
      <protection hidden="1"/>
    </xf>
    <xf numFmtId="1" fontId="33" fillId="4" borderId="1" xfId="0" applyNumberFormat="1" applyFont="1" applyFill="1" applyBorder="1" applyAlignment="1" applyProtection="1">
      <alignment horizontal="center" vertical="center"/>
      <protection hidden="1"/>
    </xf>
    <xf numFmtId="0" fontId="80" fillId="3" borderId="1" xfId="0" applyFont="1" applyFill="1" applyBorder="1" applyAlignment="1" applyProtection="1">
      <alignment horizontal="center" vertical="center"/>
      <protection hidden="1"/>
    </xf>
    <xf numFmtId="1" fontId="0" fillId="0" borderId="2" xfId="0" applyNumberFormat="1" applyBorder="1" applyAlignment="1">
      <alignment horizontal="center" wrapText="1"/>
    </xf>
    <xf numFmtId="1" fontId="0" fillId="0" borderId="7" xfId="0" applyNumberFormat="1" applyBorder="1" applyAlignment="1">
      <alignment horizontal="center" wrapText="1"/>
    </xf>
    <xf numFmtId="1" fontId="0" fillId="0" borderId="3" xfId="0" applyNumberFormat="1" applyBorder="1" applyAlignment="1">
      <alignment horizontal="center" wrapText="1"/>
    </xf>
    <xf numFmtId="1" fontId="78" fillId="0" borderId="53" xfId="0" applyNumberFormat="1" applyFont="1" applyBorder="1" applyAlignment="1">
      <alignment horizontal="center" vertical="center" wrapText="1"/>
    </xf>
    <xf numFmtId="1" fontId="78" fillId="0" borderId="0" xfId="0" applyNumberFormat="1" applyFont="1" applyAlignment="1">
      <alignment horizontal="center" vertical="center" wrapText="1"/>
    </xf>
    <xf numFmtId="1" fontId="78" fillId="0" borderId="4" xfId="0" applyNumberFormat="1" applyFont="1" applyBorder="1" applyAlignment="1">
      <alignment horizontal="center" vertical="center" wrapText="1"/>
    </xf>
    <xf numFmtId="1" fontId="0" fillId="0" borderId="0" xfId="0" applyNumberFormat="1" applyAlignment="1">
      <alignment horizontal="center" vertical="center"/>
    </xf>
    <xf numFmtId="0" fontId="81" fillId="0" borderId="53" xfId="0" applyFont="1" applyBorder="1" applyAlignment="1">
      <alignment horizontal="center" wrapText="1"/>
    </xf>
    <xf numFmtId="0" fontId="81" fillId="0" borderId="0" xfId="0" applyFont="1" applyAlignment="1">
      <alignment horizontal="center" wrapText="1"/>
    </xf>
    <xf numFmtId="0" fontId="81" fillId="0" borderId="4" xfId="0" applyFont="1" applyBorder="1" applyAlignment="1">
      <alignment horizontal="center" wrapText="1"/>
    </xf>
    <xf numFmtId="0" fontId="81" fillId="0" borderId="5" xfId="0" applyFont="1" applyBorder="1" applyAlignment="1">
      <alignment horizontal="center" wrapText="1"/>
    </xf>
    <xf numFmtId="0" fontId="81" fillId="0" borderId="8" xfId="0" applyFont="1" applyBorder="1" applyAlignment="1">
      <alignment horizontal="center" wrapText="1"/>
    </xf>
    <xf numFmtId="0" fontId="81" fillId="0" borderId="6" xfId="0" applyFont="1" applyBorder="1" applyAlignment="1">
      <alignment horizontal="center" wrapText="1"/>
    </xf>
    <xf numFmtId="1" fontId="37" fillId="5" borderId="1" xfId="0" applyNumberFormat="1" applyFont="1" applyFill="1" applyBorder="1" applyAlignment="1" applyProtection="1">
      <alignment horizontal="center" vertical="center"/>
      <protection hidden="1"/>
    </xf>
    <xf numFmtId="1" fontId="32" fillId="3" borderId="1" xfId="0" applyNumberFormat="1" applyFont="1" applyFill="1" applyBorder="1" applyAlignment="1" applyProtection="1">
      <alignment horizontal="center" vertical="center"/>
      <protection hidden="1"/>
    </xf>
    <xf numFmtId="1" fontId="45" fillId="3" borderId="10" xfId="0" applyNumberFormat="1" applyFont="1" applyFill="1" applyBorder="1" applyAlignment="1" applyProtection="1">
      <alignment horizontal="center" vertical="center"/>
      <protection hidden="1"/>
    </xf>
    <xf numFmtId="1" fontId="45" fillId="3" borderId="12" xfId="0" applyNumberFormat="1" applyFont="1" applyFill="1" applyBorder="1" applyAlignment="1" applyProtection="1">
      <alignment horizontal="center" vertical="center"/>
      <protection hidden="1"/>
    </xf>
    <xf numFmtId="1" fontId="51" fillId="3" borderId="1" xfId="0" applyNumberFormat="1" applyFont="1" applyFill="1" applyBorder="1" applyAlignment="1" applyProtection="1">
      <alignment horizontal="center" vertical="center" textRotation="90"/>
      <protection hidden="1"/>
    </xf>
    <xf numFmtId="0" fontId="51" fillId="3" borderId="1" xfId="0" applyFont="1" applyFill="1" applyBorder="1" applyAlignment="1" applyProtection="1">
      <alignment horizontal="center" vertical="center" textRotation="90"/>
      <protection hidden="1"/>
    </xf>
    <xf numFmtId="1" fontId="2" fillId="0" borderId="1" xfId="0" applyNumberFormat="1" applyFont="1" applyBorder="1" applyAlignment="1" applyProtection="1">
      <alignment horizontal="left" vertical="center"/>
      <protection locked="0"/>
    </xf>
    <xf numFmtId="1" fontId="51" fillId="5" borderId="1" xfId="0" applyNumberFormat="1" applyFont="1" applyFill="1" applyBorder="1" applyAlignment="1" applyProtection="1">
      <alignment horizontal="center" vertical="center" wrapText="1"/>
      <protection hidden="1"/>
    </xf>
    <xf numFmtId="2" fontId="2" fillId="4" borderId="1" xfId="0" applyNumberFormat="1" applyFont="1" applyFill="1" applyBorder="1" applyAlignment="1" applyProtection="1">
      <alignment horizontal="center" vertical="center"/>
      <protection locked="0"/>
    </xf>
    <xf numFmtId="1" fontId="32" fillId="0" borderId="10" xfId="0" applyNumberFormat="1" applyFont="1" applyBorder="1" applyAlignment="1" applyProtection="1">
      <alignment horizontal="center" vertical="center"/>
      <protection locked="0"/>
    </xf>
    <xf numFmtId="1" fontId="32" fillId="0" borderId="11" xfId="0" applyNumberFormat="1" applyFont="1" applyBorder="1" applyAlignment="1" applyProtection="1">
      <alignment horizontal="center" vertical="center"/>
      <protection locked="0"/>
    </xf>
    <xf numFmtId="1" fontId="32" fillId="0" borderId="12" xfId="0" applyNumberFormat="1" applyFont="1" applyBorder="1" applyAlignment="1" applyProtection="1">
      <alignment horizontal="center" vertical="center"/>
      <protection locked="0"/>
    </xf>
    <xf numFmtId="1" fontId="51" fillId="5" borderId="1" xfId="0" applyNumberFormat="1" applyFont="1" applyFill="1" applyBorder="1" applyAlignment="1" applyProtection="1">
      <alignment horizontal="center" vertical="center"/>
      <protection hidden="1"/>
    </xf>
    <xf numFmtId="2" fontId="32" fillId="0" borderId="10" xfId="0" applyNumberFormat="1" applyFont="1" applyBorder="1" applyAlignment="1" applyProtection="1">
      <alignment horizontal="center" vertical="center"/>
      <protection locked="0"/>
    </xf>
    <xf numFmtId="2" fontId="32" fillId="0" borderId="11" xfId="0" applyNumberFormat="1" applyFont="1" applyBorder="1" applyAlignment="1" applyProtection="1">
      <alignment horizontal="center" vertical="center"/>
      <protection locked="0"/>
    </xf>
    <xf numFmtId="2" fontId="32" fillId="0" borderId="12" xfId="0" applyNumberFormat="1" applyFont="1" applyBorder="1" applyAlignment="1" applyProtection="1">
      <alignment horizontal="center" vertical="center"/>
      <protection locked="0"/>
    </xf>
    <xf numFmtId="1" fontId="32" fillId="5" borderId="10" xfId="0" applyNumberFormat="1" applyFont="1" applyFill="1" applyBorder="1" applyAlignment="1" applyProtection="1">
      <alignment horizontal="center" vertical="center"/>
      <protection locked="0"/>
    </xf>
    <xf numFmtId="1" fontId="32" fillId="5" borderId="11" xfId="0" applyNumberFormat="1" applyFont="1" applyFill="1" applyBorder="1" applyAlignment="1" applyProtection="1">
      <alignment horizontal="center" vertical="center"/>
      <protection locked="0"/>
    </xf>
    <xf numFmtId="1" fontId="32" fillId="5" borderId="12" xfId="0" applyNumberFormat="1" applyFont="1" applyFill="1" applyBorder="1" applyAlignment="1" applyProtection="1">
      <alignment horizontal="center" vertical="center"/>
      <protection locked="0"/>
    </xf>
    <xf numFmtId="1" fontId="51" fillId="3" borderId="10" xfId="0" applyNumberFormat="1" applyFont="1" applyFill="1" applyBorder="1" applyAlignment="1" applyProtection="1">
      <alignment horizontal="center" vertical="center"/>
      <protection hidden="1"/>
    </xf>
    <xf numFmtId="1" fontId="51" fillId="3" borderId="11" xfId="0" applyNumberFormat="1" applyFont="1" applyFill="1" applyBorder="1" applyAlignment="1" applyProtection="1">
      <alignment horizontal="center" vertical="center"/>
      <protection hidden="1"/>
    </xf>
    <xf numFmtId="1" fontId="51" fillId="3" borderId="12" xfId="0" applyNumberFormat="1" applyFont="1" applyFill="1" applyBorder="1" applyAlignment="1" applyProtection="1">
      <alignment horizontal="center" vertical="center"/>
      <protection hidden="1"/>
    </xf>
    <xf numFmtId="1" fontId="37" fillId="0" borderId="0" xfId="0" applyNumberFormat="1" applyFont="1" applyAlignment="1" applyProtection="1">
      <alignment horizontal="center" vertical="center"/>
      <protection hidden="1"/>
    </xf>
    <xf numFmtId="1" fontId="56" fillId="0" borderId="0" xfId="0" applyNumberFormat="1" applyFont="1" applyAlignment="1" applyProtection="1">
      <alignment horizontal="center" vertical="center"/>
      <protection hidden="1"/>
    </xf>
    <xf numFmtId="1" fontId="50" fillId="0" borderId="0" xfId="0" applyNumberFormat="1" applyFont="1" applyAlignment="1" applyProtection="1">
      <alignment horizontal="center" vertical="center"/>
      <protection hidden="1"/>
    </xf>
    <xf numFmtId="1" fontId="60" fillId="4" borderId="13" xfId="0" applyNumberFormat="1" applyFont="1" applyFill="1" applyBorder="1" applyAlignment="1" applyProtection="1">
      <alignment horizontal="left" vertical="center"/>
      <protection hidden="1"/>
    </xf>
    <xf numFmtId="1" fontId="60" fillId="4" borderId="9" xfId="0" applyNumberFormat="1" applyFont="1" applyFill="1" applyBorder="1" applyAlignment="1" applyProtection="1">
      <alignment horizontal="left" vertical="center"/>
      <protection hidden="1"/>
    </xf>
    <xf numFmtId="1" fontId="60" fillId="4" borderId="14" xfId="0" applyNumberFormat="1" applyFont="1" applyFill="1" applyBorder="1" applyAlignment="1" applyProtection="1">
      <alignment horizontal="left" vertical="center"/>
      <protection hidden="1"/>
    </xf>
    <xf numFmtId="1" fontId="2" fillId="0" borderId="13" xfId="0" applyNumberFormat="1" applyFont="1" applyBorder="1" applyAlignment="1" applyProtection="1">
      <alignment horizontal="center" vertical="center"/>
      <protection locked="0"/>
    </xf>
    <xf numFmtId="1" fontId="2" fillId="0" borderId="9" xfId="0" applyNumberFormat="1" applyFont="1" applyBorder="1" applyAlignment="1" applyProtection="1">
      <alignment horizontal="center" vertical="center"/>
      <protection locked="0"/>
    </xf>
    <xf numFmtId="1" fontId="2" fillId="0" borderId="14" xfId="0" applyNumberFormat="1" applyFont="1" applyBorder="1" applyAlignment="1" applyProtection="1">
      <alignment horizontal="center" vertical="center"/>
      <protection locked="0"/>
    </xf>
    <xf numFmtId="1" fontId="35" fillId="0" borderId="0" xfId="0" applyNumberFormat="1" applyFont="1" applyAlignment="1" applyProtection="1">
      <alignment horizontal="left" vertical="center"/>
      <protection hidden="1"/>
    </xf>
    <xf numFmtId="1" fontId="35" fillId="0" borderId="4" xfId="0" applyNumberFormat="1" applyFont="1" applyBorder="1" applyAlignment="1" applyProtection="1">
      <alignment horizontal="left" vertical="center"/>
      <protection hidden="1"/>
    </xf>
    <xf numFmtId="1" fontId="35" fillId="0" borderId="8" xfId="0" applyNumberFormat="1" applyFont="1" applyBorder="1" applyAlignment="1" applyProtection="1">
      <alignment horizontal="left" vertical="center"/>
      <protection hidden="1"/>
    </xf>
    <xf numFmtId="1" fontId="35" fillId="0" borderId="6" xfId="0" applyNumberFormat="1" applyFont="1" applyBorder="1" applyAlignment="1" applyProtection="1">
      <alignment horizontal="left" vertical="center"/>
      <protection hidden="1"/>
    </xf>
    <xf numFmtId="1" fontId="32" fillId="0" borderId="13" xfId="0" applyNumberFormat="1" applyFont="1" applyBorder="1" applyAlignment="1" applyProtection="1">
      <alignment horizontal="center" vertical="center"/>
      <protection locked="0"/>
    </xf>
    <xf numFmtId="1" fontId="32" fillId="0" borderId="9" xfId="0" applyNumberFormat="1" applyFont="1" applyBorder="1" applyAlignment="1" applyProtection="1">
      <alignment horizontal="center" vertical="center"/>
      <protection locked="0"/>
    </xf>
    <xf numFmtId="1" fontId="32" fillId="0" borderId="14" xfId="0" applyNumberFormat="1" applyFont="1" applyBorder="1" applyAlignment="1" applyProtection="1">
      <alignment horizontal="center" vertical="center"/>
      <protection locked="0"/>
    </xf>
    <xf numFmtId="1" fontId="57" fillId="0" borderId="0" xfId="0" applyNumberFormat="1" applyFont="1" applyAlignment="1" applyProtection="1">
      <alignment horizontal="center" vertical="center"/>
      <protection hidden="1"/>
    </xf>
    <xf numFmtId="1" fontId="12" fillId="5" borderId="2" xfId="0" applyNumberFormat="1" applyFont="1" applyFill="1" applyBorder="1" applyAlignment="1" applyProtection="1">
      <alignment horizontal="center" vertical="center" wrapText="1"/>
      <protection hidden="1"/>
    </xf>
    <xf numFmtId="1" fontId="12" fillId="5" borderId="7" xfId="0" applyNumberFormat="1" applyFont="1" applyFill="1" applyBorder="1" applyAlignment="1" applyProtection="1">
      <alignment horizontal="center" vertical="center" wrapText="1"/>
      <protection hidden="1"/>
    </xf>
    <xf numFmtId="1" fontId="12" fillId="5" borderId="3" xfId="0" applyNumberFormat="1" applyFont="1" applyFill="1" applyBorder="1" applyAlignment="1" applyProtection="1">
      <alignment horizontal="center" vertical="center" wrapText="1"/>
      <protection hidden="1"/>
    </xf>
    <xf numFmtId="1" fontId="12" fillId="5" borderId="5" xfId="0" applyNumberFormat="1" applyFont="1" applyFill="1" applyBorder="1" applyAlignment="1" applyProtection="1">
      <alignment horizontal="center" vertical="center" wrapText="1"/>
      <protection hidden="1"/>
    </xf>
    <xf numFmtId="1" fontId="12" fillId="5" borderId="8" xfId="0" applyNumberFormat="1" applyFont="1" applyFill="1" applyBorder="1" applyAlignment="1" applyProtection="1">
      <alignment horizontal="center" vertical="center" wrapText="1"/>
      <protection hidden="1"/>
    </xf>
    <xf numFmtId="1" fontId="12" fillId="5" borderId="6" xfId="0" applyNumberFormat="1" applyFont="1" applyFill="1" applyBorder="1" applyAlignment="1" applyProtection="1">
      <alignment horizontal="center" vertical="center" wrapText="1"/>
      <protection hidden="1"/>
    </xf>
    <xf numFmtId="2" fontId="35" fillId="0" borderId="53" xfId="0" applyNumberFormat="1" applyFont="1" applyBorder="1" applyAlignment="1" applyProtection="1">
      <alignment horizontal="right" vertical="center"/>
      <protection locked="0"/>
    </xf>
    <xf numFmtId="2" fontId="35" fillId="0" borderId="0" xfId="0" applyNumberFormat="1" applyFont="1" applyAlignment="1" applyProtection="1">
      <alignment horizontal="right" vertical="center"/>
      <protection locked="0"/>
    </xf>
    <xf numFmtId="2" fontId="35" fillId="0" borderId="5" xfId="0" applyNumberFormat="1" applyFont="1" applyBorder="1" applyAlignment="1" applyProtection="1">
      <alignment horizontal="right" vertical="center"/>
      <protection locked="0"/>
    </xf>
    <xf numFmtId="2" fontId="35" fillId="0" borderId="8" xfId="0" applyNumberFormat="1" applyFont="1" applyBorder="1" applyAlignment="1" applyProtection="1">
      <alignment horizontal="right" vertical="center"/>
      <protection locked="0"/>
    </xf>
    <xf numFmtId="1" fontId="12" fillId="5" borderId="2" xfId="0" applyNumberFormat="1" applyFont="1" applyFill="1" applyBorder="1" applyAlignment="1" applyProtection="1">
      <alignment horizontal="center" vertical="center"/>
      <protection hidden="1"/>
    </xf>
    <xf numFmtId="1" fontId="12" fillId="5" borderId="7" xfId="0" applyNumberFormat="1" applyFont="1" applyFill="1" applyBorder="1" applyAlignment="1" applyProtection="1">
      <alignment horizontal="center" vertical="center"/>
      <protection hidden="1"/>
    </xf>
    <xf numFmtId="1" fontId="12" fillId="5" borderId="3" xfId="0" applyNumberFormat="1" applyFont="1" applyFill="1" applyBorder="1" applyAlignment="1" applyProtection="1">
      <alignment horizontal="center" vertical="center"/>
      <protection hidden="1"/>
    </xf>
    <xf numFmtId="1" fontId="12" fillId="5" borderId="5" xfId="0" applyNumberFormat="1" applyFont="1" applyFill="1" applyBorder="1" applyAlignment="1" applyProtection="1">
      <alignment horizontal="center" vertical="center"/>
      <protection hidden="1"/>
    </xf>
    <xf numFmtId="1" fontId="12" fillId="5" borderId="8" xfId="0" applyNumberFormat="1" applyFont="1" applyFill="1" applyBorder="1" applyAlignment="1" applyProtection="1">
      <alignment horizontal="center" vertical="center"/>
      <protection hidden="1"/>
    </xf>
    <xf numFmtId="1" fontId="12" fillId="5" borderId="6" xfId="0" applyNumberFormat="1" applyFont="1" applyFill="1" applyBorder="1" applyAlignment="1" applyProtection="1">
      <alignment horizontal="center" vertical="center"/>
      <protection hidden="1"/>
    </xf>
    <xf numFmtId="1" fontId="51" fillId="3" borderId="10" xfId="0" applyNumberFormat="1" applyFont="1" applyFill="1" applyBorder="1" applyAlignment="1" applyProtection="1">
      <alignment horizontal="left" vertical="center" wrapText="1"/>
      <protection hidden="1"/>
    </xf>
    <xf numFmtId="1" fontId="51" fillId="3" borderId="12" xfId="0" applyNumberFormat="1" applyFont="1" applyFill="1" applyBorder="1" applyAlignment="1" applyProtection="1">
      <alignment horizontal="left" vertical="center" wrapText="1"/>
      <protection hidden="1"/>
    </xf>
    <xf numFmtId="2" fontId="40" fillId="0" borderId="10" xfId="0" applyNumberFormat="1" applyFont="1" applyBorder="1" applyAlignment="1" applyProtection="1">
      <alignment horizontal="center" vertical="center"/>
      <protection locked="0"/>
    </xf>
    <xf numFmtId="2" fontId="40" fillId="0" borderId="12" xfId="0" applyNumberFormat="1" applyFont="1" applyBorder="1" applyAlignment="1" applyProtection="1">
      <alignment horizontal="center" vertical="center"/>
      <protection locked="0"/>
    </xf>
    <xf numFmtId="1" fontId="32" fillId="3" borderId="1" xfId="0" applyNumberFormat="1" applyFont="1" applyFill="1" applyBorder="1" applyAlignment="1" applyProtection="1">
      <alignment horizontal="center" vertical="center" textRotation="90" wrapText="1"/>
      <protection hidden="1"/>
    </xf>
    <xf numFmtId="1" fontId="51" fillId="3" borderId="1" xfId="0" applyNumberFormat="1" applyFont="1" applyFill="1" applyBorder="1" applyAlignment="1" applyProtection="1">
      <alignment horizontal="center" vertical="center" textRotation="90" wrapText="1"/>
      <protection hidden="1"/>
    </xf>
    <xf numFmtId="1" fontId="4" fillId="0" borderId="1" xfId="0" applyNumberFormat="1" applyFont="1" applyBorder="1" applyAlignment="1" applyProtection="1">
      <alignment horizontal="center" wrapText="1"/>
      <protection hidden="1"/>
    </xf>
    <xf numFmtId="1" fontId="51" fillId="0" borderId="53" xfId="0" applyNumberFormat="1" applyFont="1" applyBorder="1" applyAlignment="1" applyProtection="1">
      <alignment horizontal="center" vertical="center"/>
      <protection hidden="1"/>
    </xf>
    <xf numFmtId="1" fontId="51" fillId="0" borderId="0" xfId="0" applyNumberFormat="1" applyFont="1" applyAlignment="1" applyProtection="1">
      <alignment horizontal="center" vertical="center"/>
      <protection hidden="1"/>
    </xf>
    <xf numFmtId="1" fontId="51" fillId="0" borderId="4" xfId="0" applyNumberFormat="1" applyFont="1" applyBorder="1" applyAlignment="1" applyProtection="1">
      <alignment horizontal="center" vertical="center"/>
      <protection hidden="1"/>
    </xf>
    <xf numFmtId="1" fontId="18" fillId="0" borderId="1" xfId="0" applyNumberFormat="1" applyFont="1" applyBorder="1" applyAlignment="1" applyProtection="1">
      <alignment horizontal="center" vertical="center"/>
      <protection hidden="1"/>
    </xf>
    <xf numFmtId="1" fontId="32" fillId="0" borderId="5" xfId="0" applyNumberFormat="1" applyFont="1" applyBorder="1" applyAlignment="1" applyProtection="1">
      <alignment horizontal="left" vertical="center"/>
      <protection hidden="1"/>
    </xf>
    <xf numFmtId="1" fontId="32" fillId="0" borderId="8" xfId="0" applyNumberFormat="1" applyFont="1" applyBorder="1" applyAlignment="1" applyProtection="1">
      <alignment horizontal="left" vertical="center"/>
      <protection hidden="1"/>
    </xf>
    <xf numFmtId="1" fontId="32" fillId="0" borderId="8" xfId="0" applyNumberFormat="1" applyFont="1" applyBorder="1" applyAlignment="1" applyProtection="1">
      <alignment horizontal="right" vertical="center"/>
      <protection hidden="1"/>
    </xf>
    <xf numFmtId="1" fontId="2" fillId="0" borderId="53" xfId="0" applyNumberFormat="1" applyFont="1" applyBorder="1" applyAlignment="1" applyProtection="1">
      <alignment horizontal="center" vertical="center"/>
      <protection hidden="1"/>
    </xf>
    <xf numFmtId="1" fontId="2" fillId="0" borderId="4" xfId="0" applyNumberFormat="1" applyFont="1" applyBorder="1" applyAlignment="1" applyProtection="1">
      <alignment horizontal="center" vertical="center"/>
      <protection hidden="1"/>
    </xf>
    <xf numFmtId="1" fontId="4" fillId="0" borderId="53" xfId="0" applyNumberFormat="1" applyFont="1" applyBorder="1" applyAlignment="1" applyProtection="1">
      <alignment horizontal="center"/>
      <protection hidden="1"/>
    </xf>
    <xf numFmtId="1" fontId="4" fillId="0" borderId="0" xfId="0" applyNumberFormat="1" applyFont="1" applyAlignment="1" applyProtection="1">
      <alignment horizontal="center"/>
      <protection hidden="1"/>
    </xf>
    <xf numFmtId="1" fontId="4" fillId="0" borderId="4" xfId="0" applyNumberFormat="1" applyFont="1" applyBorder="1" applyAlignment="1" applyProtection="1">
      <alignment horizontal="center"/>
      <protection hidden="1"/>
    </xf>
    <xf numFmtId="1" fontId="42" fillId="0" borderId="0" xfId="0" applyNumberFormat="1" applyFont="1" applyAlignment="1" applyProtection="1">
      <alignment horizontal="left"/>
      <protection hidden="1"/>
    </xf>
    <xf numFmtId="1" fontId="51" fillId="5" borderId="10" xfId="0" applyNumberFormat="1" applyFont="1" applyFill="1" applyBorder="1" applyAlignment="1" applyProtection="1">
      <alignment horizontal="center" vertical="center"/>
      <protection hidden="1"/>
    </xf>
    <xf numFmtId="1" fontId="51" fillId="5" borderId="12" xfId="0" applyNumberFormat="1" applyFont="1" applyFill="1" applyBorder="1" applyAlignment="1" applyProtection="1">
      <alignment horizontal="center" vertical="center"/>
      <protection hidden="1"/>
    </xf>
    <xf numFmtId="1" fontId="37" fillId="5" borderId="1" xfId="0" applyNumberFormat="1" applyFont="1" applyFill="1" applyBorder="1" applyAlignment="1" applyProtection="1">
      <alignment horizontal="center" vertical="center" wrapText="1"/>
      <protection hidden="1"/>
    </xf>
    <xf numFmtId="1" fontId="9" fillId="0" borderId="53" xfId="0" applyNumberFormat="1" applyFont="1" applyBorder="1" applyAlignment="1" applyProtection="1">
      <alignment horizontal="center" vertical="top"/>
      <protection hidden="1"/>
    </xf>
    <xf numFmtId="1" fontId="9" fillId="0" borderId="0" xfId="0" applyNumberFormat="1" applyFont="1" applyAlignment="1" applyProtection="1">
      <alignment horizontal="center" vertical="top"/>
      <protection hidden="1"/>
    </xf>
    <xf numFmtId="1" fontId="9" fillId="0" borderId="4" xfId="0" applyNumberFormat="1" applyFont="1" applyBorder="1" applyAlignment="1" applyProtection="1">
      <alignment horizontal="center" vertical="top"/>
      <protection hidden="1"/>
    </xf>
    <xf numFmtId="1" fontId="59" fillId="3" borderId="10" xfId="0" applyNumberFormat="1" applyFont="1" applyFill="1" applyBorder="1" applyAlignment="1" applyProtection="1">
      <alignment horizontal="center" vertical="center"/>
      <protection hidden="1"/>
    </xf>
    <xf numFmtId="1" fontId="59" fillId="3" borderId="11" xfId="0" applyNumberFormat="1" applyFont="1" applyFill="1" applyBorder="1" applyAlignment="1" applyProtection="1">
      <alignment horizontal="center" vertical="center"/>
      <protection hidden="1"/>
    </xf>
    <xf numFmtId="1" fontId="59" fillId="3" borderId="12" xfId="0" applyNumberFormat="1" applyFont="1" applyFill="1" applyBorder="1" applyAlignment="1" applyProtection="1">
      <alignment horizontal="center" vertical="center"/>
      <protection hidden="1"/>
    </xf>
    <xf numFmtId="1" fontId="32" fillId="3" borderId="10" xfId="0" applyNumberFormat="1" applyFont="1" applyFill="1" applyBorder="1" applyAlignment="1" applyProtection="1">
      <alignment horizontal="center" vertical="center" textRotation="90" wrapText="1"/>
      <protection hidden="1"/>
    </xf>
    <xf numFmtId="1" fontId="32" fillId="3" borderId="11" xfId="0" applyNumberFormat="1" applyFont="1" applyFill="1" applyBorder="1" applyAlignment="1" applyProtection="1">
      <alignment horizontal="center" vertical="center" textRotation="90" wrapText="1"/>
      <protection hidden="1"/>
    </xf>
    <xf numFmtId="1" fontId="32" fillId="3" borderId="12" xfId="0" applyNumberFormat="1" applyFont="1" applyFill="1" applyBorder="1" applyAlignment="1" applyProtection="1">
      <alignment horizontal="center" vertical="center" textRotation="90" wrapText="1"/>
      <protection hidden="1"/>
    </xf>
    <xf numFmtId="1" fontId="42" fillId="0" borderId="44" xfId="0" applyNumberFormat="1" applyFont="1" applyBorder="1" applyAlignment="1" applyProtection="1">
      <alignment horizontal="left"/>
      <protection hidden="1"/>
    </xf>
    <xf numFmtId="1" fontId="42" fillId="0" borderId="19" xfId="0" applyNumberFormat="1" applyFont="1" applyBorder="1" applyAlignment="1" applyProtection="1">
      <alignment horizontal="left"/>
      <protection hidden="1"/>
    </xf>
    <xf numFmtId="1" fontId="42" fillId="0" borderId="23" xfId="0" applyNumberFormat="1" applyFont="1" applyBorder="1" applyAlignment="1" applyProtection="1">
      <alignment horizontal="left"/>
      <protection hidden="1"/>
    </xf>
    <xf numFmtId="1" fontId="41" fillId="0" borderId="48" xfId="0" applyNumberFormat="1" applyFont="1" applyBorder="1" applyAlignment="1" applyProtection="1">
      <alignment horizontal="center"/>
      <protection hidden="1"/>
    </xf>
    <xf numFmtId="1" fontId="41" fillId="0" borderId="45" xfId="0" applyNumberFormat="1" applyFont="1" applyBorder="1" applyAlignment="1" applyProtection="1">
      <alignment horizontal="center"/>
      <protection hidden="1"/>
    </xf>
    <xf numFmtId="1" fontId="41" fillId="0" borderId="46" xfId="0" applyNumberFormat="1" applyFont="1" applyBorder="1" applyAlignment="1" applyProtection="1">
      <alignment horizontal="center"/>
      <protection hidden="1"/>
    </xf>
    <xf numFmtId="1" fontId="4" fillId="0" borderId="24" xfId="0" applyNumberFormat="1" applyFont="1" applyBorder="1" applyAlignment="1" applyProtection="1">
      <alignment horizontal="center"/>
      <protection hidden="1"/>
    </xf>
    <xf numFmtId="1" fontId="4" fillId="0" borderId="22" xfId="0" applyNumberFormat="1" applyFont="1" applyBorder="1" applyAlignment="1" applyProtection="1">
      <alignment horizontal="center"/>
      <protection hidden="1"/>
    </xf>
    <xf numFmtId="1" fontId="51" fillId="0" borderId="24" xfId="0" applyNumberFormat="1" applyFont="1" applyBorder="1" applyAlignment="1" applyProtection="1">
      <alignment horizontal="center" vertical="top"/>
      <protection hidden="1"/>
    </xf>
    <xf numFmtId="1" fontId="63" fillId="0" borderId="0" xfId="0" applyNumberFormat="1" applyFont="1" applyAlignment="1" applyProtection="1">
      <alignment horizontal="center" vertical="top"/>
      <protection hidden="1"/>
    </xf>
    <xf numFmtId="1" fontId="63" fillId="0" borderId="22" xfId="0" applyNumberFormat="1" applyFont="1" applyBorder="1" applyAlignment="1" applyProtection="1">
      <alignment horizontal="center" vertical="top"/>
      <protection hidden="1"/>
    </xf>
    <xf numFmtId="1" fontId="4" fillId="0" borderId="17" xfId="0" applyNumberFormat="1" applyFont="1" applyBorder="1" applyAlignment="1" applyProtection="1">
      <alignment horizontal="left" vertical="center"/>
      <protection hidden="1"/>
    </xf>
    <xf numFmtId="1" fontId="51" fillId="0" borderId="17" xfId="0" applyNumberFormat="1" applyFont="1" applyBorder="1" applyAlignment="1" applyProtection="1">
      <alignment horizontal="right" vertical="center"/>
      <protection hidden="1"/>
    </xf>
    <xf numFmtId="1" fontId="4" fillId="0" borderId="17" xfId="0" applyNumberFormat="1" applyFont="1" applyBorder="1" applyAlignment="1" applyProtection="1">
      <alignment horizontal="center" vertical="center"/>
      <protection hidden="1"/>
    </xf>
    <xf numFmtId="1" fontId="61" fillId="6" borderId="15" xfId="0" applyNumberFormat="1" applyFont="1" applyFill="1" applyBorder="1" applyAlignment="1" applyProtection="1">
      <alignment horizontal="center" vertical="center" wrapText="1"/>
      <protection hidden="1"/>
    </xf>
    <xf numFmtId="1" fontId="61" fillId="6" borderId="17" xfId="0" applyNumberFormat="1" applyFont="1" applyFill="1" applyBorder="1" applyAlignment="1" applyProtection="1">
      <alignment horizontal="center" vertical="center" wrapText="1"/>
      <protection hidden="1"/>
    </xf>
    <xf numFmtId="1" fontId="61" fillId="6" borderId="16" xfId="0" applyNumberFormat="1" applyFont="1" applyFill="1" applyBorder="1" applyAlignment="1" applyProtection="1">
      <alignment horizontal="center" vertical="center" wrapText="1"/>
      <protection hidden="1"/>
    </xf>
    <xf numFmtId="1" fontId="61" fillId="6" borderId="44" xfId="0" applyNumberFormat="1" applyFont="1" applyFill="1" applyBorder="1" applyAlignment="1" applyProtection="1">
      <alignment horizontal="center" vertical="center" wrapText="1"/>
      <protection hidden="1"/>
    </xf>
    <xf numFmtId="1" fontId="61" fillId="6" borderId="19" xfId="0" applyNumberFormat="1" applyFont="1" applyFill="1" applyBorder="1" applyAlignment="1" applyProtection="1">
      <alignment horizontal="center" vertical="center" wrapText="1"/>
      <protection hidden="1"/>
    </xf>
    <xf numFmtId="1" fontId="61" fillId="6" borderId="23" xfId="0" applyNumberFormat="1" applyFont="1" applyFill="1" applyBorder="1" applyAlignment="1" applyProtection="1">
      <alignment horizontal="center" vertical="center" wrapText="1"/>
      <protection hidden="1"/>
    </xf>
    <xf numFmtId="1" fontId="62" fillId="0" borderId="15" xfId="0" applyNumberFormat="1" applyFont="1" applyBorder="1" applyAlignment="1" applyProtection="1">
      <alignment horizontal="center" vertical="center"/>
      <protection hidden="1"/>
    </xf>
    <xf numFmtId="1" fontId="62" fillId="0" borderId="17" xfId="0" applyNumberFormat="1" applyFont="1" applyBorder="1" applyAlignment="1" applyProtection="1">
      <alignment horizontal="center" vertical="center"/>
      <protection hidden="1"/>
    </xf>
    <xf numFmtId="1" fontId="62" fillId="0" borderId="16" xfId="0" applyNumberFormat="1" applyFont="1" applyBorder="1" applyAlignment="1" applyProtection="1">
      <alignment horizontal="center" vertical="center"/>
      <protection hidden="1"/>
    </xf>
    <xf numFmtId="1" fontId="4" fillId="0" borderId="24" xfId="0" applyNumberFormat="1" applyFont="1" applyBorder="1" applyAlignment="1" applyProtection="1">
      <alignment horizontal="center" vertical="center"/>
      <protection hidden="1"/>
    </xf>
    <xf numFmtId="1" fontId="4" fillId="0" borderId="0" xfId="0" applyNumberFormat="1" applyFont="1" applyAlignment="1" applyProtection="1">
      <alignment horizontal="center" vertical="center"/>
      <protection hidden="1"/>
    </xf>
    <xf numFmtId="1" fontId="4" fillId="0" borderId="22" xfId="0" applyNumberFormat="1" applyFont="1" applyBorder="1" applyAlignment="1" applyProtection="1">
      <alignment horizontal="center" vertical="center"/>
      <protection hidden="1"/>
    </xf>
    <xf numFmtId="1" fontId="4" fillId="0" borderId="30" xfId="0" applyNumberFormat="1" applyFont="1" applyBorder="1" applyAlignment="1" applyProtection="1">
      <alignment horizontal="center" vertical="center" textRotation="90"/>
      <protection hidden="1"/>
    </xf>
    <xf numFmtId="1" fontId="4" fillId="0" borderId="11" xfId="0" applyNumberFormat="1" applyFont="1" applyBorder="1" applyAlignment="1" applyProtection="1">
      <alignment horizontal="center" vertical="center" textRotation="90"/>
      <protection hidden="1"/>
    </xf>
    <xf numFmtId="1" fontId="4" fillId="0" borderId="29" xfId="0" applyNumberFormat="1" applyFont="1" applyBorder="1" applyAlignment="1" applyProtection="1">
      <alignment horizontal="center" vertical="center" textRotation="90"/>
      <protection hidden="1"/>
    </xf>
    <xf numFmtId="1" fontId="8" fillId="0" borderId="33" xfId="0" applyNumberFormat="1" applyFont="1" applyBorder="1" applyAlignment="1" applyProtection="1">
      <alignment horizontal="center" vertical="center"/>
      <protection hidden="1"/>
    </xf>
    <xf numFmtId="1" fontId="8" fillId="0" borderId="34" xfId="0" applyNumberFormat="1" applyFont="1" applyBorder="1" applyAlignment="1" applyProtection="1">
      <alignment horizontal="center" vertical="center"/>
      <protection hidden="1"/>
    </xf>
    <xf numFmtId="1" fontId="8" fillId="0" borderId="35" xfId="0" applyNumberFormat="1" applyFont="1" applyBorder="1" applyAlignment="1" applyProtection="1">
      <alignment horizontal="center" vertical="center"/>
      <protection hidden="1"/>
    </xf>
    <xf numFmtId="1" fontId="4" fillId="0" borderId="59" xfId="0" applyNumberFormat="1" applyFont="1" applyBorder="1" applyAlignment="1" applyProtection="1">
      <alignment horizontal="center" vertical="center"/>
      <protection hidden="1"/>
    </xf>
    <xf numFmtId="1" fontId="4" fillId="0" borderId="47" xfId="0" applyNumberFormat="1" applyFont="1" applyBorder="1" applyAlignment="1" applyProtection="1">
      <alignment horizontal="center" vertical="center"/>
      <protection hidden="1"/>
    </xf>
    <xf numFmtId="1" fontId="4" fillId="0" borderId="58" xfId="0" applyNumberFormat="1" applyFont="1" applyBorder="1" applyAlignment="1" applyProtection="1">
      <alignment horizontal="center" vertical="center"/>
      <protection hidden="1"/>
    </xf>
    <xf numFmtId="1" fontId="4" fillId="0" borderId="33" xfId="0" applyNumberFormat="1" applyFont="1" applyBorder="1" applyAlignment="1" applyProtection="1">
      <alignment horizontal="center" vertical="center"/>
      <protection hidden="1"/>
    </xf>
    <xf numFmtId="1" fontId="4" fillId="0" borderId="34" xfId="0" applyNumberFormat="1" applyFont="1" applyBorder="1" applyAlignment="1" applyProtection="1">
      <alignment horizontal="center" vertical="center"/>
      <protection hidden="1"/>
    </xf>
    <xf numFmtId="1" fontId="4" fillId="0" borderId="35" xfId="0" applyNumberFormat="1" applyFont="1" applyBorder="1" applyAlignment="1" applyProtection="1">
      <alignment horizontal="center" vertical="center"/>
      <protection hidden="1"/>
    </xf>
    <xf numFmtId="1" fontId="2" fillId="0" borderId="29" xfId="0" applyNumberFormat="1" applyFont="1" applyBorder="1" applyAlignment="1" applyProtection="1">
      <alignment horizontal="center" vertical="center" textRotation="90" wrapText="1"/>
      <protection hidden="1"/>
    </xf>
    <xf numFmtId="1" fontId="4" fillId="0" borderId="30" xfId="0" applyNumberFormat="1" applyFont="1" applyBorder="1" applyAlignment="1" applyProtection="1">
      <alignment horizontal="center" vertical="center" textRotation="90" wrapText="1"/>
      <protection hidden="1"/>
    </xf>
    <xf numFmtId="1" fontId="4" fillId="0" borderId="11" xfId="0" applyNumberFormat="1" applyFont="1" applyBorder="1" applyAlignment="1" applyProtection="1">
      <alignment horizontal="center" vertical="center" textRotation="90" wrapText="1"/>
      <protection hidden="1"/>
    </xf>
    <xf numFmtId="1" fontId="4" fillId="0" borderId="29" xfId="0" applyNumberFormat="1" applyFont="1" applyBorder="1" applyAlignment="1" applyProtection="1">
      <alignment horizontal="center" vertical="center" textRotation="90" wrapText="1"/>
      <protection hidden="1"/>
    </xf>
    <xf numFmtId="1" fontId="4" fillId="0" borderId="31" xfId="0" applyNumberFormat="1" applyFont="1" applyBorder="1" applyAlignment="1" applyProtection="1">
      <alignment horizontal="center" vertical="center" textRotation="90"/>
      <protection hidden="1"/>
    </xf>
    <xf numFmtId="1" fontId="4" fillId="0" borderId="28" xfId="0" applyNumberFormat="1" applyFont="1" applyBorder="1" applyAlignment="1" applyProtection="1">
      <alignment horizontal="center" vertical="center" textRotation="90"/>
      <protection hidden="1"/>
    </xf>
    <xf numFmtId="1" fontId="4" fillId="0" borderId="32" xfId="0" applyNumberFormat="1" applyFont="1" applyBorder="1" applyAlignment="1" applyProtection="1">
      <alignment horizontal="center" vertical="center" textRotation="90"/>
      <protection hidden="1"/>
    </xf>
    <xf numFmtId="1" fontId="32" fillId="0" borderId="45" xfId="0" applyNumberFormat="1" applyFont="1" applyBorder="1" applyAlignment="1" applyProtection="1">
      <alignment horizontal="right" vertical="center"/>
      <protection hidden="1"/>
    </xf>
    <xf numFmtId="1" fontId="4" fillId="12" borderId="45" xfId="0" applyNumberFormat="1" applyFont="1" applyFill="1" applyBorder="1" applyAlignment="1" applyProtection="1">
      <alignment horizontal="center" vertical="center"/>
      <protection hidden="1"/>
    </xf>
    <xf numFmtId="1" fontId="4" fillId="0" borderId="39" xfId="0" applyNumberFormat="1" applyFont="1" applyBorder="1" applyAlignment="1" applyProtection="1">
      <alignment horizontal="center" vertical="center" textRotation="90"/>
      <protection hidden="1"/>
    </xf>
    <xf numFmtId="1" fontId="4" fillId="0" borderId="4" xfId="0" applyNumberFormat="1" applyFont="1" applyBorder="1" applyAlignment="1" applyProtection="1">
      <alignment horizontal="center" vertical="center" textRotation="90"/>
      <protection hidden="1"/>
    </xf>
    <xf numFmtId="1" fontId="4" fillId="0" borderId="40" xfId="0" applyNumberFormat="1" applyFont="1" applyBorder="1" applyAlignment="1" applyProtection="1">
      <alignment horizontal="center" vertical="center" textRotation="90"/>
      <protection hidden="1"/>
    </xf>
    <xf numFmtId="1" fontId="4" fillId="0" borderId="45" xfId="0" applyNumberFormat="1" applyFont="1" applyBorder="1" applyAlignment="1" applyProtection="1">
      <alignment horizontal="left" vertical="center"/>
      <protection hidden="1"/>
    </xf>
    <xf numFmtId="1" fontId="4" fillId="12" borderId="45" xfId="0" applyNumberFormat="1" applyFont="1" applyFill="1" applyBorder="1" applyAlignment="1" applyProtection="1">
      <alignment horizontal="center" vertical="center"/>
      <protection locked="0"/>
    </xf>
    <xf numFmtId="1" fontId="35" fillId="5" borderId="33" xfId="0" applyNumberFormat="1" applyFont="1" applyFill="1" applyBorder="1" applyAlignment="1" applyProtection="1">
      <alignment horizontal="center" vertical="center"/>
      <protection hidden="1"/>
    </xf>
    <xf numFmtId="1" fontId="35" fillId="5" borderId="34" xfId="0" applyNumberFormat="1" applyFont="1" applyFill="1" applyBorder="1" applyAlignment="1" applyProtection="1">
      <alignment horizontal="center" vertical="center"/>
      <protection hidden="1"/>
    </xf>
    <xf numFmtId="1" fontId="35" fillId="5" borderId="35" xfId="0" applyNumberFormat="1" applyFont="1" applyFill="1" applyBorder="1" applyAlignment="1" applyProtection="1">
      <alignment horizontal="center" vertical="center"/>
      <protection hidden="1"/>
    </xf>
    <xf numFmtId="1" fontId="28" fillId="4" borderId="24" xfId="0" applyNumberFormat="1" applyFont="1" applyFill="1" applyBorder="1" applyAlignment="1" applyProtection="1">
      <alignment horizontal="left" vertical="center"/>
      <protection hidden="1"/>
    </xf>
    <xf numFmtId="1" fontId="28" fillId="4" borderId="0" xfId="0" applyNumberFormat="1" applyFont="1" applyFill="1" applyAlignment="1" applyProtection="1">
      <alignment horizontal="left" vertical="center"/>
      <protection hidden="1"/>
    </xf>
    <xf numFmtId="1" fontId="60" fillId="4" borderId="0" xfId="0" applyNumberFormat="1" applyFont="1" applyFill="1" applyAlignment="1" applyProtection="1">
      <alignment horizontal="left" vertical="center"/>
      <protection hidden="1"/>
    </xf>
    <xf numFmtId="1" fontId="60" fillId="4" borderId="22" xfId="0" applyNumberFormat="1" applyFont="1" applyFill="1" applyBorder="1" applyAlignment="1" applyProtection="1">
      <alignment horizontal="left" vertical="center"/>
      <protection hidden="1"/>
    </xf>
    <xf numFmtId="1" fontId="16" fillId="0" borderId="31" xfId="0" applyNumberFormat="1" applyFont="1" applyBorder="1" applyAlignment="1" applyProtection="1">
      <alignment horizontal="center" vertical="center" textRotation="90"/>
      <protection hidden="1"/>
    </xf>
    <xf numFmtId="1" fontId="16" fillId="0" borderId="28" xfId="0" applyNumberFormat="1" applyFont="1" applyBorder="1" applyAlignment="1" applyProtection="1">
      <alignment horizontal="center" vertical="center" textRotation="90"/>
      <protection hidden="1"/>
    </xf>
    <xf numFmtId="1" fontId="16" fillId="0" borderId="32" xfId="0" applyNumberFormat="1" applyFont="1" applyBorder="1" applyAlignment="1" applyProtection="1">
      <alignment horizontal="center" vertical="center" textRotation="90"/>
      <protection hidden="1"/>
    </xf>
    <xf numFmtId="1" fontId="4" fillId="19" borderId="65" xfId="0" applyNumberFormat="1" applyFont="1" applyFill="1" applyBorder="1" applyAlignment="1" applyProtection="1">
      <alignment horizontal="center" vertical="center"/>
      <protection hidden="1"/>
    </xf>
    <xf numFmtId="1" fontId="4" fillId="19" borderId="36" xfId="0" applyNumberFormat="1" applyFont="1" applyFill="1" applyBorder="1" applyAlignment="1" applyProtection="1">
      <alignment horizontal="center" vertical="center"/>
      <protection hidden="1"/>
    </xf>
    <xf numFmtId="1" fontId="17" fillId="0" borderId="30" xfId="0" applyNumberFormat="1" applyFont="1" applyBorder="1" applyAlignment="1" applyProtection="1">
      <alignment horizontal="center" vertical="center" textRotation="90" wrapText="1"/>
      <protection hidden="1"/>
    </xf>
    <xf numFmtId="1" fontId="17" fillId="0" borderId="11" xfId="0" applyNumberFormat="1" applyFont="1" applyBorder="1" applyAlignment="1" applyProtection="1">
      <alignment horizontal="center" vertical="center" textRotation="90" wrapText="1"/>
      <protection hidden="1"/>
    </xf>
    <xf numFmtId="1" fontId="17" fillId="0" borderId="29" xfId="0" applyNumberFormat="1" applyFont="1" applyBorder="1" applyAlignment="1" applyProtection="1">
      <alignment horizontal="center" vertical="center" textRotation="90" wrapText="1"/>
      <protection hidden="1"/>
    </xf>
    <xf numFmtId="1" fontId="16" fillId="0" borderId="30" xfId="0" applyNumberFormat="1" applyFont="1" applyBorder="1" applyAlignment="1" applyProtection="1">
      <alignment horizontal="center" vertical="center" textRotation="90" wrapText="1"/>
      <protection hidden="1"/>
    </xf>
    <xf numFmtId="1" fontId="16" fillId="0" borderId="11" xfId="0" applyNumberFormat="1" applyFont="1" applyBorder="1" applyAlignment="1" applyProtection="1">
      <alignment horizontal="center" vertical="center" textRotation="90" wrapText="1"/>
      <protection hidden="1"/>
    </xf>
    <xf numFmtId="1" fontId="16" fillId="0" borderId="29" xfId="0" applyNumberFormat="1" applyFont="1" applyBorder="1" applyAlignment="1" applyProtection="1">
      <alignment horizontal="center" vertical="center" textRotation="90" wrapText="1"/>
      <protection hidden="1"/>
    </xf>
    <xf numFmtId="1" fontId="16" fillId="0" borderId="30" xfId="0" applyNumberFormat="1" applyFont="1" applyBorder="1" applyAlignment="1" applyProtection="1">
      <alignment horizontal="center" vertical="center" textRotation="90"/>
      <protection hidden="1"/>
    </xf>
    <xf numFmtId="1" fontId="16" fillId="0" borderId="11" xfId="0" applyNumberFormat="1" applyFont="1" applyBorder="1" applyAlignment="1" applyProtection="1">
      <alignment horizontal="center" vertical="center" textRotation="90"/>
      <protection hidden="1"/>
    </xf>
    <xf numFmtId="1" fontId="16" fillId="0" borderId="29" xfId="0" applyNumberFormat="1" applyFont="1" applyBorder="1" applyAlignment="1" applyProtection="1">
      <alignment horizontal="center" vertical="center" textRotation="90"/>
      <protection hidden="1"/>
    </xf>
    <xf numFmtId="1" fontId="9" fillId="5" borderId="33" xfId="0" applyNumberFormat="1" applyFont="1" applyFill="1" applyBorder="1" applyAlignment="1" applyProtection="1">
      <alignment horizontal="center" vertical="center"/>
      <protection hidden="1"/>
    </xf>
    <xf numFmtId="1" fontId="9" fillId="5" borderId="34" xfId="0" applyNumberFormat="1" applyFont="1" applyFill="1" applyBorder="1" applyAlignment="1" applyProtection="1">
      <alignment horizontal="center" vertical="center"/>
      <protection hidden="1"/>
    </xf>
    <xf numFmtId="1" fontId="9" fillId="5" borderId="35" xfId="0" applyNumberFormat="1" applyFont="1" applyFill="1" applyBorder="1" applyAlignment="1" applyProtection="1">
      <alignment horizontal="center" vertical="center"/>
      <protection hidden="1"/>
    </xf>
    <xf numFmtId="1" fontId="16" fillId="0" borderId="39" xfId="0" applyNumberFormat="1" applyFont="1" applyBorder="1" applyAlignment="1" applyProtection="1">
      <alignment horizontal="center" vertical="center" textRotation="90"/>
      <protection hidden="1"/>
    </xf>
    <xf numFmtId="1" fontId="16" fillId="0" borderId="4" xfId="0" applyNumberFormat="1" applyFont="1" applyBorder="1" applyAlignment="1" applyProtection="1">
      <alignment horizontal="center" vertical="center" textRotation="90"/>
      <protection hidden="1"/>
    </xf>
    <xf numFmtId="1" fontId="16" fillId="0" borderId="40" xfId="0" applyNumberFormat="1" applyFont="1" applyBorder="1" applyAlignment="1" applyProtection="1">
      <alignment horizontal="center" vertical="center" textRotation="90"/>
      <protection hidden="1"/>
    </xf>
    <xf numFmtId="1" fontId="32" fillId="0" borderId="12" xfId="0" applyNumberFormat="1" applyFont="1" applyBorder="1" applyAlignment="1" applyProtection="1">
      <alignment horizontal="center" vertical="center" textRotation="90" wrapText="1"/>
      <protection hidden="1"/>
    </xf>
    <xf numFmtId="1" fontId="2" fillId="0" borderId="13" xfId="0" applyNumberFormat="1" applyFont="1" applyBorder="1" applyAlignment="1" applyProtection="1">
      <alignment horizontal="left" vertical="center"/>
      <protection hidden="1"/>
    </xf>
    <xf numFmtId="1" fontId="2" fillId="0" borderId="9" xfId="0" applyNumberFormat="1" applyFont="1" applyBorder="1" applyAlignment="1" applyProtection="1">
      <alignment horizontal="right" vertical="center"/>
      <protection hidden="1"/>
    </xf>
    <xf numFmtId="1" fontId="2" fillId="0" borderId="14" xfId="0" applyNumberFormat="1" applyFont="1" applyBorder="1" applyAlignment="1" applyProtection="1">
      <alignment horizontal="right" vertical="center"/>
      <protection hidden="1"/>
    </xf>
    <xf numFmtId="1" fontId="32" fillId="0" borderId="2" xfId="0" applyNumberFormat="1" applyFont="1" applyBorder="1" applyAlignment="1" applyProtection="1">
      <alignment horizontal="center" vertical="center" wrapText="1"/>
      <protection hidden="1"/>
    </xf>
    <xf numFmtId="1" fontId="32" fillId="0" borderId="7" xfId="0" applyNumberFormat="1" applyFont="1" applyBorder="1" applyAlignment="1" applyProtection="1">
      <alignment horizontal="center" vertical="center" wrapText="1"/>
      <protection hidden="1"/>
    </xf>
    <xf numFmtId="1" fontId="32" fillId="0" borderId="3" xfId="0" applyNumberFormat="1" applyFont="1" applyBorder="1" applyAlignment="1" applyProtection="1">
      <alignment horizontal="center" vertical="center" wrapText="1"/>
      <protection hidden="1"/>
    </xf>
    <xf numFmtId="1" fontId="16" fillId="0" borderId="59" xfId="0" applyNumberFormat="1" applyFont="1" applyBorder="1" applyAlignment="1" applyProtection="1">
      <alignment horizontal="center" vertical="center" textRotation="90"/>
      <protection hidden="1"/>
    </xf>
    <xf numFmtId="1" fontId="16" fillId="0" borderId="47" xfId="0" applyNumberFormat="1" applyFont="1" applyBorder="1" applyAlignment="1" applyProtection="1">
      <alignment horizontal="center" vertical="center" textRotation="90"/>
      <protection hidden="1"/>
    </xf>
    <xf numFmtId="1" fontId="16" fillId="0" borderId="58" xfId="0" applyNumberFormat="1" applyFont="1" applyBorder="1" applyAlignment="1" applyProtection="1">
      <alignment horizontal="center" vertical="center" textRotation="90"/>
      <protection hidden="1"/>
    </xf>
    <xf numFmtId="1" fontId="4" fillId="12" borderId="45" xfId="0" applyNumberFormat="1" applyFont="1" applyFill="1" applyBorder="1" applyAlignment="1" applyProtection="1">
      <alignment horizontal="center" vertical="center"/>
      <protection locked="0" hidden="1"/>
    </xf>
  </cellXfs>
  <cellStyles count="2">
    <cellStyle name="Hyperlink" xfId="1" builtinId="8"/>
    <cellStyle name="Normal" xfId="0" builtinId="0"/>
  </cellStyles>
  <dxfs count="2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00FF"/>
      <color rgb="FF15BD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3" Type="http://schemas.openxmlformats.org/officeDocument/2006/relationships/hyperlink" Target="#'&#2340;&#2371;. &#2349;&#2366;&#2359;&#2366;'!A1"/><Relationship Id="rId18" Type="http://schemas.openxmlformats.org/officeDocument/2006/relationships/hyperlink" Target="#'&#2357;&#2367;&#2332;&#2381;&#2334;&#2366;&#2344; &#2309;&#2306;&#2340;&#2352;&#2381;&#2327;&#2340; &#2350;&#2370;&#2354;&#2381;&#2351;&#2350;&#2366;&#2346;&#2344;'!A1"/><Relationship Id="rId26" Type="http://schemas.openxmlformats.org/officeDocument/2006/relationships/image" Target="../media/image4.png"/><Relationship Id="rId39" Type="http://schemas.openxmlformats.org/officeDocument/2006/relationships/hyperlink" Target="#'&#2360;&#2306;&#2351;&#2369;&#2325;&#2381;&#2340; &#2349;&#2366;&#2359;&#2366;-2 &#2309;.&#2350;&#2370;'!A1"/><Relationship Id="rId21" Type="http://schemas.openxmlformats.org/officeDocument/2006/relationships/hyperlink" Target="#&#2332;&#2354;&#2360;&#2369;&#2352;&#2325;&#2381;&#2359;&#2366;!A1"/><Relationship Id="rId34" Type="http://schemas.openxmlformats.org/officeDocument/2006/relationships/image" Target="../media/image5.jpg"/><Relationship Id="rId42" Type="http://schemas.openxmlformats.org/officeDocument/2006/relationships/hyperlink" Target="#'&#2344;&#2367;&#2325;&#2366;&#2354; &#2346;&#2369;&#2360;&#2381;&#2340;&#2367;&#2325;&#2366; (2)'!A1"/><Relationship Id="rId7" Type="http://schemas.openxmlformats.org/officeDocument/2006/relationships/hyperlink" Target="#'&#2350;&#2369;&#2326; &#2346;&#2371;&#2359;&#2381;&#2336;'!A1"/><Relationship Id="rId2" Type="http://schemas.openxmlformats.org/officeDocument/2006/relationships/hyperlink" Target="#'&#2357;&#2367;&#2342;&#2381;&#2351;&#2381;&#2352;&#2381;&#2341;&#2381;&#2351;&#2366;&#2330;&#2368; &#2350;&#2366;&#2361;&#2367;&#2340;&#2368;'!A1"/><Relationship Id="rId16" Type="http://schemas.openxmlformats.org/officeDocument/2006/relationships/hyperlink" Target="#'&#2340;&#2371;.&#2349;&#2366;&#2359;&#2366;-&#2309;.&#2350;&#2370;&#2354;&#2381;&#2351;&#2350;&#2366;&#2346;&#2344;'!A1"/><Relationship Id="rId29" Type="http://schemas.openxmlformats.org/officeDocument/2006/relationships/hyperlink" Target="#&#2327;&#2379;&#2359;&#2357;&#2366;&#2352;&#2366;!A1"/><Relationship Id="rId1" Type="http://schemas.openxmlformats.org/officeDocument/2006/relationships/hyperlink" Target="#MASTER!Print_Area"/><Relationship Id="rId6" Type="http://schemas.openxmlformats.org/officeDocument/2006/relationships/hyperlink" Target="#'&#2357;&#2366;&#2352;&#2381;&#2359;&#2367;&#2325; &#2344;&#2367;&#2325;&#2366;&#2354; &#2346;&#2340;&#2381;&#2352;&#2325;'!A1"/><Relationship Id="rId11" Type="http://schemas.openxmlformats.org/officeDocument/2006/relationships/hyperlink" Target="#&#2346;&#2381;&#2352;.&#2349;&#2366;&#2359;&#2366;!A1"/><Relationship Id="rId24" Type="http://schemas.openxmlformats.org/officeDocument/2006/relationships/image" Target="../media/image3.png"/><Relationship Id="rId32" Type="http://schemas.openxmlformats.org/officeDocument/2006/relationships/hyperlink" Target="#Whatsapp!A1"/><Relationship Id="rId37" Type="http://schemas.openxmlformats.org/officeDocument/2006/relationships/hyperlink" Target="#'&#2360;&#2306;&#2351;&#2369;&#2325;&#2381;&#2340; &#2349;&#2366;&#2359;&#2366;-1 &#2309;.&#2350;&#2370;.'!A1"/><Relationship Id="rId40" Type="http://schemas.openxmlformats.org/officeDocument/2006/relationships/image" Target="../media/image7.png"/><Relationship Id="rId45" Type="http://schemas.openxmlformats.org/officeDocument/2006/relationships/hyperlink" Target="#'NSQF FOR SS'!A1"/><Relationship Id="rId5" Type="http://schemas.openxmlformats.org/officeDocument/2006/relationships/hyperlink" Target="#'&#2357;&#2367;&#2332;&#2381;&#2334;&#2366;&#2344; '!A1"/><Relationship Id="rId15" Type="http://schemas.openxmlformats.org/officeDocument/2006/relationships/hyperlink" Target="#'&#2346;&#2381;&#2352;.&#2349;&#2366;&#2359;&#2366;-&#2309;.&#2350;&#2370;&#2354;&#2381;&#2351;&#2350;&#2366;&#2346;&#2344;'!A1"/><Relationship Id="rId23" Type="http://schemas.openxmlformats.org/officeDocument/2006/relationships/image" Target="../media/image2.jpg"/><Relationship Id="rId28" Type="http://schemas.openxmlformats.org/officeDocument/2006/relationships/hyperlink" Target="#'&#2357;&#2381;&#2342;&#2367;&#2340;&#2368;&#2351; &#2360;&#2340;&#2381;&#2352; &#2344;&#2367;&#2325;&#2366;&#2354; &#2346;&#2340;&#2381;&#2352;&#2325;'!A1"/><Relationship Id="rId36" Type="http://schemas.openxmlformats.org/officeDocument/2006/relationships/image" Target="../media/image6.jpg"/><Relationship Id="rId10" Type="http://schemas.openxmlformats.org/officeDocument/2006/relationships/hyperlink" Target="mailto:sachin.wakchaure22@gmail.com?subject=Easy%20Result%20System" TargetMode="External"/><Relationship Id="rId19" Type="http://schemas.openxmlformats.org/officeDocument/2006/relationships/hyperlink" Target="#'&#2309;&#2306;.&#2350;&#2369;.&#2360;&#2350;&#2366;&#2332; &#2358;&#2366;&#2360;&#2381;&#2352;'!A1"/><Relationship Id="rId31" Type="http://schemas.openxmlformats.org/officeDocument/2006/relationships/hyperlink" Target="#'&#2357;&#2366;&#2352;&#2381;&#2359;&#2367;&#2325; &#2346;&#2381;&#2352;&#2327;&#2340;&#2368; &#2346;&#2340;&#2381;&#2352;&#2325;'!A1"/><Relationship Id="rId44" Type="http://schemas.openxmlformats.org/officeDocument/2006/relationships/hyperlink" Target="#NSQF!A1"/><Relationship Id="rId4" Type="http://schemas.openxmlformats.org/officeDocument/2006/relationships/hyperlink" Target="#'&#2360;&#2350;&#2366;&#2332; &#2358;&#2366;&#2360;&#2381;&#2352;'!A1"/><Relationship Id="rId9" Type="http://schemas.openxmlformats.org/officeDocument/2006/relationships/hyperlink" Target="#'&#2344;&#2367;&#2325;&#2366;&#2354; &#2346;&#2369;&#2360;&#2381;&#2340;&#2367;&#2325;&#2366;'!A1"/><Relationship Id="rId14" Type="http://schemas.openxmlformats.org/officeDocument/2006/relationships/hyperlink" Target="#&#2327;&#2339;&#2367;&#2340;!A1"/><Relationship Id="rId22" Type="http://schemas.openxmlformats.org/officeDocument/2006/relationships/hyperlink" Target="#&#2310;.&#2358;&#2366;.&#2358;&#2367;&#2325;&#2381;&#2359;&#2339;!A1"/><Relationship Id="rId27" Type="http://schemas.openxmlformats.org/officeDocument/2006/relationships/hyperlink" Target="#'&#2346;&#2381;&#2352;&#2341;&#2350; &#2360;&#2340;&#2381;&#2352; &#2346;&#2352;&#2368;&#2325;&#2381;&#2359;&#2366; &#2344;&#2367;&#2325;&#2366;&#2354; &#2346;&#2340;&#2381;&#2352;&#2325;'!A1"/><Relationship Id="rId30" Type="http://schemas.openxmlformats.org/officeDocument/2006/relationships/hyperlink" Target="#'&#2346;&#2381;&#2352;&#2341;&#2350; &#2360;&#2340;&#2381;&#2352; &#2346;&#2381;&#2352;&#2327;&#2340;&#2368; &#2346;&#2340;&#2381;&#2352;&#2325;'!A1"/><Relationship Id="rId35" Type="http://schemas.openxmlformats.org/officeDocument/2006/relationships/hyperlink" Target="https://www.schooledutech.in/2021/06/blog-post_6.html" TargetMode="External"/><Relationship Id="rId43" Type="http://schemas.openxmlformats.org/officeDocument/2006/relationships/hyperlink" Target="#'NSQF FOR HINDI'!A1"/><Relationship Id="rId8" Type="http://schemas.openxmlformats.org/officeDocument/2006/relationships/hyperlink" Target="#&#2309;&#2344;&#2369;&#2325;&#2381;&#2352;&#2350;&#2339;&#2367;&#2325;&#2366;!A1"/><Relationship Id="rId3" Type="http://schemas.openxmlformats.org/officeDocument/2006/relationships/image" Target="../media/image1.jpeg"/><Relationship Id="rId12" Type="http://schemas.openxmlformats.org/officeDocument/2006/relationships/hyperlink" Target="#'&#2357;&#2381;&#2342;&#2367;.or &#2360;&#2306;&#2351;&#2369;&#2325;&#2381;&#2340; &#2349;&#2366;'!A1"/><Relationship Id="rId17" Type="http://schemas.openxmlformats.org/officeDocument/2006/relationships/hyperlink" Target="#&#2309;&#2306;.&#2350;&#2369;.&#2327;&#2339;&#2367;&#2340;!A1"/><Relationship Id="rId25" Type="http://schemas.openxmlformats.org/officeDocument/2006/relationships/hyperlink" Target="https://www.facebook.com/sachin.wakchaure" TargetMode="External"/><Relationship Id="rId33" Type="http://schemas.openxmlformats.org/officeDocument/2006/relationships/hyperlink" Target="https://t.me/joinchat/mo-78oWn4Vo2MWU9" TargetMode="External"/><Relationship Id="rId38" Type="http://schemas.openxmlformats.org/officeDocument/2006/relationships/hyperlink" Target="#'&#2357;&#2381;&#2342;&#2367;. &#2349;&#2366;&#2359;&#2366; &#2309;.&#2350;&#2370;&#2354;&#2381;&#2351;&#2350;&#2366;&#2346;&#2344;'!A1"/><Relationship Id="rId46" Type="http://schemas.openxmlformats.org/officeDocument/2006/relationships/hyperlink" Target="#&#2360;&#2370;&#2330;&#2344;&#2366;!A1"/><Relationship Id="rId20" Type="http://schemas.openxmlformats.org/officeDocument/2006/relationships/hyperlink" Target="#&#2360;&#2306;&#2352;&#2325;&#2381;&#2359;&#2339;&#2358;&#2366;&#2360;&#2381;&#2352;!A1"/><Relationship Id="rId41" Type="http://schemas.openxmlformats.org/officeDocument/2006/relationships/hyperlink" Target="https://www.schooledutech.in/"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s://www.schooledutech.in/2021/06/blog-post_6.html" TargetMode="External"/><Relationship Id="rId3" Type="http://schemas.openxmlformats.org/officeDocument/2006/relationships/hyperlink" Target="#Whatsapp!A1"/><Relationship Id="rId7" Type="http://schemas.openxmlformats.org/officeDocument/2006/relationships/image" Target="../media/image5.jpg"/><Relationship Id="rId2" Type="http://schemas.openxmlformats.org/officeDocument/2006/relationships/hyperlink" Target="#HOME!A1"/><Relationship Id="rId1" Type="http://schemas.openxmlformats.org/officeDocument/2006/relationships/hyperlink" Target="https://drive.google.com/drive/folders/1hEA-AB_qi_Tjp6Znris_AO-TBcWXQmqj?usp=sharing" TargetMode="External"/><Relationship Id="rId6" Type="http://schemas.openxmlformats.org/officeDocument/2006/relationships/hyperlink" Target="https://t.me/joinchat/mo-78oWn4Vo2MWU9" TargetMode="External"/><Relationship Id="rId5" Type="http://schemas.openxmlformats.org/officeDocument/2006/relationships/image" Target="../media/image8.png"/><Relationship Id="rId4" Type="http://schemas.openxmlformats.org/officeDocument/2006/relationships/hyperlink" Target="https://www.schooledutech.in/" TargetMode="External"/><Relationship Id="rId9" Type="http://schemas.openxmlformats.org/officeDocument/2006/relationships/image" Target="../media/image6.jpg"/></Relationships>
</file>

<file path=xl/drawings/_rels/drawing3.xml.rels><?xml version="1.0" encoding="UTF-8" standalone="yes"?>
<Relationships xmlns="http://schemas.openxmlformats.org/package/2006/relationships"><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8.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A1"/></Relationships>
</file>

<file path=xl/drawings/_rels/drawing2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0.png"/><Relationship Id="rId1" Type="http://schemas.openxmlformats.org/officeDocument/2006/relationships/hyperlink" Target="https://www.schooledutech.in/"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0.png"/><Relationship Id="rId1" Type="http://schemas.openxmlformats.org/officeDocument/2006/relationships/hyperlink" Target="https://www.schooledutech.in/"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s>
</file>

<file path=xl/drawings/_rels/drawing31.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s>
</file>

<file path=xl/drawings/_rels/drawing32.xml.rels><?xml version="1.0" encoding="UTF-8" standalone="yes"?>
<Relationships xmlns="http://schemas.openxmlformats.org/package/2006/relationships"><Relationship Id="rId8" Type="http://schemas.openxmlformats.org/officeDocument/2006/relationships/hyperlink" Target="https://www.schooledutech.in/2021/06/blog-post_6.html" TargetMode="External"/><Relationship Id="rId3" Type="http://schemas.openxmlformats.org/officeDocument/2006/relationships/image" Target="../media/image12.png"/><Relationship Id="rId7" Type="http://schemas.openxmlformats.org/officeDocument/2006/relationships/image" Target="../media/image5.jpg"/><Relationship Id="rId2" Type="http://schemas.openxmlformats.org/officeDocument/2006/relationships/image" Target="../media/image2.jpg"/><Relationship Id="rId1" Type="http://schemas.openxmlformats.org/officeDocument/2006/relationships/hyperlink" Target="#HOME!A1"/><Relationship Id="rId6" Type="http://schemas.openxmlformats.org/officeDocument/2006/relationships/hyperlink" Target="https://t.me/joinchat/mo-78oWn4Vo2MWU9" TargetMode="External"/><Relationship Id="rId5" Type="http://schemas.openxmlformats.org/officeDocument/2006/relationships/image" Target="../media/image8.png"/><Relationship Id="rId4" Type="http://schemas.openxmlformats.org/officeDocument/2006/relationships/hyperlink" Target="https://www.schooledutech.in/" TargetMode="External"/><Relationship Id="rId9" Type="http://schemas.openxmlformats.org/officeDocument/2006/relationships/image" Target="../media/image6.jpg"/></Relationships>
</file>

<file path=xl/drawings/_rels/drawing33.xml.rels><?xml version="1.0" encoding="UTF-8" standalone="yes"?>
<Relationships xmlns="http://schemas.openxmlformats.org/package/2006/relationships"><Relationship Id="rId8" Type="http://schemas.openxmlformats.org/officeDocument/2006/relationships/image" Target="../media/image2.jpg"/><Relationship Id="rId13" Type="http://schemas.openxmlformats.org/officeDocument/2006/relationships/hyperlink" Target="#'&#2357;&#2381;&#2342;&#2367;&#2340;&#2368;&#2351; &#2360;&#2340;&#2381;&#2352; &#2344;&#2367;&#2325;&#2366;&#2354; NSQF-HIN'!Print_Area"/><Relationship Id="rId18" Type="http://schemas.openxmlformats.org/officeDocument/2006/relationships/hyperlink" Target="#Whatsapp!A1"/><Relationship Id="rId26" Type="http://schemas.openxmlformats.org/officeDocument/2006/relationships/hyperlink" Target="#NSQF!A1"/><Relationship Id="rId3" Type="http://schemas.openxmlformats.org/officeDocument/2006/relationships/hyperlink" Target="#'&#2357;&#2366;&#2352;&#2381;&#2359;&#2367;&#2325; &#2344;&#2367;&#2325;&#2366;&#2354; &#2346;&#2340;&#2381;&#2352;&#2325; NSQF-HIN'!A1"/><Relationship Id="rId21" Type="http://schemas.openxmlformats.org/officeDocument/2006/relationships/hyperlink" Target="https://www.schooledutech.in/2021/06/blog-post_6.html" TargetMode="External"/><Relationship Id="rId7" Type="http://schemas.openxmlformats.org/officeDocument/2006/relationships/hyperlink" Target="mailto:sachin.wakchaure22@gmail.com?subject=Easy%20Result%20System" TargetMode="External"/><Relationship Id="rId12" Type="http://schemas.openxmlformats.org/officeDocument/2006/relationships/hyperlink" Target="#'&#2346;&#2381;&#2352;&#2341;&#2350; &#2360;&#2340;&#2381;&#2352; &#2344;&#2367;&#2325;&#2366;&#2354; NSQF-HIN'!A1"/><Relationship Id="rId17" Type="http://schemas.openxmlformats.org/officeDocument/2006/relationships/hyperlink" Target="#'&#2350;&#2369;&#2326; &#2346;&#2371;&#2359;&#2381;&#2336;'!A1"/><Relationship Id="rId25" Type="http://schemas.openxmlformats.org/officeDocument/2006/relationships/hyperlink" Target="#'&#2344;&#2367;&#2325;&#2366;&#2354; &#2346;&#2369;&#2360;&#2381;&#2340;&#2367;&#2325;&#2366; 2 NSQF-HIN'!A1"/><Relationship Id="rId2" Type="http://schemas.openxmlformats.org/officeDocument/2006/relationships/image" Target="../media/image1.jpeg"/><Relationship Id="rId16" Type="http://schemas.openxmlformats.org/officeDocument/2006/relationships/hyperlink" Target="#'&#2357;&#2366;&#2352;&#2381;&#2359;&#2367;&#2325; &#2346;&#2381;&#2352;&#2327;&#2340;&#2368; &#2346;&#2340;&#2381;&#2352;&#2325; NSQF-HIN'!A1"/><Relationship Id="rId20" Type="http://schemas.openxmlformats.org/officeDocument/2006/relationships/image" Target="../media/image5.jpg"/><Relationship Id="rId1" Type="http://schemas.openxmlformats.org/officeDocument/2006/relationships/hyperlink" Target="#HOME!A1"/><Relationship Id="rId6" Type="http://schemas.openxmlformats.org/officeDocument/2006/relationships/hyperlink" Target="#'&#2344;&#2367;&#2325;&#2366;&#2354; &#2346;&#2369;&#2360;&#2381;&#2340;&#2367;&#2325;&#2366; NSQF-HIN'!A1"/><Relationship Id="rId11" Type="http://schemas.openxmlformats.org/officeDocument/2006/relationships/image" Target="../media/image4.png"/><Relationship Id="rId24" Type="http://schemas.openxmlformats.org/officeDocument/2006/relationships/hyperlink" Target="https://www.schooledutech.in/" TargetMode="External"/><Relationship Id="rId5" Type="http://schemas.openxmlformats.org/officeDocument/2006/relationships/hyperlink" Target="#&#2309;&#2344;&#2369;&#2325;&#2381;&#2352;&#2350;&#2339;&#2367;&#2325;&#2366;!A1"/><Relationship Id="rId15" Type="http://schemas.openxmlformats.org/officeDocument/2006/relationships/hyperlink" Target="#'&#2346;&#2381;&#2352;&#2341;&#2350; &#2360;&#2340;&#2381;&#2352; &#2346;&#2381;&#2352;&#2327;&#2340;&#2368; &#2346;&#2340;&#2381;&#2352;&#2325;NSQF-HIN'!Print_Area"/><Relationship Id="rId23" Type="http://schemas.openxmlformats.org/officeDocument/2006/relationships/image" Target="../media/image7.png"/><Relationship Id="rId10" Type="http://schemas.openxmlformats.org/officeDocument/2006/relationships/hyperlink" Target="https://www.facebook.com/sachin.wakchaure" TargetMode="External"/><Relationship Id="rId19" Type="http://schemas.openxmlformats.org/officeDocument/2006/relationships/hyperlink" Target="https://t.me/joinchat/mo-78oWn4Vo2MWU9" TargetMode="External"/><Relationship Id="rId4" Type="http://schemas.openxmlformats.org/officeDocument/2006/relationships/hyperlink" Target="#'&#2350;&#2369;&#2326; &#2346;&#2371;&#2359;&#2381;&#2336; NSQF-HIN'!Print_Area"/><Relationship Id="rId9" Type="http://schemas.openxmlformats.org/officeDocument/2006/relationships/image" Target="../media/image3.png"/><Relationship Id="rId14" Type="http://schemas.openxmlformats.org/officeDocument/2006/relationships/hyperlink" Target="#'&#2327;&#2379;&#2359;&#2357;&#2366;&#2352;&#2366; NSQF-HIN'!Print_Titles"/><Relationship Id="rId22" Type="http://schemas.openxmlformats.org/officeDocument/2006/relationships/image" Target="../media/image6.jpg"/><Relationship Id="rId27" Type="http://schemas.openxmlformats.org/officeDocument/2006/relationships/hyperlink" Target="#'NSQF FOR HINDI'!Print_Area"/></Relationships>
</file>

<file path=xl/drawings/_rels/drawing34.xml.rels><?xml version="1.0" encoding="UTF-8" standalone="yes"?>
<Relationships xmlns="http://schemas.openxmlformats.org/package/2006/relationships"><Relationship Id="rId2" Type="http://schemas.openxmlformats.org/officeDocument/2006/relationships/hyperlink" Target="#'NSQF FOR HINDI'!Print_Area"/><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11.png"/></Relationships>
</file>

<file path=xl/drawings/_rels/drawing36.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HOME!A1"/><Relationship Id="rId1" Type="http://schemas.openxmlformats.org/officeDocument/2006/relationships/hyperlink" Target="#'NSQF FOR HINDI'!Print_Area"/><Relationship Id="rId4" Type="http://schemas.openxmlformats.org/officeDocument/2006/relationships/image" Target="../media/image9.png"/></Relationships>
</file>

<file path=xl/drawings/_rels/drawing37.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9.png"/></Relationships>
</file>

<file path=xl/drawings/_rels/drawing38.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9.png"/></Relationships>
</file>

<file path=xl/drawings/_rels/drawing39.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9.png"/></Relationships>
</file>

<file path=xl/drawings/_rels/drawing40.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10.png"/></Relationships>
</file>

<file path=xl/drawings/_rels/drawing41.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HINDI'!Print_Area"/><Relationship Id="rId1" Type="http://schemas.openxmlformats.org/officeDocument/2006/relationships/hyperlink" Target="#HOME!A1"/><Relationship Id="rId4" Type="http://schemas.openxmlformats.org/officeDocument/2006/relationships/image" Target="../media/image10.png"/></Relationships>
</file>

<file path=xl/drawings/_rels/drawing42.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 Id="rId4" Type="http://schemas.openxmlformats.org/officeDocument/2006/relationships/hyperlink" Target="#'NSQF FOR HINDI'!Print_Area"/></Relationships>
</file>

<file path=xl/drawings/_rels/drawing43.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 Id="rId4" Type="http://schemas.openxmlformats.org/officeDocument/2006/relationships/hyperlink" Target="#'NSQF FOR HINDI'!Print_Area"/></Relationships>
</file>

<file path=xl/drawings/_rels/drawing4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https://www.schooledutech.in/" TargetMode="External"/><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8" Type="http://schemas.openxmlformats.org/officeDocument/2006/relationships/image" Target="../media/image2.jpg"/><Relationship Id="rId13" Type="http://schemas.openxmlformats.org/officeDocument/2006/relationships/hyperlink" Target="#'&#2357;&#2381;&#2342;&#2367;&#2340;&#2368;&#2351; &#2360;&#2340;&#2381;&#2352; &#2344;&#2367; &#2346;&#2340;&#2381;&#2352;&#2325; NSQF-SS'!Print_Area"/><Relationship Id="rId18" Type="http://schemas.openxmlformats.org/officeDocument/2006/relationships/hyperlink" Target="#Whatsapp!A1"/><Relationship Id="rId26" Type="http://schemas.openxmlformats.org/officeDocument/2006/relationships/hyperlink" Target="#NSQF!A1"/><Relationship Id="rId3" Type="http://schemas.openxmlformats.org/officeDocument/2006/relationships/hyperlink" Target="#'&#2357;&#2366;&#2352;&#2381;&#2359;&#2367;&#2325; &#2344;&#2367;&#2325;&#2366;&#2354; &#2346;&#2340;&#2381;&#2352;&#2325; NSQF-SS'!A1"/><Relationship Id="rId21" Type="http://schemas.openxmlformats.org/officeDocument/2006/relationships/hyperlink" Target="https://www.schooledutech.in/2021/06/blog-post_6.html" TargetMode="External"/><Relationship Id="rId7" Type="http://schemas.openxmlformats.org/officeDocument/2006/relationships/hyperlink" Target="mailto:sachin.wakchaure22@gmail.com?subject=Easy%20Result%20System" TargetMode="External"/><Relationship Id="rId12" Type="http://schemas.openxmlformats.org/officeDocument/2006/relationships/hyperlink" Target="#'&#2346;&#2381;&#2352;&#2341;&#2350; &#2360;&#2340;&#2381;&#2352; &#2346;&#2352;&#2368;&#2325;&#2381;&#2359;&#2366; NSQF-SS'!Print_Area"/><Relationship Id="rId17" Type="http://schemas.openxmlformats.org/officeDocument/2006/relationships/hyperlink" Target="#'&#2350;&#2369;&#2326; &#2346;&#2371;&#2359;&#2381;&#2336;'!A1"/><Relationship Id="rId25" Type="http://schemas.openxmlformats.org/officeDocument/2006/relationships/hyperlink" Target="#'&#2344;&#2367;&#2325;&#2366;&#2354; &#2346;&#2369;&#2360;&#2381;&#2340;&#2367;&#2325;&#2366; 2 NSQF-SS'!Print_Area"/><Relationship Id="rId2" Type="http://schemas.openxmlformats.org/officeDocument/2006/relationships/image" Target="../media/image1.jpeg"/><Relationship Id="rId16" Type="http://schemas.openxmlformats.org/officeDocument/2006/relationships/hyperlink" Target="#'&#2357;&#2366;&#2352;&#2381;&#2359;&#2367;&#2325; &#2344;&#2367;&#2325;&#2366;&#2354; &#2346;&#2340;&#2381;&#2352;&#2325; NSQF-SS'!Print_Area"/><Relationship Id="rId20" Type="http://schemas.openxmlformats.org/officeDocument/2006/relationships/image" Target="../media/image5.jpg"/><Relationship Id="rId1" Type="http://schemas.openxmlformats.org/officeDocument/2006/relationships/hyperlink" Target="#HOME!A1"/><Relationship Id="rId6" Type="http://schemas.openxmlformats.org/officeDocument/2006/relationships/hyperlink" Target="#'&#2344;&#2367;&#2325;&#2366;&#2354; &#2346;&#2369;&#2360;&#2381;&#2340;&#2367;&#2325;&#2366; NSQF-SS'!Print_Area"/><Relationship Id="rId11" Type="http://schemas.openxmlformats.org/officeDocument/2006/relationships/image" Target="../media/image4.png"/><Relationship Id="rId24" Type="http://schemas.openxmlformats.org/officeDocument/2006/relationships/hyperlink" Target="https://www.schooledutech.in/" TargetMode="External"/><Relationship Id="rId5" Type="http://schemas.openxmlformats.org/officeDocument/2006/relationships/hyperlink" Target="#&#2309;&#2344;&#2369;&#2325;&#2381;&#2352;&#2350;&#2339;&#2367;&#2325;&#2366;!A1"/><Relationship Id="rId15" Type="http://schemas.openxmlformats.org/officeDocument/2006/relationships/hyperlink" Target="#'&#2346;&#2381;&#2352;&#2341;&#2350; &#2360;&#2340;&#2381;&#2352; &#2346;&#2381;&#2352;&#2327;&#2340;&#2368; &#2346;&#2340;&#2381;&#2352;&#2325; NSQF-SS'!Print_Area"/><Relationship Id="rId23" Type="http://schemas.openxmlformats.org/officeDocument/2006/relationships/image" Target="../media/image7.png"/><Relationship Id="rId10" Type="http://schemas.openxmlformats.org/officeDocument/2006/relationships/hyperlink" Target="https://www.facebook.com/sachin.wakchaure" TargetMode="External"/><Relationship Id="rId19" Type="http://schemas.openxmlformats.org/officeDocument/2006/relationships/hyperlink" Target="https://t.me/joinchat/mo-78oWn4Vo2MWU9" TargetMode="External"/><Relationship Id="rId4" Type="http://schemas.openxmlformats.org/officeDocument/2006/relationships/hyperlink" Target="#'&#2350;&#2369;&#2326; &#2346;&#2371;&#2359;&#2381;&#2336; NSQF-SS'!Print_Area"/><Relationship Id="rId9" Type="http://schemas.openxmlformats.org/officeDocument/2006/relationships/image" Target="../media/image3.png"/><Relationship Id="rId14" Type="http://schemas.openxmlformats.org/officeDocument/2006/relationships/hyperlink" Target="#'&#2327;&#2379;&#2359;&#2357;&#2366;&#2352;&#2366; NSQF-SS'!Print_Titles"/><Relationship Id="rId22" Type="http://schemas.openxmlformats.org/officeDocument/2006/relationships/image" Target="../media/image6.jpg"/><Relationship Id="rId27" Type="http://schemas.openxmlformats.org/officeDocument/2006/relationships/hyperlink" Target="#'NSQF FOR SS'!Print_Area"/></Relationships>
</file>

<file path=xl/drawings/_rels/drawing47.xml.rels><?xml version="1.0" encoding="UTF-8" standalone="yes"?>
<Relationships xmlns="http://schemas.openxmlformats.org/package/2006/relationships"><Relationship Id="rId2" Type="http://schemas.openxmlformats.org/officeDocument/2006/relationships/hyperlink" Target="#'NSQF FOR SS'!Print_Area"/><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SS'!Print_Area"/><Relationship Id="rId1" Type="http://schemas.openxmlformats.org/officeDocument/2006/relationships/hyperlink" Target="#HOME!A1"/><Relationship Id="rId4" Type="http://schemas.openxmlformats.org/officeDocument/2006/relationships/image" Target="../media/image10.png"/></Relationships>
</file>

<file path=xl/drawings/_rels/drawing49.xml.rels><?xml version="1.0" encoding="UTF-8" standalone="yes"?>
<Relationships xmlns="http://schemas.openxmlformats.org/package/2006/relationships"><Relationship Id="rId3" Type="http://schemas.openxmlformats.org/officeDocument/2006/relationships/hyperlink" Target="https://www.schooledutech.in/" TargetMode="External"/><Relationship Id="rId2" Type="http://schemas.openxmlformats.org/officeDocument/2006/relationships/hyperlink" Target="#'NSQF FOR SS'!Print_Area"/><Relationship Id="rId1" Type="http://schemas.openxmlformats.org/officeDocument/2006/relationships/hyperlink" Target="#HOME!A1"/><Relationship Id="rId4" Type="http://schemas.openxmlformats.org/officeDocument/2006/relationships/image" Target="../media/image10.png"/></Relationships>
</file>

<file path=xl/drawings/_rels/drawing50.xml.rels><?xml version="1.0" encoding="UTF-8" standalone="yes"?>
<Relationships xmlns="http://schemas.openxmlformats.org/package/2006/relationships"><Relationship Id="rId2" Type="http://schemas.openxmlformats.org/officeDocument/2006/relationships/hyperlink" Target="#'NSQF FOR SS'!Print_Area"/><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2" Type="http://schemas.openxmlformats.org/officeDocument/2006/relationships/hyperlink" Target="#'NSQF FOR SS'!Print_Area"/><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2" Type="http://schemas.openxmlformats.org/officeDocument/2006/relationships/hyperlink" Target="#'NSQF FOR SS'!Print_Area"/><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2" Type="http://schemas.openxmlformats.org/officeDocument/2006/relationships/hyperlink" Target="#'NSQF FOR SS'!Print_Area"/><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0.png"/><Relationship Id="rId1" Type="http://schemas.openxmlformats.org/officeDocument/2006/relationships/hyperlink" Target="https://www.schooledutech.in/" TargetMode="External"/><Relationship Id="rId4" Type="http://schemas.openxmlformats.org/officeDocument/2006/relationships/hyperlink" Target="#'NSQF FOR SS'!Print_Area"/></Relationships>
</file>

<file path=xl/drawings/_rels/drawing55.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 Id="rId4" Type="http://schemas.openxmlformats.org/officeDocument/2006/relationships/hyperlink" Target="#'NSQF FOR SS'!Print_Area"/></Relationships>
</file>

<file path=xl/drawings/_rels/drawing56.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11.png"/><Relationship Id="rId1" Type="http://schemas.openxmlformats.org/officeDocument/2006/relationships/hyperlink" Target="https://www.schooledutech.in/" TargetMode="External"/><Relationship Id="rId4" Type="http://schemas.openxmlformats.org/officeDocument/2006/relationships/hyperlink" Target="#'NSQF FOR SS'!Print_Area"/></Relationships>
</file>

<file path=xl/drawings/_rels/drawing57.xml.rels><?xml version="1.0" encoding="UTF-8" standalone="yes"?>
<Relationships xmlns="http://schemas.openxmlformats.org/package/2006/relationships"><Relationship Id="rId13" Type="http://schemas.openxmlformats.org/officeDocument/2006/relationships/hyperlink" Target="#'&#2340;&#2371;. &#2349;&#2366;&#2359;&#2366;'!A1"/><Relationship Id="rId18" Type="http://schemas.openxmlformats.org/officeDocument/2006/relationships/hyperlink" Target="#'&#2357;&#2367;&#2332;&#2381;&#2334;&#2366;&#2344; &#2309;&#2306;&#2340;&#2352;&#2381;&#2327;&#2340; &#2350;&#2370;&#2354;&#2381;&#2351;&#2350;&#2366;&#2346;&#2344;'!A1"/><Relationship Id="rId26" Type="http://schemas.openxmlformats.org/officeDocument/2006/relationships/image" Target="../media/image4.png"/><Relationship Id="rId39" Type="http://schemas.openxmlformats.org/officeDocument/2006/relationships/hyperlink" Target="#'&#2360;&#2306;&#2351;&#2369;&#2325;&#2381;&#2340; &#2349;&#2366;&#2359;&#2366;-2 &#2309;.&#2350;&#2370;'!A1"/><Relationship Id="rId21" Type="http://schemas.openxmlformats.org/officeDocument/2006/relationships/hyperlink" Target="#&#2332;&#2354;&#2360;&#2369;&#2352;&#2325;&#2381;&#2359;&#2366;!A1"/><Relationship Id="rId34" Type="http://schemas.openxmlformats.org/officeDocument/2006/relationships/image" Target="../media/image5.jpg"/><Relationship Id="rId42" Type="http://schemas.openxmlformats.org/officeDocument/2006/relationships/hyperlink" Target="#'&#2344;&#2367;&#2325;&#2366;&#2354; &#2346;&#2369;&#2360;&#2381;&#2340;&#2367;&#2325;&#2366; (2)'!A1"/><Relationship Id="rId7" Type="http://schemas.openxmlformats.org/officeDocument/2006/relationships/hyperlink" Target="#'&#2350;&#2369;&#2326; &#2346;&#2371;&#2359;&#2381;&#2336;'!A1"/><Relationship Id="rId2" Type="http://schemas.openxmlformats.org/officeDocument/2006/relationships/hyperlink" Target="#'&#2357;&#2367;&#2342;&#2381;&#2351;&#2381;&#2352;&#2381;&#2341;&#2381;&#2351;&#2366;&#2330;&#2368; &#2350;&#2366;&#2361;&#2367;&#2340;&#2368;'!A1"/><Relationship Id="rId16" Type="http://schemas.openxmlformats.org/officeDocument/2006/relationships/hyperlink" Target="#'&#2340;&#2371;.&#2349;&#2366;&#2359;&#2366;-&#2309;.&#2350;&#2370;&#2354;&#2381;&#2351;&#2350;&#2366;&#2346;&#2344;'!A1"/><Relationship Id="rId29" Type="http://schemas.openxmlformats.org/officeDocument/2006/relationships/hyperlink" Target="#&#2327;&#2379;&#2359;&#2357;&#2366;&#2352;&#2366;!A1"/><Relationship Id="rId1" Type="http://schemas.openxmlformats.org/officeDocument/2006/relationships/hyperlink" Target="#MASTER!Print_Area"/><Relationship Id="rId6" Type="http://schemas.openxmlformats.org/officeDocument/2006/relationships/hyperlink" Target="#'&#2357;&#2366;&#2352;&#2381;&#2359;&#2367;&#2325; &#2344;&#2367;&#2325;&#2366;&#2354; &#2346;&#2340;&#2381;&#2352;&#2325;'!A1"/><Relationship Id="rId11" Type="http://schemas.openxmlformats.org/officeDocument/2006/relationships/hyperlink" Target="#&#2346;&#2381;&#2352;.&#2349;&#2366;&#2359;&#2366;!A1"/><Relationship Id="rId24" Type="http://schemas.openxmlformats.org/officeDocument/2006/relationships/image" Target="../media/image3.png"/><Relationship Id="rId32" Type="http://schemas.openxmlformats.org/officeDocument/2006/relationships/hyperlink" Target="#Whatsapp!A1"/><Relationship Id="rId37" Type="http://schemas.openxmlformats.org/officeDocument/2006/relationships/hyperlink" Target="#'&#2360;&#2306;&#2351;&#2369;&#2325;&#2381;&#2340; &#2349;&#2366;&#2359;&#2366;-1 &#2309;.&#2350;&#2370;.'!A1"/><Relationship Id="rId40" Type="http://schemas.openxmlformats.org/officeDocument/2006/relationships/image" Target="../media/image7.png"/><Relationship Id="rId45" Type="http://schemas.openxmlformats.org/officeDocument/2006/relationships/hyperlink" Target="#'NSQF FOR SS'!A1"/><Relationship Id="rId5" Type="http://schemas.openxmlformats.org/officeDocument/2006/relationships/hyperlink" Target="#'&#2357;&#2367;&#2332;&#2381;&#2334;&#2366;&#2344; '!A1"/><Relationship Id="rId15" Type="http://schemas.openxmlformats.org/officeDocument/2006/relationships/hyperlink" Target="#'&#2346;&#2381;&#2352;.&#2349;&#2366;&#2359;&#2366;-&#2309;.&#2350;&#2370;&#2354;&#2381;&#2351;&#2350;&#2366;&#2346;&#2344;'!A1"/><Relationship Id="rId23" Type="http://schemas.openxmlformats.org/officeDocument/2006/relationships/image" Target="../media/image2.jpg"/><Relationship Id="rId28" Type="http://schemas.openxmlformats.org/officeDocument/2006/relationships/hyperlink" Target="#'&#2357;&#2381;&#2342;&#2367;&#2340;&#2368;&#2351; &#2360;&#2340;&#2381;&#2352; &#2344;&#2367;&#2325;&#2366;&#2354; &#2346;&#2340;&#2381;&#2352;&#2325;'!A1"/><Relationship Id="rId36" Type="http://schemas.openxmlformats.org/officeDocument/2006/relationships/image" Target="../media/image6.jpg"/><Relationship Id="rId10" Type="http://schemas.openxmlformats.org/officeDocument/2006/relationships/hyperlink" Target="mailto:sachin.wakchaure22@gmail.com?subject=Easy%20Result%20System" TargetMode="External"/><Relationship Id="rId19" Type="http://schemas.openxmlformats.org/officeDocument/2006/relationships/hyperlink" Target="#'&#2309;&#2306;.&#2350;&#2369;.&#2360;&#2350;&#2366;&#2332; &#2358;&#2366;&#2360;&#2381;&#2352;'!A1"/><Relationship Id="rId31" Type="http://schemas.openxmlformats.org/officeDocument/2006/relationships/hyperlink" Target="#'&#2357;&#2366;&#2352;&#2381;&#2359;&#2367;&#2325; &#2346;&#2381;&#2352;&#2327;&#2340;&#2368; &#2346;&#2340;&#2381;&#2352;&#2325;'!A1"/><Relationship Id="rId44" Type="http://schemas.openxmlformats.org/officeDocument/2006/relationships/hyperlink" Target="#NSQF!A1"/><Relationship Id="rId4" Type="http://schemas.openxmlformats.org/officeDocument/2006/relationships/hyperlink" Target="#'&#2360;&#2350;&#2366;&#2332; &#2358;&#2366;&#2360;&#2381;&#2352;'!A1"/><Relationship Id="rId9" Type="http://schemas.openxmlformats.org/officeDocument/2006/relationships/hyperlink" Target="#'&#2344;&#2367;&#2325;&#2366;&#2354; &#2346;&#2369;&#2360;&#2381;&#2340;&#2367;&#2325;&#2366;'!A1"/><Relationship Id="rId14" Type="http://schemas.openxmlformats.org/officeDocument/2006/relationships/hyperlink" Target="#&#2327;&#2339;&#2367;&#2340;!A1"/><Relationship Id="rId22" Type="http://schemas.openxmlformats.org/officeDocument/2006/relationships/hyperlink" Target="#&#2310;.&#2358;&#2366;.&#2358;&#2367;&#2325;&#2381;&#2359;&#2339;!A1"/><Relationship Id="rId27" Type="http://schemas.openxmlformats.org/officeDocument/2006/relationships/hyperlink" Target="#'&#2346;&#2381;&#2352;&#2341;&#2350; &#2360;&#2340;&#2381;&#2352; &#2346;&#2352;&#2368;&#2325;&#2381;&#2359;&#2366; &#2344;&#2367;&#2325;&#2366;&#2354; &#2346;&#2340;&#2381;&#2352;&#2325;'!A1"/><Relationship Id="rId30" Type="http://schemas.openxmlformats.org/officeDocument/2006/relationships/hyperlink" Target="#'&#2346;&#2381;&#2352;&#2341;&#2350; &#2360;&#2340;&#2381;&#2352; &#2346;&#2381;&#2352;&#2327;&#2340;&#2368; &#2346;&#2340;&#2381;&#2352;&#2325;'!A1"/><Relationship Id="rId35" Type="http://schemas.openxmlformats.org/officeDocument/2006/relationships/hyperlink" Target="https://www.schooledutech.in/2021/06/blog-post_6.html" TargetMode="External"/><Relationship Id="rId43" Type="http://schemas.openxmlformats.org/officeDocument/2006/relationships/hyperlink" Target="#'NSQF FOR HINDI'!A1"/><Relationship Id="rId8" Type="http://schemas.openxmlformats.org/officeDocument/2006/relationships/hyperlink" Target="#&#2309;&#2344;&#2369;&#2325;&#2381;&#2352;&#2350;&#2339;&#2367;&#2325;&#2366;!A1"/><Relationship Id="rId3" Type="http://schemas.openxmlformats.org/officeDocument/2006/relationships/image" Target="../media/image1.jpeg"/><Relationship Id="rId12" Type="http://schemas.openxmlformats.org/officeDocument/2006/relationships/hyperlink" Target="#'&#2357;&#2381;&#2342;&#2367;.or &#2360;&#2306;&#2351;&#2369;&#2325;&#2381;&#2340; &#2349;&#2366;'!A1"/><Relationship Id="rId17" Type="http://schemas.openxmlformats.org/officeDocument/2006/relationships/hyperlink" Target="#&#2309;&#2306;.&#2350;&#2369;.&#2327;&#2339;&#2367;&#2340;!A1"/><Relationship Id="rId25" Type="http://schemas.openxmlformats.org/officeDocument/2006/relationships/hyperlink" Target="https://www.facebook.com/sachin.wakchaure" TargetMode="External"/><Relationship Id="rId33" Type="http://schemas.openxmlformats.org/officeDocument/2006/relationships/hyperlink" Target="https://t.me/joinchat/mo-78oWn4Vo2MWU9" TargetMode="External"/><Relationship Id="rId38" Type="http://schemas.openxmlformats.org/officeDocument/2006/relationships/hyperlink" Target="#'&#2357;&#2381;&#2342;&#2367;. &#2349;&#2366;&#2359;&#2366; &#2309;.&#2350;&#2370;&#2354;&#2381;&#2351;&#2350;&#2366;&#2346;&#2344;'!A1"/><Relationship Id="rId20" Type="http://schemas.openxmlformats.org/officeDocument/2006/relationships/hyperlink" Target="#&#2360;&#2306;&#2352;&#2325;&#2381;&#2359;&#2339;&#2358;&#2366;&#2360;&#2381;&#2352;!A1"/><Relationship Id="rId41" Type="http://schemas.openxmlformats.org/officeDocument/2006/relationships/hyperlink" Target="https://www.schooledutech.in/" TargetMode="External"/></Relationships>
</file>

<file path=xl/drawings/_rels/drawing58.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285751</xdr:rowOff>
    </xdr:from>
    <xdr:to>
      <xdr:col>18</xdr:col>
      <xdr:colOff>254000</xdr:colOff>
      <xdr:row>27</xdr:row>
      <xdr:rowOff>269876</xdr:rowOff>
    </xdr:to>
    <xdr:sp macro="" textlink="">
      <xdr:nvSpPr>
        <xdr:cNvPr id="13" name="Up Arrow 12">
          <a:extLst>
            <a:ext uri="{FF2B5EF4-FFF2-40B4-BE49-F238E27FC236}">
              <a16:creationId xmlns:a16="http://schemas.microsoft.com/office/drawing/2014/main" id="{00000000-0008-0000-0000-00000D000000}"/>
            </a:ext>
          </a:extLst>
        </xdr:cNvPr>
        <xdr:cNvSpPr/>
      </xdr:nvSpPr>
      <xdr:spPr>
        <a:xfrm>
          <a:off x="0" y="6635751"/>
          <a:ext cx="12334875" cy="2381250"/>
        </a:xfrm>
        <a:prstGeom prst="upArrow">
          <a:avLst>
            <a:gd name="adj1" fmla="val 8561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72000" bIns="504000" rtlCol="0" anchor="ctr"/>
        <a:lstStyle/>
        <a:p>
          <a:pPr algn="ctr"/>
          <a:r>
            <a:rPr lang="mr-IN" sz="13800">
              <a:latin typeface="Algerian" panose="04020705040A02060702" pitchFamily="82" charset="0"/>
            </a:rPr>
            <a:t>Home</a:t>
          </a:r>
          <a:endParaRPr lang="en-IN" sz="1100">
            <a:latin typeface="Algerian" panose="04020705040A02060702" pitchFamily="82" charset="0"/>
          </a:endParaRPr>
        </a:p>
      </xdr:txBody>
    </xdr:sp>
    <xdr:clientData/>
  </xdr:twoCellAnchor>
  <xdr:twoCellAnchor>
    <xdr:from>
      <xdr:col>0</xdr:col>
      <xdr:colOff>65762</xdr:colOff>
      <xdr:row>0</xdr:row>
      <xdr:rowOff>36285</xdr:rowOff>
    </xdr:from>
    <xdr:to>
      <xdr:col>18</xdr:col>
      <xdr:colOff>229054</xdr:colOff>
      <xdr:row>22</xdr:row>
      <xdr:rowOff>308429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65762" y="36285"/>
          <a:ext cx="12244167" cy="725714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54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Mangal" pitchFamily="18" charset="0"/>
            <a:cs typeface="Mangal" pitchFamily="18" charset="0"/>
          </a:endParaRPr>
        </a:p>
      </xdr:txBody>
    </xdr:sp>
    <xdr:clientData/>
  </xdr:twoCellAnchor>
  <xdr:twoCellAnchor>
    <xdr:from>
      <xdr:col>0</xdr:col>
      <xdr:colOff>190501</xdr:colOff>
      <xdr:row>5</xdr:row>
      <xdr:rowOff>122465</xdr:rowOff>
    </xdr:from>
    <xdr:to>
      <xdr:col>3</xdr:col>
      <xdr:colOff>163286</xdr:colOff>
      <xdr:row>22</xdr:row>
      <xdr:rowOff>174625</xdr:rowOff>
    </xdr:to>
    <xdr:sp macro="" textlink="">
      <xdr:nvSpPr>
        <xdr:cNvPr id="98" name="Rounded Rectangle 97">
          <a:extLst>
            <a:ext uri="{FF2B5EF4-FFF2-40B4-BE49-F238E27FC236}">
              <a16:creationId xmlns:a16="http://schemas.microsoft.com/office/drawing/2014/main" id="{00000000-0008-0000-0000-000062000000}"/>
            </a:ext>
          </a:extLst>
        </xdr:cNvPr>
        <xdr:cNvSpPr/>
      </xdr:nvSpPr>
      <xdr:spPr>
        <a:xfrm>
          <a:off x="190501" y="1709965"/>
          <a:ext cx="2703285" cy="5449660"/>
        </a:xfrm>
        <a:prstGeom prst="roundRect">
          <a:avLst>
            <a:gd name="adj" fmla="val 3796"/>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mr-IN" sz="18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विषय गुण याद्या</a:t>
          </a:r>
          <a:endParaRPr lang="en-US" sz="18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0</xdr:col>
      <xdr:colOff>224514</xdr:colOff>
      <xdr:row>0</xdr:row>
      <xdr:rowOff>169336</xdr:rowOff>
    </xdr:from>
    <xdr:to>
      <xdr:col>2</xdr:col>
      <xdr:colOff>133747</xdr:colOff>
      <xdr:row>1</xdr:row>
      <xdr:rowOff>256326</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224514" y="169336"/>
          <a:ext cx="2045554" cy="399954"/>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1. शाळेची  माहिती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twoCellAnchor>
    <xdr:from>
      <xdr:col>0</xdr:col>
      <xdr:colOff>215566</xdr:colOff>
      <xdr:row>2</xdr:row>
      <xdr:rowOff>61856</xdr:rowOff>
    </xdr:from>
    <xdr:to>
      <xdr:col>2</xdr:col>
      <xdr:colOff>136072</xdr:colOff>
      <xdr:row>3</xdr:row>
      <xdr:rowOff>136696</xdr:rowOff>
    </xdr:to>
    <xdr:sp macro="" textlink="">
      <xdr:nvSpPr>
        <xdr:cNvPr id="5" name="Rounded Rectangle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215566" y="687785"/>
          <a:ext cx="2056827" cy="387804"/>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2. विद्यार्थी माहिती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twoCellAnchor>
    <xdr:from>
      <xdr:col>3</xdr:col>
      <xdr:colOff>369093</xdr:colOff>
      <xdr:row>0</xdr:row>
      <xdr:rowOff>204109</xdr:rowOff>
    </xdr:from>
    <xdr:to>
      <xdr:col>18</xdr:col>
      <xdr:colOff>178593</xdr:colOff>
      <xdr:row>2</xdr:row>
      <xdr:rowOff>231322</xdr:rowOff>
    </xdr:to>
    <xdr:sp macro="" textlink="">
      <xdr:nvSpPr>
        <xdr:cNvPr id="31" name="Rounded Rectangle 30">
          <a:extLst>
            <a:ext uri="{FF2B5EF4-FFF2-40B4-BE49-F238E27FC236}">
              <a16:creationId xmlns:a16="http://schemas.microsoft.com/office/drawing/2014/main" id="{00000000-0008-0000-0000-00001F000000}"/>
            </a:ext>
          </a:extLst>
        </xdr:cNvPr>
        <xdr:cNvSpPr/>
      </xdr:nvSpPr>
      <xdr:spPr>
        <a:xfrm>
          <a:off x="3107531" y="204109"/>
          <a:ext cx="9215437" cy="646338"/>
        </a:xfrm>
        <a:prstGeom prst="roundRect">
          <a:avLst>
            <a:gd name="adj" fmla="val 15615"/>
          </a:avLst>
        </a:prstGeom>
        <a:solidFill>
          <a:schemeClr val="accent2">
            <a:lumMod val="20000"/>
            <a:lumOff val="8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ctr">
          <a:scene3d>
            <a:camera prst="orthographicFront"/>
            <a:lightRig rig="flat" dir="tl">
              <a:rot lat="0" lon="0" rev="6600000"/>
            </a:lightRig>
          </a:scene3d>
          <a:sp3d extrusionH="25400" contourW="8890">
            <a:contourClr>
              <a:schemeClr val="accent2">
                <a:shade val="75000"/>
              </a:schemeClr>
            </a:contourClr>
          </a:sp3d>
        </a:bodyPr>
        <a:lstStyle/>
        <a:p>
          <a:pPr algn="ct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Easy Result System</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by</a:t>
          </a: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a:t>
          </a:r>
          <a:r>
            <a:rPr lang="mr-IN" sz="3000" b="1" cap="none" spc="0">
              <a:ln w="11430"/>
              <a:solidFill>
                <a:sysClr val="windowText" lastClr="000000"/>
              </a:solidFill>
              <a:effectLst>
                <a:outerShdw blurRad="50800" dist="39000" dir="5460000" algn="tl">
                  <a:srgbClr val="000000">
                    <a:alpha val="38000"/>
                  </a:srgbClr>
                </a:outerShdw>
              </a:effectLst>
              <a:latin typeface="Stencil" pitchFamily="82" charset="0"/>
              <a:ea typeface="+mn-ea"/>
              <a:cs typeface="+mn-cs"/>
            </a:rPr>
            <a:t>sachin wakchaure</a:t>
          </a:r>
          <a:endParaRPr lang="en-US" sz="3000" b="1" cap="none" spc="0">
            <a:ln w="11430"/>
            <a:solidFill>
              <a:sysClr val="windowText" lastClr="000000"/>
            </a:solidFill>
            <a:effectLst>
              <a:outerShdw blurRad="50800" dist="39000" dir="5460000" algn="tl">
                <a:srgbClr val="000000">
                  <a:alpha val="38000"/>
                </a:srgbClr>
              </a:outerShdw>
            </a:effectLst>
            <a:latin typeface="Stencil" pitchFamily="82" charset="0"/>
          </a:endParaRPr>
        </a:p>
      </xdr:txBody>
    </xdr:sp>
    <xdr:clientData/>
  </xdr:twoCellAnchor>
  <xdr:twoCellAnchor>
    <xdr:from>
      <xdr:col>13</xdr:col>
      <xdr:colOff>156478</xdr:colOff>
      <xdr:row>11</xdr:row>
      <xdr:rowOff>115672</xdr:rowOff>
    </xdr:from>
    <xdr:to>
      <xdr:col>18</xdr:col>
      <xdr:colOff>92816</xdr:colOff>
      <xdr:row>12</xdr:row>
      <xdr:rowOff>142884</xdr:rowOff>
    </xdr:to>
    <xdr:sp macro="" textlink="">
      <xdr:nvSpPr>
        <xdr:cNvPr id="52" name="Folded Corner 51">
          <a:extLst>
            <a:ext uri="{FF2B5EF4-FFF2-40B4-BE49-F238E27FC236}">
              <a16:creationId xmlns:a16="http://schemas.microsoft.com/office/drawing/2014/main" id="{00000000-0008-0000-0000-000034000000}"/>
            </a:ext>
          </a:extLst>
        </xdr:cNvPr>
        <xdr:cNvSpPr/>
      </xdr:nvSpPr>
      <xdr:spPr>
        <a:xfrm>
          <a:off x="8919478" y="3608172"/>
          <a:ext cx="3254213" cy="344712"/>
        </a:xfrm>
        <a:prstGeom prst="foldedCorner">
          <a:avLst>
            <a:gd name="adj" fmla="val 50000"/>
          </a:avLst>
        </a:prstGeom>
        <a:solidFill>
          <a:schemeClr val="accent6"/>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600" b="1">
              <a:solidFill>
                <a:schemeClr val="bg1"/>
              </a:solidFill>
            </a:rPr>
            <a:t>Mr.</a:t>
          </a:r>
          <a:r>
            <a:rPr lang="mr-IN" sz="1600" b="1" baseline="0">
              <a:solidFill>
                <a:schemeClr val="bg1"/>
              </a:solidFill>
            </a:rPr>
            <a:t> Sachin Madhavrao Wakchaure</a:t>
          </a:r>
          <a:endParaRPr lang="en-US" sz="1600" b="1">
            <a:solidFill>
              <a:schemeClr val="bg1"/>
            </a:solidFill>
          </a:endParaRPr>
        </a:p>
      </xdr:txBody>
    </xdr:sp>
    <xdr:clientData/>
  </xdr:twoCellAnchor>
  <xdr:twoCellAnchor>
    <xdr:from>
      <xdr:col>13</xdr:col>
      <xdr:colOff>528412</xdr:colOff>
      <xdr:row>15</xdr:row>
      <xdr:rowOff>156192</xdr:rowOff>
    </xdr:from>
    <xdr:to>
      <xdr:col>18</xdr:col>
      <xdr:colOff>70411</xdr:colOff>
      <xdr:row>16</xdr:row>
      <xdr:rowOff>170101</xdr:rowOff>
    </xdr:to>
    <xdr:sp macro="" textlink="">
      <xdr:nvSpPr>
        <xdr:cNvPr id="53" name="Folded Corner 52">
          <a:extLst>
            <a:ext uri="{FF2B5EF4-FFF2-40B4-BE49-F238E27FC236}">
              <a16:creationId xmlns:a16="http://schemas.microsoft.com/office/drawing/2014/main" id="{00000000-0008-0000-0000-000035000000}"/>
            </a:ext>
          </a:extLst>
        </xdr:cNvPr>
        <xdr:cNvSpPr/>
      </xdr:nvSpPr>
      <xdr:spPr>
        <a:xfrm>
          <a:off x="9291412" y="4918692"/>
          <a:ext cx="2859874" cy="331409"/>
        </a:xfrm>
        <a:prstGeom prst="foldedCorner">
          <a:avLst>
            <a:gd name="adj" fmla="val 34849"/>
          </a:avLst>
        </a:prstGeom>
        <a:solidFill>
          <a:srgbClr val="15BD0D"/>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l"/>
          <a:r>
            <a:rPr lang="mr-IN" sz="1400" b="1">
              <a:solidFill>
                <a:schemeClr val="bg1"/>
              </a:solidFill>
            </a:rPr>
            <a:t>Contact</a:t>
          </a:r>
          <a:r>
            <a:rPr lang="mr-IN" sz="1400" b="1" baseline="0">
              <a:solidFill>
                <a:schemeClr val="bg1"/>
              </a:solidFill>
            </a:rPr>
            <a:t> No. </a:t>
          </a:r>
          <a:r>
            <a:rPr lang="mr-IN" sz="1400" b="1">
              <a:solidFill>
                <a:schemeClr val="bg1"/>
              </a:solidFill>
            </a:rPr>
            <a:t>9822882466</a:t>
          </a:r>
          <a:endParaRPr lang="en-US" sz="1400" b="1">
            <a:solidFill>
              <a:schemeClr val="bg1"/>
            </a:solidFill>
          </a:endParaRPr>
        </a:p>
      </xdr:txBody>
    </xdr:sp>
    <xdr:clientData/>
  </xdr:twoCellAnchor>
  <xdr:twoCellAnchor>
    <xdr:from>
      <xdr:col>13</xdr:col>
      <xdr:colOff>170090</xdr:colOff>
      <xdr:row>16</xdr:row>
      <xdr:rowOff>309186</xdr:rowOff>
    </xdr:from>
    <xdr:to>
      <xdr:col>18</xdr:col>
      <xdr:colOff>96008</xdr:colOff>
      <xdr:row>19</xdr:row>
      <xdr:rowOff>310696</xdr:rowOff>
    </xdr:to>
    <xdr:sp macro="" textlink="">
      <xdr:nvSpPr>
        <xdr:cNvPr id="54" name="Up Ribbon 53">
          <a:extLst>
            <a:ext uri="{FF2B5EF4-FFF2-40B4-BE49-F238E27FC236}">
              <a16:creationId xmlns:a16="http://schemas.microsoft.com/office/drawing/2014/main" id="{00000000-0008-0000-0000-000036000000}"/>
            </a:ext>
          </a:extLst>
        </xdr:cNvPr>
        <xdr:cNvSpPr/>
      </xdr:nvSpPr>
      <xdr:spPr>
        <a:xfrm>
          <a:off x="8933090" y="5389186"/>
          <a:ext cx="3243793" cy="954010"/>
        </a:xfrm>
        <a:prstGeom prst="ribbon2">
          <a:avLst>
            <a:gd name="adj1" fmla="val 32023"/>
            <a:gd name="adj2" fmla="val 75000"/>
          </a:avLst>
        </a:prstGeom>
        <a:solidFill>
          <a:schemeClr val="tx2">
            <a:lumMod val="20000"/>
            <a:lumOff val="80000"/>
          </a:schemeClr>
        </a:solidFill>
        <a:ln>
          <a:solidFill>
            <a:schemeClr val="accent1"/>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rgbClr val="002060"/>
              </a:solidFill>
              <a:effectLst/>
              <a:latin typeface="BalBharatiDev05" pitchFamily="2" charset="0"/>
              <a:ea typeface="+mn-ea"/>
              <a:cs typeface="BalBharatiDev05" pitchFamily="2" charset="0"/>
            </a:rPr>
            <a:t>इयत्ता 9 वी व 10 वी </a:t>
          </a:r>
          <a:r>
            <a:rPr lang="en-US" sz="1600">
              <a:solidFill>
                <a:srgbClr val="002060"/>
              </a:solidFill>
              <a:effectLst/>
              <a:latin typeface="BalBharatiDev05" pitchFamily="2" charset="0"/>
              <a:ea typeface="+mn-ea"/>
              <a:cs typeface="BalBharatiDev05" pitchFamily="2" charset="0"/>
            </a:rPr>
            <a:t>करिता...</a:t>
          </a:r>
          <a:endParaRPr lang="en-US" sz="1600">
            <a:solidFill>
              <a:srgbClr val="002060"/>
            </a:solidFill>
            <a:effectLst/>
            <a:latin typeface="BalBharatiDev05" pitchFamily="2" charset="0"/>
            <a:cs typeface="BalBharatiDev05" pitchFamily="2" charset="0"/>
          </a:endParaRPr>
        </a:p>
      </xdr:txBody>
    </xdr:sp>
    <xdr:clientData/>
  </xdr:twoCellAnchor>
  <xdr:twoCellAnchor>
    <xdr:from>
      <xdr:col>17</xdr:col>
      <xdr:colOff>59532</xdr:colOff>
      <xdr:row>7</xdr:row>
      <xdr:rowOff>63410</xdr:rowOff>
    </xdr:from>
    <xdr:to>
      <xdr:col>18</xdr:col>
      <xdr:colOff>87345</xdr:colOff>
      <xdr:row>11</xdr:row>
      <xdr:rowOff>39493</xdr:rowOff>
    </xdr:to>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5532" y="2285910"/>
          <a:ext cx="932688" cy="124608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271700</xdr:colOff>
      <xdr:row>14</xdr:row>
      <xdr:rowOff>239603</xdr:rowOff>
    </xdr:from>
    <xdr:to>
      <xdr:col>0</xdr:col>
      <xdr:colOff>1481921</xdr:colOff>
      <xdr:row>15</xdr:row>
      <xdr:rowOff>202111</xdr:rowOff>
    </xdr:to>
    <xdr:sp macro="" textlink="">
      <xdr:nvSpPr>
        <xdr:cNvPr id="27" name="Rounded Rectangle 26">
          <a:hlinkClick xmlns:r="http://schemas.openxmlformats.org/officeDocument/2006/relationships" r:id="rId4"/>
          <a:extLst>
            <a:ext uri="{FF2B5EF4-FFF2-40B4-BE49-F238E27FC236}">
              <a16:creationId xmlns:a16="http://schemas.microsoft.com/office/drawing/2014/main" id="{00000000-0008-0000-0000-00001B000000}"/>
            </a:ext>
          </a:extLst>
        </xdr:cNvPr>
        <xdr:cNvSpPr/>
      </xdr:nvSpPr>
      <xdr:spPr>
        <a:xfrm>
          <a:off x="271700" y="4621103"/>
          <a:ext cx="1210221" cy="275472"/>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सा.शास्रे</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264582</xdr:colOff>
      <xdr:row>13</xdr:row>
      <xdr:rowOff>199737</xdr:rowOff>
    </xdr:from>
    <xdr:to>
      <xdr:col>0</xdr:col>
      <xdr:colOff>1473700</xdr:colOff>
      <xdr:row>14</xdr:row>
      <xdr:rowOff>156331</xdr:rowOff>
    </xdr:to>
    <xdr:sp macro="" textlink="">
      <xdr:nvSpPr>
        <xdr:cNvPr id="56" name="Rounded Rectangle 55">
          <a:hlinkClick xmlns:r="http://schemas.openxmlformats.org/officeDocument/2006/relationships" r:id="rId5"/>
          <a:extLst>
            <a:ext uri="{FF2B5EF4-FFF2-40B4-BE49-F238E27FC236}">
              <a16:creationId xmlns:a16="http://schemas.microsoft.com/office/drawing/2014/main" id="{00000000-0008-0000-0000-000038000000}"/>
            </a:ext>
          </a:extLst>
        </xdr:cNvPr>
        <xdr:cNvSpPr/>
      </xdr:nvSpPr>
      <xdr:spPr>
        <a:xfrm>
          <a:off x="264582" y="4268273"/>
          <a:ext cx="1209118" cy="26955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baseline="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 विज्ञान </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3</xdr:col>
      <xdr:colOff>356576</xdr:colOff>
      <xdr:row>3</xdr:row>
      <xdr:rowOff>36286</xdr:rowOff>
    </xdr:from>
    <xdr:to>
      <xdr:col>7</xdr:col>
      <xdr:colOff>206375</xdr:colOff>
      <xdr:row>17</xdr:row>
      <xdr:rowOff>254000</xdr:rowOff>
    </xdr:to>
    <xdr:sp macro="" textlink="">
      <xdr:nvSpPr>
        <xdr:cNvPr id="33" name="Rounded Rectangle 32">
          <a:extLst>
            <a:ext uri="{FF2B5EF4-FFF2-40B4-BE49-F238E27FC236}">
              <a16:creationId xmlns:a16="http://schemas.microsoft.com/office/drawing/2014/main" id="{00000000-0008-0000-0000-000021000000}"/>
            </a:ext>
          </a:extLst>
        </xdr:cNvPr>
        <xdr:cNvSpPr/>
      </xdr:nvSpPr>
      <xdr:spPr>
        <a:xfrm>
          <a:off x="3087076" y="988786"/>
          <a:ext cx="2262799" cy="4662714"/>
        </a:xfrm>
        <a:prstGeom prst="roundRect">
          <a:avLst>
            <a:gd name="adj" fmla="val 3557"/>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050" b="1">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4. निकाल पुस्तिका तयार करणे </a:t>
          </a:r>
          <a:r>
            <a:rPr lang="mr-IN" sz="1000">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(प्रिंट्स)</a:t>
          </a:r>
          <a:endParaRPr lang="en-US" sz="14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3</xdr:col>
      <xdr:colOff>454461</xdr:colOff>
      <xdr:row>6</xdr:row>
      <xdr:rowOff>123222</xdr:rowOff>
    </xdr:from>
    <xdr:to>
      <xdr:col>7</xdr:col>
      <xdr:colOff>90559</xdr:colOff>
      <xdr:row>9</xdr:row>
      <xdr:rowOff>285750</xdr:rowOff>
    </xdr:to>
    <xdr:sp macro="" textlink="">
      <xdr:nvSpPr>
        <xdr:cNvPr id="36" name="Rounded Rectangle 35">
          <a:extLst>
            <a:ext uri="{FF2B5EF4-FFF2-40B4-BE49-F238E27FC236}">
              <a16:creationId xmlns:a16="http://schemas.microsoft.com/office/drawing/2014/main" id="{00000000-0008-0000-0000-000024000000}"/>
            </a:ext>
          </a:extLst>
        </xdr:cNvPr>
        <xdr:cNvSpPr/>
      </xdr:nvSpPr>
      <xdr:spPr>
        <a:xfrm>
          <a:off x="3184961" y="2028222"/>
          <a:ext cx="2049098" cy="1115028"/>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200" b="0" i="0" cap="none" spc="0">
              <a:ln>
                <a:noFill/>
              </a:ln>
              <a:solidFill>
                <a:schemeClr val="tx1"/>
              </a:solidFill>
              <a:effectLst/>
              <a:latin typeface="Mangal" pitchFamily="18" charset="0"/>
              <a:cs typeface="Mangal" pitchFamily="18" charset="0"/>
            </a:rPr>
            <a:t>3</a:t>
          </a:r>
          <a:r>
            <a:rPr lang="mr-IN" sz="1200" b="0" i="0" cap="none" spc="0">
              <a:ln>
                <a:noFill/>
              </a:ln>
              <a:solidFill>
                <a:schemeClr val="tx1"/>
              </a:solidFill>
              <a:effectLst/>
              <a:latin typeface="Mangal" pitchFamily="18" charset="0"/>
              <a:cs typeface="Mangal" pitchFamily="18" charset="0"/>
            </a:rPr>
            <a:t>.संकलित निकाल पत्रक</a:t>
          </a:r>
          <a:endParaRPr lang="en-US" sz="12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487590</xdr:colOff>
      <xdr:row>8</xdr:row>
      <xdr:rowOff>170580</xdr:rowOff>
    </xdr:from>
    <xdr:to>
      <xdr:col>6</xdr:col>
      <xdr:colOff>589848</xdr:colOff>
      <xdr:row>9</xdr:row>
      <xdr:rowOff>194843</xdr:rowOff>
    </xdr:to>
    <xdr:sp macro="" textlink="">
      <xdr:nvSpPr>
        <xdr:cNvPr id="64" name="Rounded Rectangle 63">
          <a:hlinkClick xmlns:r="http://schemas.openxmlformats.org/officeDocument/2006/relationships" r:id="rId6"/>
          <a:extLst>
            <a:ext uri="{FF2B5EF4-FFF2-40B4-BE49-F238E27FC236}">
              <a16:creationId xmlns:a16="http://schemas.microsoft.com/office/drawing/2014/main" id="{00000000-0008-0000-0000-000040000000}"/>
            </a:ext>
          </a:extLst>
        </xdr:cNvPr>
        <xdr:cNvSpPr/>
      </xdr:nvSpPr>
      <xdr:spPr>
        <a:xfrm>
          <a:off x="3218090" y="2710580"/>
          <a:ext cx="1912008" cy="341763"/>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वार्षिक निकाल पत्रक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504221</xdr:colOff>
      <xdr:row>4</xdr:row>
      <xdr:rowOff>91488</xdr:rowOff>
    </xdr:from>
    <xdr:to>
      <xdr:col>7</xdr:col>
      <xdr:colOff>61233</xdr:colOff>
      <xdr:row>5</xdr:row>
      <xdr:rowOff>57454</xdr:rowOff>
    </xdr:to>
    <xdr:sp macro="" textlink="">
      <xdr:nvSpPr>
        <xdr:cNvPr id="68" name="Rounded Rectangle 67">
          <a:hlinkClick xmlns:r="http://schemas.openxmlformats.org/officeDocument/2006/relationships" r:id="rId7"/>
          <a:extLst>
            <a:ext uri="{FF2B5EF4-FFF2-40B4-BE49-F238E27FC236}">
              <a16:creationId xmlns:a16="http://schemas.microsoft.com/office/drawing/2014/main" id="{00000000-0008-0000-0000-000044000000}"/>
            </a:ext>
          </a:extLst>
        </xdr:cNvPr>
        <xdr:cNvSpPr/>
      </xdr:nvSpPr>
      <xdr:spPr>
        <a:xfrm>
          <a:off x="3234721" y="1361488"/>
          <a:ext cx="1970012" cy="283466"/>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400" b="0" i="0" cap="none" spc="0">
              <a:ln>
                <a:noFill/>
              </a:ln>
              <a:solidFill>
                <a:schemeClr val="tx1"/>
              </a:solidFill>
              <a:effectLst/>
              <a:latin typeface="Mangal" pitchFamily="18" charset="0"/>
              <a:cs typeface="Mangal" pitchFamily="18" charset="0"/>
            </a:rPr>
            <a:t>1</a:t>
          </a:r>
          <a:r>
            <a:rPr lang="mr-IN" sz="1400" b="0" i="0" cap="none" spc="0">
              <a:ln>
                <a:noFill/>
              </a:ln>
              <a:solidFill>
                <a:schemeClr val="tx1"/>
              </a:solidFill>
              <a:effectLst/>
              <a:latin typeface="Mangal" pitchFamily="18" charset="0"/>
              <a:cs typeface="Mangal" pitchFamily="18" charset="0"/>
            </a:rPr>
            <a:t>. मुख पृष्ठ</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461992</xdr:colOff>
      <xdr:row>11</xdr:row>
      <xdr:rowOff>142875</xdr:rowOff>
    </xdr:from>
    <xdr:to>
      <xdr:col>7</xdr:col>
      <xdr:colOff>98091</xdr:colOff>
      <xdr:row>17</xdr:row>
      <xdr:rowOff>222250</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3192492" y="3635375"/>
          <a:ext cx="2049099" cy="1984375"/>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050" b="0" i="0" cap="none" spc="0" baseline="0">
              <a:ln>
                <a:noFill/>
              </a:ln>
              <a:solidFill>
                <a:schemeClr val="tx1"/>
              </a:solidFill>
              <a:effectLst/>
              <a:latin typeface="BalBharatiDev05" pitchFamily="2" charset="0"/>
              <a:cs typeface="BalBharatiDev05" pitchFamily="2" charset="0"/>
            </a:rPr>
            <a:t>5</a:t>
          </a:r>
          <a:r>
            <a:rPr lang="mr-IN" sz="1050" b="0" i="0" cap="none" spc="0" baseline="0">
              <a:ln>
                <a:noFill/>
              </a:ln>
              <a:solidFill>
                <a:schemeClr val="tx1"/>
              </a:solidFill>
              <a:effectLst/>
              <a:latin typeface="BalBharatiDev05" pitchFamily="2" charset="0"/>
              <a:cs typeface="BalBharatiDev05" pitchFamily="2" charset="0"/>
            </a:rPr>
            <a:t>. </a:t>
          </a:r>
          <a:r>
            <a:rPr lang="mr-IN" sz="1050" b="0" i="0" cap="none" spc="0">
              <a:ln>
                <a:noFill/>
              </a:ln>
              <a:solidFill>
                <a:schemeClr val="tx1"/>
              </a:solidFill>
              <a:effectLst/>
              <a:latin typeface="BalBharatiDev05" pitchFamily="2" charset="0"/>
              <a:cs typeface="BalBharatiDev05" pitchFamily="2" charset="0"/>
            </a:rPr>
            <a:t>निकाल पत्रक पुस्तिका</a:t>
          </a:r>
          <a:endParaRPr lang="en-US" sz="1050" b="0" i="0" cap="none" spc="0">
            <a:ln>
              <a:noFill/>
            </a:ln>
            <a:solidFill>
              <a:schemeClr val="tx1"/>
            </a:solidFill>
            <a:effectLst/>
            <a:latin typeface="BalBharatiDev05" pitchFamily="2" charset="0"/>
            <a:cs typeface="BalBharatiDev05" pitchFamily="2" charset="0"/>
          </a:endParaRPr>
        </a:p>
      </xdr:txBody>
    </xdr:sp>
    <xdr:clientData/>
  </xdr:twoCellAnchor>
  <xdr:twoCellAnchor>
    <xdr:from>
      <xdr:col>3</xdr:col>
      <xdr:colOff>535889</xdr:colOff>
      <xdr:row>12</xdr:row>
      <xdr:rowOff>113956</xdr:rowOff>
    </xdr:from>
    <xdr:to>
      <xdr:col>7</xdr:col>
      <xdr:colOff>46951</xdr:colOff>
      <xdr:row>13</xdr:row>
      <xdr:rowOff>107530</xdr:rowOff>
    </xdr:to>
    <xdr:sp macro="" textlink="">
      <xdr:nvSpPr>
        <xdr:cNvPr id="71" name="Rounded Rectangle 70">
          <a:hlinkClick xmlns:r="http://schemas.openxmlformats.org/officeDocument/2006/relationships" r:id="rId8"/>
          <a:extLst>
            <a:ext uri="{FF2B5EF4-FFF2-40B4-BE49-F238E27FC236}">
              <a16:creationId xmlns:a16="http://schemas.microsoft.com/office/drawing/2014/main" id="{00000000-0008-0000-0000-000047000000}"/>
            </a:ext>
          </a:extLst>
        </xdr:cNvPr>
        <xdr:cNvSpPr/>
      </xdr:nvSpPr>
      <xdr:spPr>
        <a:xfrm>
          <a:off x="3266389" y="3923956"/>
          <a:ext cx="1924062" cy="311074"/>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rPr>
            <a:t>अनुक्रमणिका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endParaRPr>
        </a:p>
      </xdr:txBody>
    </xdr:sp>
    <xdr:clientData/>
  </xdr:twoCellAnchor>
  <xdr:twoCellAnchor>
    <xdr:from>
      <xdr:col>3</xdr:col>
      <xdr:colOff>539975</xdr:colOff>
      <xdr:row>13</xdr:row>
      <xdr:rowOff>204672</xdr:rowOff>
    </xdr:from>
    <xdr:to>
      <xdr:col>7</xdr:col>
      <xdr:colOff>45667</xdr:colOff>
      <xdr:row>15</xdr:row>
      <xdr:rowOff>101599</xdr:rowOff>
    </xdr:to>
    <xdr:sp macro="" textlink="">
      <xdr:nvSpPr>
        <xdr:cNvPr id="47" name="Rounded Rectangle 46">
          <a:hlinkClick xmlns:r="http://schemas.openxmlformats.org/officeDocument/2006/relationships" r:id="rId9"/>
          <a:extLst>
            <a:ext uri="{FF2B5EF4-FFF2-40B4-BE49-F238E27FC236}">
              <a16:creationId xmlns:a16="http://schemas.microsoft.com/office/drawing/2014/main" id="{00000000-0008-0000-0000-00002F000000}"/>
            </a:ext>
          </a:extLst>
        </xdr:cNvPr>
        <xdr:cNvSpPr/>
      </xdr:nvSpPr>
      <xdr:spPr>
        <a:xfrm>
          <a:off x="3270475" y="4332172"/>
          <a:ext cx="1918692" cy="53192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13</xdr:col>
      <xdr:colOff>517817</xdr:colOff>
      <xdr:row>12</xdr:row>
      <xdr:rowOff>220003</xdr:rowOff>
    </xdr:from>
    <xdr:to>
      <xdr:col>18</xdr:col>
      <xdr:colOff>94786</xdr:colOff>
      <xdr:row>13</xdr:row>
      <xdr:rowOff>263685</xdr:rowOff>
    </xdr:to>
    <xdr:sp macro="" textlink="">
      <xdr:nvSpPr>
        <xdr:cNvPr id="43" name="Folded Corner 42">
          <a:hlinkClick xmlns:r="http://schemas.openxmlformats.org/officeDocument/2006/relationships" r:id="rId10"/>
          <a:extLst>
            <a:ext uri="{FF2B5EF4-FFF2-40B4-BE49-F238E27FC236}">
              <a16:creationId xmlns:a16="http://schemas.microsoft.com/office/drawing/2014/main" id="{00000000-0008-0000-0000-00002B000000}"/>
            </a:ext>
          </a:extLst>
        </xdr:cNvPr>
        <xdr:cNvSpPr/>
      </xdr:nvSpPr>
      <xdr:spPr>
        <a:xfrm>
          <a:off x="9280817" y="4030003"/>
          <a:ext cx="2894844" cy="361182"/>
        </a:xfrm>
        <a:prstGeom prst="foldedCorner">
          <a:avLst>
            <a:gd name="adj" fmla="val 34849"/>
          </a:avLst>
        </a:prstGeom>
        <a:solidFill>
          <a:srgbClr val="FF0000"/>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200" b="1" baseline="0">
              <a:solidFill>
                <a:schemeClr val="bg1"/>
              </a:solidFill>
            </a:rPr>
            <a:t>email id- sachin.wakchaure22@gmail.com</a:t>
          </a:r>
          <a:endParaRPr lang="en-US" sz="1200" b="1">
            <a:solidFill>
              <a:schemeClr val="bg1"/>
            </a:solidFill>
          </a:endParaRPr>
        </a:p>
      </xdr:txBody>
    </xdr:sp>
    <xdr:clientData/>
  </xdr:twoCellAnchor>
  <xdr:twoCellAnchor>
    <xdr:from>
      <xdr:col>0</xdr:col>
      <xdr:colOff>216505</xdr:colOff>
      <xdr:row>8</xdr:row>
      <xdr:rowOff>2655</xdr:rowOff>
    </xdr:from>
    <xdr:to>
      <xdr:col>0</xdr:col>
      <xdr:colOff>1426726</xdr:colOff>
      <xdr:row>8</xdr:row>
      <xdr:rowOff>274950</xdr:rowOff>
    </xdr:to>
    <xdr:sp macro="" textlink="">
      <xdr:nvSpPr>
        <xdr:cNvPr id="66" name="Rounded Rectangle 65">
          <a:hlinkClick xmlns:r="http://schemas.openxmlformats.org/officeDocument/2006/relationships" r:id="rId11"/>
          <a:extLst>
            <a:ext uri="{FF2B5EF4-FFF2-40B4-BE49-F238E27FC236}">
              <a16:creationId xmlns:a16="http://schemas.microsoft.com/office/drawing/2014/main" id="{00000000-0008-0000-0000-000042000000}"/>
            </a:ext>
          </a:extLst>
        </xdr:cNvPr>
        <xdr:cNvSpPr/>
      </xdr:nvSpPr>
      <xdr:spPr>
        <a:xfrm>
          <a:off x="216505" y="2506369"/>
          <a:ext cx="1210221" cy="272295"/>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प्र.भाषा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227088</xdr:colOff>
      <xdr:row>9</xdr:row>
      <xdr:rowOff>30960</xdr:rowOff>
    </xdr:from>
    <xdr:to>
      <xdr:col>0</xdr:col>
      <xdr:colOff>1437309</xdr:colOff>
      <xdr:row>9</xdr:row>
      <xdr:rowOff>303258</xdr:rowOff>
    </xdr:to>
    <xdr:sp macro="" textlink="">
      <xdr:nvSpPr>
        <xdr:cNvPr id="67" name="Rounded Rectangle 66">
          <a:hlinkClick xmlns:r="http://schemas.openxmlformats.org/officeDocument/2006/relationships" r:id="rId12"/>
          <a:extLst>
            <a:ext uri="{FF2B5EF4-FFF2-40B4-BE49-F238E27FC236}">
              <a16:creationId xmlns:a16="http://schemas.microsoft.com/office/drawing/2014/main" id="{00000000-0008-0000-0000-000043000000}"/>
            </a:ext>
          </a:extLst>
        </xdr:cNvPr>
        <xdr:cNvSpPr/>
      </xdr:nvSpPr>
      <xdr:spPr>
        <a:xfrm>
          <a:off x="227088" y="2847639"/>
          <a:ext cx="1210221" cy="27229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व्दि. 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242882</xdr:colOff>
      <xdr:row>11</xdr:row>
      <xdr:rowOff>137433</xdr:rowOff>
    </xdr:from>
    <xdr:to>
      <xdr:col>0</xdr:col>
      <xdr:colOff>1453103</xdr:colOff>
      <xdr:row>12</xdr:row>
      <xdr:rowOff>109533</xdr:rowOff>
    </xdr:to>
    <xdr:sp macro="" textlink="">
      <xdr:nvSpPr>
        <xdr:cNvPr id="69" name="Rounded Rectangle 68">
          <a:hlinkClick xmlns:r="http://schemas.openxmlformats.org/officeDocument/2006/relationships" r:id="rId13"/>
          <a:extLst>
            <a:ext uri="{FF2B5EF4-FFF2-40B4-BE49-F238E27FC236}">
              <a16:creationId xmlns:a16="http://schemas.microsoft.com/office/drawing/2014/main" id="{00000000-0008-0000-0000-000045000000}"/>
            </a:ext>
          </a:extLst>
        </xdr:cNvPr>
        <xdr:cNvSpPr/>
      </xdr:nvSpPr>
      <xdr:spPr>
        <a:xfrm>
          <a:off x="242882" y="3580040"/>
          <a:ext cx="1210221" cy="285064"/>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तृ. 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247115</xdr:colOff>
      <xdr:row>12</xdr:row>
      <xdr:rowOff>169749</xdr:rowOff>
    </xdr:from>
    <xdr:to>
      <xdr:col>0</xdr:col>
      <xdr:colOff>1457336</xdr:colOff>
      <xdr:row>13</xdr:row>
      <xdr:rowOff>129080</xdr:rowOff>
    </xdr:to>
    <xdr:sp macro="" textlink="">
      <xdr:nvSpPr>
        <xdr:cNvPr id="72" name="Rounded Rectangle 71">
          <a:hlinkClick xmlns:r="http://schemas.openxmlformats.org/officeDocument/2006/relationships" r:id="rId14"/>
          <a:extLst>
            <a:ext uri="{FF2B5EF4-FFF2-40B4-BE49-F238E27FC236}">
              <a16:creationId xmlns:a16="http://schemas.microsoft.com/office/drawing/2014/main" id="{00000000-0008-0000-0000-000048000000}"/>
            </a:ext>
          </a:extLst>
        </xdr:cNvPr>
        <xdr:cNvSpPr/>
      </xdr:nvSpPr>
      <xdr:spPr>
        <a:xfrm>
          <a:off x="247115" y="3925320"/>
          <a:ext cx="1210221" cy="272296"/>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गणित</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32134</xdr:colOff>
      <xdr:row>8</xdr:row>
      <xdr:rowOff>15692</xdr:rowOff>
    </xdr:from>
    <xdr:to>
      <xdr:col>3</xdr:col>
      <xdr:colOff>111261</xdr:colOff>
      <xdr:row>8</xdr:row>
      <xdr:rowOff>275740</xdr:rowOff>
    </xdr:to>
    <xdr:sp macro="" textlink="">
      <xdr:nvSpPr>
        <xdr:cNvPr id="73" name="Rounded Rectangle 72">
          <a:hlinkClick xmlns:r="http://schemas.openxmlformats.org/officeDocument/2006/relationships" r:id="rId15"/>
          <a:extLst>
            <a:ext uri="{FF2B5EF4-FFF2-40B4-BE49-F238E27FC236}">
              <a16:creationId xmlns:a16="http://schemas.microsoft.com/office/drawing/2014/main" id="{00000000-0008-0000-0000-000049000000}"/>
            </a:ext>
          </a:extLst>
        </xdr:cNvPr>
        <xdr:cNvSpPr/>
      </xdr:nvSpPr>
      <xdr:spPr>
        <a:xfrm>
          <a:off x="1556134" y="2519406"/>
          <a:ext cx="1303770" cy="26004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प्र.भाषा-अ.मूल्यमापन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45362</xdr:colOff>
      <xdr:row>11</xdr:row>
      <xdr:rowOff>160418</xdr:rowOff>
    </xdr:from>
    <xdr:to>
      <xdr:col>3</xdr:col>
      <xdr:colOff>124489</xdr:colOff>
      <xdr:row>12</xdr:row>
      <xdr:rowOff>115439</xdr:rowOff>
    </xdr:to>
    <xdr:sp macro="" textlink="">
      <xdr:nvSpPr>
        <xdr:cNvPr id="80" name="Rounded Rectangle 79">
          <a:hlinkClick xmlns:r="http://schemas.openxmlformats.org/officeDocument/2006/relationships" r:id="rId16"/>
          <a:extLst>
            <a:ext uri="{FF2B5EF4-FFF2-40B4-BE49-F238E27FC236}">
              <a16:creationId xmlns:a16="http://schemas.microsoft.com/office/drawing/2014/main" id="{00000000-0008-0000-0000-000050000000}"/>
            </a:ext>
          </a:extLst>
        </xdr:cNvPr>
        <xdr:cNvSpPr/>
      </xdr:nvSpPr>
      <xdr:spPr>
        <a:xfrm>
          <a:off x="1569362" y="3603025"/>
          <a:ext cx="1303770" cy="267985"/>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तृ.भाषा-अ.मूल्यमापन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45362</xdr:colOff>
      <xdr:row>12</xdr:row>
      <xdr:rowOff>185555</xdr:rowOff>
    </xdr:from>
    <xdr:to>
      <xdr:col>3</xdr:col>
      <xdr:colOff>124489</xdr:colOff>
      <xdr:row>13</xdr:row>
      <xdr:rowOff>132639</xdr:rowOff>
    </xdr:to>
    <xdr:sp macro="" textlink="">
      <xdr:nvSpPr>
        <xdr:cNvPr id="81" name="Rounded Rectangle 80">
          <a:hlinkClick xmlns:r="http://schemas.openxmlformats.org/officeDocument/2006/relationships" r:id="rId17"/>
          <a:extLst>
            <a:ext uri="{FF2B5EF4-FFF2-40B4-BE49-F238E27FC236}">
              <a16:creationId xmlns:a16="http://schemas.microsoft.com/office/drawing/2014/main" id="{00000000-0008-0000-0000-000051000000}"/>
            </a:ext>
          </a:extLst>
        </xdr:cNvPr>
        <xdr:cNvSpPr/>
      </xdr:nvSpPr>
      <xdr:spPr>
        <a:xfrm>
          <a:off x="1569362" y="3941126"/>
          <a:ext cx="1303770" cy="26004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गणित</a:t>
          </a:r>
          <a:r>
            <a:rPr lang="en-US" sz="1000" b="1" i="0">
              <a:solidFill>
                <a:schemeClr val="dk1"/>
              </a:solidFill>
              <a:effectLst/>
              <a:latin typeface="+mn-lt"/>
              <a:ea typeface="+mn-ea"/>
              <a:cs typeface="+mn-cs"/>
            </a:rPr>
            <a:t>-</a:t>
          </a:r>
          <a:r>
            <a:rPr lang="mr-IN" sz="1000" b="1" i="0">
              <a:solidFill>
                <a:schemeClr val="dk1"/>
              </a:solidFill>
              <a:effectLst/>
              <a:latin typeface="+mn-lt"/>
              <a:ea typeface="+mn-ea"/>
              <a:cs typeface="+mn-cs"/>
            </a:rPr>
            <a:t>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49600</xdr:colOff>
      <xdr:row>13</xdr:row>
      <xdr:rowOff>211477</xdr:rowOff>
    </xdr:from>
    <xdr:to>
      <xdr:col>3</xdr:col>
      <xdr:colOff>128727</xdr:colOff>
      <xdr:row>14</xdr:row>
      <xdr:rowOff>158561</xdr:rowOff>
    </xdr:to>
    <xdr:sp macro="" textlink="">
      <xdr:nvSpPr>
        <xdr:cNvPr id="82" name="Rounded Rectangle 81">
          <a:hlinkClick xmlns:r="http://schemas.openxmlformats.org/officeDocument/2006/relationships" r:id="rId18"/>
          <a:extLst>
            <a:ext uri="{FF2B5EF4-FFF2-40B4-BE49-F238E27FC236}">
              <a16:creationId xmlns:a16="http://schemas.microsoft.com/office/drawing/2014/main" id="{00000000-0008-0000-0000-000052000000}"/>
            </a:ext>
          </a:extLst>
        </xdr:cNvPr>
        <xdr:cNvSpPr/>
      </xdr:nvSpPr>
      <xdr:spPr>
        <a:xfrm>
          <a:off x="1573600" y="4280013"/>
          <a:ext cx="1303770" cy="26004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विज्ञान</a:t>
          </a:r>
          <a:r>
            <a:rPr lang="en-US" sz="1000" b="1" i="0">
              <a:solidFill>
                <a:schemeClr val="dk1"/>
              </a:solidFill>
              <a:effectLst/>
              <a:latin typeface="+mn-lt"/>
              <a:ea typeface="+mn-ea"/>
              <a:cs typeface="+mn-cs"/>
            </a:rPr>
            <a:t>-</a:t>
          </a:r>
          <a:r>
            <a:rPr lang="mr-IN" sz="1000" b="1" i="0">
              <a:solidFill>
                <a:schemeClr val="dk1"/>
              </a:solidFill>
              <a:effectLst/>
              <a:latin typeface="+mn-lt"/>
              <a:ea typeface="+mn-ea"/>
              <a:cs typeface="+mn-cs"/>
            </a:rPr>
            <a:t>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280081</xdr:colOff>
      <xdr:row>17</xdr:row>
      <xdr:rowOff>258537</xdr:rowOff>
    </xdr:from>
    <xdr:to>
      <xdr:col>3</xdr:col>
      <xdr:colOff>89583</xdr:colOff>
      <xdr:row>22</xdr:row>
      <xdr:rowOff>81643</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280081" y="5656037"/>
          <a:ext cx="2540002" cy="1410606"/>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mr-IN" sz="1200" b="1" i="0" cap="none" spc="0">
              <a:ln>
                <a:noFill/>
              </a:ln>
              <a:solidFill>
                <a:schemeClr val="tx1"/>
              </a:solidFill>
              <a:effectLst/>
              <a:latin typeface="BalBharatiDev05" pitchFamily="2" charset="0"/>
              <a:cs typeface="+mn-cs"/>
            </a:rPr>
            <a:t>श्रेणी विषय</a:t>
          </a:r>
          <a:endParaRPr lang="en-US" sz="1200" b="1" i="0" cap="none" spc="0">
            <a:ln>
              <a:noFill/>
            </a:ln>
            <a:solidFill>
              <a:schemeClr val="tx1"/>
            </a:solidFill>
            <a:effectLst/>
            <a:latin typeface="BalBharatiDev05" pitchFamily="2" charset="0"/>
            <a:cs typeface="+mn-cs"/>
          </a:endParaRPr>
        </a:p>
      </xdr:txBody>
    </xdr:sp>
    <xdr:clientData/>
  </xdr:twoCellAnchor>
  <xdr:twoCellAnchor>
    <xdr:from>
      <xdr:col>1</xdr:col>
      <xdr:colOff>67067</xdr:colOff>
      <xdr:row>14</xdr:row>
      <xdr:rowOff>232636</xdr:rowOff>
    </xdr:from>
    <xdr:to>
      <xdr:col>3</xdr:col>
      <xdr:colOff>146194</xdr:colOff>
      <xdr:row>15</xdr:row>
      <xdr:rowOff>182895</xdr:rowOff>
    </xdr:to>
    <xdr:sp macro="" textlink="">
      <xdr:nvSpPr>
        <xdr:cNvPr id="83" name="Rounded Rectangle 82">
          <a:hlinkClick xmlns:r="http://schemas.openxmlformats.org/officeDocument/2006/relationships" r:id="rId19"/>
          <a:extLst>
            <a:ext uri="{FF2B5EF4-FFF2-40B4-BE49-F238E27FC236}">
              <a16:creationId xmlns:a16="http://schemas.microsoft.com/office/drawing/2014/main" id="{00000000-0008-0000-0000-000053000000}"/>
            </a:ext>
          </a:extLst>
        </xdr:cNvPr>
        <xdr:cNvSpPr/>
      </xdr:nvSpPr>
      <xdr:spPr>
        <a:xfrm>
          <a:off x="1591067" y="4614136"/>
          <a:ext cx="1303770" cy="263223"/>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सा.शा.-अ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403028</xdr:colOff>
      <xdr:row>20</xdr:row>
      <xdr:rowOff>231322</xdr:rowOff>
    </xdr:from>
    <xdr:to>
      <xdr:col>2</xdr:col>
      <xdr:colOff>588321</xdr:colOff>
      <xdr:row>22</xdr:row>
      <xdr:rowOff>27214</xdr:rowOff>
    </xdr:to>
    <xdr:sp macro="" textlink="">
      <xdr:nvSpPr>
        <xdr:cNvPr id="28" name="Rounded Rectangle 27">
          <a:hlinkClick xmlns:r="http://schemas.openxmlformats.org/officeDocument/2006/relationships" r:id="rId20"/>
          <a:extLst>
            <a:ext uri="{FF2B5EF4-FFF2-40B4-BE49-F238E27FC236}">
              <a16:creationId xmlns:a16="http://schemas.microsoft.com/office/drawing/2014/main" id="{00000000-0008-0000-0000-00001C000000}"/>
            </a:ext>
          </a:extLst>
        </xdr:cNvPr>
        <xdr:cNvSpPr/>
      </xdr:nvSpPr>
      <xdr:spPr>
        <a:xfrm>
          <a:off x="403028" y="6581322"/>
          <a:ext cx="2312543" cy="430892"/>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संरक्षणशास्र/</a:t>
          </a:r>
          <a:r>
            <a:rPr lang="en-US"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MCC/</a:t>
          </a:r>
          <a:r>
            <a:rPr lang="mr-IN"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स्काऊट गाईड/ना.स.शास्र व वाहतूक/</a:t>
          </a:r>
          <a:r>
            <a:rPr lang="en-US"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NCC</a:t>
          </a:r>
        </a:p>
      </xdr:txBody>
    </xdr:sp>
    <xdr:clientData/>
  </xdr:twoCellAnchor>
  <xdr:twoCellAnchor>
    <xdr:from>
      <xdr:col>0</xdr:col>
      <xdr:colOff>404911</xdr:colOff>
      <xdr:row>19</xdr:row>
      <xdr:rowOff>250372</xdr:rowOff>
    </xdr:from>
    <xdr:to>
      <xdr:col>2</xdr:col>
      <xdr:colOff>586812</xdr:colOff>
      <xdr:row>20</xdr:row>
      <xdr:rowOff>179329</xdr:rowOff>
    </xdr:to>
    <xdr:sp macro="" textlink="">
      <xdr:nvSpPr>
        <xdr:cNvPr id="29" name="Rounded Rectangle 28">
          <a:hlinkClick xmlns:r="http://schemas.openxmlformats.org/officeDocument/2006/relationships" r:id="rId21"/>
          <a:extLst>
            <a:ext uri="{FF2B5EF4-FFF2-40B4-BE49-F238E27FC236}">
              <a16:creationId xmlns:a16="http://schemas.microsoft.com/office/drawing/2014/main" id="{00000000-0008-0000-0000-00001D000000}"/>
            </a:ext>
          </a:extLst>
        </xdr:cNvPr>
        <xdr:cNvSpPr/>
      </xdr:nvSpPr>
      <xdr:spPr>
        <a:xfrm>
          <a:off x="404911" y="6282872"/>
          <a:ext cx="2309151" cy="246457"/>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जलसुरक्षा</a:t>
          </a:r>
          <a:endParaRPr lang="en-US"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399144</xdr:colOff>
      <xdr:row>18</xdr:row>
      <xdr:rowOff>223158</xdr:rowOff>
    </xdr:from>
    <xdr:to>
      <xdr:col>2</xdr:col>
      <xdr:colOff>588320</xdr:colOff>
      <xdr:row>19</xdr:row>
      <xdr:rowOff>156747</xdr:rowOff>
    </xdr:to>
    <xdr:sp macro="" textlink="">
      <xdr:nvSpPr>
        <xdr:cNvPr id="30" name="Rounded Rectangle 29">
          <a:hlinkClick xmlns:r="http://schemas.openxmlformats.org/officeDocument/2006/relationships" r:id="rId22"/>
          <a:extLst>
            <a:ext uri="{FF2B5EF4-FFF2-40B4-BE49-F238E27FC236}">
              <a16:creationId xmlns:a16="http://schemas.microsoft.com/office/drawing/2014/main" id="{00000000-0008-0000-0000-00001E000000}"/>
            </a:ext>
          </a:extLst>
        </xdr:cNvPr>
        <xdr:cNvSpPr/>
      </xdr:nvSpPr>
      <xdr:spPr>
        <a:xfrm>
          <a:off x="399144" y="5938158"/>
          <a:ext cx="2316426" cy="25108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आ.व शा.शिक्षण</a:t>
          </a:r>
          <a:endParaRPr lang="en-US"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3</xdr:col>
      <xdr:colOff>317500</xdr:colOff>
      <xdr:row>21</xdr:row>
      <xdr:rowOff>11906</xdr:rowOff>
    </xdr:from>
    <xdr:to>
      <xdr:col>18</xdr:col>
      <xdr:colOff>136071</xdr:colOff>
      <xdr:row>22</xdr:row>
      <xdr:rowOff>190503</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3048000" y="6679406"/>
          <a:ext cx="9168946" cy="496097"/>
        </a:xfrm>
        <a:prstGeom prst="roundRect">
          <a:avLst/>
        </a:prstGeom>
        <a:solidFill>
          <a:schemeClr val="accent2">
            <a:lumMod val="75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r-IN" sz="1000" b="1">
              <a:solidFill>
                <a:sysClr val="windowText" lastClr="000000"/>
              </a:solidFill>
            </a:rPr>
            <a:t>महत्वाचे-</a:t>
          </a:r>
          <a:r>
            <a:rPr lang="mr-IN" sz="1000" b="0" baseline="0">
              <a:solidFill>
                <a:schemeClr val="bg1"/>
              </a:solidFill>
            </a:rPr>
            <a:t> </a:t>
          </a:r>
          <a:r>
            <a:rPr lang="mr-IN" sz="1000" b="0">
              <a:solidFill>
                <a:schemeClr val="bg1"/>
              </a:solidFill>
            </a:rPr>
            <a:t>या प्रणालीचा नव्याने वापर करताना आपण सर्वांनी सुचविलेला बदल अद्यावत</a:t>
          </a:r>
          <a:r>
            <a:rPr lang="mr-IN" sz="1000" b="0" baseline="0">
              <a:solidFill>
                <a:schemeClr val="bg1"/>
              </a:solidFill>
            </a:rPr>
            <a:t> केलेली</a:t>
          </a:r>
          <a:r>
            <a:rPr lang="mr-IN" sz="1000" b="0">
              <a:solidFill>
                <a:schemeClr val="bg1"/>
              </a:solidFill>
            </a:rPr>
            <a:t> एक्सेल फाईल दिलेल्या लिंकवरून अथवा दिलेल्या  whatsapp  क्रमांकावरून</a:t>
          </a:r>
          <a:r>
            <a:rPr lang="mr-IN" sz="1000" b="0" baseline="0">
              <a:solidFill>
                <a:schemeClr val="bg1"/>
              </a:solidFill>
            </a:rPr>
            <a:t> नव्याने</a:t>
          </a:r>
          <a:r>
            <a:rPr lang="mr-IN" sz="1000" b="0">
              <a:solidFill>
                <a:schemeClr val="bg1"/>
              </a:solidFill>
            </a:rPr>
            <a:t> डाउनलोड करून संगणकावरच वापरावी...</a:t>
          </a:r>
          <a:r>
            <a:rPr lang="mr-IN" sz="1000" b="0" baseline="0">
              <a:solidFill>
                <a:schemeClr val="bg1"/>
              </a:solidFill>
            </a:rPr>
            <a:t> </a:t>
          </a:r>
          <a:endParaRPr lang="en-US" sz="1000" b="0">
            <a:solidFill>
              <a:schemeClr val="bg1"/>
            </a:solidFill>
          </a:endParaRPr>
        </a:p>
      </xdr:txBody>
    </xdr:sp>
    <xdr:clientData/>
  </xdr:twoCellAnchor>
  <xdr:twoCellAnchor editAs="oneCell">
    <xdr:from>
      <xdr:col>13</xdr:col>
      <xdr:colOff>127754</xdr:colOff>
      <xdr:row>15</xdr:row>
      <xdr:rowOff>153442</xdr:rowOff>
    </xdr:from>
    <xdr:to>
      <xdr:col>13</xdr:col>
      <xdr:colOff>488191</xdr:colOff>
      <xdr:row>16</xdr:row>
      <xdr:rowOff>197891</xdr:rowOff>
    </xdr:to>
    <xdr:pic>
      <xdr:nvPicPr>
        <xdr:cNvPr id="60" name="Picture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890754" y="4915942"/>
          <a:ext cx="360437" cy="361949"/>
        </a:xfrm>
        <a:prstGeom prst="rect">
          <a:avLst/>
        </a:prstGeom>
      </xdr:spPr>
    </xdr:pic>
    <xdr:clientData/>
  </xdr:twoCellAnchor>
  <xdr:twoCellAnchor editAs="oneCell">
    <xdr:from>
      <xdr:col>13</xdr:col>
      <xdr:colOff>159497</xdr:colOff>
      <xdr:row>12</xdr:row>
      <xdr:rowOff>247207</xdr:rowOff>
    </xdr:from>
    <xdr:to>
      <xdr:col>13</xdr:col>
      <xdr:colOff>443737</xdr:colOff>
      <xdr:row>13</xdr:row>
      <xdr:rowOff>215460</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22497" y="4057207"/>
          <a:ext cx="284240" cy="285753"/>
        </a:xfrm>
        <a:prstGeom prst="rect">
          <a:avLst/>
        </a:prstGeom>
      </xdr:spPr>
    </xdr:pic>
    <xdr:clientData/>
  </xdr:twoCellAnchor>
  <xdr:twoCellAnchor>
    <xdr:from>
      <xdr:col>13</xdr:col>
      <xdr:colOff>511472</xdr:colOff>
      <xdr:row>14</xdr:row>
      <xdr:rowOff>27680</xdr:rowOff>
    </xdr:from>
    <xdr:to>
      <xdr:col>18</xdr:col>
      <xdr:colOff>78916</xdr:colOff>
      <xdr:row>15</xdr:row>
      <xdr:rowOff>66827</xdr:rowOff>
    </xdr:to>
    <xdr:sp macro="" textlink="">
      <xdr:nvSpPr>
        <xdr:cNvPr id="76" name="Folded Corner 75">
          <a:hlinkClick xmlns:r="http://schemas.openxmlformats.org/officeDocument/2006/relationships" r:id="rId25"/>
          <a:extLst>
            <a:ext uri="{FF2B5EF4-FFF2-40B4-BE49-F238E27FC236}">
              <a16:creationId xmlns:a16="http://schemas.microsoft.com/office/drawing/2014/main" id="{00000000-0008-0000-0000-00004C000000}"/>
            </a:ext>
          </a:extLst>
        </xdr:cNvPr>
        <xdr:cNvSpPr/>
      </xdr:nvSpPr>
      <xdr:spPr>
        <a:xfrm>
          <a:off x="9274472" y="4472680"/>
          <a:ext cx="2885319" cy="356647"/>
        </a:xfrm>
        <a:prstGeom prst="foldedCorner">
          <a:avLst>
            <a:gd name="adj" fmla="val 34849"/>
          </a:avLst>
        </a:prstGeom>
        <a:solidFill>
          <a:schemeClr val="accent1"/>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100" b="1">
              <a:solidFill>
                <a:schemeClr val="bg1"/>
              </a:solidFill>
            </a:rPr>
            <a:t>https://www.facebook.com/sachin.wakchaure</a:t>
          </a:r>
        </a:p>
      </xdr:txBody>
    </xdr:sp>
    <xdr:clientData/>
  </xdr:twoCellAnchor>
  <xdr:twoCellAnchor editAs="oneCell">
    <xdr:from>
      <xdr:col>13</xdr:col>
      <xdr:colOff>77859</xdr:colOff>
      <xdr:row>14</xdr:row>
      <xdr:rowOff>1979</xdr:rowOff>
    </xdr:from>
    <xdr:to>
      <xdr:col>13</xdr:col>
      <xdr:colOff>531429</xdr:colOff>
      <xdr:row>15</xdr:row>
      <xdr:rowOff>135027</xdr:rowOff>
    </xdr:to>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840859" y="4446979"/>
          <a:ext cx="453570" cy="450548"/>
        </a:xfrm>
        <a:prstGeom prst="rect">
          <a:avLst/>
        </a:prstGeom>
      </xdr:spPr>
    </xdr:pic>
    <xdr:clientData/>
  </xdr:twoCellAnchor>
  <xdr:twoCellAnchor>
    <xdr:from>
      <xdr:col>3</xdr:col>
      <xdr:colOff>484277</xdr:colOff>
      <xdr:row>7</xdr:row>
      <xdr:rowOff>72996</xdr:rowOff>
    </xdr:from>
    <xdr:to>
      <xdr:col>5</xdr:col>
      <xdr:colOff>184912</xdr:colOff>
      <xdr:row>8</xdr:row>
      <xdr:rowOff>97258</xdr:rowOff>
    </xdr:to>
    <xdr:sp macro="" textlink="">
      <xdr:nvSpPr>
        <xdr:cNvPr id="78" name="Rounded Rectangle 77">
          <a:hlinkClick xmlns:r="http://schemas.openxmlformats.org/officeDocument/2006/relationships" r:id="rId27"/>
          <a:extLst>
            <a:ext uri="{FF2B5EF4-FFF2-40B4-BE49-F238E27FC236}">
              <a16:creationId xmlns:a16="http://schemas.microsoft.com/office/drawing/2014/main" id="{00000000-0008-0000-0000-00004E000000}"/>
            </a:ext>
          </a:extLst>
        </xdr:cNvPr>
        <xdr:cNvSpPr/>
      </xdr:nvSpPr>
      <xdr:spPr>
        <a:xfrm>
          <a:off x="3214777" y="2295496"/>
          <a:ext cx="907135" cy="341762"/>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प्र. 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5</xdr:col>
      <xdr:colOff>352865</xdr:colOff>
      <xdr:row>7</xdr:row>
      <xdr:rowOff>80579</xdr:rowOff>
    </xdr:from>
    <xdr:to>
      <xdr:col>7</xdr:col>
      <xdr:colOff>53502</xdr:colOff>
      <xdr:row>8</xdr:row>
      <xdr:rowOff>104841</xdr:rowOff>
    </xdr:to>
    <xdr:sp macro="" textlink="">
      <xdr:nvSpPr>
        <xdr:cNvPr id="79" name="Rounded Rectangle 78">
          <a:hlinkClick xmlns:r="http://schemas.openxmlformats.org/officeDocument/2006/relationships" r:id="rId28"/>
          <a:extLst>
            <a:ext uri="{FF2B5EF4-FFF2-40B4-BE49-F238E27FC236}">
              <a16:creationId xmlns:a16="http://schemas.microsoft.com/office/drawing/2014/main" id="{00000000-0008-0000-0000-00004F000000}"/>
            </a:ext>
          </a:extLst>
        </xdr:cNvPr>
        <xdr:cNvSpPr/>
      </xdr:nvSpPr>
      <xdr:spPr>
        <a:xfrm>
          <a:off x="4289865" y="2303079"/>
          <a:ext cx="907137" cy="341762"/>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व्दि.सत्र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499496</xdr:colOff>
      <xdr:row>10</xdr:row>
      <xdr:rowOff>37985</xdr:rowOff>
    </xdr:from>
    <xdr:to>
      <xdr:col>7</xdr:col>
      <xdr:colOff>17422</xdr:colOff>
      <xdr:row>11</xdr:row>
      <xdr:rowOff>76038</xdr:rowOff>
    </xdr:to>
    <xdr:sp macro="" textlink="">
      <xdr:nvSpPr>
        <xdr:cNvPr id="45" name="Rounded Rectangle 44">
          <a:hlinkClick xmlns:r="http://schemas.openxmlformats.org/officeDocument/2006/relationships" r:id="rId29"/>
          <a:extLst>
            <a:ext uri="{FF2B5EF4-FFF2-40B4-BE49-F238E27FC236}">
              <a16:creationId xmlns:a16="http://schemas.microsoft.com/office/drawing/2014/main" id="{00000000-0008-0000-0000-00002D000000}"/>
            </a:ext>
          </a:extLst>
        </xdr:cNvPr>
        <xdr:cNvSpPr/>
      </xdr:nvSpPr>
      <xdr:spPr>
        <a:xfrm>
          <a:off x="3229996" y="3212985"/>
          <a:ext cx="1930926" cy="355553"/>
        </a:xfrm>
        <a:prstGeom prst="round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IN" sz="2000" b="0" cap="none" spc="0">
              <a:ln>
                <a:noFill/>
              </a:ln>
              <a:solidFill>
                <a:schemeClr val="tx1"/>
              </a:solidFill>
              <a:effectLst/>
              <a:latin typeface="Mangal" pitchFamily="18" charset="0"/>
              <a:cs typeface="Mangal" pitchFamily="18" charset="0"/>
            </a:rPr>
            <a:t>4</a:t>
          </a:r>
          <a:r>
            <a:rPr lang="mr-IN" sz="2000" b="0" cap="none" spc="0">
              <a:ln>
                <a:noFill/>
              </a:ln>
              <a:solidFill>
                <a:schemeClr val="tx1"/>
              </a:solidFill>
              <a:effectLst/>
              <a:latin typeface="Mangal" pitchFamily="18" charset="0"/>
              <a:cs typeface="Mangal" pitchFamily="18" charset="0"/>
            </a:rPr>
            <a:t>.गोषवारा</a:t>
          </a:r>
          <a:endParaRPr lang="en-US" sz="2000" b="0" cap="none" spc="0">
            <a:ln>
              <a:noFill/>
            </a:ln>
            <a:solidFill>
              <a:schemeClr val="tx1"/>
            </a:solidFill>
            <a:effectLst/>
            <a:latin typeface="Mangal" pitchFamily="18" charset="0"/>
            <a:cs typeface="Mangal" pitchFamily="18" charset="0"/>
          </a:endParaRPr>
        </a:p>
      </xdr:txBody>
    </xdr:sp>
    <xdr:clientData/>
  </xdr:twoCellAnchor>
  <xdr:twoCellAnchor>
    <xdr:from>
      <xdr:col>3</xdr:col>
      <xdr:colOff>315988</xdr:colOff>
      <xdr:row>17</xdr:row>
      <xdr:rowOff>301625</xdr:rowOff>
    </xdr:from>
    <xdr:to>
      <xdr:col>7</xdr:col>
      <xdr:colOff>222250</xdr:colOff>
      <xdr:row>20</xdr:row>
      <xdr:rowOff>243314</xdr:rowOff>
    </xdr:to>
    <xdr:sp macro="" textlink="">
      <xdr:nvSpPr>
        <xdr:cNvPr id="63" name="Rounded Rectangle 62">
          <a:extLst>
            <a:ext uri="{FF2B5EF4-FFF2-40B4-BE49-F238E27FC236}">
              <a16:creationId xmlns:a16="http://schemas.microsoft.com/office/drawing/2014/main" id="{00000000-0008-0000-0000-00003F000000}"/>
            </a:ext>
          </a:extLst>
        </xdr:cNvPr>
        <xdr:cNvSpPr/>
      </xdr:nvSpPr>
      <xdr:spPr>
        <a:xfrm>
          <a:off x="3046488" y="5699125"/>
          <a:ext cx="2319262" cy="894189"/>
        </a:xfrm>
        <a:prstGeom prst="roundRect">
          <a:avLst>
            <a:gd name="adj" fmla="val 8296"/>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800" b="0" i="0" cap="none" spc="0">
              <a:ln>
                <a:noFill/>
              </a:ln>
              <a:solidFill>
                <a:srgbClr val="FFFF00"/>
              </a:solidFill>
              <a:effectLst/>
              <a:latin typeface="Mangal" pitchFamily="18" charset="0"/>
              <a:cs typeface="Mangal" pitchFamily="18" charset="0"/>
            </a:rPr>
            <a:t>प्रगती पत्रक</a:t>
          </a:r>
          <a:endParaRPr lang="en-US" sz="1800" b="0" i="0" cap="none" spc="0">
            <a:ln>
              <a:noFill/>
            </a:ln>
            <a:solidFill>
              <a:srgbClr val="FFFF00"/>
            </a:solidFill>
            <a:effectLst/>
            <a:latin typeface="Mangal" pitchFamily="18" charset="0"/>
            <a:cs typeface="Mangal" pitchFamily="18" charset="0"/>
          </a:endParaRPr>
        </a:p>
      </xdr:txBody>
    </xdr:sp>
    <xdr:clientData/>
  </xdr:twoCellAnchor>
  <xdr:twoCellAnchor>
    <xdr:from>
      <xdr:col>20</xdr:col>
      <xdr:colOff>469901</xdr:colOff>
      <xdr:row>0</xdr:row>
      <xdr:rowOff>238125</xdr:rowOff>
    </xdr:from>
    <xdr:to>
      <xdr:col>31</xdr:col>
      <xdr:colOff>295275</xdr:colOff>
      <xdr:row>13</xdr:row>
      <xdr:rowOff>147864</xdr:rowOff>
    </xdr:to>
    <xdr:sp macro="" textlink="">
      <xdr:nvSpPr>
        <xdr:cNvPr id="62" name="Rounded Rectangle 61">
          <a:extLst>
            <a:ext uri="{FF2B5EF4-FFF2-40B4-BE49-F238E27FC236}">
              <a16:creationId xmlns:a16="http://schemas.microsoft.com/office/drawing/2014/main" id="{00000000-0008-0000-0000-00003E000000}"/>
            </a:ext>
          </a:extLst>
        </xdr:cNvPr>
        <xdr:cNvSpPr/>
      </xdr:nvSpPr>
      <xdr:spPr>
        <a:xfrm>
          <a:off x="13455651" y="238125"/>
          <a:ext cx="6461124" cy="4037239"/>
        </a:xfrm>
        <a:prstGeom prst="roundRect">
          <a:avLst/>
        </a:prstGeom>
        <a:solidFill>
          <a:schemeClr val="accent2"/>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2000" b="1">
              <a:solidFill>
                <a:sysClr val="windowText" lastClr="000000"/>
              </a:solidFill>
            </a:rPr>
            <a:t>अति महत्वाचे- </a:t>
          </a:r>
          <a:r>
            <a:rPr lang="mr-IN" sz="2000" b="0">
              <a:solidFill>
                <a:srgbClr val="FFFF00"/>
              </a:solidFill>
            </a:rPr>
            <a:t>सर्व निकाल लीगल साईज वरच प्रिंट करावा. कोणत्याही प्रकारे पेज व प्रिंट सेटिंग्ज बदलू नये. टायपिंग करिता गुगल मराठी हाच</a:t>
          </a:r>
          <a:r>
            <a:rPr lang="mr-IN" sz="2000" b="0" baseline="0">
              <a:solidFill>
                <a:srgbClr val="FFFF00"/>
              </a:solidFill>
            </a:rPr>
            <a:t> </a:t>
          </a:r>
          <a:r>
            <a:rPr lang="en-IN" sz="2000" b="0">
              <a:solidFill>
                <a:srgbClr val="FFFF00"/>
              </a:solidFill>
            </a:rPr>
            <a:t>font</a:t>
          </a:r>
          <a:r>
            <a:rPr lang="mr-IN" sz="2000" b="0">
              <a:solidFill>
                <a:srgbClr val="FFFF00"/>
              </a:solidFill>
            </a:rPr>
            <a:t> </a:t>
          </a:r>
          <a:r>
            <a:rPr lang="en-IN" sz="2000" b="0">
              <a:solidFill>
                <a:srgbClr val="FFFF00"/>
              </a:solidFill>
            </a:rPr>
            <a:t> </a:t>
          </a:r>
          <a:r>
            <a:rPr lang="mr-IN" sz="2000" b="0">
              <a:solidFill>
                <a:srgbClr val="FFFF00"/>
              </a:solidFill>
            </a:rPr>
            <a:t>वापरावा. अक्षरांची साईज कमी जास्त करू नये.</a:t>
          </a:r>
          <a:r>
            <a:rPr lang="mr-IN" sz="2000" b="0" baseline="0">
              <a:solidFill>
                <a:srgbClr val="FFFF00"/>
              </a:solidFill>
            </a:rPr>
            <a:t> </a:t>
          </a:r>
          <a:r>
            <a:rPr lang="mr-IN" sz="2000" b="0">
              <a:solidFill>
                <a:srgbClr val="FFFF00"/>
              </a:solidFill>
            </a:rPr>
            <a:t>इयता १ ली ते इयत्ता १० वी पर्यंतच्या वर्गांकरिता निकाल प्रणाली </a:t>
          </a:r>
          <a:r>
            <a:rPr lang="mr-IN" sz="2000" b="0" baseline="0">
              <a:solidFill>
                <a:srgbClr val="FFFF00"/>
              </a:solidFill>
            </a:rPr>
            <a:t> </a:t>
          </a:r>
          <a:r>
            <a:rPr lang="mr-IN" sz="2000" b="0">
              <a:solidFill>
                <a:srgbClr val="FFFF00"/>
              </a:solidFill>
            </a:rPr>
            <a:t>Excel Sheets गुगल लिंक वर उपलब्ध आहेत.</a:t>
          </a:r>
          <a:r>
            <a:rPr lang="mr-IN" sz="2000" b="0" baseline="0">
              <a:solidFill>
                <a:srgbClr val="FFFF00"/>
              </a:solidFill>
            </a:rPr>
            <a:t> लिंक मिळविण्यासाठी किवा इतर  समस्या  असल्यास  Whatsaap  वर संपर्क साधावा...</a:t>
          </a:r>
          <a:endParaRPr lang="en-US" sz="2000" b="0">
            <a:solidFill>
              <a:srgbClr val="FFFF00"/>
            </a:solidFill>
          </a:endParaRPr>
        </a:p>
      </xdr:txBody>
    </xdr:sp>
    <xdr:clientData/>
  </xdr:twoCellAnchor>
  <xdr:twoCellAnchor>
    <xdr:from>
      <xdr:col>3</xdr:col>
      <xdr:colOff>371473</xdr:colOff>
      <xdr:row>19</xdr:row>
      <xdr:rowOff>47625</xdr:rowOff>
    </xdr:from>
    <xdr:to>
      <xdr:col>5</xdr:col>
      <xdr:colOff>243737</xdr:colOff>
      <xdr:row>20</xdr:row>
      <xdr:rowOff>142017</xdr:rowOff>
    </xdr:to>
    <xdr:sp macro="" textlink="">
      <xdr:nvSpPr>
        <xdr:cNvPr id="65" name="Rounded Rectangle 64">
          <a:hlinkClick xmlns:r="http://schemas.openxmlformats.org/officeDocument/2006/relationships" r:id="rId30"/>
          <a:extLst>
            <a:ext uri="{FF2B5EF4-FFF2-40B4-BE49-F238E27FC236}">
              <a16:creationId xmlns:a16="http://schemas.microsoft.com/office/drawing/2014/main" id="{00000000-0008-0000-0000-000041000000}"/>
            </a:ext>
          </a:extLst>
        </xdr:cNvPr>
        <xdr:cNvSpPr/>
      </xdr:nvSpPr>
      <xdr:spPr>
        <a:xfrm>
          <a:off x="3101973" y="6080125"/>
          <a:ext cx="1078764" cy="411892"/>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प्रथम</a:t>
          </a:r>
          <a:r>
            <a:rPr lang="mr-IN" sz="1600" baseline="0">
              <a:solidFill>
                <a:sysClr val="windowText" lastClr="000000"/>
              </a:solidFill>
              <a:effectLst/>
            </a:rPr>
            <a:t> सत्र</a:t>
          </a:r>
          <a:endParaRPr lang="en-US" sz="1600">
            <a:solidFill>
              <a:sysClr val="windowText" lastClr="000000"/>
            </a:solidFill>
            <a:effectLst/>
          </a:endParaRPr>
        </a:p>
      </xdr:txBody>
    </xdr:sp>
    <xdr:clientData/>
  </xdr:twoCellAnchor>
  <xdr:twoCellAnchor>
    <xdr:from>
      <xdr:col>5</xdr:col>
      <xdr:colOff>322793</xdr:colOff>
      <xdr:row>19</xdr:row>
      <xdr:rowOff>58914</xdr:rowOff>
    </xdr:from>
    <xdr:to>
      <xdr:col>7</xdr:col>
      <xdr:colOff>168556</xdr:colOff>
      <xdr:row>20</xdr:row>
      <xdr:rowOff>153306</xdr:rowOff>
    </xdr:to>
    <xdr:sp macro="" textlink="">
      <xdr:nvSpPr>
        <xdr:cNvPr id="58" name="Rounded Rectangle 57">
          <a:hlinkClick xmlns:r="http://schemas.openxmlformats.org/officeDocument/2006/relationships" r:id="rId31"/>
          <a:extLst>
            <a:ext uri="{FF2B5EF4-FFF2-40B4-BE49-F238E27FC236}">
              <a16:creationId xmlns:a16="http://schemas.microsoft.com/office/drawing/2014/main" id="{00000000-0008-0000-0000-00003A000000}"/>
            </a:ext>
          </a:extLst>
        </xdr:cNvPr>
        <xdr:cNvSpPr/>
      </xdr:nvSpPr>
      <xdr:spPr>
        <a:xfrm>
          <a:off x="4259793" y="6091414"/>
          <a:ext cx="1052263" cy="411892"/>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वार्षिक</a:t>
          </a:r>
        </a:p>
      </xdr:txBody>
    </xdr:sp>
    <xdr:clientData/>
  </xdr:twoCellAnchor>
  <xdr:twoCellAnchor>
    <xdr:from>
      <xdr:col>3</xdr:col>
      <xdr:colOff>508459</xdr:colOff>
      <xdr:row>5</xdr:row>
      <xdr:rowOff>85133</xdr:rowOff>
    </xdr:from>
    <xdr:to>
      <xdr:col>7</xdr:col>
      <xdr:colOff>65471</xdr:colOff>
      <xdr:row>6</xdr:row>
      <xdr:rowOff>51099</xdr:rowOff>
    </xdr:to>
    <xdr:sp macro="" textlink="">
      <xdr:nvSpPr>
        <xdr:cNvPr id="61" name="Rounded Rectangle 60">
          <a:hlinkClick xmlns:r="http://schemas.openxmlformats.org/officeDocument/2006/relationships" r:id="rId7"/>
          <a:extLst>
            <a:ext uri="{FF2B5EF4-FFF2-40B4-BE49-F238E27FC236}">
              <a16:creationId xmlns:a16="http://schemas.microsoft.com/office/drawing/2014/main" id="{00000000-0008-0000-0000-00003D000000}"/>
            </a:ext>
          </a:extLst>
        </xdr:cNvPr>
        <xdr:cNvSpPr/>
      </xdr:nvSpPr>
      <xdr:spPr>
        <a:xfrm>
          <a:off x="3238959" y="1672633"/>
          <a:ext cx="1970012" cy="283466"/>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200" b="0" i="0" cap="none" spc="0">
              <a:ln>
                <a:noFill/>
              </a:ln>
              <a:solidFill>
                <a:schemeClr val="tx1"/>
              </a:solidFill>
              <a:effectLst/>
              <a:latin typeface="Mangal" pitchFamily="18" charset="0"/>
              <a:cs typeface="Mangal" pitchFamily="18" charset="0"/>
            </a:rPr>
            <a:t>2</a:t>
          </a:r>
          <a:r>
            <a:rPr lang="mr-IN" sz="1200" b="0" i="0" cap="none" spc="0">
              <a:ln>
                <a:noFill/>
              </a:ln>
              <a:solidFill>
                <a:schemeClr val="tx1"/>
              </a:solidFill>
              <a:effectLst/>
              <a:latin typeface="Mangal" pitchFamily="18" charset="0"/>
              <a:cs typeface="Mangal" pitchFamily="18" charset="0"/>
            </a:rPr>
            <a:t>. सर्व विषय</a:t>
          </a:r>
          <a:r>
            <a:rPr lang="mr-IN" sz="1200" b="0" i="0" cap="none" spc="0" baseline="0">
              <a:ln>
                <a:noFill/>
              </a:ln>
              <a:solidFill>
                <a:schemeClr val="tx1"/>
              </a:solidFill>
              <a:effectLst/>
              <a:latin typeface="Mangal" pitchFamily="18" charset="0"/>
              <a:cs typeface="Mangal" pitchFamily="18" charset="0"/>
            </a:rPr>
            <a:t> गुण याद्या</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20</xdr:col>
      <xdr:colOff>104509</xdr:colOff>
      <xdr:row>1</xdr:row>
      <xdr:rowOff>95250</xdr:rowOff>
    </xdr:from>
    <xdr:to>
      <xdr:col>20</xdr:col>
      <xdr:colOff>317500</xdr:colOff>
      <xdr:row>3</xdr:row>
      <xdr:rowOff>238125</xdr:rowOff>
    </xdr:to>
    <xdr:sp macro="" textlink="">
      <xdr:nvSpPr>
        <xdr:cNvPr id="92" name="Arrow: Up-Down 91">
          <a:extLst>
            <a:ext uri="{FF2B5EF4-FFF2-40B4-BE49-F238E27FC236}">
              <a16:creationId xmlns:a16="http://schemas.microsoft.com/office/drawing/2014/main" id="{00000000-0008-0000-0000-00005C000000}"/>
            </a:ext>
          </a:extLst>
        </xdr:cNvPr>
        <xdr:cNvSpPr/>
      </xdr:nvSpPr>
      <xdr:spPr>
        <a:xfrm>
          <a:off x="13090259" y="412750"/>
          <a:ext cx="212991" cy="777875"/>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0</xdr:col>
      <xdr:colOff>31750</xdr:colOff>
      <xdr:row>28</xdr:row>
      <xdr:rowOff>21434</xdr:rowOff>
    </xdr:from>
    <xdr:to>
      <xdr:col>2</xdr:col>
      <xdr:colOff>235478</xdr:colOff>
      <xdr:row>31</xdr:row>
      <xdr:rowOff>202406</xdr:rowOff>
    </xdr:to>
    <xdr:sp macro="" textlink="">
      <xdr:nvSpPr>
        <xdr:cNvPr id="94" name="Oval 93">
          <a:hlinkClick xmlns:r="http://schemas.openxmlformats.org/officeDocument/2006/relationships" r:id="rId32"/>
          <a:extLst>
            <a:ext uri="{FF2B5EF4-FFF2-40B4-BE49-F238E27FC236}">
              <a16:creationId xmlns:a16="http://schemas.microsoft.com/office/drawing/2014/main" id="{00000000-0008-0000-0000-00005E000000}"/>
            </a:ext>
          </a:extLst>
        </xdr:cNvPr>
        <xdr:cNvSpPr/>
      </xdr:nvSpPr>
      <xdr:spPr>
        <a:xfrm>
          <a:off x="31750" y="9086059"/>
          <a:ext cx="2330978" cy="1133472"/>
        </a:xfrm>
        <a:prstGeom prst="ellipse">
          <a:avLst/>
        </a:prstGeom>
        <a:solidFill>
          <a:srgbClr val="FF0000"/>
        </a:solidFill>
        <a:scene3d>
          <a:camera prst="orthographicFront">
            <a:rot lat="0" lon="0" rev="0"/>
          </a:camera>
          <a:lightRig rig="threePt" dir="t">
            <a:rot lat="0" lon="0" rev="1200000"/>
          </a:lightRig>
        </a:scene3d>
        <a:sp3d>
          <a:bevelT w="63500" h="25400" prst="riblet"/>
        </a:sp3d>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2000" b="1">
              <a:latin typeface="+mj-lt"/>
            </a:rPr>
            <a:t>Click to Contact us...</a:t>
          </a:r>
        </a:p>
      </xdr:txBody>
    </xdr:sp>
    <xdr:clientData fPrintsWithSheet="0"/>
  </xdr:twoCellAnchor>
  <xdr:twoCellAnchor editAs="oneCell">
    <xdr:from>
      <xdr:col>5</xdr:col>
      <xdr:colOff>511708</xdr:colOff>
      <xdr:row>28</xdr:row>
      <xdr:rowOff>37421</xdr:rowOff>
    </xdr:from>
    <xdr:to>
      <xdr:col>9</xdr:col>
      <xdr:colOff>505964</xdr:colOff>
      <xdr:row>31</xdr:row>
      <xdr:rowOff>154216</xdr:rowOff>
    </xdr:to>
    <xdr:pic>
      <xdr:nvPicPr>
        <xdr:cNvPr id="96" name="Picture 95">
          <a:hlinkClick xmlns:r="http://schemas.openxmlformats.org/officeDocument/2006/relationships" r:id="rId33"/>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4448708" y="9102046"/>
          <a:ext cx="2407256" cy="1069295"/>
        </a:xfrm>
        <a:prstGeom prst="rect">
          <a:avLst/>
        </a:prstGeom>
      </xdr:spPr>
    </xdr:pic>
    <xdr:clientData/>
  </xdr:twoCellAnchor>
  <xdr:twoCellAnchor editAs="oneCell">
    <xdr:from>
      <xdr:col>2</xdr:col>
      <xdr:colOff>301741</xdr:colOff>
      <xdr:row>28</xdr:row>
      <xdr:rowOff>34397</xdr:rowOff>
    </xdr:from>
    <xdr:to>
      <xdr:col>5</xdr:col>
      <xdr:colOff>442674</xdr:colOff>
      <xdr:row>31</xdr:row>
      <xdr:rowOff>148211</xdr:rowOff>
    </xdr:to>
    <xdr:pic>
      <xdr:nvPicPr>
        <xdr:cNvPr id="97" name="Picture 96">
          <a:hlinkClick xmlns:r="http://schemas.openxmlformats.org/officeDocument/2006/relationships" r:id="rId35"/>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428991" y="9099022"/>
          <a:ext cx="1950683" cy="1066314"/>
        </a:xfrm>
        <a:prstGeom prst="rect">
          <a:avLst/>
        </a:prstGeom>
      </xdr:spPr>
    </xdr:pic>
    <xdr:clientData/>
  </xdr:twoCellAnchor>
  <xdr:twoCellAnchor>
    <xdr:from>
      <xdr:col>0</xdr:col>
      <xdr:colOff>227088</xdr:colOff>
      <xdr:row>10</xdr:row>
      <xdr:rowOff>83348</xdr:rowOff>
    </xdr:from>
    <xdr:to>
      <xdr:col>0</xdr:col>
      <xdr:colOff>1437309</xdr:colOff>
      <xdr:row>11</xdr:row>
      <xdr:rowOff>42682</xdr:rowOff>
    </xdr:to>
    <xdr:sp macro="" textlink="">
      <xdr:nvSpPr>
        <xdr:cNvPr id="102" name="Rounded Rectangle 66">
          <a:hlinkClick xmlns:r="http://schemas.openxmlformats.org/officeDocument/2006/relationships" r:id="rId12"/>
          <a:extLst>
            <a:ext uri="{FF2B5EF4-FFF2-40B4-BE49-F238E27FC236}">
              <a16:creationId xmlns:a16="http://schemas.microsoft.com/office/drawing/2014/main" id="{00000000-0008-0000-0000-000066000000}"/>
            </a:ext>
          </a:extLst>
        </xdr:cNvPr>
        <xdr:cNvSpPr/>
      </xdr:nvSpPr>
      <xdr:spPr>
        <a:xfrm>
          <a:off x="227088" y="3212991"/>
          <a:ext cx="1210221" cy="27229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6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संयुक्त भाषा</a:t>
          </a:r>
          <a:endParaRPr lang="en-US" sz="16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32134</xdr:colOff>
      <xdr:row>10</xdr:row>
      <xdr:rowOff>84749</xdr:rowOff>
    </xdr:from>
    <xdr:to>
      <xdr:col>2</xdr:col>
      <xdr:colOff>32660</xdr:colOff>
      <xdr:row>11</xdr:row>
      <xdr:rowOff>39771</xdr:rowOff>
    </xdr:to>
    <xdr:sp macro="" textlink="">
      <xdr:nvSpPr>
        <xdr:cNvPr id="103" name="Rounded Rectangle 74">
          <a:hlinkClick xmlns:r="http://schemas.openxmlformats.org/officeDocument/2006/relationships" r:id="rId37"/>
          <a:extLst>
            <a:ext uri="{FF2B5EF4-FFF2-40B4-BE49-F238E27FC236}">
              <a16:creationId xmlns:a16="http://schemas.microsoft.com/office/drawing/2014/main" id="{00000000-0008-0000-0000-000067000000}"/>
            </a:ext>
          </a:extLst>
        </xdr:cNvPr>
        <xdr:cNvSpPr/>
      </xdr:nvSpPr>
      <xdr:spPr>
        <a:xfrm>
          <a:off x="1556134" y="3214392"/>
          <a:ext cx="612847" cy="267986"/>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rPr>
            <a:t>सं.-1</a:t>
          </a:r>
          <a:endParaRPr lang="en-US"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endParaRPr>
        </a:p>
      </xdr:txBody>
    </xdr:sp>
    <xdr:clientData/>
  </xdr:twoCellAnchor>
  <xdr:twoCellAnchor>
    <xdr:from>
      <xdr:col>1</xdr:col>
      <xdr:colOff>20228</xdr:colOff>
      <xdr:row>9</xdr:row>
      <xdr:rowOff>44267</xdr:rowOff>
    </xdr:from>
    <xdr:to>
      <xdr:col>3</xdr:col>
      <xdr:colOff>99355</xdr:colOff>
      <xdr:row>9</xdr:row>
      <xdr:rowOff>304314</xdr:rowOff>
    </xdr:to>
    <xdr:sp macro="" textlink="">
      <xdr:nvSpPr>
        <xdr:cNvPr id="104" name="Rounded Rectangle 72">
          <a:hlinkClick xmlns:r="http://schemas.openxmlformats.org/officeDocument/2006/relationships" r:id="rId38"/>
          <a:extLst>
            <a:ext uri="{FF2B5EF4-FFF2-40B4-BE49-F238E27FC236}">
              <a16:creationId xmlns:a16="http://schemas.microsoft.com/office/drawing/2014/main" id="{00000000-0008-0000-0000-000068000000}"/>
            </a:ext>
          </a:extLst>
        </xdr:cNvPr>
        <xdr:cNvSpPr/>
      </xdr:nvSpPr>
      <xdr:spPr>
        <a:xfrm>
          <a:off x="1544228" y="2860946"/>
          <a:ext cx="1303770" cy="260047"/>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व्दि.भा.-अ.मूल्यमापन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2</xdr:col>
      <xdr:colOff>77556</xdr:colOff>
      <xdr:row>10</xdr:row>
      <xdr:rowOff>85724</xdr:rowOff>
    </xdr:from>
    <xdr:to>
      <xdr:col>3</xdr:col>
      <xdr:colOff>78082</xdr:colOff>
      <xdr:row>11</xdr:row>
      <xdr:rowOff>40746</xdr:rowOff>
    </xdr:to>
    <xdr:sp macro="" textlink="">
      <xdr:nvSpPr>
        <xdr:cNvPr id="105" name="Rounded Rectangle 74">
          <a:hlinkClick xmlns:r="http://schemas.openxmlformats.org/officeDocument/2006/relationships" r:id="rId39"/>
          <a:extLst>
            <a:ext uri="{FF2B5EF4-FFF2-40B4-BE49-F238E27FC236}">
              <a16:creationId xmlns:a16="http://schemas.microsoft.com/office/drawing/2014/main" id="{00000000-0008-0000-0000-000069000000}"/>
            </a:ext>
          </a:extLst>
        </xdr:cNvPr>
        <xdr:cNvSpPr/>
      </xdr:nvSpPr>
      <xdr:spPr>
        <a:xfrm>
          <a:off x="2213877" y="3215367"/>
          <a:ext cx="612848" cy="267986"/>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rPr>
            <a:t>सं.-2</a:t>
          </a:r>
          <a:endParaRPr lang="en-US"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endParaRPr>
        </a:p>
      </xdr:txBody>
    </xdr:sp>
    <xdr:clientData/>
  </xdr:twoCellAnchor>
  <xdr:twoCellAnchor>
    <xdr:from>
      <xdr:col>1</xdr:col>
      <xdr:colOff>27214</xdr:colOff>
      <xdr:row>6</xdr:row>
      <xdr:rowOff>272143</xdr:rowOff>
    </xdr:from>
    <xdr:to>
      <xdr:col>3</xdr:col>
      <xdr:colOff>81643</xdr:colOff>
      <xdr:row>7</xdr:row>
      <xdr:rowOff>258536</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551214" y="2149929"/>
          <a:ext cx="1279072" cy="299357"/>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r-IN" sz="1100" b="1">
              <a:solidFill>
                <a:schemeClr val="bg1"/>
              </a:solidFill>
              <a:effectLst>
                <a:innerShdw blurRad="63500" dist="50800" dir="16200000">
                  <a:prstClr val="black">
                    <a:alpha val="50000"/>
                  </a:prstClr>
                </a:innerShdw>
              </a:effectLst>
            </a:rPr>
            <a:t>अंतर्गत मूल्यमापन</a:t>
          </a:r>
          <a:endParaRPr lang="en-IN" sz="1100" b="1">
            <a:solidFill>
              <a:schemeClr val="bg1"/>
            </a:solidFill>
            <a:effectLst>
              <a:innerShdw blurRad="63500" dist="50800" dir="16200000">
                <a:prstClr val="black">
                  <a:alpha val="50000"/>
                </a:prstClr>
              </a:innerShdw>
            </a:effectLst>
          </a:endParaRPr>
        </a:p>
      </xdr:txBody>
    </xdr:sp>
    <xdr:clientData/>
  </xdr:twoCellAnchor>
  <xdr:twoCellAnchor>
    <xdr:from>
      <xdr:col>0</xdr:col>
      <xdr:colOff>204104</xdr:colOff>
      <xdr:row>3</xdr:row>
      <xdr:rowOff>258537</xdr:rowOff>
    </xdr:from>
    <xdr:to>
      <xdr:col>2</xdr:col>
      <xdr:colOff>124610</xdr:colOff>
      <xdr:row>5</xdr:row>
      <xdr:rowOff>20413</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204104" y="1197430"/>
          <a:ext cx="2056827" cy="387804"/>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3. गुण याद्यांत गुण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oneCellAnchor>
    <xdr:from>
      <xdr:col>24</xdr:col>
      <xdr:colOff>517071</xdr:colOff>
      <xdr:row>6</xdr:row>
      <xdr:rowOff>81643</xdr:rowOff>
    </xdr:from>
    <xdr:ext cx="184731"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6110857" y="1959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xdr:from>
      <xdr:col>2</xdr:col>
      <xdr:colOff>258537</xdr:colOff>
      <xdr:row>0</xdr:row>
      <xdr:rowOff>156482</xdr:rowOff>
    </xdr:from>
    <xdr:to>
      <xdr:col>3</xdr:col>
      <xdr:colOff>231322</xdr:colOff>
      <xdr:row>5</xdr:row>
      <xdr:rowOff>34018</xdr:rowOff>
    </xdr:to>
    <xdr:sp macro="" textlink="">
      <xdr:nvSpPr>
        <xdr:cNvPr id="12" name="Left Arrow 11">
          <a:extLst>
            <a:ext uri="{FF2B5EF4-FFF2-40B4-BE49-F238E27FC236}">
              <a16:creationId xmlns:a16="http://schemas.microsoft.com/office/drawing/2014/main" id="{00000000-0008-0000-0000-00000C000000}"/>
            </a:ext>
          </a:extLst>
        </xdr:cNvPr>
        <xdr:cNvSpPr/>
      </xdr:nvSpPr>
      <xdr:spPr>
        <a:xfrm>
          <a:off x="2392137" y="156482"/>
          <a:ext cx="582385" cy="1449161"/>
        </a:xfrm>
        <a:prstGeom prst="leftArrow">
          <a:avLst>
            <a:gd name="adj1" fmla="val 70755"/>
            <a:gd name="adj2" fmla="val 31081"/>
          </a:avLst>
        </a:prstGeom>
        <a:effectLst>
          <a:innerShdw blurRad="63500" dist="50800" dir="135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mr-IN" sz="3200">
              <a:solidFill>
                <a:schemeClr val="tx1"/>
              </a:solidFill>
              <a:latin typeface="Khand" panose="02000000000000000000" pitchFamily="2" charset="0"/>
              <a:cs typeface="Khand" panose="02000000000000000000" pitchFamily="2" charset="0"/>
            </a:rPr>
            <a:t>STEPS</a:t>
          </a:r>
          <a:endParaRPr lang="en-IN" sz="3200">
            <a:solidFill>
              <a:schemeClr val="tx1"/>
            </a:solidFill>
            <a:latin typeface="Khand" panose="02000000000000000000" pitchFamily="2" charset="0"/>
            <a:cs typeface="Khand" panose="02000000000000000000" pitchFamily="2" charset="0"/>
          </a:endParaRPr>
        </a:p>
      </xdr:txBody>
    </xdr:sp>
    <xdr:clientData/>
  </xdr:twoCellAnchor>
  <xdr:oneCellAnchor>
    <xdr:from>
      <xdr:col>24</xdr:col>
      <xdr:colOff>517071</xdr:colOff>
      <xdr:row>12</xdr:row>
      <xdr:rowOff>81643</xdr:rowOff>
    </xdr:from>
    <xdr:ext cx="184731" cy="264560"/>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16110857" y="1959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editAs="oneCell">
    <xdr:from>
      <xdr:col>16</xdr:col>
      <xdr:colOff>11906</xdr:colOff>
      <xdr:row>3</xdr:row>
      <xdr:rowOff>23811</xdr:rowOff>
    </xdr:from>
    <xdr:to>
      <xdr:col>18</xdr:col>
      <xdr:colOff>154678</xdr:colOff>
      <xdr:row>4</xdr:row>
      <xdr:rowOff>50270</xdr:rowOff>
    </xdr:to>
    <xdr:pic>
      <xdr:nvPicPr>
        <xdr:cNvPr id="100" name="Pictur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0644187" y="952499"/>
          <a:ext cx="1654866" cy="336021"/>
        </a:xfrm>
        <a:prstGeom prst="rect">
          <a:avLst/>
        </a:prstGeom>
      </xdr:spPr>
    </xdr:pic>
    <xdr:clientData/>
  </xdr:twoCellAnchor>
  <xdr:twoCellAnchor editAs="oneCell">
    <xdr:from>
      <xdr:col>9</xdr:col>
      <xdr:colOff>595552</xdr:colOff>
      <xdr:row>28</xdr:row>
      <xdr:rowOff>33338</xdr:rowOff>
    </xdr:from>
    <xdr:to>
      <xdr:col>19</xdr:col>
      <xdr:colOff>44979</xdr:colOff>
      <xdr:row>31</xdr:row>
      <xdr:rowOff>154781</xdr:rowOff>
    </xdr:to>
    <xdr:pic>
      <xdr:nvPicPr>
        <xdr:cNvPr id="101" name="Picture 100">
          <a:hlinkClick xmlns:r="http://schemas.openxmlformats.org/officeDocument/2006/relationships" r:id="rId41"/>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6945552" y="9097963"/>
          <a:ext cx="5481927" cy="1073943"/>
        </a:xfrm>
        <a:prstGeom prst="rect">
          <a:avLst/>
        </a:prstGeom>
      </xdr:spPr>
    </xdr:pic>
    <xdr:clientData/>
  </xdr:twoCellAnchor>
  <xdr:twoCellAnchor>
    <xdr:from>
      <xdr:col>19</xdr:col>
      <xdr:colOff>193409</xdr:colOff>
      <xdr:row>0</xdr:row>
      <xdr:rowOff>1</xdr:rowOff>
    </xdr:from>
    <xdr:to>
      <xdr:col>20</xdr:col>
      <xdr:colOff>142875</xdr:colOff>
      <xdr:row>31</xdr:row>
      <xdr:rowOff>174626</xdr:rowOff>
    </xdr:to>
    <xdr:sp macro="" textlink="">
      <xdr:nvSpPr>
        <xdr:cNvPr id="108" name="Arrow: Up-Down 91">
          <a:extLst>
            <a:ext uri="{FF2B5EF4-FFF2-40B4-BE49-F238E27FC236}">
              <a16:creationId xmlns:a16="http://schemas.microsoft.com/office/drawing/2014/main" id="{00000000-0008-0000-0000-00006C000000}"/>
            </a:ext>
          </a:extLst>
        </xdr:cNvPr>
        <xdr:cNvSpPr/>
      </xdr:nvSpPr>
      <xdr:spPr>
        <a:xfrm>
          <a:off x="12575909" y="1"/>
          <a:ext cx="552716" cy="10191750"/>
        </a:xfrm>
        <a:prstGeom prst="upDownArrow">
          <a:avLst>
            <a:gd name="adj1" fmla="val 4425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533625</xdr:colOff>
      <xdr:row>15</xdr:row>
      <xdr:rowOff>198322</xdr:rowOff>
    </xdr:from>
    <xdr:to>
      <xdr:col>7</xdr:col>
      <xdr:colOff>39317</xdr:colOff>
      <xdr:row>17</xdr:row>
      <xdr:rowOff>95249</xdr:rowOff>
    </xdr:to>
    <xdr:sp macro="" textlink="">
      <xdr:nvSpPr>
        <xdr:cNvPr id="85" name="Rounded Rectangle 84">
          <a:hlinkClick xmlns:r="http://schemas.openxmlformats.org/officeDocument/2006/relationships" r:id="rId42"/>
          <a:extLst>
            <a:ext uri="{FF2B5EF4-FFF2-40B4-BE49-F238E27FC236}">
              <a16:creationId xmlns:a16="http://schemas.microsoft.com/office/drawing/2014/main" id="{00000000-0008-0000-0000-000055000000}"/>
            </a:ext>
          </a:extLst>
        </xdr:cNvPr>
        <xdr:cNvSpPr/>
      </xdr:nvSpPr>
      <xdr:spPr>
        <a:xfrm>
          <a:off x="3264125" y="4960822"/>
          <a:ext cx="1918692" cy="53192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(पंचांग)</a:t>
          </a:r>
          <a:r>
            <a:rPr lang="mr-IN" sz="1400" b="1" i="0">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rPr>
            <a:t>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7</xdr:col>
      <xdr:colOff>333377</xdr:colOff>
      <xdr:row>3</xdr:row>
      <xdr:rowOff>36286</xdr:rowOff>
    </xdr:from>
    <xdr:to>
      <xdr:col>11</xdr:col>
      <xdr:colOff>63501</xdr:colOff>
      <xdr:row>6</xdr:row>
      <xdr:rowOff>206375</xdr:rowOff>
    </xdr:to>
    <xdr:sp macro="" textlink="">
      <xdr:nvSpPr>
        <xdr:cNvPr id="86" name="Rounded Rectangle 85">
          <a:extLst>
            <a:ext uri="{FF2B5EF4-FFF2-40B4-BE49-F238E27FC236}">
              <a16:creationId xmlns:a16="http://schemas.microsoft.com/office/drawing/2014/main" id="{00000000-0008-0000-0000-000056000000}"/>
            </a:ext>
          </a:extLst>
        </xdr:cNvPr>
        <xdr:cNvSpPr/>
      </xdr:nvSpPr>
      <xdr:spPr>
        <a:xfrm>
          <a:off x="5476877" y="988786"/>
          <a:ext cx="2143124" cy="1122589"/>
        </a:xfrm>
        <a:prstGeom prst="roundRect">
          <a:avLst>
            <a:gd name="adj" fmla="val 8038"/>
          </a:avLst>
        </a:prstGeom>
        <a:solidFill>
          <a:schemeClr val="tx2">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en-IN" sz="1600">
              <a:solidFill>
                <a:schemeClr val="lt1"/>
              </a:solidFill>
              <a:effectLst/>
              <a:latin typeface="+mn-lt"/>
              <a:ea typeface="+mn-ea"/>
              <a:cs typeface="+mn-cs"/>
            </a:rPr>
            <a:t>हिंदी विषयाऐवजी NSQF विषय असल्यास </a:t>
          </a:r>
          <a:endParaRPr lang="en-IN" sz="2800">
            <a:effectLst/>
          </a:endParaRPr>
        </a:p>
      </xdr:txBody>
    </xdr:sp>
    <xdr:clientData/>
  </xdr:twoCellAnchor>
  <xdr:twoCellAnchor>
    <xdr:from>
      <xdr:col>7</xdr:col>
      <xdr:colOff>433463</xdr:colOff>
      <xdr:row>5</xdr:row>
      <xdr:rowOff>22115</xdr:rowOff>
    </xdr:from>
    <xdr:to>
      <xdr:col>10</xdr:col>
      <xdr:colOff>539750</xdr:colOff>
      <xdr:row>6</xdr:row>
      <xdr:rowOff>174624</xdr:rowOff>
    </xdr:to>
    <xdr:sp macro="" textlink="">
      <xdr:nvSpPr>
        <xdr:cNvPr id="89" name="Rounded Rectangle 66">
          <a:hlinkClick xmlns:r="http://schemas.openxmlformats.org/officeDocument/2006/relationships" r:id="rId43"/>
          <a:extLst>
            <a:ext uri="{FF2B5EF4-FFF2-40B4-BE49-F238E27FC236}">
              <a16:creationId xmlns:a16="http://schemas.microsoft.com/office/drawing/2014/main" id="{00000000-0008-0000-0000-000059000000}"/>
            </a:ext>
          </a:extLst>
        </xdr:cNvPr>
        <xdr:cNvSpPr/>
      </xdr:nvSpPr>
      <xdr:spPr>
        <a:xfrm>
          <a:off x="5576963" y="1609615"/>
          <a:ext cx="1916037" cy="47000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r>
            <a:rPr lang="mr-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a:t>
          </a:r>
          <a:r>
            <a:rPr lang="en-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HINDI</a:t>
          </a:r>
          <a:endPar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271700</xdr:colOff>
      <xdr:row>15</xdr:row>
      <xdr:rowOff>303103</xdr:rowOff>
    </xdr:from>
    <xdr:to>
      <xdr:col>0</xdr:col>
      <xdr:colOff>1481921</xdr:colOff>
      <xdr:row>16</xdr:row>
      <xdr:rowOff>265611</xdr:rowOff>
    </xdr:to>
    <xdr:sp macro="" textlink="">
      <xdr:nvSpPr>
        <xdr:cNvPr id="87" name="Rounded Rectangle 86">
          <a:hlinkClick xmlns:r="http://schemas.openxmlformats.org/officeDocument/2006/relationships" r:id="rId44"/>
          <a:extLst>
            <a:ext uri="{FF2B5EF4-FFF2-40B4-BE49-F238E27FC236}">
              <a16:creationId xmlns:a16="http://schemas.microsoft.com/office/drawing/2014/main" id="{00000000-0008-0000-0000-000057000000}"/>
            </a:ext>
          </a:extLst>
        </xdr:cNvPr>
        <xdr:cNvSpPr/>
      </xdr:nvSpPr>
      <xdr:spPr>
        <a:xfrm>
          <a:off x="271700" y="5065603"/>
          <a:ext cx="1210221" cy="28000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p>
      </xdr:txBody>
    </xdr:sp>
    <xdr:clientData/>
  </xdr:twoCellAnchor>
  <xdr:twoCellAnchor>
    <xdr:from>
      <xdr:col>7</xdr:col>
      <xdr:colOff>342902</xdr:colOff>
      <xdr:row>7</xdr:row>
      <xdr:rowOff>29936</xdr:rowOff>
    </xdr:from>
    <xdr:to>
      <xdr:col>11</xdr:col>
      <xdr:colOff>73026</xdr:colOff>
      <xdr:row>10</xdr:row>
      <xdr:rowOff>200025</xdr:rowOff>
    </xdr:to>
    <xdr:sp macro="" textlink="">
      <xdr:nvSpPr>
        <xdr:cNvPr id="88" name="Rounded Rectangle 87">
          <a:extLst>
            <a:ext uri="{FF2B5EF4-FFF2-40B4-BE49-F238E27FC236}">
              <a16:creationId xmlns:a16="http://schemas.microsoft.com/office/drawing/2014/main" id="{00000000-0008-0000-0000-000058000000}"/>
            </a:ext>
          </a:extLst>
        </xdr:cNvPr>
        <xdr:cNvSpPr/>
      </xdr:nvSpPr>
      <xdr:spPr>
        <a:xfrm>
          <a:off x="5486402" y="2252436"/>
          <a:ext cx="2143124" cy="1122589"/>
        </a:xfrm>
        <a:prstGeom prst="roundRect">
          <a:avLst>
            <a:gd name="adj" fmla="val 8038"/>
          </a:avLst>
        </a:prstGeom>
        <a:solidFill>
          <a:schemeClr val="accent6">
            <a:lumMod val="75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mr-IN" sz="1600">
              <a:solidFill>
                <a:schemeClr val="lt1"/>
              </a:solidFill>
              <a:effectLst/>
              <a:latin typeface="+mn-lt"/>
              <a:ea typeface="+mn-ea"/>
              <a:cs typeface="+mn-cs"/>
            </a:rPr>
            <a:t>सा.शास्रे </a:t>
          </a:r>
          <a:r>
            <a:rPr lang="en-IN" sz="1600">
              <a:solidFill>
                <a:schemeClr val="lt1"/>
              </a:solidFill>
              <a:effectLst/>
              <a:latin typeface="+mn-lt"/>
              <a:ea typeface="+mn-ea"/>
              <a:cs typeface="+mn-cs"/>
            </a:rPr>
            <a:t> विषयाऐवजी NSQF विषय असल्यास </a:t>
          </a:r>
          <a:endParaRPr lang="en-IN" sz="2800">
            <a:effectLst/>
          </a:endParaRPr>
        </a:p>
      </xdr:txBody>
    </xdr:sp>
    <xdr:clientData/>
  </xdr:twoCellAnchor>
  <xdr:twoCellAnchor>
    <xdr:from>
      <xdr:col>7</xdr:col>
      <xdr:colOff>442988</xdr:colOff>
      <xdr:row>9</xdr:row>
      <xdr:rowOff>15765</xdr:rowOff>
    </xdr:from>
    <xdr:to>
      <xdr:col>10</xdr:col>
      <xdr:colOff>549275</xdr:colOff>
      <xdr:row>10</xdr:row>
      <xdr:rowOff>168274</xdr:rowOff>
    </xdr:to>
    <xdr:sp macro="" textlink="">
      <xdr:nvSpPr>
        <xdr:cNvPr id="90" name="Rounded Rectangle 66">
          <a:hlinkClick xmlns:r="http://schemas.openxmlformats.org/officeDocument/2006/relationships" r:id="rId45"/>
          <a:extLst>
            <a:ext uri="{FF2B5EF4-FFF2-40B4-BE49-F238E27FC236}">
              <a16:creationId xmlns:a16="http://schemas.microsoft.com/office/drawing/2014/main" id="{00000000-0008-0000-0000-00005A000000}"/>
            </a:ext>
          </a:extLst>
        </xdr:cNvPr>
        <xdr:cNvSpPr/>
      </xdr:nvSpPr>
      <xdr:spPr>
        <a:xfrm>
          <a:off x="5586488" y="2873265"/>
          <a:ext cx="1916037" cy="47000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r>
            <a:rPr lang="mr-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/SS</a:t>
          </a:r>
          <a:endPar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7</xdr:col>
      <xdr:colOff>381000</xdr:colOff>
      <xdr:row>10</xdr:row>
      <xdr:rowOff>301625</xdr:rowOff>
    </xdr:from>
    <xdr:to>
      <xdr:col>11</xdr:col>
      <xdr:colOff>63500</xdr:colOff>
      <xdr:row>12</xdr:row>
      <xdr:rowOff>285750</xdr:rowOff>
    </xdr:to>
    <xdr:sp macro="" textlink="">
      <xdr:nvSpPr>
        <xdr:cNvPr id="3" name="Rounded Rectangle 2">
          <a:hlinkClick xmlns:r="http://schemas.openxmlformats.org/officeDocument/2006/relationships" r:id="rId46"/>
          <a:extLst>
            <a:ext uri="{FF2B5EF4-FFF2-40B4-BE49-F238E27FC236}">
              <a16:creationId xmlns:a16="http://schemas.microsoft.com/office/drawing/2014/main" id="{00000000-0008-0000-0000-000003000000}"/>
            </a:ext>
          </a:extLst>
        </xdr:cNvPr>
        <xdr:cNvSpPr/>
      </xdr:nvSpPr>
      <xdr:spPr>
        <a:xfrm>
          <a:off x="5524500" y="3476625"/>
          <a:ext cx="2095500" cy="61912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2000" b="1" cap="none" spc="0">
              <a:ln w="6600">
                <a:solidFill>
                  <a:schemeClr val="accent2"/>
                </a:solidFill>
                <a:prstDash val="solid"/>
              </a:ln>
              <a:solidFill>
                <a:srgbClr val="FFFFFF"/>
              </a:solidFill>
              <a:effectLst>
                <a:outerShdw dist="38100" dir="2700000" algn="tl" rotWithShape="0">
                  <a:schemeClr val="accent2"/>
                </a:outerShdw>
              </a:effectLst>
            </a:rPr>
            <a:t>महत्वाच्या सूचना </a:t>
          </a:r>
          <a:endParaRPr lang="en-IN" sz="2000" b="1" cap="none" spc="0">
            <a:ln w="6600">
              <a:solidFill>
                <a:schemeClr val="accent2"/>
              </a:solidFill>
              <a:prstDash val="solid"/>
            </a:ln>
            <a:solidFill>
              <a:srgbClr val="FFFFFF"/>
            </a:solidFill>
            <a:effectLst>
              <a:outerShdw dist="38100" dir="2700000" algn="tl" rotWithShape="0">
                <a:schemeClr val="accent2"/>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766762</xdr:colOff>
      <xdr:row>24</xdr:row>
      <xdr:rowOff>25854</xdr:rowOff>
    </xdr:from>
    <xdr:to>
      <xdr:col>5</xdr:col>
      <xdr:colOff>404471</xdr:colOff>
      <xdr:row>27</xdr:row>
      <xdr:rowOff>101023</xdr:rowOff>
    </xdr:to>
    <xdr:sp macro="" textlink="">
      <xdr:nvSpPr>
        <xdr:cNvPr id="4" name="Left Arrow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9291637" y="6455229"/>
          <a:ext cx="1614147" cy="849075"/>
        </a:xfrm>
        <a:prstGeom prst="leftArrow">
          <a:avLst>
            <a:gd name="adj1" fmla="val 47436"/>
            <a:gd name="adj2" fmla="val 37821"/>
          </a:avLst>
        </a:prstGeom>
        <a:solidFill>
          <a:srgbClr val="FFFF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prst="slope"/>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mr-IN" sz="1500" b="1" i="0" u="none" strike="noStrike" kern="0" cap="none" spc="0" normalizeH="0" baseline="0" noProof="0">
              <a:ln w="1905"/>
              <a:solidFill>
                <a:sysClr val="windowText" lastClr="000000"/>
              </a:solidFill>
              <a:effectLst>
                <a:innerShdw blurRad="69850" dist="43180" dir="5400000">
                  <a:srgbClr val="000000">
                    <a:alpha val="65000"/>
                  </a:srgbClr>
                </a:innerShdw>
              </a:effectLst>
              <a:uLnTx/>
              <a:uFillTx/>
              <a:latin typeface="Calibri"/>
              <a:ea typeface="+mn-ea"/>
              <a:cs typeface="Mangal"/>
            </a:rPr>
            <a:t>Update</a:t>
          </a:r>
          <a:endParaRPr kumimoji="0" lang="en-US" sz="1500" b="1" i="0" u="none" strike="noStrike" kern="0" cap="none" spc="0" normalizeH="0" baseline="0" noProof="0">
            <a:ln w="1905"/>
            <a:solidFill>
              <a:sysClr val="windowText" lastClr="000000"/>
            </a:solidFill>
            <a:effectLst>
              <a:innerShdw blurRad="69850" dist="43180" dir="5400000">
                <a:srgbClr val="000000">
                  <a:alpha val="65000"/>
                </a:srgbClr>
              </a:innerShdw>
            </a:effectLst>
            <a:uLnTx/>
            <a:uFillTx/>
            <a:latin typeface="Calibri"/>
            <a:ea typeface="+mn-ea"/>
            <a:cs typeface="+mn-cs"/>
          </a:endParaRPr>
        </a:p>
      </xdr:txBody>
    </xdr:sp>
    <xdr:clientData/>
  </xdr:twoCellAnchor>
  <xdr:twoCellAnchor editAs="absolute">
    <xdr:from>
      <xdr:col>0</xdr:col>
      <xdr:colOff>0</xdr:colOff>
      <xdr:row>0</xdr:row>
      <xdr:rowOff>95251</xdr:rowOff>
    </xdr:from>
    <xdr:to>
      <xdr:col>0</xdr:col>
      <xdr:colOff>964406</xdr:colOff>
      <xdr:row>3</xdr:row>
      <xdr:rowOff>11907</xdr:rowOff>
    </xdr:to>
    <xdr:sp macro="" textlink="">
      <xdr:nvSpPr>
        <xdr:cNvPr id="5" name="Left Arrow 4">
          <a:hlinkClick xmlns:r="http://schemas.openxmlformats.org/officeDocument/2006/relationships" r:id="rId2"/>
          <a:extLst>
            <a:ext uri="{FF2B5EF4-FFF2-40B4-BE49-F238E27FC236}">
              <a16:creationId xmlns:a16="http://schemas.microsoft.com/office/drawing/2014/main" id="{00000000-0008-0000-0100-000005000000}"/>
            </a:ext>
          </a:extLst>
        </xdr:cNvPr>
        <xdr:cNvSpPr/>
      </xdr:nvSpPr>
      <xdr:spPr>
        <a:xfrm>
          <a:off x="0" y="95251"/>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3</xdr:col>
      <xdr:colOff>0</xdr:colOff>
      <xdr:row>0</xdr:row>
      <xdr:rowOff>0</xdr:rowOff>
    </xdr:from>
    <xdr:to>
      <xdr:col>6</xdr:col>
      <xdr:colOff>1117034</xdr:colOff>
      <xdr:row>3</xdr:row>
      <xdr:rowOff>52917</xdr:rowOff>
    </xdr:to>
    <xdr:sp macro="" textlink="">
      <xdr:nvSpPr>
        <xdr:cNvPr id="6" name="Oval 5">
          <a:hlinkClick xmlns:r="http://schemas.openxmlformats.org/officeDocument/2006/relationships" r:id="rId3"/>
          <a:extLst>
            <a:ext uri="{FF2B5EF4-FFF2-40B4-BE49-F238E27FC236}">
              <a16:creationId xmlns:a16="http://schemas.microsoft.com/office/drawing/2014/main" id="{00000000-0008-0000-0100-000006000000}"/>
            </a:ext>
          </a:extLst>
        </xdr:cNvPr>
        <xdr:cNvSpPr/>
      </xdr:nvSpPr>
      <xdr:spPr>
        <a:xfrm>
          <a:off x="8509000" y="0"/>
          <a:ext cx="4094731" cy="783167"/>
        </a:xfrm>
        <a:prstGeom prst="ellipse">
          <a:avLst/>
        </a:prstGeom>
        <a:scene3d>
          <a:camera prst="orthographicFront">
            <a:rot lat="0" lon="0" rev="0"/>
          </a:camera>
          <a:lightRig rig="threePt" dir="t">
            <a:rot lat="0" lon="0" rev="1200000"/>
          </a:lightRig>
        </a:scene3d>
        <a:sp3d>
          <a:bevelT w="63500" h="25400" prst="riblet"/>
        </a:sp3d>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2000" b="1">
              <a:latin typeface="+mj-lt"/>
            </a:rPr>
            <a:t>Click to Contact us...</a:t>
          </a:r>
        </a:p>
      </xdr:txBody>
    </xdr:sp>
    <xdr:clientData fPrintsWithSheet="0"/>
  </xdr:twoCellAnchor>
  <xdr:twoCellAnchor>
    <xdr:from>
      <xdr:col>5</xdr:col>
      <xdr:colOff>1485900</xdr:colOff>
      <xdr:row>0</xdr:row>
      <xdr:rowOff>0</xdr:rowOff>
    </xdr:from>
    <xdr:to>
      <xdr:col>5</xdr:col>
      <xdr:colOff>1801282</xdr:colOff>
      <xdr:row>3</xdr:row>
      <xdr:rowOff>15118</xdr:rowOff>
    </xdr:to>
    <xdr:sp macro="" textlink="">
      <xdr:nvSpPr>
        <xdr:cNvPr id="7" name="Arrow: Up-Down 6">
          <a:extLst>
            <a:ext uri="{FF2B5EF4-FFF2-40B4-BE49-F238E27FC236}">
              <a16:creationId xmlns:a16="http://schemas.microsoft.com/office/drawing/2014/main" id="{00000000-0008-0000-0100-000007000000}"/>
            </a:ext>
          </a:extLst>
        </xdr:cNvPr>
        <xdr:cNvSpPr/>
      </xdr:nvSpPr>
      <xdr:spPr>
        <a:xfrm>
          <a:off x="12744450" y="0"/>
          <a:ext cx="315382" cy="729493"/>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1869849</xdr:colOff>
      <xdr:row>29</xdr:row>
      <xdr:rowOff>80131</xdr:rowOff>
    </xdr:from>
    <xdr:to>
      <xdr:col>2</xdr:col>
      <xdr:colOff>3270250</xdr:colOff>
      <xdr:row>33</xdr:row>
      <xdr:rowOff>154602</xdr:rowOff>
    </xdr:to>
    <xdr:pic>
      <xdr:nvPicPr>
        <xdr:cNvPr id="8" name="Picture 7">
          <a:hlinkClick xmlns:r="http://schemas.openxmlformats.org/officeDocument/2006/relationships" r:id="rId4"/>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56932" y="7456714"/>
          <a:ext cx="4130901" cy="1048139"/>
        </a:xfrm>
        <a:prstGeom prst="rect">
          <a:avLst/>
        </a:prstGeom>
      </xdr:spPr>
    </xdr:pic>
    <xdr:clientData/>
  </xdr:twoCellAnchor>
  <xdr:twoCellAnchor editAs="oneCell">
    <xdr:from>
      <xdr:col>0</xdr:col>
      <xdr:colOff>1959429</xdr:colOff>
      <xdr:row>29</xdr:row>
      <xdr:rowOff>77107</xdr:rowOff>
    </xdr:from>
    <xdr:to>
      <xdr:col>1</xdr:col>
      <xdr:colOff>1735817</xdr:colOff>
      <xdr:row>33</xdr:row>
      <xdr:rowOff>168009</xdr:rowOff>
    </xdr:to>
    <xdr:pic>
      <xdr:nvPicPr>
        <xdr:cNvPr id="9" name="Picture 8">
          <a:hlinkClick xmlns:r="http://schemas.openxmlformats.org/officeDocument/2006/relationships" r:id="rId6"/>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959429" y="7453690"/>
          <a:ext cx="2263471" cy="1064570"/>
        </a:xfrm>
        <a:prstGeom prst="rect">
          <a:avLst/>
        </a:prstGeom>
      </xdr:spPr>
    </xdr:pic>
    <xdr:clientData/>
  </xdr:twoCellAnchor>
  <xdr:twoCellAnchor editAs="oneCell">
    <xdr:from>
      <xdr:col>0</xdr:col>
      <xdr:colOff>21168</xdr:colOff>
      <xdr:row>29</xdr:row>
      <xdr:rowOff>84667</xdr:rowOff>
    </xdr:from>
    <xdr:to>
      <xdr:col>0</xdr:col>
      <xdr:colOff>1849462</xdr:colOff>
      <xdr:row>33</xdr:row>
      <xdr:rowOff>172588</xdr:rowOff>
    </xdr:to>
    <xdr:pic>
      <xdr:nvPicPr>
        <xdr:cNvPr id="10" name="Picture 9">
          <a:hlinkClick xmlns:r="http://schemas.openxmlformats.org/officeDocument/2006/relationships" r:id="rId8"/>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1168" y="7461250"/>
          <a:ext cx="1828294" cy="10615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476250</xdr:colOff>
      <xdr:row>2</xdr:row>
      <xdr:rowOff>107156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0" y="0"/>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xdr:from>
      <xdr:col>10</xdr:col>
      <xdr:colOff>154781</xdr:colOff>
      <xdr:row>0</xdr:row>
      <xdr:rowOff>23813</xdr:rowOff>
    </xdr:from>
    <xdr:to>
      <xdr:col>10</xdr:col>
      <xdr:colOff>416719</xdr:colOff>
      <xdr:row>2</xdr:row>
      <xdr:rowOff>0</xdr:rowOff>
    </xdr:to>
    <xdr:sp macro="" textlink="">
      <xdr:nvSpPr>
        <xdr:cNvPr id="3" name="Arrow: Up-Down 2">
          <a:extLst>
            <a:ext uri="{FF2B5EF4-FFF2-40B4-BE49-F238E27FC236}">
              <a16:creationId xmlns:a16="http://schemas.microsoft.com/office/drawing/2014/main" id="{00000000-0008-0000-0200-000003000000}"/>
            </a:ext>
          </a:extLst>
        </xdr:cNvPr>
        <xdr:cNvSpPr/>
      </xdr:nvSpPr>
      <xdr:spPr>
        <a:xfrm>
          <a:off x="6750844" y="23813"/>
          <a:ext cx="261938" cy="500062"/>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1</xdr:row>
      <xdr:rowOff>94682</xdr:rowOff>
    </xdr:from>
    <xdr:to>
      <xdr:col>1</xdr:col>
      <xdr:colOff>357187</xdr:colOff>
      <xdr:row>3</xdr:row>
      <xdr:rowOff>205808</xdr:rowOff>
    </xdr:to>
    <xdr:sp macro="" textlink="">
      <xdr:nvSpPr>
        <xdr:cNvPr id="4" name="Left Arrow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0" y="357187"/>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7</xdr:col>
      <xdr:colOff>394607</xdr:colOff>
      <xdr:row>0</xdr:row>
      <xdr:rowOff>0</xdr:rowOff>
    </xdr:from>
    <xdr:to>
      <xdr:col>27</xdr:col>
      <xdr:colOff>341880</xdr:colOff>
      <xdr:row>5</xdr:row>
      <xdr:rowOff>192767</xdr:rowOff>
    </xdr:to>
    <xdr:sp macro="" textlink="">
      <xdr:nvSpPr>
        <xdr:cNvPr id="5" name="Rectangle 4">
          <a:extLst>
            <a:ext uri="{FF2B5EF4-FFF2-40B4-BE49-F238E27FC236}">
              <a16:creationId xmlns:a16="http://schemas.microsoft.com/office/drawing/2014/main" id="{00000000-0008-0000-0300-000005000000}"/>
            </a:ext>
          </a:extLst>
        </xdr:cNvPr>
        <xdr:cNvSpPr/>
      </xdr:nvSpPr>
      <xdr:spPr>
        <a:xfrm>
          <a:off x="12215813" y="0"/>
          <a:ext cx="12096751" cy="1500187"/>
        </a:xfrm>
        <a:prstGeom prst="rect">
          <a:avLst/>
        </a:prstGeom>
        <a:solidFill>
          <a:srgbClr val="FF0000"/>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400">
              <a:solidFill>
                <a:srgbClr val="FFFF00"/>
              </a:solidFill>
              <a:latin typeface="BalBharatiDev01" pitchFamily="2" charset="0"/>
              <a:ea typeface="Arial Unicode MS" pitchFamily="34" charset="-128"/>
              <a:cs typeface="+mn-cs"/>
            </a:rPr>
            <a:t>अत्यंत महत्वाची सूचना - </a:t>
          </a:r>
          <a:r>
            <a:rPr lang="mr-IN" sz="1400" baseline="0">
              <a:solidFill>
                <a:schemeClr val="bg1"/>
              </a:solidFill>
              <a:latin typeface="BalBharatiDev01" pitchFamily="2" charset="0"/>
              <a:ea typeface="Arial Unicode MS" pitchFamily="34" charset="-128"/>
              <a:cs typeface="+mn-cs"/>
            </a:rPr>
            <a:t>वर्गाचा शेकडा निकाल अचूक येण्याकरिता </a:t>
          </a:r>
          <a:r>
            <a:rPr lang="mr-IN" sz="1400" u="sng" baseline="0">
              <a:solidFill>
                <a:schemeClr val="bg1"/>
              </a:solidFill>
              <a:latin typeface="BalBharatiDev01" pitchFamily="2" charset="0"/>
              <a:ea typeface="Arial Unicode MS" pitchFamily="34" charset="-128"/>
              <a:cs typeface="+mn-cs"/>
            </a:rPr>
            <a:t>सर्व विषयाच्या याद्यांतील</a:t>
          </a:r>
          <a:r>
            <a:rPr lang="mr-IN" sz="1400" baseline="0">
              <a:solidFill>
                <a:schemeClr val="bg1"/>
              </a:solidFill>
              <a:latin typeface="BalBharatiDev01" pitchFamily="2" charset="0"/>
              <a:ea typeface="Arial Unicode MS" pitchFamily="34" charset="-128"/>
              <a:cs typeface="+mn-cs"/>
            </a:rPr>
            <a:t> तसेच </a:t>
          </a:r>
          <a:r>
            <a:rPr lang="mr-IN" sz="14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400" u="sng" baseline="0">
              <a:solidFill>
                <a:schemeClr val="bg1"/>
              </a:solidFill>
              <a:latin typeface="BalBharatiDev01" pitchFamily="2" charset="0"/>
              <a:ea typeface="Arial Unicode MS" pitchFamily="34" charset="-128"/>
              <a:cs typeface="+mn-cs"/>
            </a:rPr>
            <a:t>ACADEMIC</a:t>
          </a:r>
          <a:r>
            <a:rPr lang="mr-IN" sz="14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400" baseline="0">
              <a:solidFill>
                <a:schemeClr val="lt1"/>
              </a:solidFill>
              <a:effectLst/>
              <a:latin typeface="+mn-lt"/>
              <a:ea typeface="+mn-ea"/>
              <a:cs typeface="+mn-cs"/>
            </a:rPr>
            <a:t>Delete </a:t>
          </a:r>
          <a:r>
            <a:rPr lang="mr-IN" sz="1400" baseline="0">
              <a:solidFill>
                <a:schemeClr val="lt1"/>
              </a:solidFill>
              <a:effectLst/>
              <a:latin typeface="+mn-lt"/>
              <a:ea typeface="+mn-ea"/>
              <a:cs typeface="+mn-cs"/>
            </a:rPr>
            <a:t>करू नये. प्रत्येक शिट्स मधील शेवाच्या 10 विद्यार्थ्यांची माहिती </a:t>
          </a:r>
          <a:r>
            <a:rPr lang="en-IN" sz="1400" baseline="0">
              <a:solidFill>
                <a:schemeClr val="lt1"/>
              </a:solidFill>
              <a:effectLst/>
              <a:latin typeface="+mn-lt"/>
              <a:ea typeface="+mn-ea"/>
              <a:cs typeface="+mn-cs"/>
            </a:rPr>
            <a:t>Delete </a:t>
          </a:r>
          <a:r>
            <a:rPr lang="mr-IN" sz="1400" baseline="0">
              <a:solidFill>
                <a:schemeClr val="lt1"/>
              </a:solidFill>
              <a:effectLst/>
              <a:latin typeface="+mn-lt"/>
              <a:ea typeface="+mn-ea"/>
              <a:cs typeface="+mn-cs"/>
            </a:rPr>
            <a:t> करण्याची (काढून टाकण्याची) सुविधा उपलब्ध आहे.</a:t>
          </a:r>
          <a:endParaRPr lang="en-US" sz="1400">
            <a:solidFill>
              <a:schemeClr val="bg1"/>
            </a:solidFill>
            <a:latin typeface="BalBharatiDev01" pitchFamily="2" charset="0"/>
            <a:ea typeface="Arial Unicode MS" pitchFamily="34" charset="-128"/>
            <a:cs typeface="+mn-cs"/>
          </a:endParaRPr>
        </a:p>
      </xdr:txBody>
    </xdr:sp>
    <xdr:clientData/>
  </xdr:twoCellAnchor>
  <xdr:twoCellAnchor>
    <xdr:from>
      <xdr:col>7</xdr:col>
      <xdr:colOff>202406</xdr:colOff>
      <xdr:row>5</xdr:row>
      <xdr:rowOff>166687</xdr:rowOff>
    </xdr:from>
    <xdr:to>
      <xdr:col>7</xdr:col>
      <xdr:colOff>469447</xdr:colOff>
      <xdr:row>8</xdr:row>
      <xdr:rowOff>161019</xdr:rowOff>
    </xdr:to>
    <xdr:sp macro="" textlink="">
      <xdr:nvSpPr>
        <xdr:cNvPr id="6" name="Arrow: Up-Down 5">
          <a:extLst>
            <a:ext uri="{FF2B5EF4-FFF2-40B4-BE49-F238E27FC236}">
              <a16:creationId xmlns:a16="http://schemas.microsoft.com/office/drawing/2014/main" id="{00000000-0008-0000-0300-000006000000}"/>
            </a:ext>
          </a:extLst>
        </xdr:cNvPr>
        <xdr:cNvSpPr/>
      </xdr:nvSpPr>
      <xdr:spPr>
        <a:xfrm>
          <a:off x="11811000" y="1297781"/>
          <a:ext cx="267041" cy="672988"/>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688181</xdr:colOff>
      <xdr:row>4</xdr:row>
      <xdr:rowOff>2381</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0" y="438150"/>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15</xdr:col>
      <xdr:colOff>435429</xdr:colOff>
      <xdr:row>0</xdr:row>
      <xdr:rowOff>81642</xdr:rowOff>
    </xdr:from>
    <xdr:to>
      <xdr:col>24</xdr:col>
      <xdr:colOff>6804</xdr:colOff>
      <xdr:row>6</xdr:row>
      <xdr:rowOff>194128</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7932965" y="81642"/>
          <a:ext cx="5667375" cy="1695450"/>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10</xdr:col>
      <xdr:colOff>299358</xdr:colOff>
      <xdr:row>3</xdr:row>
      <xdr:rowOff>27214</xdr:rowOff>
    </xdr:from>
    <xdr:to>
      <xdr:col>12</xdr:col>
      <xdr:colOff>467519</xdr:colOff>
      <xdr:row>3</xdr:row>
      <xdr:rowOff>204107</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74822" y="680357"/>
          <a:ext cx="902947" cy="1768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217715</xdr:colOff>
      <xdr:row>0</xdr:row>
      <xdr:rowOff>0</xdr:rowOff>
    </xdr:from>
    <xdr:to>
      <xdr:col>22</xdr:col>
      <xdr:colOff>72118</xdr:colOff>
      <xdr:row>6</xdr:row>
      <xdr:rowOff>141287</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6858000"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9</xdr:col>
      <xdr:colOff>340180</xdr:colOff>
      <xdr:row>3</xdr:row>
      <xdr:rowOff>27214</xdr:rowOff>
    </xdr:from>
    <xdr:to>
      <xdr:col>11</xdr:col>
      <xdr:colOff>399484</xdr:colOff>
      <xdr:row>3</xdr:row>
      <xdr:rowOff>204107</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29251" y="680357"/>
          <a:ext cx="902947" cy="1768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200025</xdr:rowOff>
    </xdr:from>
    <xdr:to>
      <xdr:col>1</xdr:col>
      <xdr:colOff>690562</xdr:colOff>
      <xdr:row>3</xdr:row>
      <xdr:rowOff>40481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0" y="200025"/>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217715</xdr:colOff>
      <xdr:row>0</xdr:row>
      <xdr:rowOff>0</xdr:rowOff>
    </xdr:from>
    <xdr:to>
      <xdr:col>22</xdr:col>
      <xdr:colOff>62593</xdr:colOff>
      <xdr:row>6</xdr:row>
      <xdr:rowOff>107950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68865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10</xdr:col>
      <xdr:colOff>0</xdr:colOff>
      <xdr:row>138</xdr:row>
      <xdr:rowOff>0</xdr:rowOff>
    </xdr:from>
    <xdr:to>
      <xdr:col>12</xdr:col>
      <xdr:colOff>59304</xdr:colOff>
      <xdr:row>138</xdr:row>
      <xdr:rowOff>176893</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10893" y="30044571"/>
          <a:ext cx="902947" cy="176893"/>
        </a:xfrm>
        <a:prstGeom prst="rect">
          <a:avLst/>
        </a:prstGeom>
      </xdr:spPr>
    </xdr:pic>
    <xdr:clientData/>
  </xdr:twoCellAnchor>
  <xdr:twoCellAnchor editAs="oneCell">
    <xdr:from>
      <xdr:col>9</xdr:col>
      <xdr:colOff>326572</xdr:colOff>
      <xdr:row>3</xdr:row>
      <xdr:rowOff>27214</xdr:rowOff>
    </xdr:from>
    <xdr:to>
      <xdr:col>11</xdr:col>
      <xdr:colOff>385876</xdr:colOff>
      <xdr:row>3</xdr:row>
      <xdr:rowOff>204107</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15643" y="680357"/>
          <a:ext cx="902947" cy="1768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14</xdr:col>
      <xdr:colOff>272143</xdr:colOff>
      <xdr:row>0</xdr:row>
      <xdr:rowOff>0</xdr:rowOff>
    </xdr:from>
    <xdr:to>
      <xdr:col>22</xdr:col>
      <xdr:colOff>334055</xdr:colOff>
      <xdr:row>6</xdr:row>
      <xdr:rowOff>141287</xdr:rowOff>
    </xdr:to>
    <xdr:sp macro="" textlink="">
      <xdr:nvSpPr>
        <xdr:cNvPr id="5" name="Rectangle 4">
          <a:extLst>
            <a:ext uri="{FF2B5EF4-FFF2-40B4-BE49-F238E27FC236}">
              <a16:creationId xmlns:a16="http://schemas.microsoft.com/office/drawing/2014/main" id="{00000000-0008-0000-0700-000005000000}"/>
            </a:ext>
          </a:extLst>
        </xdr:cNvPr>
        <xdr:cNvSpPr/>
      </xdr:nvSpPr>
      <xdr:spPr>
        <a:xfrm>
          <a:off x="6965156"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10</xdr:col>
      <xdr:colOff>299358</xdr:colOff>
      <xdr:row>3</xdr:row>
      <xdr:rowOff>13608</xdr:rowOff>
    </xdr:from>
    <xdr:to>
      <xdr:col>12</xdr:col>
      <xdr:colOff>467519</xdr:colOff>
      <xdr:row>3</xdr:row>
      <xdr:rowOff>190501</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74822" y="666751"/>
          <a:ext cx="902947" cy="17689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200025</xdr:rowOff>
    </xdr:from>
    <xdr:to>
      <xdr:col>1</xdr:col>
      <xdr:colOff>690562</xdr:colOff>
      <xdr:row>3</xdr:row>
      <xdr:rowOff>40481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0" y="200025"/>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217715</xdr:colOff>
      <xdr:row>0</xdr:row>
      <xdr:rowOff>0</xdr:rowOff>
    </xdr:from>
    <xdr:to>
      <xdr:col>22</xdr:col>
      <xdr:colOff>62593</xdr:colOff>
      <xdr:row>6</xdr:row>
      <xdr:rowOff>107950</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68865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xdr:from>
      <xdr:col>14</xdr:col>
      <xdr:colOff>54428</xdr:colOff>
      <xdr:row>7</xdr:row>
      <xdr:rowOff>176893</xdr:rowOff>
    </xdr:from>
    <xdr:to>
      <xdr:col>18</xdr:col>
      <xdr:colOff>435427</xdr:colOff>
      <xdr:row>12</xdr:row>
      <xdr:rowOff>122464</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7334249" y="1700893"/>
          <a:ext cx="3388178" cy="103414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mr-IN" sz="2000" b="0" cap="none" spc="0">
              <a:ln w="0"/>
              <a:solidFill>
                <a:schemeClr val="tx1"/>
              </a:solidFill>
              <a:effectLst>
                <a:outerShdw blurRad="38100" dist="19050" dir="2700000" algn="tl" rotWithShape="0">
                  <a:schemeClr val="dk1">
                    <a:alpha val="40000"/>
                  </a:schemeClr>
                </a:outerShdw>
              </a:effectLst>
            </a:rPr>
            <a:t>विषय-</a:t>
          </a:r>
          <a:r>
            <a:rPr lang="mr-IN" sz="2000" b="0" cap="none" spc="0" baseline="0">
              <a:ln w="0"/>
              <a:solidFill>
                <a:schemeClr val="tx1"/>
              </a:solidFill>
              <a:effectLst>
                <a:outerShdw blurRad="38100" dist="19050" dir="2700000" algn="tl" rotWithShape="0">
                  <a:schemeClr val="dk1">
                    <a:alpha val="40000"/>
                  </a:schemeClr>
                </a:outerShdw>
              </a:effectLst>
            </a:rPr>
            <a:t> संयुक्त याठिकाणी आवश्यक तो बदल करवा... </a:t>
          </a:r>
          <a:r>
            <a:rPr lang="mr-IN" sz="2000" b="0" cap="none" spc="0">
              <a:ln w="0"/>
              <a:solidFill>
                <a:schemeClr val="tx1"/>
              </a:solidFill>
              <a:effectLst>
                <a:outerShdw blurRad="38100" dist="19050" dir="2700000" algn="tl" rotWithShape="0">
                  <a:schemeClr val="dk1">
                    <a:alpha val="40000"/>
                  </a:schemeClr>
                </a:outerShdw>
              </a:effectLst>
            </a:rPr>
            <a:t> </a:t>
          </a:r>
          <a:endParaRPr lang="en-US" sz="20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editAs="oneCell">
    <xdr:from>
      <xdr:col>9</xdr:col>
      <xdr:colOff>340179</xdr:colOff>
      <xdr:row>3</xdr:row>
      <xdr:rowOff>27214</xdr:rowOff>
    </xdr:from>
    <xdr:to>
      <xdr:col>11</xdr:col>
      <xdr:colOff>399483</xdr:colOff>
      <xdr:row>3</xdr:row>
      <xdr:rowOff>204107</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29250" y="680357"/>
          <a:ext cx="902947" cy="17689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200025</xdr:rowOff>
    </xdr:from>
    <xdr:to>
      <xdr:col>1</xdr:col>
      <xdr:colOff>690562</xdr:colOff>
      <xdr:row>3</xdr:row>
      <xdr:rowOff>40481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0" y="200025"/>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217715</xdr:colOff>
      <xdr:row>0</xdr:row>
      <xdr:rowOff>0</xdr:rowOff>
    </xdr:from>
    <xdr:to>
      <xdr:col>22</xdr:col>
      <xdr:colOff>62593</xdr:colOff>
      <xdr:row>6</xdr:row>
      <xdr:rowOff>107950</xdr:rowOff>
    </xdr:to>
    <xdr:sp macro="" textlink="">
      <xdr:nvSpPr>
        <xdr:cNvPr id="3" name="Rectangle 2">
          <a:extLst>
            <a:ext uri="{FF2B5EF4-FFF2-40B4-BE49-F238E27FC236}">
              <a16:creationId xmlns:a16="http://schemas.microsoft.com/office/drawing/2014/main" id="{00000000-0008-0000-0900-000003000000}"/>
            </a:ext>
          </a:extLst>
        </xdr:cNvPr>
        <xdr:cNvSpPr/>
      </xdr:nvSpPr>
      <xdr:spPr>
        <a:xfrm>
          <a:off x="68865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xdr:from>
      <xdr:col>13</xdr:col>
      <xdr:colOff>285750</xdr:colOff>
      <xdr:row>8</xdr:row>
      <xdr:rowOff>13608</xdr:rowOff>
    </xdr:from>
    <xdr:to>
      <xdr:col>18</xdr:col>
      <xdr:colOff>299357</xdr:colOff>
      <xdr:row>12</xdr:row>
      <xdr:rowOff>176893</xdr:rowOff>
    </xdr:to>
    <xdr:sp macro="" textlink="">
      <xdr:nvSpPr>
        <xdr:cNvPr id="4" name="Rectangle 3">
          <a:extLst>
            <a:ext uri="{FF2B5EF4-FFF2-40B4-BE49-F238E27FC236}">
              <a16:creationId xmlns:a16="http://schemas.microsoft.com/office/drawing/2014/main" id="{00000000-0008-0000-0900-000004000000}"/>
            </a:ext>
          </a:extLst>
        </xdr:cNvPr>
        <xdr:cNvSpPr/>
      </xdr:nvSpPr>
      <xdr:spPr>
        <a:xfrm>
          <a:off x="7198179" y="1755322"/>
          <a:ext cx="3388178" cy="103414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mr-IN" sz="2000" b="0" cap="none" spc="0">
              <a:ln w="0"/>
              <a:solidFill>
                <a:schemeClr val="tx1"/>
              </a:solidFill>
              <a:effectLst>
                <a:outerShdw blurRad="38100" dist="19050" dir="2700000" algn="tl" rotWithShape="0">
                  <a:schemeClr val="dk1">
                    <a:alpha val="40000"/>
                  </a:schemeClr>
                </a:outerShdw>
              </a:effectLst>
            </a:rPr>
            <a:t>विषय-</a:t>
          </a:r>
          <a:r>
            <a:rPr lang="mr-IN" sz="2000" b="0" cap="none" spc="0" baseline="0">
              <a:ln w="0"/>
              <a:solidFill>
                <a:schemeClr val="tx1"/>
              </a:solidFill>
              <a:effectLst>
                <a:outerShdw blurRad="38100" dist="19050" dir="2700000" algn="tl" rotWithShape="0">
                  <a:schemeClr val="dk1">
                    <a:alpha val="40000"/>
                  </a:schemeClr>
                </a:outerShdw>
              </a:effectLst>
            </a:rPr>
            <a:t> संयुक्त याठिकाणी आवश्यक तो बदल करवा... </a:t>
          </a:r>
          <a:r>
            <a:rPr lang="mr-IN" sz="2000" b="0" cap="none" spc="0">
              <a:ln w="0"/>
              <a:solidFill>
                <a:schemeClr val="tx1"/>
              </a:solidFill>
              <a:effectLst>
                <a:outerShdw blurRad="38100" dist="19050" dir="2700000" algn="tl" rotWithShape="0">
                  <a:schemeClr val="dk1">
                    <a:alpha val="40000"/>
                  </a:schemeClr>
                </a:outerShdw>
              </a:effectLst>
            </a:rPr>
            <a:t> </a:t>
          </a:r>
          <a:endParaRPr lang="en-US" sz="20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editAs="oneCell">
    <xdr:from>
      <xdr:col>9</xdr:col>
      <xdr:colOff>326572</xdr:colOff>
      <xdr:row>3</xdr:row>
      <xdr:rowOff>27214</xdr:rowOff>
    </xdr:from>
    <xdr:to>
      <xdr:col>11</xdr:col>
      <xdr:colOff>385876</xdr:colOff>
      <xdr:row>3</xdr:row>
      <xdr:rowOff>204107</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15643" y="680357"/>
          <a:ext cx="902947" cy="17689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14</xdr:col>
      <xdr:colOff>272143</xdr:colOff>
      <xdr:row>0</xdr:row>
      <xdr:rowOff>0</xdr:rowOff>
    </xdr:from>
    <xdr:to>
      <xdr:col>22</xdr:col>
      <xdr:colOff>334055</xdr:colOff>
      <xdr:row>6</xdr:row>
      <xdr:rowOff>141287</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6965156"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10</xdr:col>
      <xdr:colOff>312965</xdr:colOff>
      <xdr:row>3</xdr:row>
      <xdr:rowOff>13606</xdr:rowOff>
    </xdr:from>
    <xdr:to>
      <xdr:col>12</xdr:col>
      <xdr:colOff>481126</xdr:colOff>
      <xdr:row>3</xdr:row>
      <xdr:rowOff>190499</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88429" y="666749"/>
          <a:ext cx="902947" cy="1768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217715</xdr:colOff>
      <xdr:row>0</xdr:row>
      <xdr:rowOff>0</xdr:rowOff>
    </xdr:from>
    <xdr:to>
      <xdr:col>22</xdr:col>
      <xdr:colOff>72118</xdr:colOff>
      <xdr:row>6</xdr:row>
      <xdr:rowOff>141287</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6858000"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9</xdr:col>
      <xdr:colOff>312965</xdr:colOff>
      <xdr:row>3</xdr:row>
      <xdr:rowOff>27214</xdr:rowOff>
    </xdr:from>
    <xdr:to>
      <xdr:col>11</xdr:col>
      <xdr:colOff>372269</xdr:colOff>
      <xdr:row>3</xdr:row>
      <xdr:rowOff>204107</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02036" y="680357"/>
          <a:ext cx="902947" cy="17689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340179</xdr:colOff>
      <xdr:row>0</xdr:row>
      <xdr:rowOff>0</xdr:rowOff>
    </xdr:from>
    <xdr:to>
      <xdr:col>27</xdr:col>
      <xdr:colOff>152060</xdr:colOff>
      <xdr:row>6</xdr:row>
      <xdr:rowOff>141287</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68103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14</xdr:col>
      <xdr:colOff>81643</xdr:colOff>
      <xdr:row>3</xdr:row>
      <xdr:rowOff>27215</xdr:rowOff>
    </xdr:from>
    <xdr:to>
      <xdr:col>16</xdr:col>
      <xdr:colOff>385876</xdr:colOff>
      <xdr:row>3</xdr:row>
      <xdr:rowOff>204108</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8929" y="680358"/>
          <a:ext cx="902947" cy="1768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217714</xdr:colOff>
      <xdr:row>0</xdr:row>
      <xdr:rowOff>0</xdr:rowOff>
    </xdr:from>
    <xdr:to>
      <xdr:col>26</xdr:col>
      <xdr:colOff>410596</xdr:colOff>
      <xdr:row>6</xdr:row>
      <xdr:rowOff>141287</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7072313"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367393</xdr:colOff>
      <xdr:row>0</xdr:row>
      <xdr:rowOff>0</xdr:rowOff>
    </xdr:from>
    <xdr:to>
      <xdr:col>27</xdr:col>
      <xdr:colOff>179274</xdr:colOff>
      <xdr:row>6</xdr:row>
      <xdr:rowOff>141287</xdr:rowOff>
    </xdr:to>
    <xdr:sp macro="" textlink="">
      <xdr:nvSpPr>
        <xdr:cNvPr id="3" name="Rectangle 2">
          <a:extLst>
            <a:ext uri="{FF2B5EF4-FFF2-40B4-BE49-F238E27FC236}">
              <a16:creationId xmlns:a16="http://schemas.microsoft.com/office/drawing/2014/main" id="{00000000-0008-0000-0E00-000003000000}"/>
            </a:ext>
          </a:extLst>
        </xdr:cNvPr>
        <xdr:cNvSpPr/>
      </xdr:nvSpPr>
      <xdr:spPr>
        <a:xfrm>
          <a:off x="68103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14</xdr:col>
      <xdr:colOff>81643</xdr:colOff>
      <xdr:row>3</xdr:row>
      <xdr:rowOff>27214</xdr:rowOff>
    </xdr:from>
    <xdr:to>
      <xdr:col>16</xdr:col>
      <xdr:colOff>385876</xdr:colOff>
      <xdr:row>3</xdr:row>
      <xdr:rowOff>204107</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24500" y="680357"/>
          <a:ext cx="902947" cy="1768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217714</xdr:colOff>
      <xdr:row>0</xdr:row>
      <xdr:rowOff>0</xdr:rowOff>
    </xdr:from>
    <xdr:to>
      <xdr:col>26</xdr:col>
      <xdr:colOff>410596</xdr:colOff>
      <xdr:row>6</xdr:row>
      <xdr:rowOff>141287</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7072313"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340179</xdr:colOff>
      <xdr:row>0</xdr:row>
      <xdr:rowOff>0</xdr:rowOff>
    </xdr:from>
    <xdr:to>
      <xdr:col>27</xdr:col>
      <xdr:colOff>152060</xdr:colOff>
      <xdr:row>6</xdr:row>
      <xdr:rowOff>141287</xdr:rowOff>
    </xdr:to>
    <xdr:sp macro="" textlink="">
      <xdr:nvSpPr>
        <xdr:cNvPr id="3" name="Rectangle 2">
          <a:extLst>
            <a:ext uri="{FF2B5EF4-FFF2-40B4-BE49-F238E27FC236}">
              <a16:creationId xmlns:a16="http://schemas.microsoft.com/office/drawing/2014/main" id="{00000000-0008-0000-1000-000003000000}"/>
            </a:ext>
          </a:extLst>
        </xdr:cNvPr>
        <xdr:cNvSpPr/>
      </xdr:nvSpPr>
      <xdr:spPr>
        <a:xfrm>
          <a:off x="68103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14</xdr:col>
      <xdr:colOff>108857</xdr:colOff>
      <xdr:row>3</xdr:row>
      <xdr:rowOff>13607</xdr:rowOff>
    </xdr:from>
    <xdr:to>
      <xdr:col>16</xdr:col>
      <xdr:colOff>413090</xdr:colOff>
      <xdr:row>3</xdr:row>
      <xdr:rowOff>190500</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51714" y="666750"/>
          <a:ext cx="902947" cy="17689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15</xdr:col>
      <xdr:colOff>217715</xdr:colOff>
      <xdr:row>0</xdr:row>
      <xdr:rowOff>0</xdr:rowOff>
    </xdr:from>
    <xdr:to>
      <xdr:col>24</xdr:col>
      <xdr:colOff>410596</xdr:colOff>
      <xdr:row>6</xdr:row>
      <xdr:rowOff>141287</xdr:rowOff>
    </xdr:to>
    <xdr:sp macro="" textlink="">
      <xdr:nvSpPr>
        <xdr:cNvPr id="3" name="Rectangle 2">
          <a:extLst>
            <a:ext uri="{FF2B5EF4-FFF2-40B4-BE49-F238E27FC236}">
              <a16:creationId xmlns:a16="http://schemas.microsoft.com/office/drawing/2014/main" id="{00000000-0008-0000-1100-000003000000}"/>
            </a:ext>
          </a:extLst>
        </xdr:cNvPr>
        <xdr:cNvSpPr/>
      </xdr:nvSpPr>
      <xdr:spPr>
        <a:xfrm>
          <a:off x="6988969"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136071</xdr:colOff>
      <xdr:row>0</xdr:row>
      <xdr:rowOff>0</xdr:rowOff>
    </xdr:from>
    <xdr:to>
      <xdr:col>26</xdr:col>
      <xdr:colOff>328952</xdr:colOff>
      <xdr:row>6</xdr:row>
      <xdr:rowOff>141287</xdr:rowOff>
    </xdr:to>
    <xdr:sp macro="" textlink="">
      <xdr:nvSpPr>
        <xdr:cNvPr id="3" name="Rectangle 2">
          <a:extLst>
            <a:ext uri="{FF2B5EF4-FFF2-40B4-BE49-F238E27FC236}">
              <a16:creationId xmlns:a16="http://schemas.microsoft.com/office/drawing/2014/main" id="{00000000-0008-0000-1200-000003000000}"/>
            </a:ext>
          </a:extLst>
        </xdr:cNvPr>
        <xdr:cNvSpPr/>
      </xdr:nvSpPr>
      <xdr:spPr>
        <a:xfrm>
          <a:off x="7191375"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13</xdr:col>
      <xdr:colOff>63500</xdr:colOff>
      <xdr:row>3</xdr:row>
      <xdr:rowOff>23812</xdr:rowOff>
    </xdr:from>
    <xdr:to>
      <xdr:col>15</xdr:col>
      <xdr:colOff>283822</xdr:colOff>
      <xdr:row>3</xdr:row>
      <xdr:rowOff>200705</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88000" y="690562"/>
          <a:ext cx="902947" cy="17689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20</xdr:col>
      <xdr:colOff>45925</xdr:colOff>
      <xdr:row>0</xdr:row>
      <xdr:rowOff>0</xdr:rowOff>
    </xdr:from>
    <xdr:to>
      <xdr:col>29</xdr:col>
      <xdr:colOff>238806</xdr:colOff>
      <xdr:row>6</xdr:row>
      <xdr:rowOff>141287</xdr:rowOff>
    </xdr:to>
    <xdr:sp macro="" textlink="">
      <xdr:nvSpPr>
        <xdr:cNvPr id="3" name="Rectangle 2">
          <a:extLst>
            <a:ext uri="{FF2B5EF4-FFF2-40B4-BE49-F238E27FC236}">
              <a16:creationId xmlns:a16="http://schemas.microsoft.com/office/drawing/2014/main" id="{00000000-0008-0000-1300-000003000000}"/>
            </a:ext>
          </a:extLst>
        </xdr:cNvPr>
        <xdr:cNvSpPr/>
      </xdr:nvSpPr>
      <xdr:spPr>
        <a:xfrm>
          <a:off x="6643688"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16</xdr:col>
      <xdr:colOff>217714</xdr:colOff>
      <xdr:row>3</xdr:row>
      <xdr:rowOff>40821</xdr:rowOff>
    </xdr:from>
    <xdr:to>
      <xdr:col>19</xdr:col>
      <xdr:colOff>277018</xdr:colOff>
      <xdr:row>3</xdr:row>
      <xdr:rowOff>222250</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8928" y="693964"/>
          <a:ext cx="902947" cy="17689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54428</xdr:colOff>
      <xdr:row>0</xdr:row>
      <xdr:rowOff>0</xdr:rowOff>
    </xdr:from>
    <xdr:to>
      <xdr:col>1</xdr:col>
      <xdr:colOff>744990</xdr:colOff>
      <xdr:row>2</xdr:row>
      <xdr:rowOff>107155</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54428" y="0"/>
          <a:ext cx="962705" cy="637834"/>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11</xdr:col>
      <xdr:colOff>557893</xdr:colOff>
      <xdr:row>0</xdr:row>
      <xdr:rowOff>0</xdr:rowOff>
    </xdr:from>
    <xdr:to>
      <xdr:col>20</xdr:col>
      <xdr:colOff>558574</xdr:colOff>
      <xdr:row>6</xdr:row>
      <xdr:rowOff>141287</xdr:rowOff>
    </xdr:to>
    <xdr:sp macro="" textlink="">
      <xdr:nvSpPr>
        <xdr:cNvPr id="3" name="Rectangle 2">
          <a:extLst>
            <a:ext uri="{FF2B5EF4-FFF2-40B4-BE49-F238E27FC236}">
              <a16:creationId xmlns:a16="http://schemas.microsoft.com/office/drawing/2014/main" id="{00000000-0008-0000-1400-000003000000}"/>
            </a:ext>
          </a:extLst>
        </xdr:cNvPr>
        <xdr:cNvSpPr/>
      </xdr:nvSpPr>
      <xdr:spPr>
        <a:xfrm>
          <a:off x="7084219"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8</xdr:col>
      <xdr:colOff>449036</xdr:colOff>
      <xdr:row>3</xdr:row>
      <xdr:rowOff>13607</xdr:rowOff>
    </xdr:from>
    <xdr:to>
      <xdr:col>10</xdr:col>
      <xdr:colOff>426697</xdr:colOff>
      <xdr:row>3</xdr:row>
      <xdr:rowOff>190500</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8929" y="666750"/>
          <a:ext cx="902947" cy="17689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12" name="Left Arrow 11">
          <a:hlinkClick xmlns:r="http://schemas.openxmlformats.org/officeDocument/2006/relationships" r:id="rId1"/>
          <a:extLst>
            <a:ext uri="{FF2B5EF4-FFF2-40B4-BE49-F238E27FC236}">
              <a16:creationId xmlns:a16="http://schemas.microsoft.com/office/drawing/2014/main" id="{00000000-0008-0000-1500-00000C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12</xdr:col>
      <xdr:colOff>231321</xdr:colOff>
      <xdr:row>3</xdr:row>
      <xdr:rowOff>13606</xdr:rowOff>
    </xdr:from>
    <xdr:to>
      <xdr:col>15</xdr:col>
      <xdr:colOff>521946</xdr:colOff>
      <xdr:row>3</xdr:row>
      <xdr:rowOff>190499</xdr:rowOff>
    </xdr:to>
    <xdr:pic>
      <xdr:nvPicPr>
        <xdr:cNvPr id="3" name="Picture 2">
          <a:hlinkClick xmlns:r="http://schemas.openxmlformats.org/officeDocument/2006/relationships" r:id="rId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8928" y="666749"/>
          <a:ext cx="902947" cy="17689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1</xdr:col>
      <xdr:colOff>690562</xdr:colOff>
      <xdr:row>4</xdr:row>
      <xdr:rowOff>11906</xdr:rowOff>
    </xdr:to>
    <xdr:sp macro="" textlink="">
      <xdr:nvSpPr>
        <xdr:cNvPr id="11" name="Left Arrow 10">
          <a:hlinkClick xmlns:r="http://schemas.openxmlformats.org/officeDocument/2006/relationships" r:id="rId1"/>
          <a:extLst>
            <a:ext uri="{FF2B5EF4-FFF2-40B4-BE49-F238E27FC236}">
              <a16:creationId xmlns:a16="http://schemas.microsoft.com/office/drawing/2014/main" id="{00000000-0008-0000-1600-00000B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12</xdr:col>
      <xdr:colOff>231321</xdr:colOff>
      <xdr:row>2</xdr:row>
      <xdr:rowOff>27214</xdr:rowOff>
    </xdr:from>
    <xdr:to>
      <xdr:col>15</xdr:col>
      <xdr:colOff>521946</xdr:colOff>
      <xdr:row>2</xdr:row>
      <xdr:rowOff>204107</xdr:rowOff>
    </xdr:to>
    <xdr:pic>
      <xdr:nvPicPr>
        <xdr:cNvPr id="3" name="Picture 2">
          <a:hlinkClick xmlns:r="http://schemas.openxmlformats.org/officeDocument/2006/relationships" r:id="rId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8928" y="462643"/>
          <a:ext cx="902947" cy="1768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2</xdr:col>
      <xdr:colOff>690562</xdr:colOff>
      <xdr:row>4</xdr:row>
      <xdr:rowOff>11906</xdr:rowOff>
    </xdr:to>
    <xdr:sp macro="" textlink="">
      <xdr:nvSpPr>
        <xdr:cNvPr id="7" name="Left Arrow 6">
          <a:hlinkClick xmlns:r="http://schemas.openxmlformats.org/officeDocument/2006/relationships" r:id="rId1"/>
          <a:extLst>
            <a:ext uri="{FF2B5EF4-FFF2-40B4-BE49-F238E27FC236}">
              <a16:creationId xmlns:a16="http://schemas.microsoft.com/office/drawing/2014/main" id="{00000000-0008-0000-1700-000007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13</xdr:col>
      <xdr:colOff>244928</xdr:colOff>
      <xdr:row>3</xdr:row>
      <xdr:rowOff>27214</xdr:rowOff>
    </xdr:from>
    <xdr:to>
      <xdr:col>16</xdr:col>
      <xdr:colOff>535553</xdr:colOff>
      <xdr:row>3</xdr:row>
      <xdr:rowOff>204107</xdr:rowOff>
    </xdr:to>
    <xdr:pic>
      <xdr:nvPicPr>
        <xdr:cNvPr id="3" name="Picture 2">
          <a:hlinkClick xmlns:r="http://schemas.openxmlformats.org/officeDocument/2006/relationships" r:id="rId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92535" y="680357"/>
          <a:ext cx="902947" cy="1768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absolute">
    <xdr:from>
      <xdr:col>1</xdr:col>
      <xdr:colOff>0</xdr:colOff>
      <xdr:row>0</xdr:row>
      <xdr:rowOff>0</xdr:rowOff>
    </xdr:from>
    <xdr:to>
      <xdr:col>2</xdr:col>
      <xdr:colOff>607219</xdr:colOff>
      <xdr:row>2</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66688" y="0"/>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7</xdr:col>
      <xdr:colOff>357189</xdr:colOff>
      <xdr:row>0</xdr:row>
      <xdr:rowOff>0</xdr:rowOff>
    </xdr:from>
    <xdr:to>
      <xdr:col>16</xdr:col>
      <xdr:colOff>352426</xdr:colOff>
      <xdr:row>3</xdr:row>
      <xdr:rowOff>154781</xdr:rowOff>
    </xdr:to>
    <xdr:sp macro="" textlink="">
      <xdr:nvSpPr>
        <xdr:cNvPr id="3" name="Rounded Rectangle 2">
          <a:extLst>
            <a:ext uri="{FF2B5EF4-FFF2-40B4-BE49-F238E27FC236}">
              <a16:creationId xmlns:a16="http://schemas.microsoft.com/office/drawing/2014/main" id="{00000000-0008-0000-1800-000003000000}"/>
            </a:ext>
          </a:extLst>
        </xdr:cNvPr>
        <xdr:cNvSpPr/>
      </xdr:nvSpPr>
      <xdr:spPr>
        <a:xfrm>
          <a:off x="6929439" y="0"/>
          <a:ext cx="5460206" cy="797719"/>
        </a:xfrm>
        <a:prstGeom prst="roundRect">
          <a:avLst/>
        </a:prstGeom>
        <a:solidFill>
          <a:srgbClr val="00B0F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l"/>
          <a:r>
            <a:rPr lang="mr-IN" sz="1400">
              <a:solidFill>
                <a:srgbClr val="FF0000"/>
              </a:solidFill>
            </a:rPr>
            <a:t>सूचना-</a:t>
          </a:r>
          <a:r>
            <a:rPr lang="mr-IN" sz="1400" baseline="0"/>
            <a:t> </a:t>
          </a:r>
          <a:r>
            <a:rPr lang="mr-IN" sz="1400"/>
            <a:t>अनुक्रमणिकेतील शेवटच्या विद्यार्थ्याच्या खालील भाग रिक्त करून घ्या व नंतर प्रिंट काढा...</a:t>
          </a:r>
          <a:endParaRPr lang="en-US" sz="1400"/>
        </a:p>
      </xdr:txBody>
    </xdr:sp>
    <xdr:clientData/>
  </xdr:twoCellAnchor>
  <xdr:twoCellAnchor editAs="absolute">
    <xdr:from>
      <xdr:col>16</xdr:col>
      <xdr:colOff>583406</xdr:colOff>
      <xdr:row>0</xdr:row>
      <xdr:rowOff>142875</xdr:rowOff>
    </xdr:from>
    <xdr:to>
      <xdr:col>18</xdr:col>
      <xdr:colOff>333375</xdr:colOff>
      <xdr:row>3</xdr:row>
      <xdr:rowOff>130968</xdr:rowOff>
    </xdr:to>
    <xdr:sp macro="" textlink="">
      <xdr:nvSpPr>
        <xdr:cNvPr id="4" name="Left Arrow 3">
          <a:hlinkClick xmlns:r="http://schemas.openxmlformats.org/officeDocument/2006/relationships" r:id="rId1"/>
          <a:extLst>
            <a:ext uri="{FF2B5EF4-FFF2-40B4-BE49-F238E27FC236}">
              <a16:creationId xmlns:a16="http://schemas.microsoft.com/office/drawing/2014/main" id="{00000000-0008-0000-1800-000004000000}"/>
            </a:ext>
          </a:extLst>
        </xdr:cNvPr>
        <xdr:cNvSpPr/>
      </xdr:nvSpPr>
      <xdr:spPr>
        <a:xfrm>
          <a:off x="12620625" y="14287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editAs="absolute">
    <xdr:from>
      <xdr:col>13</xdr:col>
      <xdr:colOff>328612</xdr:colOff>
      <xdr:row>0</xdr:row>
      <xdr:rowOff>254794</xdr:rowOff>
    </xdr:from>
    <xdr:to>
      <xdr:col>20</xdr:col>
      <xdr:colOff>535781</xdr:colOff>
      <xdr:row>5</xdr:row>
      <xdr:rowOff>119063</xdr:rowOff>
    </xdr:to>
    <xdr:sp macro="" textlink="">
      <xdr:nvSpPr>
        <xdr:cNvPr id="2" name="Rounded Rectangle 1">
          <a:extLst>
            <a:ext uri="{FF2B5EF4-FFF2-40B4-BE49-F238E27FC236}">
              <a16:creationId xmlns:a16="http://schemas.microsoft.com/office/drawing/2014/main" id="{00000000-0008-0000-1900-000002000000}"/>
            </a:ext>
          </a:extLst>
        </xdr:cNvPr>
        <xdr:cNvSpPr/>
      </xdr:nvSpPr>
      <xdr:spPr>
        <a:xfrm>
          <a:off x="6757987" y="254794"/>
          <a:ext cx="4474369" cy="1721644"/>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0</xdr:colOff>
      <xdr:row>1</xdr:row>
      <xdr:rowOff>166687</xdr:rowOff>
    </xdr:from>
    <xdr:to>
      <xdr:col>1</xdr:col>
      <xdr:colOff>607218</xdr:colOff>
      <xdr:row>3</xdr:row>
      <xdr:rowOff>59531</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a:off x="0" y="538162"/>
          <a:ext cx="969168" cy="635794"/>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11</xdr:col>
      <xdr:colOff>95250</xdr:colOff>
      <xdr:row>2</xdr:row>
      <xdr:rowOff>163285</xdr:rowOff>
    </xdr:from>
    <xdr:to>
      <xdr:col>12</xdr:col>
      <xdr:colOff>589982</xdr:colOff>
      <xdr:row>2</xdr:row>
      <xdr:rowOff>340178</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56464" y="898071"/>
          <a:ext cx="902947" cy="17689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21</xdr:col>
      <xdr:colOff>125139</xdr:colOff>
      <xdr:row>0</xdr:row>
      <xdr:rowOff>10306</xdr:rowOff>
    </xdr:from>
    <xdr:to>
      <xdr:col>28</xdr:col>
      <xdr:colOff>329585</xdr:colOff>
      <xdr:row>6</xdr:row>
      <xdr:rowOff>95493</xdr:rowOff>
    </xdr:to>
    <xdr:sp macro="" textlink="">
      <xdr:nvSpPr>
        <xdr:cNvPr id="2" name="Rounded Rectangle 1">
          <a:extLst>
            <a:ext uri="{FF2B5EF4-FFF2-40B4-BE49-F238E27FC236}">
              <a16:creationId xmlns:a16="http://schemas.microsoft.com/office/drawing/2014/main" id="{00000000-0008-0000-1A00-000002000000}"/>
            </a:ext>
          </a:extLst>
        </xdr:cNvPr>
        <xdr:cNvSpPr/>
      </xdr:nvSpPr>
      <xdr:spPr>
        <a:xfrm>
          <a:off x="6896548" y="10306"/>
          <a:ext cx="4447401" cy="1591869"/>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61383</xdr:colOff>
      <xdr:row>0</xdr:row>
      <xdr:rowOff>8996</xdr:rowOff>
    </xdr:from>
    <xdr:to>
      <xdr:col>3</xdr:col>
      <xdr:colOff>428209</xdr:colOff>
      <xdr:row>2</xdr:row>
      <xdr:rowOff>96189</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1A00-000003000000}"/>
            </a:ext>
          </a:extLst>
        </xdr:cNvPr>
        <xdr:cNvSpPr/>
      </xdr:nvSpPr>
      <xdr:spPr>
        <a:xfrm>
          <a:off x="61383" y="8996"/>
          <a:ext cx="982776" cy="60933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18</xdr:col>
      <xdr:colOff>285751</xdr:colOff>
      <xdr:row>2</xdr:row>
      <xdr:rowOff>52917</xdr:rowOff>
    </xdr:from>
    <xdr:to>
      <xdr:col>20</xdr:col>
      <xdr:colOff>384364</xdr:colOff>
      <xdr:row>2</xdr:row>
      <xdr:rowOff>229810</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16084" y="539750"/>
          <a:ext cx="902947" cy="17689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631030</xdr:colOff>
      <xdr:row>5</xdr:row>
      <xdr:rowOff>35720</xdr:rowOff>
    </xdr:from>
    <xdr:to>
      <xdr:col>10</xdr:col>
      <xdr:colOff>610235</xdr:colOff>
      <xdr:row>5</xdr:row>
      <xdr:rowOff>178594</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41218" y="1107283"/>
          <a:ext cx="729298" cy="142874"/>
        </a:xfrm>
        <a:prstGeom prst="rect">
          <a:avLst/>
        </a:prstGeom>
      </xdr:spPr>
    </xdr:pic>
    <xdr:clientData/>
  </xdr:twoCellAnchor>
  <xdr:twoCellAnchor editAs="absolute">
    <xdr:from>
      <xdr:col>0</xdr:col>
      <xdr:colOff>0</xdr:colOff>
      <xdr:row>0</xdr:row>
      <xdr:rowOff>0</xdr:rowOff>
    </xdr:from>
    <xdr:to>
      <xdr:col>0</xdr:col>
      <xdr:colOff>960702</xdr:colOff>
      <xdr:row>3</xdr:row>
      <xdr:rowOff>4649</xdr:rowOff>
    </xdr:to>
    <xdr:sp macro="" textlink="">
      <xdr:nvSpPr>
        <xdr:cNvPr id="2" name="Left Arrow 1">
          <a:hlinkClick xmlns:r="http://schemas.openxmlformats.org/officeDocument/2006/relationships" r:id="rId3"/>
          <a:extLst>
            <a:ext uri="{FF2B5EF4-FFF2-40B4-BE49-F238E27FC236}">
              <a16:creationId xmlns:a16="http://schemas.microsoft.com/office/drawing/2014/main" id="{00000000-0008-0000-1B00-000002000000}"/>
            </a:ext>
          </a:extLst>
        </xdr:cNvPr>
        <xdr:cNvSpPr/>
      </xdr:nvSpPr>
      <xdr:spPr>
        <a:xfrm>
          <a:off x="0" y="0"/>
          <a:ext cx="960702" cy="647587"/>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39</xdr:col>
      <xdr:colOff>530679</xdr:colOff>
      <xdr:row>0</xdr:row>
      <xdr:rowOff>0</xdr:rowOff>
    </xdr:from>
    <xdr:to>
      <xdr:col>46</xdr:col>
      <xdr:colOff>470807</xdr:colOff>
      <xdr:row>8</xdr:row>
      <xdr:rowOff>66676</xdr:rowOff>
    </xdr:to>
    <xdr:sp macro="" textlink="">
      <xdr:nvSpPr>
        <xdr:cNvPr id="3" name="Rectangle 2">
          <a:extLst>
            <a:ext uri="{FF2B5EF4-FFF2-40B4-BE49-F238E27FC236}">
              <a16:creationId xmlns:a16="http://schemas.microsoft.com/office/drawing/2014/main" id="{00000000-0008-0000-1B00-000003000000}"/>
            </a:ext>
          </a:extLst>
        </xdr:cNvPr>
        <xdr:cNvSpPr/>
      </xdr:nvSpPr>
      <xdr:spPr>
        <a:xfrm>
          <a:off x="24526875" y="0"/>
          <a:ext cx="4210050" cy="1743076"/>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43</xdr:col>
      <xdr:colOff>338818</xdr:colOff>
      <xdr:row>20</xdr:row>
      <xdr:rowOff>191861</xdr:rowOff>
    </xdr:from>
    <xdr:to>
      <xdr:col>50</xdr:col>
      <xdr:colOff>261257</xdr:colOff>
      <xdr:row>29</xdr:row>
      <xdr:rowOff>54430</xdr:rowOff>
    </xdr:to>
    <xdr:sp macro="" textlink="">
      <xdr:nvSpPr>
        <xdr:cNvPr id="4" name="Rectangle 3">
          <a:extLst>
            <a:ext uri="{FF2B5EF4-FFF2-40B4-BE49-F238E27FC236}">
              <a16:creationId xmlns:a16="http://schemas.microsoft.com/office/drawing/2014/main" id="{00000000-0008-0000-1B00-000004000000}"/>
            </a:ext>
          </a:extLst>
        </xdr:cNvPr>
        <xdr:cNvSpPr/>
      </xdr:nvSpPr>
      <xdr:spPr>
        <a:xfrm>
          <a:off x="26723068" y="4274004"/>
          <a:ext cx="4208689" cy="1699533"/>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editAs="oneCell">
    <xdr:from>
      <xdr:col>0</xdr:col>
      <xdr:colOff>40821</xdr:colOff>
      <xdr:row>0</xdr:row>
      <xdr:rowOff>40821</xdr:rowOff>
    </xdr:from>
    <xdr:to>
      <xdr:col>0</xdr:col>
      <xdr:colOff>770119</xdr:colOff>
      <xdr:row>0</xdr:row>
      <xdr:rowOff>183695</xdr:rowOff>
    </xdr:to>
    <xdr:pic>
      <xdr:nvPicPr>
        <xdr:cNvPr id="12" name="Picture 11">
          <a:hlinkClick xmlns:r="http://schemas.openxmlformats.org/officeDocument/2006/relationships" r:id="rId1"/>
          <a:extLst>
            <a:ext uri="{FF2B5EF4-FFF2-40B4-BE49-F238E27FC236}">
              <a16:creationId xmlns:a16="http://schemas.microsoft.com/office/drawing/2014/main" id="{00000000-0008-0000-1C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1" y="40821"/>
          <a:ext cx="729298" cy="142874"/>
        </a:xfrm>
        <a:prstGeom prst="rect">
          <a:avLst/>
        </a:prstGeom>
      </xdr:spPr>
    </xdr:pic>
    <xdr:clientData/>
  </xdr:twoCellAnchor>
  <xdr:twoCellAnchor editAs="absolute">
    <xdr:from>
      <xdr:col>0</xdr:col>
      <xdr:colOff>81643</xdr:colOff>
      <xdr:row>0</xdr:row>
      <xdr:rowOff>40821</xdr:rowOff>
    </xdr:from>
    <xdr:to>
      <xdr:col>0</xdr:col>
      <xdr:colOff>1046049</xdr:colOff>
      <xdr:row>3</xdr:row>
      <xdr:rowOff>100352</xdr:rowOff>
    </xdr:to>
    <xdr:sp macro="" textlink="">
      <xdr:nvSpPr>
        <xdr:cNvPr id="11" name="Left Arrow 10">
          <a:hlinkClick xmlns:r="http://schemas.openxmlformats.org/officeDocument/2006/relationships" r:id="rId3"/>
          <a:extLst>
            <a:ext uri="{FF2B5EF4-FFF2-40B4-BE49-F238E27FC236}">
              <a16:creationId xmlns:a16="http://schemas.microsoft.com/office/drawing/2014/main" id="{00000000-0008-0000-1C00-00000B000000}"/>
            </a:ext>
          </a:extLst>
        </xdr:cNvPr>
        <xdr:cNvSpPr/>
      </xdr:nvSpPr>
      <xdr:spPr>
        <a:xfrm>
          <a:off x="81643" y="40821"/>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editAs="oneCell">
    <xdr:from>
      <xdr:col>0</xdr:col>
      <xdr:colOff>81643</xdr:colOff>
      <xdr:row>0</xdr:row>
      <xdr:rowOff>54429</xdr:rowOff>
    </xdr:from>
    <xdr:to>
      <xdr:col>0</xdr:col>
      <xdr:colOff>984590</xdr:colOff>
      <xdr:row>0</xdr:row>
      <xdr:rowOff>231322</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1D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43" y="54429"/>
          <a:ext cx="902947" cy="176893"/>
        </a:xfrm>
        <a:prstGeom prst="rect">
          <a:avLst/>
        </a:prstGeom>
      </xdr:spPr>
    </xdr:pic>
    <xdr:clientData/>
  </xdr:twoCellAnchor>
  <xdr:twoCellAnchor editAs="absolute">
    <xdr:from>
      <xdr:col>0</xdr:col>
      <xdr:colOff>40821</xdr:colOff>
      <xdr:row>0</xdr:row>
      <xdr:rowOff>40821</xdr:rowOff>
    </xdr:from>
    <xdr:to>
      <xdr:col>0</xdr:col>
      <xdr:colOff>1005227</xdr:colOff>
      <xdr:row>2</xdr:row>
      <xdr:rowOff>195602</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1D00-000003000000}"/>
            </a:ext>
          </a:extLst>
        </xdr:cNvPr>
        <xdr:cNvSpPr/>
      </xdr:nvSpPr>
      <xdr:spPr>
        <a:xfrm>
          <a:off x="40821" y="40821"/>
          <a:ext cx="964406" cy="644638"/>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22</xdr:col>
      <xdr:colOff>309563</xdr:colOff>
      <xdr:row>0</xdr:row>
      <xdr:rowOff>199005</xdr:rowOff>
    </xdr:from>
    <xdr:to>
      <xdr:col>24</xdr:col>
      <xdr:colOff>54428</xdr:colOff>
      <xdr:row>3</xdr:row>
      <xdr:rowOff>115660</xdr:rowOff>
    </xdr:to>
    <xdr:sp macro="" textlink="">
      <xdr:nvSpPr>
        <xdr:cNvPr id="7" name="Left Arrow 6">
          <a:hlinkClick xmlns:r="http://schemas.openxmlformats.org/officeDocument/2006/relationships" r:id="rId3"/>
          <a:extLst>
            <a:ext uri="{FF2B5EF4-FFF2-40B4-BE49-F238E27FC236}">
              <a16:creationId xmlns:a16="http://schemas.microsoft.com/office/drawing/2014/main" id="{00000000-0008-0000-1D00-000007000000}"/>
            </a:ext>
          </a:extLst>
        </xdr:cNvPr>
        <xdr:cNvSpPr/>
      </xdr:nvSpPr>
      <xdr:spPr>
        <a:xfrm>
          <a:off x="13576527" y="199005"/>
          <a:ext cx="969508" cy="65144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0</xdr:col>
      <xdr:colOff>40821</xdr:colOff>
      <xdr:row>26</xdr:row>
      <xdr:rowOff>40821</xdr:rowOff>
    </xdr:from>
    <xdr:to>
      <xdr:col>0</xdr:col>
      <xdr:colOff>943768</xdr:colOff>
      <xdr:row>26</xdr:row>
      <xdr:rowOff>217714</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1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1" y="6694714"/>
          <a:ext cx="902947" cy="176893"/>
        </a:xfrm>
        <a:prstGeom prst="rect">
          <a:avLst/>
        </a:prstGeom>
      </xdr:spPr>
    </xdr:pic>
    <xdr:clientData/>
  </xdr:twoCellAnchor>
  <xdr:twoCellAnchor editAs="absolute">
    <xdr:from>
      <xdr:col>13</xdr:col>
      <xdr:colOff>163286</xdr:colOff>
      <xdr:row>0</xdr:row>
      <xdr:rowOff>40821</xdr:rowOff>
    </xdr:from>
    <xdr:to>
      <xdr:col>22</xdr:col>
      <xdr:colOff>134711</xdr:colOff>
      <xdr:row>5</xdr:row>
      <xdr:rowOff>163285</xdr:rowOff>
    </xdr:to>
    <xdr:sp macro="" textlink="">
      <xdr:nvSpPr>
        <xdr:cNvPr id="9" name="Rounded Rectangle 8">
          <a:extLst>
            <a:ext uri="{FF2B5EF4-FFF2-40B4-BE49-F238E27FC236}">
              <a16:creationId xmlns:a16="http://schemas.microsoft.com/office/drawing/2014/main" id="{00000000-0008-0000-1D00-000009000000}"/>
            </a:ext>
          </a:extLst>
        </xdr:cNvPr>
        <xdr:cNvSpPr/>
      </xdr:nvSpPr>
      <xdr:spPr>
        <a:xfrm>
          <a:off x="8150679" y="40821"/>
          <a:ext cx="5250996" cy="1347107"/>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57151</xdr:colOff>
      <xdr:row>0</xdr:row>
      <xdr:rowOff>29935</xdr:rowOff>
    </xdr:from>
    <xdr:to>
      <xdr:col>0</xdr:col>
      <xdr:colOff>960098</xdr:colOff>
      <xdr:row>0</xdr:row>
      <xdr:rowOff>206828</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1" y="29935"/>
          <a:ext cx="902947" cy="176893"/>
        </a:xfrm>
        <a:prstGeom prst="rect">
          <a:avLst/>
        </a:prstGeom>
      </xdr:spPr>
    </xdr:pic>
    <xdr:clientData/>
  </xdr:twoCellAnchor>
  <xdr:twoCellAnchor editAs="absolute">
    <xdr:from>
      <xdr:col>0</xdr:col>
      <xdr:colOff>13606</xdr:colOff>
      <xdr:row>0</xdr:row>
      <xdr:rowOff>0</xdr:rowOff>
    </xdr:from>
    <xdr:to>
      <xdr:col>0</xdr:col>
      <xdr:colOff>978012</xdr:colOff>
      <xdr:row>2</xdr:row>
      <xdr:rowOff>154781</xdr:rowOff>
    </xdr:to>
    <xdr:sp macro="" textlink="">
      <xdr:nvSpPr>
        <xdr:cNvPr id="2" name="Left Arrow 1">
          <a:hlinkClick xmlns:r="http://schemas.openxmlformats.org/officeDocument/2006/relationships" r:id="rId3"/>
          <a:extLst>
            <a:ext uri="{FF2B5EF4-FFF2-40B4-BE49-F238E27FC236}">
              <a16:creationId xmlns:a16="http://schemas.microsoft.com/office/drawing/2014/main" id="{00000000-0008-0000-1E00-000002000000}"/>
            </a:ext>
          </a:extLst>
        </xdr:cNvPr>
        <xdr:cNvSpPr/>
      </xdr:nvSpPr>
      <xdr:spPr>
        <a:xfrm>
          <a:off x="13606" y="0"/>
          <a:ext cx="964406" cy="644638"/>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261938</xdr:colOff>
      <xdr:row>0</xdr:row>
      <xdr:rowOff>40822</xdr:rowOff>
    </xdr:from>
    <xdr:to>
      <xdr:col>22</xdr:col>
      <xdr:colOff>151720</xdr:colOff>
      <xdr:row>5</xdr:row>
      <xdr:rowOff>163286</xdr:rowOff>
    </xdr:to>
    <xdr:sp macro="" textlink="">
      <xdr:nvSpPr>
        <xdr:cNvPr id="3" name="Rounded Rectangle 2">
          <a:extLst>
            <a:ext uri="{FF2B5EF4-FFF2-40B4-BE49-F238E27FC236}">
              <a16:creationId xmlns:a16="http://schemas.microsoft.com/office/drawing/2014/main" id="{00000000-0008-0000-1E00-000003000000}"/>
            </a:ext>
          </a:extLst>
        </xdr:cNvPr>
        <xdr:cNvSpPr/>
      </xdr:nvSpPr>
      <xdr:spPr>
        <a:xfrm>
          <a:off x="8249331" y="40822"/>
          <a:ext cx="5250996" cy="1347107"/>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twoCellAnchor editAs="absolute">
    <xdr:from>
      <xdr:col>22</xdr:col>
      <xdr:colOff>394608</xdr:colOff>
      <xdr:row>1</xdr:row>
      <xdr:rowOff>144576</xdr:rowOff>
    </xdr:from>
    <xdr:to>
      <xdr:col>24</xdr:col>
      <xdr:colOff>139473</xdr:colOff>
      <xdr:row>4</xdr:row>
      <xdr:rowOff>61232</xdr:rowOff>
    </xdr:to>
    <xdr:sp macro="" textlink="">
      <xdr:nvSpPr>
        <xdr:cNvPr id="4" name="Left Arrow 3">
          <a:hlinkClick xmlns:r="http://schemas.openxmlformats.org/officeDocument/2006/relationships" r:id="rId3"/>
          <a:extLst>
            <a:ext uri="{FF2B5EF4-FFF2-40B4-BE49-F238E27FC236}">
              <a16:creationId xmlns:a16="http://schemas.microsoft.com/office/drawing/2014/main" id="{00000000-0008-0000-1E00-000004000000}"/>
            </a:ext>
          </a:extLst>
        </xdr:cNvPr>
        <xdr:cNvSpPr/>
      </xdr:nvSpPr>
      <xdr:spPr>
        <a:xfrm>
          <a:off x="13743215" y="389505"/>
          <a:ext cx="969508" cy="65144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0</xdr:col>
      <xdr:colOff>54428</xdr:colOff>
      <xdr:row>26</xdr:row>
      <xdr:rowOff>27213</xdr:rowOff>
    </xdr:from>
    <xdr:to>
      <xdr:col>0</xdr:col>
      <xdr:colOff>957375</xdr:colOff>
      <xdr:row>26</xdr:row>
      <xdr:rowOff>204106</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428" y="6681106"/>
          <a:ext cx="902947" cy="176893"/>
        </a:xfrm>
        <a:prstGeom prst="rect">
          <a:avLst/>
        </a:prstGeom>
      </xdr:spPr>
    </xdr:pic>
    <xdr:clientData/>
  </xdr:twoCellAnchor>
  <xdr:oneCellAnchor>
    <xdr:from>
      <xdr:col>0</xdr:col>
      <xdr:colOff>57151</xdr:colOff>
      <xdr:row>26</xdr:row>
      <xdr:rowOff>29935</xdr:rowOff>
    </xdr:from>
    <xdr:ext cx="902947" cy="176893"/>
    <xdr:pic>
      <xdr:nvPicPr>
        <xdr:cNvPr id="7" name="Picture 6">
          <a:hlinkClick xmlns:r="http://schemas.openxmlformats.org/officeDocument/2006/relationships" r:id="rId1"/>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1" y="29935"/>
          <a:ext cx="902947" cy="176893"/>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twoCellAnchor>
    <xdr:from>
      <xdr:col>3</xdr:col>
      <xdr:colOff>402167</xdr:colOff>
      <xdr:row>2</xdr:row>
      <xdr:rowOff>0</xdr:rowOff>
    </xdr:from>
    <xdr:to>
      <xdr:col>6</xdr:col>
      <xdr:colOff>42334</xdr:colOff>
      <xdr:row>3</xdr:row>
      <xdr:rowOff>381000</xdr:rowOff>
    </xdr:to>
    <xdr:sp macro="" textlink="">
      <xdr:nvSpPr>
        <xdr:cNvPr id="2" name="Left Arrow 5">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5488517" y="609600"/>
          <a:ext cx="1468967" cy="990600"/>
        </a:xfrm>
        <a:prstGeom prst="leftArrow">
          <a:avLst>
            <a:gd name="adj1" fmla="val 50450"/>
            <a:gd name="adj2" fmla="val 30522"/>
          </a:avLst>
        </a:prstGeom>
        <a:gradFill rotWithShape="1">
          <a:gsLst>
            <a:gs pos="0">
              <a:srgbClr val="C0504D">
                <a:shade val="51000"/>
                <a:satMod val="130000"/>
              </a:srgbClr>
            </a:gs>
            <a:gs pos="80000">
              <a:srgbClr val="C0504D">
                <a:shade val="93000"/>
                <a:satMod val="130000"/>
              </a:srgbClr>
            </a:gs>
            <a:gs pos="100000">
              <a:srgbClr val="C0504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prst="slope"/>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mr-IN" sz="2800" b="1" i="0" u="none" strike="noStrike" kern="0" cap="none" spc="0" normalizeH="0" baseline="0" noProof="0">
              <a:ln w="1905"/>
              <a:solidFill>
                <a:schemeClr val="bg1"/>
              </a:solidFill>
              <a:effectLst>
                <a:innerShdw blurRad="69850" dist="43180" dir="5400000">
                  <a:srgbClr val="000000">
                    <a:alpha val="65000"/>
                  </a:srgbClr>
                </a:innerShdw>
              </a:effectLst>
              <a:uLnTx/>
              <a:uFillTx/>
              <a:latin typeface="Calibri"/>
              <a:ea typeface="+mn-ea"/>
              <a:cs typeface="Mangal"/>
            </a:rPr>
            <a:t>Home</a:t>
          </a:r>
          <a:endParaRPr kumimoji="0" lang="en-US" sz="2800" b="1" i="0" u="none" strike="noStrike" kern="0" cap="none" spc="0" normalizeH="0" baseline="0" noProof="0">
            <a:ln w="1905"/>
            <a:solidFill>
              <a:schemeClr val="bg1"/>
            </a:solidFill>
            <a:effectLst>
              <a:innerShdw blurRad="69850" dist="43180" dir="5400000">
                <a:srgbClr val="000000">
                  <a:alpha val="65000"/>
                </a:srgbClr>
              </a:innerShdw>
            </a:effectLst>
            <a:uLnTx/>
            <a:uFillTx/>
            <a:latin typeface="Calibri"/>
            <a:ea typeface="+mn-ea"/>
            <a:cs typeface="+mn-cs"/>
          </a:endParaRPr>
        </a:p>
      </xdr:txBody>
    </xdr:sp>
    <xdr:clientData/>
  </xdr:twoCellAnchor>
  <xdr:absoluteAnchor>
    <xdr:pos x="84666" y="1121833"/>
    <xdr:ext cx="518584" cy="520761"/>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66" y="1121833"/>
          <a:ext cx="518584" cy="520761"/>
        </a:xfrm>
        <a:prstGeom prst="rect">
          <a:avLst/>
        </a:prstGeom>
      </xdr:spPr>
    </xdr:pic>
    <xdr:clientData fPrintsWithSheet="0"/>
  </xdr:absoluteAnchor>
  <xdr:twoCellAnchor editAs="oneCell">
    <xdr:from>
      <xdr:col>1</xdr:col>
      <xdr:colOff>3323167</xdr:colOff>
      <xdr:row>0</xdr:row>
      <xdr:rowOff>52917</xdr:rowOff>
    </xdr:from>
    <xdr:to>
      <xdr:col>2</xdr:col>
      <xdr:colOff>280927</xdr:colOff>
      <xdr:row>1</xdr:row>
      <xdr:rowOff>211667</xdr:rowOff>
    </xdr:to>
    <xdr:pic>
      <xdr:nvPicPr>
        <xdr:cNvPr id="4" name="Picture 3" descr="Telegram Review | PCMag">
          <a:extLst>
            <a:ext uri="{FF2B5EF4-FFF2-40B4-BE49-F238E27FC236}">
              <a16:creationId xmlns:a16="http://schemas.microsoft.com/office/drawing/2014/main" id="{00000000-0008-0000-1F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32767" y="52917"/>
          <a:ext cx="824910" cy="46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27215</xdr:colOff>
      <xdr:row>9</xdr:row>
      <xdr:rowOff>143633</xdr:rowOff>
    </xdr:from>
    <xdr:to>
      <xdr:col>12</xdr:col>
      <xdr:colOff>246442</xdr:colOff>
      <xdr:row>14</xdr:row>
      <xdr:rowOff>42533</xdr:rowOff>
    </xdr:to>
    <xdr:pic>
      <xdr:nvPicPr>
        <xdr:cNvPr id="5" name="Picture 4">
          <a:hlinkClick xmlns:r="http://schemas.openxmlformats.org/officeDocument/2006/relationships" r:id="rId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23165" y="3048758"/>
          <a:ext cx="5096027" cy="1156200"/>
        </a:xfrm>
        <a:prstGeom prst="rect">
          <a:avLst/>
        </a:prstGeom>
      </xdr:spPr>
    </xdr:pic>
    <xdr:clientData/>
  </xdr:twoCellAnchor>
  <xdr:twoCellAnchor editAs="oneCell">
    <xdr:from>
      <xdr:col>7</xdr:col>
      <xdr:colOff>498929</xdr:colOff>
      <xdr:row>5</xdr:row>
      <xdr:rowOff>13607</xdr:rowOff>
    </xdr:from>
    <xdr:to>
      <xdr:col>12</xdr:col>
      <xdr:colOff>232834</xdr:colOff>
      <xdr:row>9</xdr:row>
      <xdr:rowOff>77107</xdr:rowOff>
    </xdr:to>
    <xdr:pic>
      <xdr:nvPicPr>
        <xdr:cNvPr id="6" name="Picture 5">
          <a:hlinkClick xmlns:r="http://schemas.openxmlformats.org/officeDocument/2006/relationships" r:id="rId6"/>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023679" y="1899557"/>
          <a:ext cx="2781905" cy="1082675"/>
        </a:xfrm>
        <a:prstGeom prst="rect">
          <a:avLst/>
        </a:prstGeom>
      </xdr:spPr>
    </xdr:pic>
    <xdr:clientData/>
  </xdr:twoCellAnchor>
  <xdr:twoCellAnchor editAs="oneCell">
    <xdr:from>
      <xdr:col>4</xdr:col>
      <xdr:colOff>0</xdr:colOff>
      <xdr:row>5</xdr:row>
      <xdr:rowOff>0</xdr:rowOff>
    </xdr:from>
    <xdr:to>
      <xdr:col>7</xdr:col>
      <xdr:colOff>430893</xdr:colOff>
      <xdr:row>9</xdr:row>
      <xdr:rowOff>60519</xdr:rowOff>
    </xdr:to>
    <xdr:pic>
      <xdr:nvPicPr>
        <xdr:cNvPr id="7" name="Picture 6">
          <a:hlinkClick xmlns:r="http://schemas.openxmlformats.org/officeDocument/2006/relationships" r:id="rId8"/>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695950" y="1885950"/>
          <a:ext cx="2259693" cy="1079694"/>
        </a:xfrm>
        <a:prstGeom prst="rect">
          <a:avLst/>
        </a:prstGeom>
      </xdr:spPr>
    </xdr:pic>
    <xdr:clientData/>
  </xdr:twoCellAnchor>
  <xdr:twoCellAnchor>
    <xdr:from>
      <xdr:col>12</xdr:col>
      <xdr:colOff>582083</xdr:colOff>
      <xdr:row>2</xdr:row>
      <xdr:rowOff>148167</xdr:rowOff>
    </xdr:from>
    <xdr:to>
      <xdr:col>13</xdr:col>
      <xdr:colOff>317499</xdr:colOff>
      <xdr:row>4</xdr:row>
      <xdr:rowOff>52917</xdr:rowOff>
    </xdr:to>
    <xdr:sp macro="" textlink="">
      <xdr:nvSpPr>
        <xdr:cNvPr id="8" name="Arrow: Up-Down 7">
          <a:extLst>
            <a:ext uri="{FF2B5EF4-FFF2-40B4-BE49-F238E27FC236}">
              <a16:creationId xmlns:a16="http://schemas.microsoft.com/office/drawing/2014/main" id="{00000000-0008-0000-1F00-000008000000}"/>
            </a:ext>
          </a:extLst>
        </xdr:cNvPr>
        <xdr:cNvSpPr/>
      </xdr:nvSpPr>
      <xdr:spPr>
        <a:xfrm>
          <a:off x="11197166" y="762000"/>
          <a:ext cx="349250" cy="994834"/>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20</xdr:row>
      <xdr:rowOff>285751</xdr:rowOff>
    </xdr:from>
    <xdr:to>
      <xdr:col>18</xdr:col>
      <xdr:colOff>254000</xdr:colOff>
      <xdr:row>27</xdr:row>
      <xdr:rowOff>269876</xdr:rowOff>
    </xdr:to>
    <xdr:sp macro="" textlink="">
      <xdr:nvSpPr>
        <xdr:cNvPr id="2" name="Up Arrow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0" y="6572251"/>
          <a:ext cx="12436475" cy="2374900"/>
        </a:xfrm>
        <a:prstGeom prst="upArrow">
          <a:avLst>
            <a:gd name="adj1" fmla="val 8561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72000" bIns="504000" rtlCol="0" anchor="ctr"/>
        <a:lstStyle/>
        <a:p>
          <a:pPr algn="ctr"/>
          <a:r>
            <a:rPr lang="mr-IN" sz="13800">
              <a:latin typeface="Algerian" panose="04020705040A02060702" pitchFamily="82" charset="0"/>
            </a:rPr>
            <a:t>Home</a:t>
          </a:r>
          <a:endParaRPr lang="en-IN" sz="1100">
            <a:latin typeface="Algerian" panose="04020705040A02060702" pitchFamily="82" charset="0"/>
          </a:endParaRPr>
        </a:p>
      </xdr:txBody>
    </xdr:sp>
    <xdr:clientData/>
  </xdr:twoCellAnchor>
  <xdr:twoCellAnchor>
    <xdr:from>
      <xdr:col>0</xdr:col>
      <xdr:colOff>95250</xdr:colOff>
      <xdr:row>0</xdr:row>
      <xdr:rowOff>83910</xdr:rowOff>
    </xdr:from>
    <xdr:to>
      <xdr:col>18</xdr:col>
      <xdr:colOff>258542</xdr:colOff>
      <xdr:row>22</xdr:row>
      <xdr:rowOff>356054</xdr:rowOff>
    </xdr:to>
    <xdr:sp macro="" textlink="">
      <xdr:nvSpPr>
        <xdr:cNvPr id="3" name="Rectangle 2">
          <a:extLst>
            <a:ext uri="{FF2B5EF4-FFF2-40B4-BE49-F238E27FC236}">
              <a16:creationId xmlns:a16="http://schemas.microsoft.com/office/drawing/2014/main" id="{00000000-0008-0000-2000-000003000000}"/>
            </a:ext>
          </a:extLst>
        </xdr:cNvPr>
        <xdr:cNvSpPr/>
      </xdr:nvSpPr>
      <xdr:spPr>
        <a:xfrm>
          <a:off x="95250" y="83910"/>
          <a:ext cx="12244167" cy="725714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54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Mangal" pitchFamily="18" charset="0"/>
            <a:cs typeface="Mangal" pitchFamily="18" charset="0"/>
          </a:endParaRPr>
        </a:p>
      </xdr:txBody>
    </xdr:sp>
    <xdr:clientData/>
  </xdr:twoCellAnchor>
  <xdr:twoCellAnchor>
    <xdr:from>
      <xdr:col>3</xdr:col>
      <xdr:colOff>369093</xdr:colOff>
      <xdr:row>0</xdr:row>
      <xdr:rowOff>204109</xdr:rowOff>
    </xdr:from>
    <xdr:to>
      <xdr:col>18</xdr:col>
      <xdr:colOff>178593</xdr:colOff>
      <xdr:row>2</xdr:row>
      <xdr:rowOff>231322</xdr:rowOff>
    </xdr:to>
    <xdr:sp macro="" textlink="">
      <xdr:nvSpPr>
        <xdr:cNvPr id="7" name="Rounded Rectangle 6">
          <a:extLst>
            <a:ext uri="{FF2B5EF4-FFF2-40B4-BE49-F238E27FC236}">
              <a16:creationId xmlns:a16="http://schemas.microsoft.com/office/drawing/2014/main" id="{00000000-0008-0000-2000-000007000000}"/>
            </a:ext>
          </a:extLst>
        </xdr:cNvPr>
        <xdr:cNvSpPr/>
      </xdr:nvSpPr>
      <xdr:spPr>
        <a:xfrm>
          <a:off x="3112293" y="204109"/>
          <a:ext cx="9248775" cy="655863"/>
        </a:xfrm>
        <a:prstGeom prst="roundRect">
          <a:avLst>
            <a:gd name="adj" fmla="val 15615"/>
          </a:avLst>
        </a:prstGeom>
        <a:solidFill>
          <a:schemeClr val="accent2">
            <a:lumMod val="20000"/>
            <a:lumOff val="8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ctr">
          <a:scene3d>
            <a:camera prst="orthographicFront"/>
            <a:lightRig rig="flat" dir="tl">
              <a:rot lat="0" lon="0" rev="6600000"/>
            </a:lightRig>
          </a:scene3d>
          <a:sp3d extrusionH="25400" contourW="8890">
            <a:contourClr>
              <a:schemeClr val="accent2">
                <a:shade val="75000"/>
              </a:schemeClr>
            </a:contourClr>
          </a:sp3d>
        </a:bodyPr>
        <a:lstStyle/>
        <a:p>
          <a:pPr algn="ct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Easy Result System</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by</a:t>
          </a: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a:t>
          </a:r>
          <a:r>
            <a:rPr lang="mr-IN" sz="3000" b="1" cap="none" spc="0">
              <a:ln w="11430"/>
              <a:solidFill>
                <a:sysClr val="windowText" lastClr="000000"/>
              </a:solidFill>
              <a:effectLst>
                <a:outerShdw blurRad="50800" dist="39000" dir="5460000" algn="tl">
                  <a:srgbClr val="000000">
                    <a:alpha val="38000"/>
                  </a:srgbClr>
                </a:outerShdw>
              </a:effectLst>
              <a:latin typeface="Stencil" pitchFamily="82" charset="0"/>
              <a:ea typeface="+mn-ea"/>
              <a:cs typeface="+mn-cs"/>
            </a:rPr>
            <a:t>sachin wakchaure</a:t>
          </a:r>
          <a:endParaRPr lang="en-US" sz="3000" b="1" cap="none" spc="0">
            <a:ln w="11430"/>
            <a:solidFill>
              <a:sysClr val="windowText" lastClr="000000"/>
            </a:solidFill>
            <a:effectLst>
              <a:outerShdw blurRad="50800" dist="39000" dir="5460000" algn="tl">
                <a:srgbClr val="000000">
                  <a:alpha val="38000"/>
                </a:srgbClr>
              </a:outerShdw>
            </a:effectLst>
            <a:latin typeface="Stencil" pitchFamily="82" charset="0"/>
          </a:endParaRPr>
        </a:p>
      </xdr:txBody>
    </xdr:sp>
    <xdr:clientData/>
  </xdr:twoCellAnchor>
  <xdr:twoCellAnchor>
    <xdr:from>
      <xdr:col>13</xdr:col>
      <xdr:colOff>140603</xdr:colOff>
      <xdr:row>12</xdr:row>
      <xdr:rowOff>4547</xdr:rowOff>
    </xdr:from>
    <xdr:to>
      <xdr:col>18</xdr:col>
      <xdr:colOff>76941</xdr:colOff>
      <xdr:row>13</xdr:row>
      <xdr:rowOff>31759</xdr:rowOff>
    </xdr:to>
    <xdr:sp macro="" textlink="">
      <xdr:nvSpPr>
        <xdr:cNvPr id="8" name="Folded Corner 7">
          <a:extLst>
            <a:ext uri="{FF2B5EF4-FFF2-40B4-BE49-F238E27FC236}">
              <a16:creationId xmlns:a16="http://schemas.microsoft.com/office/drawing/2014/main" id="{00000000-0008-0000-2000-000008000000}"/>
            </a:ext>
          </a:extLst>
        </xdr:cNvPr>
        <xdr:cNvSpPr/>
      </xdr:nvSpPr>
      <xdr:spPr>
        <a:xfrm>
          <a:off x="8903603" y="3814547"/>
          <a:ext cx="3254213" cy="344712"/>
        </a:xfrm>
        <a:prstGeom prst="foldedCorner">
          <a:avLst>
            <a:gd name="adj" fmla="val 50000"/>
          </a:avLst>
        </a:prstGeom>
        <a:solidFill>
          <a:schemeClr val="accent6"/>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600" b="1">
              <a:solidFill>
                <a:schemeClr val="bg1"/>
              </a:solidFill>
            </a:rPr>
            <a:t>Mr.</a:t>
          </a:r>
          <a:r>
            <a:rPr lang="mr-IN" sz="1600" b="1" baseline="0">
              <a:solidFill>
                <a:schemeClr val="bg1"/>
              </a:solidFill>
            </a:rPr>
            <a:t> Sachin Madhavrao Wakchaure</a:t>
          </a:r>
          <a:endParaRPr lang="en-US" sz="1600" b="1">
            <a:solidFill>
              <a:schemeClr val="bg1"/>
            </a:solidFill>
          </a:endParaRPr>
        </a:p>
      </xdr:txBody>
    </xdr:sp>
    <xdr:clientData/>
  </xdr:twoCellAnchor>
  <xdr:twoCellAnchor>
    <xdr:from>
      <xdr:col>13</xdr:col>
      <xdr:colOff>512537</xdr:colOff>
      <xdr:row>16</xdr:row>
      <xdr:rowOff>45067</xdr:rowOff>
    </xdr:from>
    <xdr:to>
      <xdr:col>18</xdr:col>
      <xdr:colOff>54536</xdr:colOff>
      <xdr:row>17</xdr:row>
      <xdr:rowOff>58976</xdr:rowOff>
    </xdr:to>
    <xdr:sp macro="" textlink="">
      <xdr:nvSpPr>
        <xdr:cNvPr id="9" name="Folded Corner 8">
          <a:extLst>
            <a:ext uri="{FF2B5EF4-FFF2-40B4-BE49-F238E27FC236}">
              <a16:creationId xmlns:a16="http://schemas.microsoft.com/office/drawing/2014/main" id="{00000000-0008-0000-2000-000009000000}"/>
            </a:ext>
          </a:extLst>
        </xdr:cNvPr>
        <xdr:cNvSpPr/>
      </xdr:nvSpPr>
      <xdr:spPr>
        <a:xfrm>
          <a:off x="9275537" y="5125067"/>
          <a:ext cx="2859874" cy="331409"/>
        </a:xfrm>
        <a:prstGeom prst="foldedCorner">
          <a:avLst>
            <a:gd name="adj" fmla="val 34849"/>
          </a:avLst>
        </a:prstGeom>
        <a:solidFill>
          <a:srgbClr val="15BD0D"/>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l"/>
          <a:r>
            <a:rPr lang="mr-IN" sz="1400" b="1">
              <a:solidFill>
                <a:schemeClr val="bg1"/>
              </a:solidFill>
            </a:rPr>
            <a:t>Contact</a:t>
          </a:r>
          <a:r>
            <a:rPr lang="mr-IN" sz="1400" b="1" baseline="0">
              <a:solidFill>
                <a:schemeClr val="bg1"/>
              </a:solidFill>
            </a:rPr>
            <a:t> No. </a:t>
          </a:r>
          <a:r>
            <a:rPr lang="mr-IN" sz="1400" b="1">
              <a:solidFill>
                <a:schemeClr val="bg1"/>
              </a:solidFill>
            </a:rPr>
            <a:t>9822882466</a:t>
          </a:r>
          <a:endParaRPr lang="en-US" sz="1400" b="1">
            <a:solidFill>
              <a:schemeClr val="bg1"/>
            </a:solidFill>
          </a:endParaRPr>
        </a:p>
      </xdr:txBody>
    </xdr:sp>
    <xdr:clientData/>
  </xdr:twoCellAnchor>
  <xdr:twoCellAnchor>
    <xdr:from>
      <xdr:col>13</xdr:col>
      <xdr:colOff>154215</xdr:colOff>
      <xdr:row>17</xdr:row>
      <xdr:rowOff>198061</xdr:rowOff>
    </xdr:from>
    <xdr:to>
      <xdr:col>18</xdr:col>
      <xdr:colOff>80133</xdr:colOff>
      <xdr:row>20</xdr:row>
      <xdr:rowOff>199571</xdr:rowOff>
    </xdr:to>
    <xdr:sp macro="" textlink="">
      <xdr:nvSpPr>
        <xdr:cNvPr id="10" name="Up Ribbon 9">
          <a:extLst>
            <a:ext uri="{FF2B5EF4-FFF2-40B4-BE49-F238E27FC236}">
              <a16:creationId xmlns:a16="http://schemas.microsoft.com/office/drawing/2014/main" id="{00000000-0008-0000-2000-00000A000000}"/>
            </a:ext>
          </a:extLst>
        </xdr:cNvPr>
        <xdr:cNvSpPr/>
      </xdr:nvSpPr>
      <xdr:spPr>
        <a:xfrm>
          <a:off x="8917215" y="5595561"/>
          <a:ext cx="3243793" cy="954010"/>
        </a:xfrm>
        <a:prstGeom prst="ribbon2">
          <a:avLst>
            <a:gd name="adj1" fmla="val 32023"/>
            <a:gd name="adj2" fmla="val 75000"/>
          </a:avLst>
        </a:prstGeom>
        <a:solidFill>
          <a:schemeClr val="tx2">
            <a:lumMod val="20000"/>
            <a:lumOff val="80000"/>
          </a:schemeClr>
        </a:solidFill>
        <a:ln>
          <a:solidFill>
            <a:schemeClr val="accent1"/>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rgbClr val="002060"/>
              </a:solidFill>
              <a:effectLst/>
              <a:latin typeface="BalBharatiDev05" pitchFamily="2" charset="0"/>
              <a:ea typeface="+mn-ea"/>
              <a:cs typeface="BalBharatiDev05" pitchFamily="2" charset="0"/>
            </a:rPr>
            <a:t>इयत्ता 9 वी व 10 वी </a:t>
          </a:r>
          <a:r>
            <a:rPr lang="en-US" sz="1600">
              <a:solidFill>
                <a:srgbClr val="002060"/>
              </a:solidFill>
              <a:effectLst/>
              <a:latin typeface="BalBharatiDev05" pitchFamily="2" charset="0"/>
              <a:ea typeface="+mn-ea"/>
              <a:cs typeface="BalBharatiDev05" pitchFamily="2" charset="0"/>
            </a:rPr>
            <a:t>करिता...</a:t>
          </a:r>
          <a:endParaRPr lang="en-US" sz="1600">
            <a:solidFill>
              <a:srgbClr val="002060"/>
            </a:solidFill>
            <a:effectLst/>
            <a:latin typeface="BalBharatiDev05" pitchFamily="2" charset="0"/>
            <a:cs typeface="BalBharatiDev05" pitchFamily="2" charset="0"/>
          </a:endParaRPr>
        </a:p>
      </xdr:txBody>
    </xdr:sp>
    <xdr:clientData/>
  </xdr:twoCellAnchor>
  <xdr:twoCellAnchor>
    <xdr:from>
      <xdr:col>17</xdr:col>
      <xdr:colOff>43657</xdr:colOff>
      <xdr:row>7</xdr:row>
      <xdr:rowOff>269785</xdr:rowOff>
    </xdr:from>
    <xdr:to>
      <xdr:col>18</xdr:col>
      <xdr:colOff>71470</xdr:colOff>
      <xdr:row>11</xdr:row>
      <xdr:rowOff>245868</xdr:rowOff>
    </xdr:to>
    <xdr:pic>
      <xdr:nvPicPr>
        <xdr:cNvPr id="11" name="Picture 10">
          <a:extLst>
            <a:ext uri="{FF2B5EF4-FFF2-40B4-BE49-F238E27FC236}">
              <a16:creationId xmlns:a16="http://schemas.microsoft.com/office/drawing/2014/main" id="{00000000-0008-0000-20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19657" y="2492285"/>
          <a:ext cx="932688" cy="124608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3</xdr:col>
      <xdr:colOff>356576</xdr:colOff>
      <xdr:row>3</xdr:row>
      <xdr:rowOff>36286</xdr:rowOff>
    </xdr:from>
    <xdr:to>
      <xdr:col>7</xdr:col>
      <xdr:colOff>206375</xdr:colOff>
      <xdr:row>17</xdr:row>
      <xdr:rowOff>254000</xdr:rowOff>
    </xdr:to>
    <xdr:sp macro="" textlink="">
      <xdr:nvSpPr>
        <xdr:cNvPr id="14" name="Rounded Rectangle 13">
          <a:extLst>
            <a:ext uri="{FF2B5EF4-FFF2-40B4-BE49-F238E27FC236}">
              <a16:creationId xmlns:a16="http://schemas.microsoft.com/office/drawing/2014/main" id="{00000000-0008-0000-2000-00000E000000}"/>
            </a:ext>
          </a:extLst>
        </xdr:cNvPr>
        <xdr:cNvSpPr/>
      </xdr:nvSpPr>
      <xdr:spPr>
        <a:xfrm>
          <a:off x="3099776" y="979261"/>
          <a:ext cx="2288199" cy="4618264"/>
        </a:xfrm>
        <a:prstGeom prst="roundRect">
          <a:avLst>
            <a:gd name="adj" fmla="val 3557"/>
          </a:avLst>
        </a:prstGeom>
        <a:solidFill>
          <a:schemeClr val="tx2">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050" b="1">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4. निकाल पुस्तिका तयार करणे </a:t>
          </a:r>
          <a:r>
            <a:rPr lang="mr-IN" sz="1000">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(प्रिंट्स)</a:t>
          </a:r>
          <a:endParaRPr lang="en-US" sz="14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3</xdr:col>
      <xdr:colOff>454461</xdr:colOff>
      <xdr:row>6</xdr:row>
      <xdr:rowOff>123222</xdr:rowOff>
    </xdr:from>
    <xdr:to>
      <xdr:col>7</xdr:col>
      <xdr:colOff>90559</xdr:colOff>
      <xdr:row>9</xdr:row>
      <xdr:rowOff>285750</xdr:rowOff>
    </xdr:to>
    <xdr:sp macro="" textlink="">
      <xdr:nvSpPr>
        <xdr:cNvPr id="15" name="Rounded Rectangle 14">
          <a:extLst>
            <a:ext uri="{FF2B5EF4-FFF2-40B4-BE49-F238E27FC236}">
              <a16:creationId xmlns:a16="http://schemas.microsoft.com/office/drawing/2014/main" id="{00000000-0008-0000-2000-00000F000000}"/>
            </a:ext>
          </a:extLst>
        </xdr:cNvPr>
        <xdr:cNvSpPr/>
      </xdr:nvSpPr>
      <xdr:spPr>
        <a:xfrm>
          <a:off x="3197661" y="2009172"/>
          <a:ext cx="2074498" cy="1105503"/>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200" b="0" i="0" cap="none" spc="0">
              <a:ln>
                <a:noFill/>
              </a:ln>
              <a:solidFill>
                <a:schemeClr val="tx1"/>
              </a:solidFill>
              <a:effectLst/>
              <a:latin typeface="Mangal" pitchFamily="18" charset="0"/>
              <a:cs typeface="Mangal" pitchFamily="18" charset="0"/>
            </a:rPr>
            <a:t>3</a:t>
          </a:r>
          <a:r>
            <a:rPr lang="mr-IN" sz="1200" b="0" i="0" cap="none" spc="0">
              <a:ln>
                <a:noFill/>
              </a:ln>
              <a:solidFill>
                <a:schemeClr val="tx1"/>
              </a:solidFill>
              <a:effectLst/>
              <a:latin typeface="Mangal" pitchFamily="18" charset="0"/>
              <a:cs typeface="Mangal" pitchFamily="18" charset="0"/>
            </a:rPr>
            <a:t>.संकलित निकाल पत्रक</a:t>
          </a:r>
          <a:endParaRPr lang="en-US" sz="12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487590</xdr:colOff>
      <xdr:row>8</xdr:row>
      <xdr:rowOff>170580</xdr:rowOff>
    </xdr:from>
    <xdr:to>
      <xdr:col>6</xdr:col>
      <xdr:colOff>589848</xdr:colOff>
      <xdr:row>9</xdr:row>
      <xdr:rowOff>194843</xdr:rowOff>
    </xdr:to>
    <xdr:sp macro="" textlink="">
      <xdr:nvSpPr>
        <xdr:cNvPr id="16" name="Rounded Rectangle 15">
          <a:hlinkClick xmlns:r="http://schemas.openxmlformats.org/officeDocument/2006/relationships" r:id="rId3"/>
          <a:extLst>
            <a:ext uri="{FF2B5EF4-FFF2-40B4-BE49-F238E27FC236}">
              <a16:creationId xmlns:a16="http://schemas.microsoft.com/office/drawing/2014/main" id="{00000000-0008-0000-2000-000010000000}"/>
            </a:ext>
          </a:extLst>
        </xdr:cNvPr>
        <xdr:cNvSpPr/>
      </xdr:nvSpPr>
      <xdr:spPr>
        <a:xfrm>
          <a:off x="3230790" y="2685180"/>
          <a:ext cx="1931058" cy="338588"/>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वार्षिक निकाल पत्रक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504221</xdr:colOff>
      <xdr:row>4</xdr:row>
      <xdr:rowOff>43863</xdr:rowOff>
    </xdr:from>
    <xdr:to>
      <xdr:col>7</xdr:col>
      <xdr:colOff>61233</xdr:colOff>
      <xdr:row>5</xdr:row>
      <xdr:rowOff>9829</xdr:rowOff>
    </xdr:to>
    <xdr:sp macro="" textlink="">
      <xdr:nvSpPr>
        <xdr:cNvPr id="17" name="Rounded Rectangle 16">
          <a:hlinkClick xmlns:r="http://schemas.openxmlformats.org/officeDocument/2006/relationships" r:id="rId4"/>
          <a:extLst>
            <a:ext uri="{FF2B5EF4-FFF2-40B4-BE49-F238E27FC236}">
              <a16:creationId xmlns:a16="http://schemas.microsoft.com/office/drawing/2014/main" id="{00000000-0008-0000-2000-000011000000}"/>
            </a:ext>
          </a:extLst>
        </xdr:cNvPr>
        <xdr:cNvSpPr/>
      </xdr:nvSpPr>
      <xdr:spPr>
        <a:xfrm>
          <a:off x="3234721" y="1313863"/>
          <a:ext cx="1970012" cy="283466"/>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400" b="0" i="0" cap="none" spc="0">
              <a:ln>
                <a:noFill/>
              </a:ln>
              <a:solidFill>
                <a:schemeClr val="tx1"/>
              </a:solidFill>
              <a:effectLst/>
              <a:latin typeface="Mangal" pitchFamily="18" charset="0"/>
              <a:cs typeface="Mangal" pitchFamily="18" charset="0"/>
            </a:rPr>
            <a:t>1</a:t>
          </a:r>
          <a:r>
            <a:rPr lang="mr-IN" sz="1400" b="0" i="0" cap="none" spc="0">
              <a:ln>
                <a:noFill/>
              </a:ln>
              <a:solidFill>
                <a:schemeClr val="tx1"/>
              </a:solidFill>
              <a:effectLst/>
              <a:latin typeface="Mangal" pitchFamily="18" charset="0"/>
              <a:cs typeface="Mangal" pitchFamily="18" charset="0"/>
            </a:rPr>
            <a:t>. मुख पृष्ठ</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461992</xdr:colOff>
      <xdr:row>11</xdr:row>
      <xdr:rowOff>142875</xdr:rowOff>
    </xdr:from>
    <xdr:to>
      <xdr:col>7</xdr:col>
      <xdr:colOff>98091</xdr:colOff>
      <xdr:row>17</xdr:row>
      <xdr:rowOff>222250</xdr:rowOff>
    </xdr:to>
    <xdr:sp macro="" textlink="">
      <xdr:nvSpPr>
        <xdr:cNvPr id="18" name="Rounded Rectangle 17">
          <a:extLst>
            <a:ext uri="{FF2B5EF4-FFF2-40B4-BE49-F238E27FC236}">
              <a16:creationId xmlns:a16="http://schemas.microsoft.com/office/drawing/2014/main" id="{00000000-0008-0000-2000-000012000000}"/>
            </a:ext>
          </a:extLst>
        </xdr:cNvPr>
        <xdr:cNvSpPr/>
      </xdr:nvSpPr>
      <xdr:spPr>
        <a:xfrm>
          <a:off x="3205192" y="3600450"/>
          <a:ext cx="2074499" cy="1965325"/>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050" b="0" i="0" cap="none" spc="0" baseline="0">
              <a:ln>
                <a:noFill/>
              </a:ln>
              <a:solidFill>
                <a:schemeClr val="tx1"/>
              </a:solidFill>
              <a:effectLst/>
              <a:latin typeface="BalBharatiDev05" pitchFamily="2" charset="0"/>
              <a:cs typeface="BalBharatiDev05" pitchFamily="2" charset="0"/>
            </a:rPr>
            <a:t>5</a:t>
          </a:r>
          <a:r>
            <a:rPr lang="mr-IN" sz="1050" b="0" i="0" cap="none" spc="0" baseline="0">
              <a:ln>
                <a:noFill/>
              </a:ln>
              <a:solidFill>
                <a:schemeClr val="tx1"/>
              </a:solidFill>
              <a:effectLst/>
              <a:latin typeface="BalBharatiDev05" pitchFamily="2" charset="0"/>
              <a:cs typeface="BalBharatiDev05" pitchFamily="2" charset="0"/>
            </a:rPr>
            <a:t>. </a:t>
          </a:r>
          <a:r>
            <a:rPr lang="mr-IN" sz="1050" b="0" i="0" cap="none" spc="0">
              <a:ln>
                <a:noFill/>
              </a:ln>
              <a:solidFill>
                <a:schemeClr val="tx1"/>
              </a:solidFill>
              <a:effectLst/>
              <a:latin typeface="BalBharatiDev05" pitchFamily="2" charset="0"/>
              <a:cs typeface="BalBharatiDev05" pitchFamily="2" charset="0"/>
            </a:rPr>
            <a:t>निकाल पत्रक पुस्तिका</a:t>
          </a:r>
          <a:endParaRPr lang="en-US" sz="1050" b="0" i="0" cap="none" spc="0">
            <a:ln>
              <a:noFill/>
            </a:ln>
            <a:solidFill>
              <a:schemeClr val="tx1"/>
            </a:solidFill>
            <a:effectLst/>
            <a:latin typeface="BalBharatiDev05" pitchFamily="2" charset="0"/>
            <a:cs typeface="BalBharatiDev05" pitchFamily="2" charset="0"/>
          </a:endParaRPr>
        </a:p>
      </xdr:txBody>
    </xdr:sp>
    <xdr:clientData/>
  </xdr:twoCellAnchor>
  <xdr:twoCellAnchor>
    <xdr:from>
      <xdr:col>3</xdr:col>
      <xdr:colOff>535889</xdr:colOff>
      <xdr:row>12</xdr:row>
      <xdr:rowOff>113956</xdr:rowOff>
    </xdr:from>
    <xdr:to>
      <xdr:col>7</xdr:col>
      <xdr:colOff>46951</xdr:colOff>
      <xdr:row>13</xdr:row>
      <xdr:rowOff>107530</xdr:rowOff>
    </xdr:to>
    <xdr:sp macro="" textlink="">
      <xdr:nvSpPr>
        <xdr:cNvPr id="19" name="Rounded Rectangle 18">
          <a:hlinkClick xmlns:r="http://schemas.openxmlformats.org/officeDocument/2006/relationships" r:id="rId5"/>
          <a:extLst>
            <a:ext uri="{FF2B5EF4-FFF2-40B4-BE49-F238E27FC236}">
              <a16:creationId xmlns:a16="http://schemas.microsoft.com/office/drawing/2014/main" id="{00000000-0008-0000-2000-000013000000}"/>
            </a:ext>
          </a:extLst>
        </xdr:cNvPr>
        <xdr:cNvSpPr/>
      </xdr:nvSpPr>
      <xdr:spPr>
        <a:xfrm>
          <a:off x="3279089" y="3885856"/>
          <a:ext cx="1949462" cy="307899"/>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rPr>
            <a:t>अनुक्रमणिका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endParaRPr>
        </a:p>
      </xdr:txBody>
    </xdr:sp>
    <xdr:clientData/>
  </xdr:twoCellAnchor>
  <xdr:twoCellAnchor>
    <xdr:from>
      <xdr:col>3</xdr:col>
      <xdr:colOff>539975</xdr:colOff>
      <xdr:row>13</xdr:row>
      <xdr:rowOff>204672</xdr:rowOff>
    </xdr:from>
    <xdr:to>
      <xdr:col>7</xdr:col>
      <xdr:colOff>45667</xdr:colOff>
      <xdr:row>15</xdr:row>
      <xdr:rowOff>101599</xdr:rowOff>
    </xdr:to>
    <xdr:sp macro="" textlink="">
      <xdr:nvSpPr>
        <xdr:cNvPr id="20" name="Rounded Rectangle 19">
          <a:hlinkClick xmlns:r="http://schemas.openxmlformats.org/officeDocument/2006/relationships" r:id="rId6"/>
          <a:extLst>
            <a:ext uri="{FF2B5EF4-FFF2-40B4-BE49-F238E27FC236}">
              <a16:creationId xmlns:a16="http://schemas.microsoft.com/office/drawing/2014/main" id="{00000000-0008-0000-2000-000014000000}"/>
            </a:ext>
          </a:extLst>
        </xdr:cNvPr>
        <xdr:cNvSpPr/>
      </xdr:nvSpPr>
      <xdr:spPr>
        <a:xfrm>
          <a:off x="3283175" y="42908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13</xdr:col>
      <xdr:colOff>501942</xdr:colOff>
      <xdr:row>13</xdr:row>
      <xdr:rowOff>108878</xdr:rowOff>
    </xdr:from>
    <xdr:to>
      <xdr:col>18</xdr:col>
      <xdr:colOff>78911</xdr:colOff>
      <xdr:row>14</xdr:row>
      <xdr:rowOff>152560</xdr:rowOff>
    </xdr:to>
    <xdr:sp macro="" textlink="">
      <xdr:nvSpPr>
        <xdr:cNvPr id="21" name="Folded Corner 20">
          <a:hlinkClick xmlns:r="http://schemas.openxmlformats.org/officeDocument/2006/relationships" r:id="rId7"/>
          <a:extLst>
            <a:ext uri="{FF2B5EF4-FFF2-40B4-BE49-F238E27FC236}">
              <a16:creationId xmlns:a16="http://schemas.microsoft.com/office/drawing/2014/main" id="{00000000-0008-0000-2000-000015000000}"/>
            </a:ext>
          </a:extLst>
        </xdr:cNvPr>
        <xdr:cNvSpPr/>
      </xdr:nvSpPr>
      <xdr:spPr>
        <a:xfrm>
          <a:off x="9264942" y="4236378"/>
          <a:ext cx="2894844" cy="361182"/>
        </a:xfrm>
        <a:prstGeom prst="foldedCorner">
          <a:avLst>
            <a:gd name="adj" fmla="val 34849"/>
          </a:avLst>
        </a:prstGeom>
        <a:solidFill>
          <a:srgbClr val="FF0000"/>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200" b="1" baseline="0">
              <a:solidFill>
                <a:schemeClr val="bg1"/>
              </a:solidFill>
            </a:rPr>
            <a:t>email id- sachin.wakchaure22@gmail.com</a:t>
          </a:r>
          <a:endParaRPr lang="en-US" sz="1200" b="1">
            <a:solidFill>
              <a:schemeClr val="bg1"/>
            </a:solidFill>
          </a:endParaRPr>
        </a:p>
      </xdr:txBody>
    </xdr:sp>
    <xdr:clientData/>
  </xdr:twoCellAnchor>
  <xdr:twoCellAnchor>
    <xdr:from>
      <xdr:col>0</xdr:col>
      <xdr:colOff>226219</xdr:colOff>
      <xdr:row>21</xdr:row>
      <xdr:rowOff>11906</xdr:rowOff>
    </xdr:from>
    <xdr:to>
      <xdr:col>18</xdr:col>
      <xdr:colOff>136071</xdr:colOff>
      <xdr:row>22</xdr:row>
      <xdr:rowOff>190503</xdr:rowOff>
    </xdr:to>
    <xdr:sp macro="" textlink="">
      <xdr:nvSpPr>
        <xdr:cNvPr id="35" name="Rounded Rectangle 34">
          <a:extLst>
            <a:ext uri="{FF2B5EF4-FFF2-40B4-BE49-F238E27FC236}">
              <a16:creationId xmlns:a16="http://schemas.microsoft.com/office/drawing/2014/main" id="{00000000-0008-0000-2000-000023000000}"/>
            </a:ext>
          </a:extLst>
        </xdr:cNvPr>
        <xdr:cNvSpPr/>
      </xdr:nvSpPr>
      <xdr:spPr>
        <a:xfrm>
          <a:off x="226219" y="6612731"/>
          <a:ext cx="12092327" cy="492922"/>
        </a:xfrm>
        <a:prstGeom prst="roundRect">
          <a:avLst/>
        </a:prstGeom>
        <a:solidFill>
          <a:schemeClr val="accent2">
            <a:lumMod val="75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r-IN" sz="1000" b="1">
              <a:solidFill>
                <a:sysClr val="windowText" lastClr="000000"/>
              </a:solidFill>
            </a:rPr>
            <a:t>महत्वाचे-</a:t>
          </a:r>
          <a:r>
            <a:rPr lang="mr-IN" sz="1000" b="0" baseline="0">
              <a:solidFill>
                <a:schemeClr val="bg1"/>
              </a:solidFill>
            </a:rPr>
            <a:t> </a:t>
          </a:r>
          <a:r>
            <a:rPr lang="mr-IN" sz="1000" b="0">
              <a:solidFill>
                <a:schemeClr val="bg1"/>
              </a:solidFill>
            </a:rPr>
            <a:t>या प्रणालीचा नव्याने वापर करताना आपण सर्वांनी सुचविलेला बदल अद्यावत</a:t>
          </a:r>
          <a:r>
            <a:rPr lang="mr-IN" sz="1000" b="0" baseline="0">
              <a:solidFill>
                <a:schemeClr val="bg1"/>
              </a:solidFill>
            </a:rPr>
            <a:t> केलेली</a:t>
          </a:r>
          <a:r>
            <a:rPr lang="mr-IN" sz="1000" b="0">
              <a:solidFill>
                <a:schemeClr val="bg1"/>
              </a:solidFill>
            </a:rPr>
            <a:t> एक्सेल फाईल दिलेल्या लिंकवरून अथवा दिलेल्या  whatsapp  क्रमांकावरून</a:t>
          </a:r>
          <a:r>
            <a:rPr lang="mr-IN" sz="1000" b="0" baseline="0">
              <a:solidFill>
                <a:schemeClr val="bg1"/>
              </a:solidFill>
            </a:rPr>
            <a:t> नव्याने</a:t>
          </a:r>
          <a:r>
            <a:rPr lang="mr-IN" sz="1000" b="0">
              <a:solidFill>
                <a:schemeClr val="bg1"/>
              </a:solidFill>
            </a:rPr>
            <a:t> डाउनलोड करून संगणकावरच वापरावी...</a:t>
          </a:r>
          <a:r>
            <a:rPr lang="mr-IN" sz="1000" b="0" baseline="0">
              <a:solidFill>
                <a:schemeClr val="bg1"/>
              </a:solidFill>
            </a:rPr>
            <a:t> </a:t>
          </a:r>
          <a:endParaRPr lang="en-US" sz="1000" b="0">
            <a:solidFill>
              <a:schemeClr val="bg1"/>
            </a:solidFill>
          </a:endParaRPr>
        </a:p>
      </xdr:txBody>
    </xdr:sp>
    <xdr:clientData/>
  </xdr:twoCellAnchor>
  <xdr:twoCellAnchor editAs="oneCell">
    <xdr:from>
      <xdr:col>13</xdr:col>
      <xdr:colOff>111879</xdr:colOff>
      <xdr:row>16</xdr:row>
      <xdr:rowOff>42317</xdr:rowOff>
    </xdr:from>
    <xdr:to>
      <xdr:col>13</xdr:col>
      <xdr:colOff>472316</xdr:colOff>
      <xdr:row>17</xdr:row>
      <xdr:rowOff>86766</xdr:rowOff>
    </xdr:to>
    <xdr:pic>
      <xdr:nvPicPr>
        <xdr:cNvPr id="36" name="Picture 35">
          <a:extLst>
            <a:ext uri="{FF2B5EF4-FFF2-40B4-BE49-F238E27FC236}">
              <a16:creationId xmlns:a16="http://schemas.microsoft.com/office/drawing/2014/main" id="{00000000-0008-0000-2000-00002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874879" y="5122317"/>
          <a:ext cx="360437" cy="361949"/>
        </a:xfrm>
        <a:prstGeom prst="rect">
          <a:avLst/>
        </a:prstGeom>
      </xdr:spPr>
    </xdr:pic>
    <xdr:clientData/>
  </xdr:twoCellAnchor>
  <xdr:twoCellAnchor editAs="oneCell">
    <xdr:from>
      <xdr:col>13</xdr:col>
      <xdr:colOff>143622</xdr:colOff>
      <xdr:row>13</xdr:row>
      <xdr:rowOff>136082</xdr:rowOff>
    </xdr:from>
    <xdr:to>
      <xdr:col>13</xdr:col>
      <xdr:colOff>427862</xdr:colOff>
      <xdr:row>14</xdr:row>
      <xdr:rowOff>104335</xdr:rowOff>
    </xdr:to>
    <xdr:pic>
      <xdr:nvPicPr>
        <xdr:cNvPr id="37" name="Picture 36">
          <a:extLst>
            <a:ext uri="{FF2B5EF4-FFF2-40B4-BE49-F238E27FC236}">
              <a16:creationId xmlns:a16="http://schemas.microsoft.com/office/drawing/2014/main" id="{00000000-0008-0000-2000-00002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906622" y="4263582"/>
          <a:ext cx="284240" cy="285753"/>
        </a:xfrm>
        <a:prstGeom prst="rect">
          <a:avLst/>
        </a:prstGeom>
      </xdr:spPr>
    </xdr:pic>
    <xdr:clientData/>
  </xdr:twoCellAnchor>
  <xdr:twoCellAnchor>
    <xdr:from>
      <xdr:col>13</xdr:col>
      <xdr:colOff>495597</xdr:colOff>
      <xdr:row>14</xdr:row>
      <xdr:rowOff>234055</xdr:rowOff>
    </xdr:from>
    <xdr:to>
      <xdr:col>18</xdr:col>
      <xdr:colOff>63041</xdr:colOff>
      <xdr:row>15</xdr:row>
      <xdr:rowOff>273202</xdr:rowOff>
    </xdr:to>
    <xdr:sp macro="" textlink="">
      <xdr:nvSpPr>
        <xdr:cNvPr id="38" name="Folded Corner 37">
          <a:hlinkClick xmlns:r="http://schemas.openxmlformats.org/officeDocument/2006/relationships" r:id="rId10"/>
          <a:extLst>
            <a:ext uri="{FF2B5EF4-FFF2-40B4-BE49-F238E27FC236}">
              <a16:creationId xmlns:a16="http://schemas.microsoft.com/office/drawing/2014/main" id="{00000000-0008-0000-2000-000026000000}"/>
            </a:ext>
          </a:extLst>
        </xdr:cNvPr>
        <xdr:cNvSpPr/>
      </xdr:nvSpPr>
      <xdr:spPr>
        <a:xfrm>
          <a:off x="9258597" y="4679055"/>
          <a:ext cx="2885319" cy="356647"/>
        </a:xfrm>
        <a:prstGeom prst="foldedCorner">
          <a:avLst>
            <a:gd name="adj" fmla="val 34849"/>
          </a:avLst>
        </a:prstGeom>
        <a:solidFill>
          <a:schemeClr val="accent1"/>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100" b="1">
              <a:solidFill>
                <a:schemeClr val="bg1"/>
              </a:solidFill>
            </a:rPr>
            <a:t>https://www.facebook.com/sachin.wakchaure</a:t>
          </a:r>
        </a:p>
      </xdr:txBody>
    </xdr:sp>
    <xdr:clientData/>
  </xdr:twoCellAnchor>
  <xdr:twoCellAnchor editAs="oneCell">
    <xdr:from>
      <xdr:col>13</xdr:col>
      <xdr:colOff>61984</xdr:colOff>
      <xdr:row>14</xdr:row>
      <xdr:rowOff>208354</xdr:rowOff>
    </xdr:from>
    <xdr:to>
      <xdr:col>13</xdr:col>
      <xdr:colOff>515554</xdr:colOff>
      <xdr:row>16</xdr:row>
      <xdr:rowOff>23902</xdr:rowOff>
    </xdr:to>
    <xdr:pic>
      <xdr:nvPicPr>
        <xdr:cNvPr id="39" name="Picture 38">
          <a:extLst>
            <a:ext uri="{FF2B5EF4-FFF2-40B4-BE49-F238E27FC236}">
              <a16:creationId xmlns:a16="http://schemas.microsoft.com/office/drawing/2014/main" id="{00000000-0008-0000-2000-00002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824984" y="4653354"/>
          <a:ext cx="453570" cy="450548"/>
        </a:xfrm>
        <a:prstGeom prst="rect">
          <a:avLst/>
        </a:prstGeom>
      </xdr:spPr>
    </xdr:pic>
    <xdr:clientData/>
  </xdr:twoCellAnchor>
  <xdr:twoCellAnchor>
    <xdr:from>
      <xdr:col>3</xdr:col>
      <xdr:colOff>484277</xdr:colOff>
      <xdr:row>7</xdr:row>
      <xdr:rowOff>72996</xdr:rowOff>
    </xdr:from>
    <xdr:to>
      <xdr:col>5</xdr:col>
      <xdr:colOff>184912</xdr:colOff>
      <xdr:row>8</xdr:row>
      <xdr:rowOff>97258</xdr:rowOff>
    </xdr:to>
    <xdr:sp macro="" textlink="">
      <xdr:nvSpPr>
        <xdr:cNvPr id="40" name="Rounded Rectangle 39">
          <a:hlinkClick xmlns:r="http://schemas.openxmlformats.org/officeDocument/2006/relationships" r:id="rId12"/>
          <a:extLst>
            <a:ext uri="{FF2B5EF4-FFF2-40B4-BE49-F238E27FC236}">
              <a16:creationId xmlns:a16="http://schemas.microsoft.com/office/drawing/2014/main" id="{00000000-0008-0000-2000-000028000000}"/>
            </a:ext>
          </a:extLst>
        </xdr:cNvPr>
        <xdr:cNvSpPr/>
      </xdr:nvSpPr>
      <xdr:spPr>
        <a:xfrm>
          <a:off x="3227477" y="2273271"/>
          <a:ext cx="919835"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प्र. 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5</xdr:col>
      <xdr:colOff>352865</xdr:colOff>
      <xdr:row>7</xdr:row>
      <xdr:rowOff>80579</xdr:rowOff>
    </xdr:from>
    <xdr:to>
      <xdr:col>7</xdr:col>
      <xdr:colOff>53502</xdr:colOff>
      <xdr:row>8</xdr:row>
      <xdr:rowOff>104841</xdr:rowOff>
    </xdr:to>
    <xdr:sp macro="" textlink="">
      <xdr:nvSpPr>
        <xdr:cNvPr id="41" name="Rounded Rectangle 40">
          <a:hlinkClick xmlns:r="http://schemas.openxmlformats.org/officeDocument/2006/relationships" r:id="rId13"/>
          <a:extLst>
            <a:ext uri="{FF2B5EF4-FFF2-40B4-BE49-F238E27FC236}">
              <a16:creationId xmlns:a16="http://schemas.microsoft.com/office/drawing/2014/main" id="{00000000-0008-0000-2000-000029000000}"/>
            </a:ext>
          </a:extLst>
        </xdr:cNvPr>
        <xdr:cNvSpPr/>
      </xdr:nvSpPr>
      <xdr:spPr>
        <a:xfrm>
          <a:off x="4315265" y="2280854"/>
          <a:ext cx="919837"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व्दि.सत्र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499496</xdr:colOff>
      <xdr:row>10</xdr:row>
      <xdr:rowOff>37985</xdr:rowOff>
    </xdr:from>
    <xdr:to>
      <xdr:col>7</xdr:col>
      <xdr:colOff>17422</xdr:colOff>
      <xdr:row>11</xdr:row>
      <xdr:rowOff>76038</xdr:rowOff>
    </xdr:to>
    <xdr:sp macro="" textlink="">
      <xdr:nvSpPr>
        <xdr:cNvPr id="42" name="Rounded Rectangle 41">
          <a:hlinkClick xmlns:r="http://schemas.openxmlformats.org/officeDocument/2006/relationships" r:id="rId14"/>
          <a:extLst>
            <a:ext uri="{FF2B5EF4-FFF2-40B4-BE49-F238E27FC236}">
              <a16:creationId xmlns:a16="http://schemas.microsoft.com/office/drawing/2014/main" id="{00000000-0008-0000-2000-00002A000000}"/>
            </a:ext>
          </a:extLst>
        </xdr:cNvPr>
        <xdr:cNvSpPr/>
      </xdr:nvSpPr>
      <xdr:spPr>
        <a:xfrm>
          <a:off x="3242696" y="3181235"/>
          <a:ext cx="1956326" cy="352378"/>
        </a:xfrm>
        <a:prstGeom prst="round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IN" sz="2000" b="0" cap="none" spc="0">
              <a:ln>
                <a:noFill/>
              </a:ln>
              <a:solidFill>
                <a:schemeClr val="tx1"/>
              </a:solidFill>
              <a:effectLst/>
              <a:latin typeface="Mangal" pitchFamily="18" charset="0"/>
              <a:cs typeface="Mangal" pitchFamily="18" charset="0"/>
            </a:rPr>
            <a:t>4</a:t>
          </a:r>
          <a:r>
            <a:rPr lang="mr-IN" sz="2000" b="0" cap="none" spc="0">
              <a:ln>
                <a:noFill/>
              </a:ln>
              <a:solidFill>
                <a:schemeClr val="tx1"/>
              </a:solidFill>
              <a:effectLst/>
              <a:latin typeface="Mangal" pitchFamily="18" charset="0"/>
              <a:cs typeface="Mangal" pitchFamily="18" charset="0"/>
            </a:rPr>
            <a:t>.गोषवारा</a:t>
          </a:r>
          <a:endParaRPr lang="en-US" sz="2000" b="0" cap="none" spc="0">
            <a:ln>
              <a:noFill/>
            </a:ln>
            <a:solidFill>
              <a:schemeClr val="tx1"/>
            </a:solidFill>
            <a:effectLst/>
            <a:latin typeface="Mangal" pitchFamily="18" charset="0"/>
            <a:cs typeface="Mangal" pitchFamily="18" charset="0"/>
          </a:endParaRPr>
        </a:p>
      </xdr:txBody>
    </xdr:sp>
    <xdr:clientData/>
  </xdr:twoCellAnchor>
  <xdr:twoCellAnchor>
    <xdr:from>
      <xdr:col>3</xdr:col>
      <xdr:colOff>315988</xdr:colOff>
      <xdr:row>17</xdr:row>
      <xdr:rowOff>301625</xdr:rowOff>
    </xdr:from>
    <xdr:to>
      <xdr:col>7</xdr:col>
      <xdr:colOff>222250</xdr:colOff>
      <xdr:row>20</xdr:row>
      <xdr:rowOff>243314</xdr:rowOff>
    </xdr:to>
    <xdr:sp macro="" textlink="">
      <xdr:nvSpPr>
        <xdr:cNvPr id="43" name="Rounded Rectangle 42">
          <a:extLst>
            <a:ext uri="{FF2B5EF4-FFF2-40B4-BE49-F238E27FC236}">
              <a16:creationId xmlns:a16="http://schemas.microsoft.com/office/drawing/2014/main" id="{00000000-0008-0000-2000-00002B000000}"/>
            </a:ext>
          </a:extLst>
        </xdr:cNvPr>
        <xdr:cNvSpPr/>
      </xdr:nvSpPr>
      <xdr:spPr>
        <a:xfrm>
          <a:off x="3059188" y="5645150"/>
          <a:ext cx="2344662" cy="884664"/>
        </a:xfrm>
        <a:prstGeom prst="roundRect">
          <a:avLst>
            <a:gd name="adj" fmla="val 8296"/>
          </a:avLst>
        </a:prstGeom>
        <a:solidFill>
          <a:schemeClr val="tx2">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800" b="0" i="0" cap="none" spc="0">
              <a:ln>
                <a:noFill/>
              </a:ln>
              <a:solidFill>
                <a:srgbClr val="FFFF00"/>
              </a:solidFill>
              <a:effectLst/>
              <a:latin typeface="Mangal" pitchFamily="18" charset="0"/>
              <a:cs typeface="Mangal" pitchFamily="18" charset="0"/>
            </a:rPr>
            <a:t>प्रगती पत्रक</a:t>
          </a:r>
          <a:endParaRPr lang="en-US" sz="1800" b="0" i="0" cap="none" spc="0">
            <a:ln>
              <a:noFill/>
            </a:ln>
            <a:solidFill>
              <a:srgbClr val="FFFF00"/>
            </a:solidFill>
            <a:effectLst/>
            <a:latin typeface="Mangal" pitchFamily="18" charset="0"/>
            <a:cs typeface="Mangal" pitchFamily="18" charset="0"/>
          </a:endParaRPr>
        </a:p>
      </xdr:txBody>
    </xdr:sp>
    <xdr:clientData/>
  </xdr:twoCellAnchor>
  <xdr:twoCellAnchor>
    <xdr:from>
      <xdr:col>20</xdr:col>
      <xdr:colOff>469901</xdr:colOff>
      <xdr:row>0</xdr:row>
      <xdr:rowOff>238125</xdr:rowOff>
    </xdr:from>
    <xdr:to>
      <xdr:col>31</xdr:col>
      <xdr:colOff>295275</xdr:colOff>
      <xdr:row>13</xdr:row>
      <xdr:rowOff>147864</xdr:rowOff>
    </xdr:to>
    <xdr:sp macro="" textlink="">
      <xdr:nvSpPr>
        <xdr:cNvPr id="44" name="Rounded Rectangle 43">
          <a:extLst>
            <a:ext uri="{FF2B5EF4-FFF2-40B4-BE49-F238E27FC236}">
              <a16:creationId xmlns:a16="http://schemas.microsoft.com/office/drawing/2014/main" id="{00000000-0008-0000-2000-00002C000000}"/>
            </a:ext>
          </a:extLst>
        </xdr:cNvPr>
        <xdr:cNvSpPr/>
      </xdr:nvSpPr>
      <xdr:spPr>
        <a:xfrm>
          <a:off x="13557251" y="238125"/>
          <a:ext cx="6530974" cy="3995964"/>
        </a:xfrm>
        <a:prstGeom prst="roundRect">
          <a:avLst/>
        </a:prstGeom>
        <a:solidFill>
          <a:schemeClr val="accent2"/>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2000" b="1">
              <a:solidFill>
                <a:sysClr val="windowText" lastClr="000000"/>
              </a:solidFill>
            </a:rPr>
            <a:t>अति महत्वाचे- </a:t>
          </a:r>
          <a:r>
            <a:rPr lang="mr-IN" sz="2000" b="0">
              <a:solidFill>
                <a:srgbClr val="FFFF00"/>
              </a:solidFill>
            </a:rPr>
            <a:t>सर्व निकाल लीगल साईज वरच प्रिंट करावा. कोणत्याही प्रकारे पेज व प्रिंट सेटिंग्ज बदलू नये. टायपिंग करिता गुगल मराठी हाच</a:t>
          </a:r>
          <a:r>
            <a:rPr lang="mr-IN" sz="2000" b="0" baseline="0">
              <a:solidFill>
                <a:srgbClr val="FFFF00"/>
              </a:solidFill>
            </a:rPr>
            <a:t> </a:t>
          </a:r>
          <a:r>
            <a:rPr lang="en-IN" sz="2000" b="0">
              <a:solidFill>
                <a:srgbClr val="FFFF00"/>
              </a:solidFill>
            </a:rPr>
            <a:t>font</a:t>
          </a:r>
          <a:r>
            <a:rPr lang="mr-IN" sz="2000" b="0">
              <a:solidFill>
                <a:srgbClr val="FFFF00"/>
              </a:solidFill>
            </a:rPr>
            <a:t> </a:t>
          </a:r>
          <a:r>
            <a:rPr lang="en-IN" sz="2000" b="0">
              <a:solidFill>
                <a:srgbClr val="FFFF00"/>
              </a:solidFill>
            </a:rPr>
            <a:t> </a:t>
          </a:r>
          <a:r>
            <a:rPr lang="mr-IN" sz="2000" b="0">
              <a:solidFill>
                <a:srgbClr val="FFFF00"/>
              </a:solidFill>
            </a:rPr>
            <a:t>वापरावा. अक्षरांची साईज कमी जास्त करू नये.</a:t>
          </a:r>
          <a:r>
            <a:rPr lang="mr-IN" sz="2000" b="0" baseline="0">
              <a:solidFill>
                <a:srgbClr val="FFFF00"/>
              </a:solidFill>
            </a:rPr>
            <a:t> </a:t>
          </a:r>
          <a:r>
            <a:rPr lang="mr-IN" sz="2000" b="0">
              <a:solidFill>
                <a:srgbClr val="FFFF00"/>
              </a:solidFill>
            </a:rPr>
            <a:t>इयता १ ली ते इयत्ता १० वी पर्यंतच्या वर्गांकरिता निकाल प्रणाली </a:t>
          </a:r>
          <a:r>
            <a:rPr lang="mr-IN" sz="2000" b="0" baseline="0">
              <a:solidFill>
                <a:srgbClr val="FFFF00"/>
              </a:solidFill>
            </a:rPr>
            <a:t> </a:t>
          </a:r>
          <a:r>
            <a:rPr lang="mr-IN" sz="2000" b="0">
              <a:solidFill>
                <a:srgbClr val="FFFF00"/>
              </a:solidFill>
            </a:rPr>
            <a:t>Excel Sheets गुगल लिंक वर उपलब्ध आहेत.</a:t>
          </a:r>
          <a:r>
            <a:rPr lang="mr-IN" sz="2000" b="0" baseline="0">
              <a:solidFill>
                <a:srgbClr val="FFFF00"/>
              </a:solidFill>
            </a:rPr>
            <a:t> लिंक मिळविण्यासाठी किवा इतर  समस्या  असल्यास  Whatsaap  वर संपर्क साधावा...</a:t>
          </a:r>
          <a:endParaRPr lang="en-US" sz="2000" b="0">
            <a:solidFill>
              <a:srgbClr val="FFFF00"/>
            </a:solidFill>
          </a:endParaRPr>
        </a:p>
      </xdr:txBody>
    </xdr:sp>
    <xdr:clientData/>
  </xdr:twoCellAnchor>
  <xdr:twoCellAnchor>
    <xdr:from>
      <xdr:col>3</xdr:col>
      <xdr:colOff>371473</xdr:colOff>
      <xdr:row>19</xdr:row>
      <xdr:rowOff>47625</xdr:rowOff>
    </xdr:from>
    <xdr:to>
      <xdr:col>5</xdr:col>
      <xdr:colOff>243737</xdr:colOff>
      <xdr:row>20</xdr:row>
      <xdr:rowOff>142017</xdr:rowOff>
    </xdr:to>
    <xdr:sp macro="" textlink="">
      <xdr:nvSpPr>
        <xdr:cNvPr id="45" name="Rounded Rectangle 44">
          <a:hlinkClick xmlns:r="http://schemas.openxmlformats.org/officeDocument/2006/relationships" r:id="rId15"/>
          <a:extLst>
            <a:ext uri="{FF2B5EF4-FFF2-40B4-BE49-F238E27FC236}">
              <a16:creationId xmlns:a16="http://schemas.microsoft.com/office/drawing/2014/main" id="{00000000-0008-0000-2000-00002D000000}"/>
            </a:ext>
          </a:extLst>
        </xdr:cNvPr>
        <xdr:cNvSpPr/>
      </xdr:nvSpPr>
      <xdr:spPr>
        <a:xfrm>
          <a:off x="3114673" y="6019800"/>
          <a:ext cx="1091464"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प्रथम</a:t>
          </a:r>
          <a:r>
            <a:rPr lang="mr-IN" sz="1600" baseline="0">
              <a:solidFill>
                <a:sysClr val="windowText" lastClr="000000"/>
              </a:solidFill>
              <a:effectLst/>
            </a:rPr>
            <a:t> सत्र</a:t>
          </a:r>
          <a:endParaRPr lang="en-US" sz="1600">
            <a:solidFill>
              <a:sysClr val="windowText" lastClr="000000"/>
            </a:solidFill>
            <a:effectLst/>
          </a:endParaRPr>
        </a:p>
      </xdr:txBody>
    </xdr:sp>
    <xdr:clientData/>
  </xdr:twoCellAnchor>
  <xdr:twoCellAnchor>
    <xdr:from>
      <xdr:col>5</xdr:col>
      <xdr:colOff>322793</xdr:colOff>
      <xdr:row>19</xdr:row>
      <xdr:rowOff>58914</xdr:rowOff>
    </xdr:from>
    <xdr:to>
      <xdr:col>7</xdr:col>
      <xdr:colOff>168556</xdr:colOff>
      <xdr:row>20</xdr:row>
      <xdr:rowOff>153306</xdr:rowOff>
    </xdr:to>
    <xdr:sp macro="" textlink="">
      <xdr:nvSpPr>
        <xdr:cNvPr id="46" name="Rounded Rectangle 45">
          <a:hlinkClick xmlns:r="http://schemas.openxmlformats.org/officeDocument/2006/relationships" r:id="rId16"/>
          <a:extLst>
            <a:ext uri="{FF2B5EF4-FFF2-40B4-BE49-F238E27FC236}">
              <a16:creationId xmlns:a16="http://schemas.microsoft.com/office/drawing/2014/main" id="{00000000-0008-0000-2000-00002E000000}"/>
            </a:ext>
          </a:extLst>
        </xdr:cNvPr>
        <xdr:cNvSpPr/>
      </xdr:nvSpPr>
      <xdr:spPr>
        <a:xfrm>
          <a:off x="4285193" y="6031089"/>
          <a:ext cx="1064963"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वार्षिक</a:t>
          </a:r>
        </a:p>
      </xdr:txBody>
    </xdr:sp>
    <xdr:clientData/>
  </xdr:twoCellAnchor>
  <xdr:twoCellAnchor>
    <xdr:from>
      <xdr:col>3</xdr:col>
      <xdr:colOff>508459</xdr:colOff>
      <xdr:row>5</xdr:row>
      <xdr:rowOff>85133</xdr:rowOff>
    </xdr:from>
    <xdr:to>
      <xdr:col>7</xdr:col>
      <xdr:colOff>65471</xdr:colOff>
      <xdr:row>6</xdr:row>
      <xdr:rowOff>51099</xdr:rowOff>
    </xdr:to>
    <xdr:sp macro="" textlink="">
      <xdr:nvSpPr>
        <xdr:cNvPr id="48" name="Rounded Rectangle 47">
          <a:hlinkClick xmlns:r="http://schemas.openxmlformats.org/officeDocument/2006/relationships" r:id="rId17"/>
          <a:extLst>
            <a:ext uri="{FF2B5EF4-FFF2-40B4-BE49-F238E27FC236}">
              <a16:creationId xmlns:a16="http://schemas.microsoft.com/office/drawing/2014/main" id="{00000000-0008-0000-2000-000030000000}"/>
            </a:ext>
          </a:extLst>
        </xdr:cNvPr>
        <xdr:cNvSpPr/>
      </xdr:nvSpPr>
      <xdr:spPr>
        <a:xfrm>
          <a:off x="3251659" y="1656758"/>
          <a:ext cx="1995412" cy="280291"/>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200" b="0" i="0" cap="none" spc="0">
              <a:ln>
                <a:noFill/>
              </a:ln>
              <a:solidFill>
                <a:schemeClr val="tx1"/>
              </a:solidFill>
              <a:effectLst/>
              <a:latin typeface="Mangal" pitchFamily="18" charset="0"/>
              <a:cs typeface="Mangal" pitchFamily="18" charset="0"/>
            </a:rPr>
            <a:t>2</a:t>
          </a:r>
          <a:r>
            <a:rPr lang="mr-IN" sz="1200" b="0" i="0" cap="none" spc="0">
              <a:ln>
                <a:noFill/>
              </a:ln>
              <a:solidFill>
                <a:schemeClr val="tx1"/>
              </a:solidFill>
              <a:effectLst/>
              <a:latin typeface="Mangal" pitchFamily="18" charset="0"/>
              <a:cs typeface="Mangal" pitchFamily="18" charset="0"/>
            </a:rPr>
            <a:t>. सर्व विषय</a:t>
          </a:r>
          <a:r>
            <a:rPr lang="mr-IN" sz="1200" b="0" i="0" cap="none" spc="0" baseline="0">
              <a:ln>
                <a:noFill/>
              </a:ln>
              <a:solidFill>
                <a:schemeClr val="tx1"/>
              </a:solidFill>
              <a:effectLst/>
              <a:latin typeface="Mangal" pitchFamily="18" charset="0"/>
              <a:cs typeface="Mangal" pitchFamily="18" charset="0"/>
            </a:rPr>
            <a:t> गुण याद्या</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20</xdr:col>
      <xdr:colOff>104509</xdr:colOff>
      <xdr:row>1</xdr:row>
      <xdr:rowOff>95250</xdr:rowOff>
    </xdr:from>
    <xdr:to>
      <xdr:col>20</xdr:col>
      <xdr:colOff>317500</xdr:colOff>
      <xdr:row>3</xdr:row>
      <xdr:rowOff>238125</xdr:rowOff>
    </xdr:to>
    <xdr:sp macro="" textlink="">
      <xdr:nvSpPr>
        <xdr:cNvPr id="49" name="Arrow: Up-Down 91">
          <a:extLst>
            <a:ext uri="{FF2B5EF4-FFF2-40B4-BE49-F238E27FC236}">
              <a16:creationId xmlns:a16="http://schemas.microsoft.com/office/drawing/2014/main" id="{00000000-0008-0000-2000-000031000000}"/>
            </a:ext>
          </a:extLst>
        </xdr:cNvPr>
        <xdr:cNvSpPr/>
      </xdr:nvSpPr>
      <xdr:spPr>
        <a:xfrm>
          <a:off x="13191859" y="409575"/>
          <a:ext cx="212991" cy="771525"/>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0</xdr:col>
      <xdr:colOff>31750</xdr:colOff>
      <xdr:row>28</xdr:row>
      <xdr:rowOff>21434</xdr:rowOff>
    </xdr:from>
    <xdr:to>
      <xdr:col>2</xdr:col>
      <xdr:colOff>235478</xdr:colOff>
      <xdr:row>31</xdr:row>
      <xdr:rowOff>202406</xdr:rowOff>
    </xdr:to>
    <xdr:sp macro="" textlink="">
      <xdr:nvSpPr>
        <xdr:cNvPr id="50" name="Oval 49">
          <a:hlinkClick xmlns:r="http://schemas.openxmlformats.org/officeDocument/2006/relationships" r:id="rId18"/>
          <a:extLst>
            <a:ext uri="{FF2B5EF4-FFF2-40B4-BE49-F238E27FC236}">
              <a16:creationId xmlns:a16="http://schemas.microsoft.com/office/drawing/2014/main" id="{00000000-0008-0000-2000-000032000000}"/>
            </a:ext>
          </a:extLst>
        </xdr:cNvPr>
        <xdr:cNvSpPr/>
      </xdr:nvSpPr>
      <xdr:spPr>
        <a:xfrm>
          <a:off x="31750" y="9013034"/>
          <a:ext cx="2337328" cy="1123947"/>
        </a:xfrm>
        <a:prstGeom prst="ellipse">
          <a:avLst/>
        </a:prstGeom>
        <a:solidFill>
          <a:srgbClr val="FF0000"/>
        </a:solidFill>
        <a:scene3d>
          <a:camera prst="orthographicFront">
            <a:rot lat="0" lon="0" rev="0"/>
          </a:camera>
          <a:lightRig rig="threePt" dir="t">
            <a:rot lat="0" lon="0" rev="1200000"/>
          </a:lightRig>
        </a:scene3d>
        <a:sp3d>
          <a:bevelT w="63500" h="25400" prst="riblet"/>
        </a:sp3d>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2000" b="1">
              <a:latin typeface="+mj-lt"/>
            </a:rPr>
            <a:t>Click to Contact us...</a:t>
          </a:r>
        </a:p>
      </xdr:txBody>
    </xdr:sp>
    <xdr:clientData fPrintsWithSheet="0"/>
  </xdr:twoCellAnchor>
  <xdr:twoCellAnchor editAs="oneCell">
    <xdr:from>
      <xdr:col>5</xdr:col>
      <xdr:colOff>511708</xdr:colOff>
      <xdr:row>28</xdr:row>
      <xdr:rowOff>37421</xdr:rowOff>
    </xdr:from>
    <xdr:to>
      <xdr:col>9</xdr:col>
      <xdr:colOff>505964</xdr:colOff>
      <xdr:row>31</xdr:row>
      <xdr:rowOff>154216</xdr:rowOff>
    </xdr:to>
    <xdr:pic>
      <xdr:nvPicPr>
        <xdr:cNvPr id="51" name="Picture 50">
          <a:hlinkClick xmlns:r="http://schemas.openxmlformats.org/officeDocument/2006/relationships" r:id="rId19"/>
          <a:extLst>
            <a:ext uri="{FF2B5EF4-FFF2-40B4-BE49-F238E27FC236}">
              <a16:creationId xmlns:a16="http://schemas.microsoft.com/office/drawing/2014/main" id="{00000000-0008-0000-2000-000033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4474108" y="9029021"/>
          <a:ext cx="2432656" cy="1059770"/>
        </a:xfrm>
        <a:prstGeom prst="rect">
          <a:avLst/>
        </a:prstGeom>
      </xdr:spPr>
    </xdr:pic>
    <xdr:clientData/>
  </xdr:twoCellAnchor>
  <xdr:twoCellAnchor editAs="oneCell">
    <xdr:from>
      <xdr:col>2</xdr:col>
      <xdr:colOff>301741</xdr:colOff>
      <xdr:row>28</xdr:row>
      <xdr:rowOff>34397</xdr:rowOff>
    </xdr:from>
    <xdr:to>
      <xdr:col>5</xdr:col>
      <xdr:colOff>442674</xdr:colOff>
      <xdr:row>31</xdr:row>
      <xdr:rowOff>148211</xdr:rowOff>
    </xdr:to>
    <xdr:pic>
      <xdr:nvPicPr>
        <xdr:cNvPr id="52" name="Picture 51">
          <a:hlinkClick xmlns:r="http://schemas.openxmlformats.org/officeDocument/2006/relationships" r:id="rId21"/>
          <a:extLst>
            <a:ext uri="{FF2B5EF4-FFF2-40B4-BE49-F238E27FC236}">
              <a16:creationId xmlns:a16="http://schemas.microsoft.com/office/drawing/2014/main" id="{00000000-0008-0000-2000-000034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435341" y="9025997"/>
          <a:ext cx="1969733" cy="1056789"/>
        </a:xfrm>
        <a:prstGeom prst="rect">
          <a:avLst/>
        </a:prstGeom>
      </xdr:spPr>
    </xdr:pic>
    <xdr:clientData/>
  </xdr:twoCellAnchor>
  <xdr:oneCellAnchor>
    <xdr:from>
      <xdr:col>24</xdr:col>
      <xdr:colOff>517071</xdr:colOff>
      <xdr:row>6</xdr:row>
      <xdr:rowOff>81643</xdr:rowOff>
    </xdr:from>
    <xdr:ext cx="184731" cy="264560"/>
    <xdr:sp macro="" textlink="">
      <xdr:nvSpPr>
        <xdr:cNvPr id="59" name="TextBox 58">
          <a:extLst>
            <a:ext uri="{FF2B5EF4-FFF2-40B4-BE49-F238E27FC236}">
              <a16:creationId xmlns:a16="http://schemas.microsoft.com/office/drawing/2014/main" id="{00000000-0008-0000-2000-00003B000000}"/>
            </a:ext>
          </a:extLst>
        </xdr:cNvPr>
        <xdr:cNvSpPr txBox="1"/>
      </xdr:nvSpPr>
      <xdr:spPr>
        <a:xfrm>
          <a:off x="16042821" y="19675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oneCellAnchor>
    <xdr:from>
      <xdr:col>24</xdr:col>
      <xdr:colOff>517071</xdr:colOff>
      <xdr:row>12</xdr:row>
      <xdr:rowOff>81643</xdr:rowOff>
    </xdr:from>
    <xdr:ext cx="184731" cy="264560"/>
    <xdr:sp macro="" textlink="">
      <xdr:nvSpPr>
        <xdr:cNvPr id="61" name="TextBox 60">
          <a:extLst>
            <a:ext uri="{FF2B5EF4-FFF2-40B4-BE49-F238E27FC236}">
              <a16:creationId xmlns:a16="http://schemas.microsoft.com/office/drawing/2014/main" id="{00000000-0008-0000-2000-00003D000000}"/>
            </a:ext>
          </a:extLst>
        </xdr:cNvPr>
        <xdr:cNvSpPr txBox="1"/>
      </xdr:nvSpPr>
      <xdr:spPr>
        <a:xfrm>
          <a:off x="16042821" y="38535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editAs="oneCell">
    <xdr:from>
      <xdr:col>16</xdr:col>
      <xdr:colOff>11906</xdr:colOff>
      <xdr:row>3</xdr:row>
      <xdr:rowOff>23811</xdr:rowOff>
    </xdr:from>
    <xdr:to>
      <xdr:col>18</xdr:col>
      <xdr:colOff>154678</xdr:colOff>
      <xdr:row>4</xdr:row>
      <xdr:rowOff>50270</xdr:rowOff>
    </xdr:to>
    <xdr:pic>
      <xdr:nvPicPr>
        <xdr:cNvPr id="62" name="Picture 61">
          <a:extLst>
            <a:ext uri="{FF2B5EF4-FFF2-40B4-BE49-F238E27FC236}">
              <a16:creationId xmlns:a16="http://schemas.microsoft.com/office/drawing/2014/main" id="{00000000-0008-0000-2000-00003E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679906" y="966786"/>
          <a:ext cx="1657247" cy="340784"/>
        </a:xfrm>
        <a:prstGeom prst="rect">
          <a:avLst/>
        </a:prstGeom>
      </xdr:spPr>
    </xdr:pic>
    <xdr:clientData/>
  </xdr:twoCellAnchor>
  <xdr:twoCellAnchor editAs="oneCell">
    <xdr:from>
      <xdr:col>9</xdr:col>
      <xdr:colOff>595552</xdr:colOff>
      <xdr:row>28</xdr:row>
      <xdr:rowOff>33338</xdr:rowOff>
    </xdr:from>
    <xdr:to>
      <xdr:col>19</xdr:col>
      <xdr:colOff>44979</xdr:colOff>
      <xdr:row>31</xdr:row>
      <xdr:rowOff>154781</xdr:rowOff>
    </xdr:to>
    <xdr:pic>
      <xdr:nvPicPr>
        <xdr:cNvPr id="63" name="Picture 62">
          <a:hlinkClick xmlns:r="http://schemas.openxmlformats.org/officeDocument/2006/relationships" r:id="rId24"/>
          <a:extLst>
            <a:ext uri="{FF2B5EF4-FFF2-40B4-BE49-F238E27FC236}">
              <a16:creationId xmlns:a16="http://schemas.microsoft.com/office/drawing/2014/main" id="{00000000-0008-0000-2000-00003F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996352" y="9024938"/>
          <a:ext cx="5526377" cy="1064418"/>
        </a:xfrm>
        <a:prstGeom prst="rect">
          <a:avLst/>
        </a:prstGeom>
      </xdr:spPr>
    </xdr:pic>
    <xdr:clientData/>
  </xdr:twoCellAnchor>
  <xdr:twoCellAnchor>
    <xdr:from>
      <xdr:col>19</xdr:col>
      <xdr:colOff>193409</xdr:colOff>
      <xdr:row>0</xdr:row>
      <xdr:rowOff>1</xdr:rowOff>
    </xdr:from>
    <xdr:to>
      <xdr:col>20</xdr:col>
      <xdr:colOff>142875</xdr:colOff>
      <xdr:row>31</xdr:row>
      <xdr:rowOff>174626</xdr:rowOff>
    </xdr:to>
    <xdr:sp macro="" textlink="">
      <xdr:nvSpPr>
        <xdr:cNvPr id="64" name="Arrow: Up-Down 91">
          <a:extLst>
            <a:ext uri="{FF2B5EF4-FFF2-40B4-BE49-F238E27FC236}">
              <a16:creationId xmlns:a16="http://schemas.microsoft.com/office/drawing/2014/main" id="{00000000-0008-0000-2000-000040000000}"/>
            </a:ext>
          </a:extLst>
        </xdr:cNvPr>
        <xdr:cNvSpPr/>
      </xdr:nvSpPr>
      <xdr:spPr>
        <a:xfrm>
          <a:off x="12671159" y="1"/>
          <a:ext cx="559066" cy="10109200"/>
        </a:xfrm>
        <a:prstGeom prst="upDownArrow">
          <a:avLst>
            <a:gd name="adj1" fmla="val 4425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533625</xdr:colOff>
      <xdr:row>15</xdr:row>
      <xdr:rowOff>198322</xdr:rowOff>
    </xdr:from>
    <xdr:to>
      <xdr:col>7</xdr:col>
      <xdr:colOff>39317</xdr:colOff>
      <xdr:row>17</xdr:row>
      <xdr:rowOff>95249</xdr:rowOff>
    </xdr:to>
    <xdr:sp macro="" textlink="">
      <xdr:nvSpPr>
        <xdr:cNvPr id="65" name="Rounded Rectangle 64">
          <a:hlinkClick xmlns:r="http://schemas.openxmlformats.org/officeDocument/2006/relationships" r:id="rId25"/>
          <a:extLst>
            <a:ext uri="{FF2B5EF4-FFF2-40B4-BE49-F238E27FC236}">
              <a16:creationId xmlns:a16="http://schemas.microsoft.com/office/drawing/2014/main" id="{00000000-0008-0000-2000-000041000000}"/>
            </a:ext>
          </a:extLst>
        </xdr:cNvPr>
        <xdr:cNvSpPr/>
      </xdr:nvSpPr>
      <xdr:spPr>
        <a:xfrm>
          <a:off x="3276825" y="49131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(पंचांग)</a:t>
          </a:r>
          <a:r>
            <a:rPr lang="mr-IN" sz="1400" b="1" i="0">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rPr>
            <a:t>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7</xdr:col>
      <xdr:colOff>381001</xdr:colOff>
      <xdr:row>3</xdr:row>
      <xdr:rowOff>68037</xdr:rowOff>
    </xdr:from>
    <xdr:to>
      <xdr:col>11</xdr:col>
      <xdr:colOff>142874</xdr:colOff>
      <xdr:row>7</xdr:row>
      <xdr:rowOff>31751</xdr:rowOff>
    </xdr:to>
    <xdr:sp macro="" textlink="">
      <xdr:nvSpPr>
        <xdr:cNvPr id="66" name="Rounded Rectangle 65">
          <a:extLst>
            <a:ext uri="{FF2B5EF4-FFF2-40B4-BE49-F238E27FC236}">
              <a16:creationId xmlns:a16="http://schemas.microsoft.com/office/drawing/2014/main" id="{00000000-0008-0000-2000-000042000000}"/>
            </a:ext>
          </a:extLst>
        </xdr:cNvPr>
        <xdr:cNvSpPr/>
      </xdr:nvSpPr>
      <xdr:spPr>
        <a:xfrm>
          <a:off x="5524501" y="1020537"/>
          <a:ext cx="2174873" cy="1233714"/>
        </a:xfrm>
        <a:prstGeom prst="roundRect">
          <a:avLst>
            <a:gd name="adj" fmla="val 8038"/>
          </a:avLst>
        </a:prstGeom>
        <a:solidFill>
          <a:schemeClr val="tx2">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en-IN" sz="1600">
              <a:solidFill>
                <a:schemeClr val="lt1"/>
              </a:solidFill>
              <a:effectLst/>
              <a:latin typeface="+mn-lt"/>
              <a:ea typeface="+mn-ea"/>
              <a:cs typeface="+mn-cs"/>
            </a:rPr>
            <a:t>हिंदी विषयाऐवजी NSQF विषय असल्यास </a:t>
          </a:r>
          <a:endParaRPr lang="en-IN" sz="2800">
            <a:effectLst/>
          </a:endParaRPr>
        </a:p>
      </xdr:txBody>
    </xdr:sp>
    <xdr:clientData/>
  </xdr:twoCellAnchor>
  <xdr:twoCellAnchor>
    <xdr:from>
      <xdr:col>7</xdr:col>
      <xdr:colOff>496963</xdr:colOff>
      <xdr:row>5</xdr:row>
      <xdr:rowOff>85615</xdr:rowOff>
    </xdr:from>
    <xdr:to>
      <xdr:col>11</xdr:col>
      <xdr:colOff>63500</xdr:colOff>
      <xdr:row>6</xdr:row>
      <xdr:rowOff>238125</xdr:rowOff>
    </xdr:to>
    <xdr:sp macro="" textlink="">
      <xdr:nvSpPr>
        <xdr:cNvPr id="67" name="Rounded Rectangle 66">
          <a:hlinkClick xmlns:r="http://schemas.openxmlformats.org/officeDocument/2006/relationships" r:id="rId26"/>
          <a:extLst>
            <a:ext uri="{FF2B5EF4-FFF2-40B4-BE49-F238E27FC236}">
              <a16:creationId xmlns:a16="http://schemas.microsoft.com/office/drawing/2014/main" id="{00000000-0008-0000-2000-000043000000}"/>
            </a:ext>
          </a:extLst>
        </xdr:cNvPr>
        <xdr:cNvSpPr/>
      </xdr:nvSpPr>
      <xdr:spPr>
        <a:xfrm>
          <a:off x="5640463" y="1673115"/>
          <a:ext cx="1979537" cy="470010"/>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p>
      </xdr:txBody>
    </xdr:sp>
    <xdr:clientData/>
  </xdr:twoCellAnchor>
  <xdr:twoCellAnchor editAs="absolute">
    <xdr:from>
      <xdr:col>11</xdr:col>
      <xdr:colOff>285750</xdr:colOff>
      <xdr:row>3</xdr:row>
      <xdr:rowOff>158749</xdr:rowOff>
    </xdr:from>
    <xdr:to>
      <xdr:col>14</xdr:col>
      <xdr:colOff>396875</xdr:colOff>
      <xdr:row>8</xdr:row>
      <xdr:rowOff>15874</xdr:rowOff>
    </xdr:to>
    <xdr:sp macro="" textlink="">
      <xdr:nvSpPr>
        <xdr:cNvPr id="72" name="Left Arrow 71">
          <a:hlinkClick xmlns:r="http://schemas.openxmlformats.org/officeDocument/2006/relationships" r:id="rId1"/>
          <a:extLst>
            <a:ext uri="{FF2B5EF4-FFF2-40B4-BE49-F238E27FC236}">
              <a16:creationId xmlns:a16="http://schemas.microsoft.com/office/drawing/2014/main" id="{00000000-0008-0000-2000-000048000000}"/>
            </a:ext>
          </a:extLst>
        </xdr:cNvPr>
        <xdr:cNvSpPr/>
      </xdr:nvSpPr>
      <xdr:spPr>
        <a:xfrm>
          <a:off x="7842250" y="1111249"/>
          <a:ext cx="1920875" cy="1444625"/>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a:solidFill>
                <a:schemeClr val="bg1"/>
              </a:solidFill>
              <a:latin typeface="+mn-lt"/>
            </a:rPr>
            <a:t>Home</a:t>
          </a:r>
          <a:endParaRPr lang="en-US" sz="1400" b="1">
            <a:solidFill>
              <a:schemeClr val="bg1"/>
            </a:solidFill>
            <a:latin typeface="+mn-lt"/>
          </a:endParaRPr>
        </a:p>
      </xdr:txBody>
    </xdr:sp>
    <xdr:clientData fPrintsWithSheet="0"/>
  </xdr:twoCellAnchor>
  <xdr:twoCellAnchor editAs="absolute">
    <xdr:from>
      <xdr:col>21</xdr:col>
      <xdr:colOff>269875</xdr:colOff>
      <xdr:row>21</xdr:row>
      <xdr:rowOff>127000</xdr:rowOff>
    </xdr:from>
    <xdr:to>
      <xdr:col>26</xdr:col>
      <xdr:colOff>317500</xdr:colOff>
      <xdr:row>26</xdr:row>
      <xdr:rowOff>127000</xdr:rowOff>
    </xdr:to>
    <xdr:sp macro="" textlink="">
      <xdr:nvSpPr>
        <xdr:cNvPr id="53" name="Left Arrow 52">
          <a:hlinkClick xmlns:r="http://schemas.openxmlformats.org/officeDocument/2006/relationships" r:id="rId27"/>
          <a:extLst>
            <a:ext uri="{FF2B5EF4-FFF2-40B4-BE49-F238E27FC236}">
              <a16:creationId xmlns:a16="http://schemas.microsoft.com/office/drawing/2014/main" id="{00000000-0008-0000-2000-000035000000}"/>
            </a:ext>
          </a:extLst>
        </xdr:cNvPr>
        <xdr:cNvSpPr/>
      </xdr:nvSpPr>
      <xdr:spPr>
        <a:xfrm>
          <a:off x="13858875" y="679450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xdr:from>
      <xdr:col>0</xdr:col>
      <xdr:colOff>158750</xdr:colOff>
      <xdr:row>0</xdr:row>
      <xdr:rowOff>142875</xdr:rowOff>
    </xdr:from>
    <xdr:to>
      <xdr:col>3</xdr:col>
      <xdr:colOff>269875</xdr:colOff>
      <xdr:row>20</xdr:row>
      <xdr:rowOff>269875</xdr:rowOff>
    </xdr:to>
    <xdr:sp macro="" textlink="">
      <xdr:nvSpPr>
        <xdr:cNvPr id="54" name="Rounded Rectangle 53">
          <a:extLst>
            <a:ext uri="{FF2B5EF4-FFF2-40B4-BE49-F238E27FC236}">
              <a16:creationId xmlns:a16="http://schemas.microsoft.com/office/drawing/2014/main" id="{00000000-0008-0000-2000-000036000000}"/>
            </a:ext>
          </a:extLst>
        </xdr:cNvPr>
        <xdr:cNvSpPr/>
      </xdr:nvSpPr>
      <xdr:spPr>
        <a:xfrm>
          <a:off x="158750" y="142875"/>
          <a:ext cx="2841625" cy="6477000"/>
        </a:xfrm>
        <a:prstGeom prst="roundRect">
          <a:avLst>
            <a:gd name="adj" fmla="val 3373"/>
          </a:avLst>
        </a:prstGeom>
        <a:solidFill>
          <a:schemeClr val="tx2">
            <a:lumMod val="60000"/>
            <a:lumOff val="40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IN" sz="2000">
              <a:solidFill>
                <a:srgbClr val="FFFF00"/>
              </a:solidFill>
              <a:effectLst/>
              <a:latin typeface="+mn-lt"/>
              <a:ea typeface="+mn-ea"/>
              <a:cs typeface="+mn-cs"/>
            </a:rPr>
            <a:t>हिंदी विषयाऐवजी NSQF विषय असल्यास </a:t>
          </a:r>
          <a:endParaRPr lang="en-IN" sz="4400">
            <a:solidFill>
              <a:srgbClr val="FFFF00"/>
            </a:solidFill>
            <a:effectLst/>
          </a:endParaRPr>
        </a:p>
        <a:p>
          <a:pPr algn="l"/>
          <a:r>
            <a:rPr lang="mr-IN" sz="2100" b="0">
              <a:solidFill>
                <a:sysClr val="windowText" lastClr="000000"/>
              </a:solidFill>
            </a:rPr>
            <a:t>सूचना- </a:t>
          </a:r>
          <a:r>
            <a:rPr lang="mr-IN" sz="2100" b="0">
              <a:solidFill>
                <a:schemeClr val="bg1"/>
              </a:solidFill>
            </a:rPr>
            <a:t>ज्या शाळांनी हिंदी या विषयाच्या ऐवजी तांत्रिक विषय </a:t>
          </a:r>
          <a:r>
            <a:rPr lang="en-IN" sz="2100" b="0">
              <a:solidFill>
                <a:schemeClr val="bg1"/>
              </a:solidFill>
            </a:rPr>
            <a:t>NSQF </a:t>
          </a:r>
          <a:r>
            <a:rPr lang="mr-IN" sz="2100" b="0">
              <a:solidFill>
                <a:schemeClr val="bg1"/>
              </a:solidFill>
            </a:rPr>
            <a:t> विषय घेतलेला असेल त्यांनी HOME TAB वरून इतर विषयांच्या  गुण भरून प्रिंट काढाव्यात तसेच एकत्रित प्रथम सत्र, व्दितीय सत्र, वार्षिक निकाल पत्रक, गोषवारा अनुक्रमणिका, निकाल पुस्तिका, प्रगती पत्र यांच्या या ठिकाणाहून प्रिंट काढाव्यात</a:t>
          </a:r>
        </a:p>
        <a:p>
          <a:pPr algn="l"/>
          <a:endParaRPr lang="en-US" sz="2000" b="0">
            <a:solidFill>
              <a:srgbClr val="FFFF00"/>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476250</xdr:colOff>
      <xdr:row>2</xdr:row>
      <xdr:rowOff>107156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0" y="0"/>
          <a:ext cx="962025" cy="62150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xdr:from>
      <xdr:col>10</xdr:col>
      <xdr:colOff>154781</xdr:colOff>
      <xdr:row>0</xdr:row>
      <xdr:rowOff>23813</xdr:rowOff>
    </xdr:from>
    <xdr:to>
      <xdr:col>10</xdr:col>
      <xdr:colOff>416719</xdr:colOff>
      <xdr:row>2</xdr:row>
      <xdr:rowOff>0</xdr:rowOff>
    </xdr:to>
    <xdr:sp macro="" textlink="">
      <xdr:nvSpPr>
        <xdr:cNvPr id="3" name="Arrow: Up-Down 2">
          <a:extLst>
            <a:ext uri="{FF2B5EF4-FFF2-40B4-BE49-F238E27FC236}">
              <a16:creationId xmlns:a16="http://schemas.microsoft.com/office/drawing/2014/main" id="{00000000-0008-0000-2100-000003000000}"/>
            </a:ext>
          </a:extLst>
        </xdr:cNvPr>
        <xdr:cNvSpPr/>
      </xdr:nvSpPr>
      <xdr:spPr>
        <a:xfrm>
          <a:off x="6765131" y="23813"/>
          <a:ext cx="261938" cy="490537"/>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11</xdr:col>
      <xdr:colOff>0</xdr:colOff>
      <xdr:row>0</xdr:row>
      <xdr:rowOff>0</xdr:rowOff>
    </xdr:from>
    <xdr:to>
      <xdr:col>15</xdr:col>
      <xdr:colOff>451303</xdr:colOff>
      <xdr:row>6</xdr:row>
      <xdr:rowOff>210911</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100-000004000000}"/>
            </a:ext>
          </a:extLst>
        </xdr:cNvPr>
        <xdr:cNvSpPr/>
      </xdr:nvSpPr>
      <xdr:spPr>
        <a:xfrm>
          <a:off x="7252607" y="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21</xdr:col>
      <xdr:colOff>1160689</xdr:colOff>
      <xdr:row>0</xdr:row>
      <xdr:rowOff>95250</xdr:rowOff>
    </xdr:from>
    <xdr:to>
      <xdr:col>31</xdr:col>
      <xdr:colOff>148998</xdr:colOff>
      <xdr:row>8</xdr:row>
      <xdr:rowOff>80962</xdr:rowOff>
    </xdr:to>
    <xdr:sp macro="" textlink="">
      <xdr:nvSpPr>
        <xdr:cNvPr id="3" name="Rectangle 2">
          <a:extLst>
            <a:ext uri="{FF2B5EF4-FFF2-40B4-BE49-F238E27FC236}">
              <a16:creationId xmlns:a16="http://schemas.microsoft.com/office/drawing/2014/main" id="{00000000-0008-0000-2200-000003000000}"/>
            </a:ext>
          </a:extLst>
        </xdr:cNvPr>
        <xdr:cNvSpPr/>
      </xdr:nvSpPr>
      <xdr:spPr>
        <a:xfrm>
          <a:off x="8885464" y="95250"/>
          <a:ext cx="5674859" cy="1738312"/>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19</xdr:col>
      <xdr:colOff>161927</xdr:colOff>
      <xdr:row>0</xdr:row>
      <xdr:rowOff>0</xdr:rowOff>
    </xdr:from>
    <xdr:to>
      <xdr:col>21</xdr:col>
      <xdr:colOff>962026</xdr:colOff>
      <xdr:row>5</xdr:row>
      <xdr:rowOff>28575</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200-000004000000}"/>
            </a:ext>
          </a:extLst>
        </xdr:cNvPr>
        <xdr:cNvSpPr/>
      </xdr:nvSpPr>
      <xdr:spPr>
        <a:xfrm>
          <a:off x="6715127" y="0"/>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15</xdr:col>
      <xdr:colOff>247650</xdr:colOff>
      <xdr:row>3</xdr:row>
      <xdr:rowOff>19050</xdr:rowOff>
    </xdr:from>
    <xdr:to>
      <xdr:col>18</xdr:col>
      <xdr:colOff>293347</xdr:colOff>
      <xdr:row>3</xdr:row>
      <xdr:rowOff>195943</xdr:rowOff>
    </xdr:to>
    <xdr:pic>
      <xdr:nvPicPr>
        <xdr:cNvPr id="5" name="Picture 4">
          <a:hlinkClick xmlns:r="http://schemas.openxmlformats.org/officeDocument/2006/relationships" r:id="rId3"/>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29275" y="676275"/>
          <a:ext cx="902947" cy="17689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23</xdr:col>
      <xdr:colOff>0</xdr:colOff>
      <xdr:row>1</xdr:row>
      <xdr:rowOff>0</xdr:rowOff>
    </xdr:from>
    <xdr:to>
      <xdr:col>27</xdr:col>
      <xdr:colOff>393246</xdr:colOff>
      <xdr:row>6</xdr:row>
      <xdr:rowOff>35378</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2300-000003000000}"/>
            </a:ext>
          </a:extLst>
        </xdr:cNvPr>
        <xdr:cNvSpPr/>
      </xdr:nvSpPr>
      <xdr:spPr>
        <a:xfrm>
          <a:off x="7007679" y="217714"/>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absolute">
    <xdr:from>
      <xdr:col>0</xdr:col>
      <xdr:colOff>54428</xdr:colOff>
      <xdr:row>0</xdr:row>
      <xdr:rowOff>190500</xdr:rowOff>
    </xdr:from>
    <xdr:to>
      <xdr:col>1</xdr:col>
      <xdr:colOff>748392</xdr:colOff>
      <xdr:row>3</xdr:row>
      <xdr:rowOff>161584</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300-000004000000}"/>
            </a:ext>
          </a:extLst>
        </xdr:cNvPr>
        <xdr:cNvSpPr/>
      </xdr:nvSpPr>
      <xdr:spPr>
        <a:xfrm>
          <a:off x="54428" y="190500"/>
          <a:ext cx="966107" cy="624227"/>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12</xdr:col>
      <xdr:colOff>204107</xdr:colOff>
      <xdr:row>3</xdr:row>
      <xdr:rowOff>13607</xdr:rowOff>
    </xdr:from>
    <xdr:to>
      <xdr:col>15</xdr:col>
      <xdr:colOff>494732</xdr:colOff>
      <xdr:row>3</xdr:row>
      <xdr:rowOff>190500</xdr:rowOff>
    </xdr:to>
    <xdr:pic>
      <xdr:nvPicPr>
        <xdr:cNvPr id="5" name="Picture 4">
          <a:hlinkClick xmlns:r="http://schemas.openxmlformats.org/officeDocument/2006/relationships" r:id="rId3"/>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51714" y="666750"/>
          <a:ext cx="902947" cy="17689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0</xdr:colOff>
      <xdr:row>1</xdr:row>
      <xdr:rowOff>0</xdr:rowOff>
    </xdr:from>
    <xdr:to>
      <xdr:col>19</xdr:col>
      <xdr:colOff>161924</xdr:colOff>
      <xdr:row>6</xdr:row>
      <xdr:rowOff>35378</xdr:rowOff>
    </xdr:to>
    <xdr:sp macro="" textlink="">
      <xdr:nvSpPr>
        <xdr:cNvPr id="3" name="Left Arrow 2">
          <a:hlinkClick xmlns:r="http://schemas.openxmlformats.org/officeDocument/2006/relationships" r:id="rId2"/>
          <a:extLst>
            <a:ext uri="{FF2B5EF4-FFF2-40B4-BE49-F238E27FC236}">
              <a16:creationId xmlns:a16="http://schemas.microsoft.com/office/drawing/2014/main" id="{00000000-0008-0000-2400-000003000000}"/>
            </a:ext>
          </a:extLst>
        </xdr:cNvPr>
        <xdr:cNvSpPr/>
      </xdr:nvSpPr>
      <xdr:spPr>
        <a:xfrm>
          <a:off x="6803571" y="217714"/>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12</xdr:col>
      <xdr:colOff>217714</xdr:colOff>
      <xdr:row>3</xdr:row>
      <xdr:rowOff>27215</xdr:rowOff>
    </xdr:from>
    <xdr:to>
      <xdr:col>15</xdr:col>
      <xdr:colOff>508339</xdr:colOff>
      <xdr:row>3</xdr:row>
      <xdr:rowOff>204108</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65321" y="680358"/>
          <a:ext cx="902947" cy="17689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2</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18</xdr:col>
      <xdr:colOff>0</xdr:colOff>
      <xdr:row>1</xdr:row>
      <xdr:rowOff>0</xdr:rowOff>
    </xdr:from>
    <xdr:to>
      <xdr:col>19</xdr:col>
      <xdr:colOff>1672317</xdr:colOff>
      <xdr:row>6</xdr:row>
      <xdr:rowOff>35378</xdr:rowOff>
    </xdr:to>
    <xdr:sp macro="" textlink="">
      <xdr:nvSpPr>
        <xdr:cNvPr id="3" name="Left Arrow 2">
          <a:hlinkClick xmlns:r="http://schemas.openxmlformats.org/officeDocument/2006/relationships" r:id="rId2"/>
          <a:extLst>
            <a:ext uri="{FF2B5EF4-FFF2-40B4-BE49-F238E27FC236}">
              <a16:creationId xmlns:a16="http://schemas.microsoft.com/office/drawing/2014/main" id="{00000000-0008-0000-2500-000003000000}"/>
            </a:ext>
          </a:extLst>
        </xdr:cNvPr>
        <xdr:cNvSpPr/>
      </xdr:nvSpPr>
      <xdr:spPr>
        <a:xfrm>
          <a:off x="7034893" y="217714"/>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13</xdr:col>
      <xdr:colOff>231322</xdr:colOff>
      <xdr:row>3</xdr:row>
      <xdr:rowOff>27214</xdr:rowOff>
    </xdr:from>
    <xdr:to>
      <xdr:col>16</xdr:col>
      <xdr:colOff>521947</xdr:colOff>
      <xdr:row>3</xdr:row>
      <xdr:rowOff>204107</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8929" y="680357"/>
          <a:ext cx="902947" cy="17689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960702</xdr:colOff>
      <xdr:row>3</xdr:row>
      <xdr:rowOff>4649</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2600-000003000000}"/>
            </a:ext>
          </a:extLst>
        </xdr:cNvPr>
        <xdr:cNvSpPr/>
      </xdr:nvSpPr>
      <xdr:spPr>
        <a:xfrm>
          <a:off x="0" y="0"/>
          <a:ext cx="960702" cy="633299"/>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39</xdr:col>
      <xdr:colOff>530679</xdr:colOff>
      <xdr:row>0</xdr:row>
      <xdr:rowOff>0</xdr:rowOff>
    </xdr:from>
    <xdr:to>
      <xdr:col>46</xdr:col>
      <xdr:colOff>470807</xdr:colOff>
      <xdr:row>8</xdr:row>
      <xdr:rowOff>66676</xdr:rowOff>
    </xdr:to>
    <xdr:sp macro="" textlink="">
      <xdr:nvSpPr>
        <xdr:cNvPr id="4" name="Rectangle 3">
          <a:extLst>
            <a:ext uri="{FF2B5EF4-FFF2-40B4-BE49-F238E27FC236}">
              <a16:creationId xmlns:a16="http://schemas.microsoft.com/office/drawing/2014/main" id="{00000000-0008-0000-2600-000004000000}"/>
            </a:ext>
          </a:extLst>
        </xdr:cNvPr>
        <xdr:cNvSpPr/>
      </xdr:nvSpPr>
      <xdr:spPr>
        <a:xfrm>
          <a:off x="24286029" y="0"/>
          <a:ext cx="4207328" cy="1743076"/>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43</xdr:col>
      <xdr:colOff>338818</xdr:colOff>
      <xdr:row>20</xdr:row>
      <xdr:rowOff>191861</xdr:rowOff>
    </xdr:from>
    <xdr:to>
      <xdr:col>50</xdr:col>
      <xdr:colOff>261257</xdr:colOff>
      <xdr:row>29</xdr:row>
      <xdr:rowOff>54430</xdr:rowOff>
    </xdr:to>
    <xdr:sp macro="" textlink="">
      <xdr:nvSpPr>
        <xdr:cNvPr id="5" name="Rectangle 4">
          <a:extLst>
            <a:ext uri="{FF2B5EF4-FFF2-40B4-BE49-F238E27FC236}">
              <a16:creationId xmlns:a16="http://schemas.microsoft.com/office/drawing/2014/main" id="{00000000-0008-0000-2600-000005000000}"/>
            </a:ext>
          </a:extLst>
        </xdr:cNvPr>
        <xdr:cNvSpPr/>
      </xdr:nvSpPr>
      <xdr:spPr>
        <a:xfrm>
          <a:off x="26532568" y="4382861"/>
          <a:ext cx="4189639" cy="1748519"/>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12</xdr:col>
      <xdr:colOff>0</xdr:colOff>
      <xdr:row>1</xdr:row>
      <xdr:rowOff>0</xdr:rowOff>
    </xdr:from>
    <xdr:to>
      <xdr:col>15</xdr:col>
      <xdr:colOff>150018</xdr:colOff>
      <xdr:row>6</xdr:row>
      <xdr:rowOff>52388</xdr:rowOff>
    </xdr:to>
    <xdr:sp macro="" textlink="">
      <xdr:nvSpPr>
        <xdr:cNvPr id="6" name="Left Arrow 5">
          <a:hlinkClick xmlns:r="http://schemas.openxmlformats.org/officeDocument/2006/relationships" r:id="rId2"/>
          <a:extLst>
            <a:ext uri="{FF2B5EF4-FFF2-40B4-BE49-F238E27FC236}">
              <a16:creationId xmlns:a16="http://schemas.microsoft.com/office/drawing/2014/main" id="{00000000-0008-0000-2600-000006000000}"/>
            </a:ext>
          </a:extLst>
        </xdr:cNvPr>
        <xdr:cNvSpPr/>
      </xdr:nvSpPr>
      <xdr:spPr>
        <a:xfrm>
          <a:off x="7322344" y="214313"/>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9</xdr:col>
      <xdr:colOff>452437</xdr:colOff>
      <xdr:row>5</xdr:row>
      <xdr:rowOff>23813</xdr:rowOff>
    </xdr:from>
    <xdr:to>
      <xdr:col>10</xdr:col>
      <xdr:colOff>605291</xdr:colOff>
      <xdr:row>5</xdr:row>
      <xdr:rowOff>200706</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2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62625" y="1095376"/>
          <a:ext cx="902947" cy="17689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absolute">
    <xdr:from>
      <xdr:col>16</xdr:col>
      <xdr:colOff>355825</xdr:colOff>
      <xdr:row>0</xdr:row>
      <xdr:rowOff>132331</xdr:rowOff>
    </xdr:from>
    <xdr:to>
      <xdr:col>23</xdr:col>
      <xdr:colOff>562994</xdr:colOff>
      <xdr:row>4</xdr:row>
      <xdr:rowOff>363993</xdr:rowOff>
    </xdr:to>
    <xdr:sp macro="" textlink="">
      <xdr:nvSpPr>
        <xdr:cNvPr id="2" name="Rounded Rectangle 1">
          <a:extLst>
            <a:ext uri="{FF2B5EF4-FFF2-40B4-BE49-F238E27FC236}">
              <a16:creationId xmlns:a16="http://schemas.microsoft.com/office/drawing/2014/main" id="{00000000-0008-0000-2700-000002000000}"/>
            </a:ext>
          </a:extLst>
        </xdr:cNvPr>
        <xdr:cNvSpPr/>
      </xdr:nvSpPr>
      <xdr:spPr>
        <a:xfrm>
          <a:off x="8615361" y="132331"/>
          <a:ext cx="4493419" cy="1701233"/>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0</xdr:colOff>
      <xdr:row>1</xdr:row>
      <xdr:rowOff>166687</xdr:rowOff>
    </xdr:from>
    <xdr:to>
      <xdr:col>1</xdr:col>
      <xdr:colOff>607218</xdr:colOff>
      <xdr:row>3</xdr:row>
      <xdr:rowOff>59531</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2700-000003000000}"/>
            </a:ext>
          </a:extLst>
        </xdr:cNvPr>
        <xdr:cNvSpPr/>
      </xdr:nvSpPr>
      <xdr:spPr>
        <a:xfrm>
          <a:off x="0" y="538162"/>
          <a:ext cx="969168" cy="635794"/>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0</xdr:colOff>
      <xdr:row>1</xdr:row>
      <xdr:rowOff>0</xdr:rowOff>
    </xdr:from>
    <xdr:to>
      <xdr:col>16</xdr:col>
      <xdr:colOff>134709</xdr:colOff>
      <xdr:row>4</xdr:row>
      <xdr:rowOff>21772</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700-000004000000}"/>
            </a:ext>
          </a:extLst>
        </xdr:cNvPr>
        <xdr:cNvSpPr/>
      </xdr:nvSpPr>
      <xdr:spPr>
        <a:xfrm>
          <a:off x="6422571" y="367393"/>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11</xdr:col>
      <xdr:colOff>285750</xdr:colOff>
      <xdr:row>2</xdr:row>
      <xdr:rowOff>204107</xdr:rowOff>
    </xdr:from>
    <xdr:to>
      <xdr:col>12</xdr:col>
      <xdr:colOff>606833</xdr:colOff>
      <xdr:row>2</xdr:row>
      <xdr:rowOff>346981</xdr:rowOff>
    </xdr:to>
    <xdr:pic>
      <xdr:nvPicPr>
        <xdr:cNvPr id="5" name="Picture 4">
          <a:hlinkClick xmlns:r="http://schemas.openxmlformats.org/officeDocument/2006/relationships" r:id="rId3"/>
          <a:extLst>
            <a:ext uri="{FF2B5EF4-FFF2-40B4-BE49-F238E27FC236}">
              <a16:creationId xmlns:a16="http://schemas.microsoft.com/office/drawing/2014/main" id="{00000000-0008-0000-27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46964" y="938893"/>
          <a:ext cx="729298" cy="14287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absolute">
    <xdr:from>
      <xdr:col>25</xdr:col>
      <xdr:colOff>61639</xdr:colOff>
      <xdr:row>0</xdr:row>
      <xdr:rowOff>94972</xdr:rowOff>
    </xdr:from>
    <xdr:to>
      <xdr:col>32</xdr:col>
      <xdr:colOff>266086</xdr:colOff>
      <xdr:row>6</xdr:row>
      <xdr:rowOff>180159</xdr:rowOff>
    </xdr:to>
    <xdr:sp macro="" textlink="">
      <xdr:nvSpPr>
        <xdr:cNvPr id="2" name="Rounded Rectangle 1">
          <a:extLst>
            <a:ext uri="{FF2B5EF4-FFF2-40B4-BE49-F238E27FC236}">
              <a16:creationId xmlns:a16="http://schemas.microsoft.com/office/drawing/2014/main" id="{00000000-0008-0000-2800-000002000000}"/>
            </a:ext>
          </a:extLst>
        </xdr:cNvPr>
        <xdr:cNvSpPr/>
      </xdr:nvSpPr>
      <xdr:spPr>
        <a:xfrm>
          <a:off x="9353806" y="94972"/>
          <a:ext cx="4501280" cy="1545687"/>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61383</xdr:colOff>
      <xdr:row>0</xdr:row>
      <xdr:rowOff>8996</xdr:rowOff>
    </xdr:from>
    <xdr:to>
      <xdr:col>3</xdr:col>
      <xdr:colOff>428209</xdr:colOff>
      <xdr:row>2</xdr:row>
      <xdr:rowOff>96189</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2800-000003000000}"/>
            </a:ext>
          </a:extLst>
        </xdr:cNvPr>
        <xdr:cNvSpPr/>
      </xdr:nvSpPr>
      <xdr:spPr>
        <a:xfrm>
          <a:off x="61383" y="8996"/>
          <a:ext cx="966901" cy="582493"/>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21</xdr:col>
      <xdr:colOff>381001</xdr:colOff>
      <xdr:row>0</xdr:row>
      <xdr:rowOff>148167</xdr:rowOff>
    </xdr:from>
    <xdr:to>
      <xdr:col>24</xdr:col>
      <xdr:colOff>511175</xdr:colOff>
      <xdr:row>5</xdr:row>
      <xdr:rowOff>55034</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800-000004000000}"/>
            </a:ext>
          </a:extLst>
        </xdr:cNvPr>
        <xdr:cNvSpPr/>
      </xdr:nvSpPr>
      <xdr:spPr>
        <a:xfrm>
          <a:off x="7217834" y="148167"/>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19</xdr:col>
      <xdr:colOff>31750</xdr:colOff>
      <xdr:row>3</xdr:row>
      <xdr:rowOff>52917</xdr:rowOff>
    </xdr:from>
    <xdr:to>
      <xdr:col>20</xdr:col>
      <xdr:colOff>358881</xdr:colOff>
      <xdr:row>3</xdr:row>
      <xdr:rowOff>195791</xdr:rowOff>
    </xdr:to>
    <xdr:pic>
      <xdr:nvPicPr>
        <xdr:cNvPr id="5" name="Picture 4">
          <a:hlinkClick xmlns:r="http://schemas.openxmlformats.org/officeDocument/2006/relationships" r:id="rId3"/>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64250" y="783167"/>
          <a:ext cx="729298" cy="14287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81643</xdr:colOff>
      <xdr:row>0</xdr:row>
      <xdr:rowOff>54429</xdr:rowOff>
    </xdr:from>
    <xdr:to>
      <xdr:col>0</xdr:col>
      <xdr:colOff>984590</xdr:colOff>
      <xdr:row>0</xdr:row>
      <xdr:rowOff>231322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43" y="54429"/>
          <a:ext cx="902947" cy="176893"/>
        </a:xfrm>
        <a:prstGeom prst="rect">
          <a:avLst/>
        </a:prstGeom>
      </xdr:spPr>
    </xdr:pic>
    <xdr:clientData/>
  </xdr:twoCellAnchor>
  <xdr:twoCellAnchor editAs="absolute">
    <xdr:from>
      <xdr:col>0</xdr:col>
      <xdr:colOff>40821</xdr:colOff>
      <xdr:row>0</xdr:row>
      <xdr:rowOff>40821</xdr:rowOff>
    </xdr:from>
    <xdr:to>
      <xdr:col>0</xdr:col>
      <xdr:colOff>1005227</xdr:colOff>
      <xdr:row>2</xdr:row>
      <xdr:rowOff>195602</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2900-000003000000}"/>
            </a:ext>
          </a:extLst>
        </xdr:cNvPr>
        <xdr:cNvSpPr/>
      </xdr:nvSpPr>
      <xdr:spPr>
        <a:xfrm>
          <a:off x="40821" y="40821"/>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0</xdr:col>
      <xdr:colOff>40821</xdr:colOff>
      <xdr:row>26</xdr:row>
      <xdr:rowOff>40821</xdr:rowOff>
    </xdr:from>
    <xdr:to>
      <xdr:col>0</xdr:col>
      <xdr:colOff>943768</xdr:colOff>
      <xdr:row>26</xdr:row>
      <xdr:rowOff>217714</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2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1" y="6527346"/>
          <a:ext cx="902947" cy="176893"/>
        </a:xfrm>
        <a:prstGeom prst="rect">
          <a:avLst/>
        </a:prstGeom>
      </xdr:spPr>
    </xdr:pic>
    <xdr:clientData/>
  </xdr:twoCellAnchor>
  <xdr:twoCellAnchor editAs="absolute">
    <xdr:from>
      <xdr:col>13</xdr:col>
      <xdr:colOff>163286</xdr:colOff>
      <xdr:row>0</xdr:row>
      <xdr:rowOff>40821</xdr:rowOff>
    </xdr:from>
    <xdr:to>
      <xdr:col>22</xdr:col>
      <xdr:colOff>134711</xdr:colOff>
      <xdr:row>5</xdr:row>
      <xdr:rowOff>163285</xdr:rowOff>
    </xdr:to>
    <xdr:sp macro="" textlink="">
      <xdr:nvSpPr>
        <xdr:cNvPr id="6" name="Rounded Rectangle 5">
          <a:extLst>
            <a:ext uri="{FF2B5EF4-FFF2-40B4-BE49-F238E27FC236}">
              <a16:creationId xmlns:a16="http://schemas.microsoft.com/office/drawing/2014/main" id="{00000000-0008-0000-2900-000006000000}"/>
            </a:ext>
          </a:extLst>
        </xdr:cNvPr>
        <xdr:cNvSpPr/>
      </xdr:nvSpPr>
      <xdr:spPr>
        <a:xfrm>
          <a:off x="8069036" y="40821"/>
          <a:ext cx="5229225" cy="1313089"/>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twoCellAnchor editAs="absolute">
    <xdr:from>
      <xdr:col>23</xdr:col>
      <xdr:colOff>0</xdr:colOff>
      <xdr:row>1</xdr:row>
      <xdr:rowOff>0</xdr:rowOff>
    </xdr:from>
    <xdr:to>
      <xdr:col>26</xdr:col>
      <xdr:colOff>134710</xdr:colOff>
      <xdr:row>5</xdr:row>
      <xdr:rowOff>144236</xdr:rowOff>
    </xdr:to>
    <xdr:sp macro="" textlink="">
      <xdr:nvSpPr>
        <xdr:cNvPr id="7" name="Left Arrow 6">
          <a:hlinkClick xmlns:r="http://schemas.openxmlformats.org/officeDocument/2006/relationships" r:id="rId4"/>
          <a:extLst>
            <a:ext uri="{FF2B5EF4-FFF2-40B4-BE49-F238E27FC236}">
              <a16:creationId xmlns:a16="http://schemas.microsoft.com/office/drawing/2014/main" id="{00000000-0008-0000-2900-000007000000}"/>
            </a:ext>
          </a:extLst>
        </xdr:cNvPr>
        <xdr:cNvSpPr/>
      </xdr:nvSpPr>
      <xdr:spPr>
        <a:xfrm>
          <a:off x="13879286" y="244929"/>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editAs="oneCell">
    <xdr:from>
      <xdr:col>0</xdr:col>
      <xdr:colOff>57151</xdr:colOff>
      <xdr:row>0</xdr:row>
      <xdr:rowOff>29935</xdr:rowOff>
    </xdr:from>
    <xdr:to>
      <xdr:col>0</xdr:col>
      <xdr:colOff>960098</xdr:colOff>
      <xdr:row>0</xdr:row>
      <xdr:rowOff>206828</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1" y="29935"/>
          <a:ext cx="902947" cy="176893"/>
        </a:xfrm>
        <a:prstGeom prst="rect">
          <a:avLst/>
        </a:prstGeom>
      </xdr:spPr>
    </xdr:pic>
    <xdr:clientData/>
  </xdr:twoCellAnchor>
  <xdr:twoCellAnchor editAs="absolute">
    <xdr:from>
      <xdr:col>0</xdr:col>
      <xdr:colOff>13606</xdr:colOff>
      <xdr:row>0</xdr:row>
      <xdr:rowOff>0</xdr:rowOff>
    </xdr:from>
    <xdr:to>
      <xdr:col>0</xdr:col>
      <xdr:colOff>978012</xdr:colOff>
      <xdr:row>2</xdr:row>
      <xdr:rowOff>154781</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2A00-000003000000}"/>
            </a:ext>
          </a:extLst>
        </xdr:cNvPr>
        <xdr:cNvSpPr/>
      </xdr:nvSpPr>
      <xdr:spPr>
        <a:xfrm>
          <a:off x="13606" y="0"/>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261938</xdr:colOff>
      <xdr:row>0</xdr:row>
      <xdr:rowOff>40822</xdr:rowOff>
    </xdr:from>
    <xdr:to>
      <xdr:col>22</xdr:col>
      <xdr:colOff>151720</xdr:colOff>
      <xdr:row>5</xdr:row>
      <xdr:rowOff>163286</xdr:rowOff>
    </xdr:to>
    <xdr:sp macro="" textlink="">
      <xdr:nvSpPr>
        <xdr:cNvPr id="4" name="Rounded Rectangle 3">
          <a:extLst>
            <a:ext uri="{FF2B5EF4-FFF2-40B4-BE49-F238E27FC236}">
              <a16:creationId xmlns:a16="http://schemas.microsoft.com/office/drawing/2014/main" id="{00000000-0008-0000-2A00-000004000000}"/>
            </a:ext>
          </a:extLst>
        </xdr:cNvPr>
        <xdr:cNvSpPr/>
      </xdr:nvSpPr>
      <xdr:spPr>
        <a:xfrm>
          <a:off x="8167688" y="40822"/>
          <a:ext cx="5233307" cy="1313089"/>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twoCellAnchor editAs="oneCell">
    <xdr:from>
      <xdr:col>0</xdr:col>
      <xdr:colOff>54428</xdr:colOff>
      <xdr:row>26</xdr:row>
      <xdr:rowOff>27213</xdr:rowOff>
    </xdr:from>
    <xdr:to>
      <xdr:col>0</xdr:col>
      <xdr:colOff>957375</xdr:colOff>
      <xdr:row>26</xdr:row>
      <xdr:rowOff>204106</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428" y="6513738"/>
          <a:ext cx="902947" cy="176893"/>
        </a:xfrm>
        <a:prstGeom prst="rect">
          <a:avLst/>
        </a:prstGeom>
      </xdr:spPr>
    </xdr:pic>
    <xdr:clientData/>
  </xdr:twoCellAnchor>
  <xdr:twoCellAnchor editAs="absolute">
    <xdr:from>
      <xdr:col>22</xdr:col>
      <xdr:colOff>367393</xdr:colOff>
      <xdr:row>0</xdr:row>
      <xdr:rowOff>163286</xdr:rowOff>
    </xdr:from>
    <xdr:to>
      <xdr:col>25</xdr:col>
      <xdr:colOff>502103</xdr:colOff>
      <xdr:row>5</xdr:row>
      <xdr:rowOff>62593</xdr:rowOff>
    </xdr:to>
    <xdr:sp macro="" textlink="">
      <xdr:nvSpPr>
        <xdr:cNvPr id="7" name="Left Arrow 6">
          <a:hlinkClick xmlns:r="http://schemas.openxmlformats.org/officeDocument/2006/relationships" r:id="rId4"/>
          <a:extLst>
            <a:ext uri="{FF2B5EF4-FFF2-40B4-BE49-F238E27FC236}">
              <a16:creationId xmlns:a16="http://schemas.microsoft.com/office/drawing/2014/main" id="{00000000-0008-0000-2A00-000007000000}"/>
            </a:ext>
          </a:extLst>
        </xdr:cNvPr>
        <xdr:cNvSpPr/>
      </xdr:nvSpPr>
      <xdr:spPr>
        <a:xfrm>
          <a:off x="13716000" y="163286"/>
          <a:ext cx="1971674" cy="1123950"/>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NSQF/HINDI</a:t>
          </a:r>
          <a:r>
            <a:rPr lang="en-IN" sz="20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20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28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0</xdr:colOff>
      <xdr:row>0</xdr:row>
      <xdr:rowOff>0</xdr:rowOff>
    </xdr:from>
    <xdr:to>
      <xdr:col>25</xdr:col>
      <xdr:colOff>204787</xdr:colOff>
      <xdr:row>7</xdr:row>
      <xdr:rowOff>204787</xdr:rowOff>
    </xdr:to>
    <xdr:sp macro="" textlink="">
      <xdr:nvSpPr>
        <xdr:cNvPr id="3" name="Rectangle 2">
          <a:extLst>
            <a:ext uri="{FF2B5EF4-FFF2-40B4-BE49-F238E27FC236}">
              <a16:creationId xmlns:a16="http://schemas.microsoft.com/office/drawing/2014/main" id="{00000000-0008-0000-2B00-000003000000}"/>
            </a:ext>
          </a:extLst>
        </xdr:cNvPr>
        <xdr:cNvSpPr/>
      </xdr:nvSpPr>
      <xdr:spPr>
        <a:xfrm>
          <a:off x="6869906"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13</xdr:col>
      <xdr:colOff>54428</xdr:colOff>
      <xdr:row>3</xdr:row>
      <xdr:rowOff>40821</xdr:rowOff>
    </xdr:from>
    <xdr:to>
      <xdr:col>15</xdr:col>
      <xdr:colOff>484369</xdr:colOff>
      <xdr:row>3</xdr:row>
      <xdr:rowOff>183695</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01392" y="693964"/>
          <a:ext cx="729298" cy="14287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0" y="428625"/>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0</xdr:colOff>
      <xdr:row>0</xdr:row>
      <xdr:rowOff>0</xdr:rowOff>
    </xdr:from>
    <xdr:to>
      <xdr:col>25</xdr:col>
      <xdr:colOff>204788</xdr:colOff>
      <xdr:row>7</xdr:row>
      <xdr:rowOff>204787</xdr:rowOff>
    </xdr:to>
    <xdr:sp macro="" textlink="">
      <xdr:nvSpPr>
        <xdr:cNvPr id="4" name="Rectangle 3">
          <a:extLst>
            <a:ext uri="{FF2B5EF4-FFF2-40B4-BE49-F238E27FC236}">
              <a16:creationId xmlns:a16="http://schemas.microsoft.com/office/drawing/2014/main" id="{00000000-0008-0000-2C00-000004000000}"/>
            </a:ext>
          </a:extLst>
        </xdr:cNvPr>
        <xdr:cNvSpPr/>
      </xdr:nvSpPr>
      <xdr:spPr>
        <a:xfrm>
          <a:off x="6881813" y="0"/>
          <a:ext cx="5657850" cy="1704975"/>
        </a:xfrm>
        <a:prstGeom prst="rect">
          <a:avLst/>
        </a:prstGeom>
        <a:solidFill>
          <a:srgbClr val="C00000"/>
        </a:solidFill>
        <a:ln>
          <a:solidFill>
            <a:schemeClr val="bg1"/>
          </a:solidFill>
        </a:ln>
        <a:effectLst>
          <a:glow rad="63500">
            <a:schemeClr val="accent2">
              <a:satMod val="175000"/>
              <a:alpha val="40000"/>
            </a:schemeClr>
          </a:glow>
          <a:outerShdw blurRad="40000" dist="23000" dir="5400000" rotWithShape="0">
            <a:srgbClr val="000000">
              <a:alpha val="35000"/>
            </a:srgbClr>
          </a:outerShdw>
        </a:effectLst>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000">
              <a:solidFill>
                <a:srgbClr val="FFFF00"/>
              </a:solidFill>
              <a:latin typeface="BalBharatiDev01" pitchFamily="2" charset="0"/>
              <a:ea typeface="Arial Unicode MS" pitchFamily="34" charset="-128"/>
              <a:cs typeface="+mn-cs"/>
            </a:rPr>
            <a:t>अत्यंत महत्वाची सूचना - </a:t>
          </a:r>
          <a:r>
            <a:rPr lang="mr-IN" sz="1000">
              <a:solidFill>
                <a:schemeClr val="bg1"/>
              </a:solidFill>
              <a:latin typeface="BalBharatiDev01" pitchFamily="2" charset="0"/>
              <a:ea typeface="Arial Unicode MS" pitchFamily="34" charset="-128"/>
              <a:cs typeface="+mn-cs"/>
            </a:rPr>
            <a:t>विषयानुसार गुण  भरताना अनुपस्थित विद्यार्थ्याकरिता </a:t>
          </a:r>
          <a:r>
            <a:rPr lang="en-US" sz="1000">
              <a:solidFill>
                <a:schemeClr val="bg1"/>
              </a:solidFill>
              <a:latin typeface="BalBharatiDev01" pitchFamily="2" charset="0"/>
              <a:ea typeface="Arial Unicode MS" pitchFamily="34" charset="-128"/>
              <a:cs typeface="+mn-cs"/>
            </a:rPr>
            <a:t>AA</a:t>
          </a:r>
          <a:r>
            <a:rPr lang="en-US" sz="1000" baseline="0">
              <a:solidFill>
                <a:schemeClr val="bg1"/>
              </a:solidFill>
              <a:latin typeface="BalBharatiDev01" pitchFamily="2" charset="0"/>
              <a:ea typeface="Arial Unicode MS" pitchFamily="34" charset="-128"/>
              <a:cs typeface="+mn-cs"/>
            </a:rPr>
            <a:t>  </a:t>
          </a:r>
          <a:r>
            <a:rPr lang="mr-IN" sz="1000" baseline="0">
              <a:solidFill>
                <a:schemeClr val="bg1"/>
              </a:solidFill>
              <a:latin typeface="BalBharatiDev01" pitchFamily="2" charset="0"/>
              <a:ea typeface="Arial Unicode MS" pitchFamily="34" charset="-128"/>
              <a:cs typeface="+mn-cs"/>
            </a:rPr>
            <a:t>व  नाव कमी केलेलं असल्यास - (आडवी रेषा)  टाकावी </a:t>
          </a:r>
          <a:r>
            <a:rPr lang="mr-IN" sz="1000">
              <a:solidFill>
                <a:schemeClr val="bg1"/>
              </a:solidFill>
              <a:latin typeface="BalBharatiDev01" pitchFamily="2" charset="0"/>
              <a:ea typeface="Arial Unicode MS" pitchFamily="34" charset="-128"/>
              <a:cs typeface="+mn-cs"/>
            </a:rPr>
            <a:t>विषयाचा,</a:t>
          </a:r>
          <a:r>
            <a:rPr lang="mr-IN" sz="1000" baseline="0">
              <a:solidFill>
                <a:schemeClr val="bg1"/>
              </a:solidFill>
              <a:latin typeface="BalBharatiDev01" pitchFamily="2" charset="0"/>
              <a:ea typeface="Arial Unicode MS" pitchFamily="34" charset="-128"/>
              <a:cs typeface="+mn-cs"/>
            </a:rPr>
            <a:t> वर्गाचा शेकडा निकाल अचूक येण्याकरिता </a:t>
          </a:r>
          <a:r>
            <a:rPr lang="mr-IN" sz="1000" u="sng" baseline="0">
              <a:solidFill>
                <a:schemeClr val="bg1"/>
              </a:solidFill>
              <a:latin typeface="BalBharatiDev01" pitchFamily="2" charset="0"/>
              <a:ea typeface="Arial Unicode MS" pitchFamily="34" charset="-128"/>
              <a:cs typeface="+mn-cs"/>
            </a:rPr>
            <a:t>सर्व विषयाच्या याद्यांतील</a:t>
          </a:r>
          <a:r>
            <a:rPr lang="mr-IN" sz="1000" baseline="0">
              <a:solidFill>
                <a:schemeClr val="bg1"/>
              </a:solidFill>
              <a:latin typeface="BalBharatiDev01" pitchFamily="2" charset="0"/>
              <a:ea typeface="Arial Unicode MS" pitchFamily="34" charset="-128"/>
              <a:cs typeface="+mn-cs"/>
            </a:rPr>
            <a:t> तसेच </a:t>
          </a:r>
          <a:r>
            <a:rPr lang="mr-IN" sz="1000" u="sng" baseline="0">
              <a:solidFill>
                <a:schemeClr val="bg1"/>
              </a:solidFill>
              <a:latin typeface="BalBharatiDev01" pitchFamily="2" charset="0"/>
              <a:ea typeface="Arial Unicode MS" pitchFamily="34" charset="-128"/>
              <a:cs typeface="+mn-cs"/>
            </a:rPr>
            <a:t>प्रथम सत्र  निकालपत्रक/व्दितीय सत्र निकाल पत्रक/ वार्षिक निकाल पत्रक/FIRST TERM/SECOND TERM/ </a:t>
          </a:r>
          <a:r>
            <a:rPr lang="en-IN" sz="1000" u="sng" baseline="0">
              <a:solidFill>
                <a:schemeClr val="bg1"/>
              </a:solidFill>
              <a:latin typeface="BalBharatiDev01" pitchFamily="2" charset="0"/>
              <a:ea typeface="Arial Unicode MS" pitchFamily="34" charset="-128"/>
              <a:cs typeface="+mn-cs"/>
            </a:rPr>
            <a:t>ACADEMIC</a:t>
          </a:r>
          <a:r>
            <a:rPr lang="mr-IN" sz="1000" baseline="0">
              <a:solidFill>
                <a:schemeClr val="bg1"/>
              </a:solidFill>
              <a:latin typeface="BalBharatiDev01" pitchFamily="2" charset="0"/>
              <a:ea typeface="Arial Unicode MS" pitchFamily="34" charset="-128"/>
              <a:cs typeface="+mn-cs"/>
            </a:rPr>
            <a:t>  शिट्स मधील शेवटच्या विद्यार्थ्याच्या नावाखालील सर्व भाग Delete करावा. Row आणि Column कोणत्याही परिस्थितीत </a:t>
          </a:r>
          <a:r>
            <a:rPr lang="en-IN" sz="1000" baseline="0">
              <a:solidFill>
                <a:schemeClr val="lt1"/>
              </a:solidFill>
              <a:effectLst/>
              <a:latin typeface="+mn-lt"/>
              <a:ea typeface="+mn-ea"/>
              <a:cs typeface="+mn-cs"/>
            </a:rPr>
            <a:t>Delete </a:t>
          </a:r>
          <a:r>
            <a:rPr lang="mr-IN" sz="1000" baseline="0">
              <a:solidFill>
                <a:schemeClr val="lt1"/>
              </a:solidFill>
              <a:effectLst/>
              <a:latin typeface="+mn-lt"/>
              <a:ea typeface="+mn-ea"/>
              <a:cs typeface="+mn-cs"/>
            </a:rPr>
            <a:t>करू नये. प्रत्येक शिट्स मधील शेवाच्या 10 विद्यार्थ्यांची माहिती </a:t>
          </a:r>
          <a:r>
            <a:rPr lang="en-IN" sz="900" baseline="0">
              <a:solidFill>
                <a:schemeClr val="lt1"/>
              </a:solidFill>
              <a:effectLst/>
              <a:latin typeface="+mn-lt"/>
              <a:ea typeface="+mn-ea"/>
              <a:cs typeface="+mn-cs"/>
            </a:rPr>
            <a:t>Delete </a:t>
          </a:r>
          <a:r>
            <a:rPr lang="mr-IN" sz="900" baseline="0">
              <a:solidFill>
                <a:schemeClr val="lt1"/>
              </a:solidFill>
              <a:effectLst/>
              <a:latin typeface="+mn-lt"/>
              <a:ea typeface="+mn-ea"/>
              <a:cs typeface="+mn-cs"/>
            </a:rPr>
            <a:t> करण्याची सुविधा उपलब्ध आहे.</a:t>
          </a:r>
          <a:endParaRPr lang="en-US" sz="1000">
            <a:solidFill>
              <a:schemeClr val="bg1"/>
            </a:solidFill>
            <a:latin typeface="BalBharatiDev01" pitchFamily="2" charset="0"/>
            <a:ea typeface="Arial Unicode MS" pitchFamily="34" charset="-128"/>
            <a:cs typeface="+mn-cs"/>
          </a:endParaRPr>
        </a:p>
      </xdr:txBody>
    </xdr:sp>
    <xdr:clientData fPrintsWithSheet="0"/>
  </xdr:twoCellAnchor>
  <xdr:twoCellAnchor editAs="oneCell">
    <xdr:from>
      <xdr:col>13</xdr:col>
      <xdr:colOff>68036</xdr:colOff>
      <xdr:row>3</xdr:row>
      <xdr:rowOff>40822</xdr:rowOff>
    </xdr:from>
    <xdr:to>
      <xdr:col>15</xdr:col>
      <xdr:colOff>497977</xdr:colOff>
      <xdr:row>3</xdr:row>
      <xdr:rowOff>183696</xdr:rowOff>
    </xdr:to>
    <xdr:pic>
      <xdr:nvPicPr>
        <xdr:cNvPr id="5" name="Picture 4">
          <a:hlinkClick xmlns:r="http://schemas.openxmlformats.org/officeDocument/2006/relationships" r:id="rId2"/>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00" y="693965"/>
          <a:ext cx="729298" cy="14287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20</xdr:row>
      <xdr:rowOff>285751</xdr:rowOff>
    </xdr:from>
    <xdr:to>
      <xdr:col>18</xdr:col>
      <xdr:colOff>254000</xdr:colOff>
      <xdr:row>27</xdr:row>
      <xdr:rowOff>269876</xdr:rowOff>
    </xdr:to>
    <xdr:sp macro="" textlink="">
      <xdr:nvSpPr>
        <xdr:cNvPr id="2" name="Up Arrow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0" y="6572251"/>
          <a:ext cx="12436475" cy="2374900"/>
        </a:xfrm>
        <a:prstGeom prst="upArrow">
          <a:avLst>
            <a:gd name="adj1" fmla="val 8561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72000" bIns="504000" rtlCol="0" anchor="ctr"/>
        <a:lstStyle/>
        <a:p>
          <a:pPr algn="ctr"/>
          <a:r>
            <a:rPr lang="mr-IN" sz="13800">
              <a:latin typeface="Algerian" panose="04020705040A02060702" pitchFamily="82" charset="0"/>
            </a:rPr>
            <a:t>Home</a:t>
          </a:r>
          <a:endParaRPr lang="en-IN" sz="1100">
            <a:latin typeface="Algerian" panose="04020705040A02060702" pitchFamily="82" charset="0"/>
          </a:endParaRPr>
        </a:p>
      </xdr:txBody>
    </xdr:sp>
    <xdr:clientData/>
  </xdr:twoCellAnchor>
  <xdr:twoCellAnchor>
    <xdr:from>
      <xdr:col>0</xdr:col>
      <xdr:colOff>95250</xdr:colOff>
      <xdr:row>0</xdr:row>
      <xdr:rowOff>83910</xdr:rowOff>
    </xdr:from>
    <xdr:to>
      <xdr:col>18</xdr:col>
      <xdr:colOff>258542</xdr:colOff>
      <xdr:row>22</xdr:row>
      <xdr:rowOff>356054</xdr:rowOff>
    </xdr:to>
    <xdr:sp macro="" textlink="">
      <xdr:nvSpPr>
        <xdr:cNvPr id="3" name="Rectangle 2">
          <a:extLst>
            <a:ext uri="{FF2B5EF4-FFF2-40B4-BE49-F238E27FC236}">
              <a16:creationId xmlns:a16="http://schemas.microsoft.com/office/drawing/2014/main" id="{00000000-0008-0000-2D00-000003000000}"/>
            </a:ext>
          </a:extLst>
        </xdr:cNvPr>
        <xdr:cNvSpPr/>
      </xdr:nvSpPr>
      <xdr:spPr>
        <a:xfrm>
          <a:off x="95250" y="83910"/>
          <a:ext cx="12345767" cy="718729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54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Mangal" pitchFamily="18" charset="0"/>
            <a:cs typeface="Mangal" pitchFamily="18" charset="0"/>
          </a:endParaRPr>
        </a:p>
      </xdr:txBody>
    </xdr:sp>
    <xdr:clientData/>
  </xdr:twoCellAnchor>
  <xdr:twoCellAnchor>
    <xdr:from>
      <xdr:col>3</xdr:col>
      <xdr:colOff>369093</xdr:colOff>
      <xdr:row>0</xdr:row>
      <xdr:rowOff>204109</xdr:rowOff>
    </xdr:from>
    <xdr:to>
      <xdr:col>18</xdr:col>
      <xdr:colOff>178593</xdr:colOff>
      <xdr:row>2</xdr:row>
      <xdr:rowOff>231322</xdr:rowOff>
    </xdr:to>
    <xdr:sp macro="" textlink="">
      <xdr:nvSpPr>
        <xdr:cNvPr id="4" name="Rounded Rectangle 3">
          <a:extLst>
            <a:ext uri="{FF2B5EF4-FFF2-40B4-BE49-F238E27FC236}">
              <a16:creationId xmlns:a16="http://schemas.microsoft.com/office/drawing/2014/main" id="{00000000-0008-0000-2D00-000004000000}"/>
            </a:ext>
          </a:extLst>
        </xdr:cNvPr>
        <xdr:cNvSpPr/>
      </xdr:nvSpPr>
      <xdr:spPr>
        <a:xfrm>
          <a:off x="3112293" y="204109"/>
          <a:ext cx="9248775" cy="655863"/>
        </a:xfrm>
        <a:prstGeom prst="roundRect">
          <a:avLst>
            <a:gd name="adj" fmla="val 15615"/>
          </a:avLst>
        </a:prstGeom>
        <a:solidFill>
          <a:schemeClr val="accent2">
            <a:lumMod val="20000"/>
            <a:lumOff val="8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ctr">
          <a:scene3d>
            <a:camera prst="orthographicFront"/>
            <a:lightRig rig="flat" dir="tl">
              <a:rot lat="0" lon="0" rev="6600000"/>
            </a:lightRig>
          </a:scene3d>
          <a:sp3d extrusionH="25400" contourW="8890">
            <a:contourClr>
              <a:schemeClr val="accent2">
                <a:shade val="75000"/>
              </a:schemeClr>
            </a:contourClr>
          </a:sp3d>
        </a:bodyPr>
        <a:lstStyle/>
        <a:p>
          <a:pPr algn="ct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Easy Result System</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by</a:t>
          </a: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a:t>
          </a:r>
          <a:r>
            <a:rPr lang="mr-IN" sz="3000" b="1" cap="none" spc="0">
              <a:ln w="11430"/>
              <a:solidFill>
                <a:sysClr val="windowText" lastClr="000000"/>
              </a:solidFill>
              <a:effectLst>
                <a:outerShdw blurRad="50800" dist="39000" dir="5460000" algn="tl">
                  <a:srgbClr val="000000">
                    <a:alpha val="38000"/>
                  </a:srgbClr>
                </a:outerShdw>
              </a:effectLst>
              <a:latin typeface="Stencil" pitchFamily="82" charset="0"/>
              <a:ea typeface="+mn-ea"/>
              <a:cs typeface="+mn-cs"/>
            </a:rPr>
            <a:t>sachin wakchaure</a:t>
          </a:r>
          <a:endParaRPr lang="en-US" sz="3000" b="1" cap="none" spc="0">
            <a:ln w="11430"/>
            <a:solidFill>
              <a:sysClr val="windowText" lastClr="000000"/>
            </a:solidFill>
            <a:effectLst>
              <a:outerShdw blurRad="50800" dist="39000" dir="5460000" algn="tl">
                <a:srgbClr val="000000">
                  <a:alpha val="38000"/>
                </a:srgbClr>
              </a:outerShdw>
            </a:effectLst>
            <a:latin typeface="Stencil" pitchFamily="82" charset="0"/>
          </a:endParaRPr>
        </a:p>
      </xdr:txBody>
    </xdr:sp>
    <xdr:clientData/>
  </xdr:twoCellAnchor>
  <xdr:twoCellAnchor>
    <xdr:from>
      <xdr:col>13</xdr:col>
      <xdr:colOff>140603</xdr:colOff>
      <xdr:row>12</xdr:row>
      <xdr:rowOff>4547</xdr:rowOff>
    </xdr:from>
    <xdr:to>
      <xdr:col>18</xdr:col>
      <xdr:colOff>76941</xdr:colOff>
      <xdr:row>13</xdr:row>
      <xdr:rowOff>31759</xdr:rowOff>
    </xdr:to>
    <xdr:sp macro="" textlink="">
      <xdr:nvSpPr>
        <xdr:cNvPr id="5" name="Folded Corner 4">
          <a:extLst>
            <a:ext uri="{FF2B5EF4-FFF2-40B4-BE49-F238E27FC236}">
              <a16:creationId xmlns:a16="http://schemas.microsoft.com/office/drawing/2014/main" id="{00000000-0008-0000-2D00-000005000000}"/>
            </a:ext>
          </a:extLst>
        </xdr:cNvPr>
        <xdr:cNvSpPr/>
      </xdr:nvSpPr>
      <xdr:spPr>
        <a:xfrm>
          <a:off x="8979803" y="3776447"/>
          <a:ext cx="3279613" cy="341537"/>
        </a:xfrm>
        <a:prstGeom prst="foldedCorner">
          <a:avLst>
            <a:gd name="adj" fmla="val 50000"/>
          </a:avLst>
        </a:prstGeom>
        <a:solidFill>
          <a:schemeClr val="accent6"/>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600" b="1">
              <a:solidFill>
                <a:schemeClr val="bg1"/>
              </a:solidFill>
            </a:rPr>
            <a:t>Mr.</a:t>
          </a:r>
          <a:r>
            <a:rPr lang="mr-IN" sz="1600" b="1" baseline="0">
              <a:solidFill>
                <a:schemeClr val="bg1"/>
              </a:solidFill>
            </a:rPr>
            <a:t> Sachin Madhavrao Wakchaure</a:t>
          </a:r>
          <a:endParaRPr lang="en-US" sz="1600" b="1">
            <a:solidFill>
              <a:schemeClr val="bg1"/>
            </a:solidFill>
          </a:endParaRPr>
        </a:p>
      </xdr:txBody>
    </xdr:sp>
    <xdr:clientData/>
  </xdr:twoCellAnchor>
  <xdr:twoCellAnchor>
    <xdr:from>
      <xdr:col>13</xdr:col>
      <xdr:colOff>512537</xdr:colOff>
      <xdr:row>16</xdr:row>
      <xdr:rowOff>45067</xdr:rowOff>
    </xdr:from>
    <xdr:to>
      <xdr:col>18</xdr:col>
      <xdr:colOff>54536</xdr:colOff>
      <xdr:row>17</xdr:row>
      <xdr:rowOff>58976</xdr:rowOff>
    </xdr:to>
    <xdr:sp macro="" textlink="">
      <xdr:nvSpPr>
        <xdr:cNvPr id="6" name="Folded Corner 5">
          <a:extLst>
            <a:ext uri="{FF2B5EF4-FFF2-40B4-BE49-F238E27FC236}">
              <a16:creationId xmlns:a16="http://schemas.microsoft.com/office/drawing/2014/main" id="{00000000-0008-0000-2D00-000006000000}"/>
            </a:ext>
          </a:extLst>
        </xdr:cNvPr>
        <xdr:cNvSpPr/>
      </xdr:nvSpPr>
      <xdr:spPr>
        <a:xfrm>
          <a:off x="9351737" y="5074267"/>
          <a:ext cx="2885274" cy="328234"/>
        </a:xfrm>
        <a:prstGeom prst="foldedCorner">
          <a:avLst>
            <a:gd name="adj" fmla="val 34849"/>
          </a:avLst>
        </a:prstGeom>
        <a:solidFill>
          <a:srgbClr val="15BD0D"/>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l"/>
          <a:r>
            <a:rPr lang="mr-IN" sz="1400" b="1">
              <a:solidFill>
                <a:schemeClr val="bg1"/>
              </a:solidFill>
            </a:rPr>
            <a:t>Contact</a:t>
          </a:r>
          <a:r>
            <a:rPr lang="mr-IN" sz="1400" b="1" baseline="0">
              <a:solidFill>
                <a:schemeClr val="bg1"/>
              </a:solidFill>
            </a:rPr>
            <a:t> No. </a:t>
          </a:r>
          <a:r>
            <a:rPr lang="mr-IN" sz="1400" b="1">
              <a:solidFill>
                <a:schemeClr val="bg1"/>
              </a:solidFill>
            </a:rPr>
            <a:t>9822882466</a:t>
          </a:r>
          <a:endParaRPr lang="en-US" sz="1400" b="1">
            <a:solidFill>
              <a:schemeClr val="bg1"/>
            </a:solidFill>
          </a:endParaRPr>
        </a:p>
      </xdr:txBody>
    </xdr:sp>
    <xdr:clientData/>
  </xdr:twoCellAnchor>
  <xdr:twoCellAnchor>
    <xdr:from>
      <xdr:col>13</xdr:col>
      <xdr:colOff>154215</xdr:colOff>
      <xdr:row>17</xdr:row>
      <xdr:rowOff>198061</xdr:rowOff>
    </xdr:from>
    <xdr:to>
      <xdr:col>18</xdr:col>
      <xdr:colOff>80133</xdr:colOff>
      <xdr:row>20</xdr:row>
      <xdr:rowOff>199571</xdr:rowOff>
    </xdr:to>
    <xdr:sp macro="" textlink="">
      <xdr:nvSpPr>
        <xdr:cNvPr id="7" name="Up Ribbon 6">
          <a:extLst>
            <a:ext uri="{FF2B5EF4-FFF2-40B4-BE49-F238E27FC236}">
              <a16:creationId xmlns:a16="http://schemas.microsoft.com/office/drawing/2014/main" id="{00000000-0008-0000-2D00-000007000000}"/>
            </a:ext>
          </a:extLst>
        </xdr:cNvPr>
        <xdr:cNvSpPr/>
      </xdr:nvSpPr>
      <xdr:spPr>
        <a:xfrm>
          <a:off x="8993415" y="5541586"/>
          <a:ext cx="3269193" cy="944485"/>
        </a:xfrm>
        <a:prstGeom prst="ribbon2">
          <a:avLst>
            <a:gd name="adj1" fmla="val 32023"/>
            <a:gd name="adj2" fmla="val 75000"/>
          </a:avLst>
        </a:prstGeom>
        <a:solidFill>
          <a:schemeClr val="tx2">
            <a:lumMod val="20000"/>
            <a:lumOff val="80000"/>
          </a:schemeClr>
        </a:solidFill>
        <a:ln>
          <a:solidFill>
            <a:schemeClr val="accent1"/>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rgbClr val="002060"/>
              </a:solidFill>
              <a:effectLst/>
              <a:latin typeface="BalBharatiDev05" pitchFamily="2" charset="0"/>
              <a:ea typeface="+mn-ea"/>
              <a:cs typeface="BalBharatiDev05" pitchFamily="2" charset="0"/>
            </a:rPr>
            <a:t>इयत्ता 9 वी व 10 वी </a:t>
          </a:r>
          <a:r>
            <a:rPr lang="en-US" sz="1600">
              <a:solidFill>
                <a:srgbClr val="002060"/>
              </a:solidFill>
              <a:effectLst/>
              <a:latin typeface="BalBharatiDev05" pitchFamily="2" charset="0"/>
              <a:ea typeface="+mn-ea"/>
              <a:cs typeface="BalBharatiDev05" pitchFamily="2" charset="0"/>
            </a:rPr>
            <a:t>करिता...</a:t>
          </a:r>
          <a:endParaRPr lang="en-US" sz="1600">
            <a:solidFill>
              <a:srgbClr val="002060"/>
            </a:solidFill>
            <a:effectLst/>
            <a:latin typeface="BalBharatiDev05" pitchFamily="2" charset="0"/>
            <a:cs typeface="BalBharatiDev05" pitchFamily="2" charset="0"/>
          </a:endParaRPr>
        </a:p>
      </xdr:txBody>
    </xdr:sp>
    <xdr:clientData/>
  </xdr:twoCellAnchor>
  <xdr:twoCellAnchor>
    <xdr:from>
      <xdr:col>17</xdr:col>
      <xdr:colOff>43657</xdr:colOff>
      <xdr:row>7</xdr:row>
      <xdr:rowOff>269785</xdr:rowOff>
    </xdr:from>
    <xdr:to>
      <xdr:col>18</xdr:col>
      <xdr:colOff>71470</xdr:colOff>
      <xdr:row>11</xdr:row>
      <xdr:rowOff>245868</xdr:rowOff>
    </xdr:to>
    <xdr:pic>
      <xdr:nvPicPr>
        <xdr:cNvPr id="8" name="Picture 7">
          <a:extLst>
            <a:ext uri="{FF2B5EF4-FFF2-40B4-BE49-F238E27FC236}">
              <a16:creationId xmlns:a16="http://schemas.microsoft.com/office/drawing/2014/main" id="{00000000-0008-0000-2D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21257" y="2470060"/>
          <a:ext cx="932688" cy="123338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3</xdr:col>
      <xdr:colOff>356576</xdr:colOff>
      <xdr:row>3</xdr:row>
      <xdr:rowOff>36286</xdr:rowOff>
    </xdr:from>
    <xdr:to>
      <xdr:col>7</xdr:col>
      <xdr:colOff>206375</xdr:colOff>
      <xdr:row>17</xdr:row>
      <xdr:rowOff>254000</xdr:rowOff>
    </xdr:to>
    <xdr:sp macro="" textlink="">
      <xdr:nvSpPr>
        <xdr:cNvPr id="9" name="Rounded Rectangle 8">
          <a:extLst>
            <a:ext uri="{FF2B5EF4-FFF2-40B4-BE49-F238E27FC236}">
              <a16:creationId xmlns:a16="http://schemas.microsoft.com/office/drawing/2014/main" id="{00000000-0008-0000-2D00-000009000000}"/>
            </a:ext>
          </a:extLst>
        </xdr:cNvPr>
        <xdr:cNvSpPr/>
      </xdr:nvSpPr>
      <xdr:spPr>
        <a:xfrm>
          <a:off x="3099776" y="979261"/>
          <a:ext cx="2288199" cy="4618264"/>
        </a:xfrm>
        <a:prstGeom prst="roundRect">
          <a:avLst>
            <a:gd name="adj" fmla="val 3557"/>
          </a:avLst>
        </a:prstGeom>
        <a:solidFill>
          <a:schemeClr val="accent6">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050" b="1">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4. निकाल पुस्तिका तयार करणे </a:t>
          </a:r>
          <a:r>
            <a:rPr lang="mr-IN" sz="1000">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(प्रिंट्स)</a:t>
          </a:r>
          <a:endParaRPr lang="en-US" sz="14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3</xdr:col>
      <xdr:colOff>454461</xdr:colOff>
      <xdr:row>6</xdr:row>
      <xdr:rowOff>123222</xdr:rowOff>
    </xdr:from>
    <xdr:to>
      <xdr:col>7</xdr:col>
      <xdr:colOff>90559</xdr:colOff>
      <xdr:row>9</xdr:row>
      <xdr:rowOff>285750</xdr:rowOff>
    </xdr:to>
    <xdr:sp macro="" textlink="">
      <xdr:nvSpPr>
        <xdr:cNvPr id="10" name="Rounded Rectangle 9">
          <a:extLst>
            <a:ext uri="{FF2B5EF4-FFF2-40B4-BE49-F238E27FC236}">
              <a16:creationId xmlns:a16="http://schemas.microsoft.com/office/drawing/2014/main" id="{00000000-0008-0000-2D00-00000A000000}"/>
            </a:ext>
          </a:extLst>
        </xdr:cNvPr>
        <xdr:cNvSpPr/>
      </xdr:nvSpPr>
      <xdr:spPr>
        <a:xfrm>
          <a:off x="3197661" y="2009172"/>
          <a:ext cx="2074498" cy="1105503"/>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200" b="0" i="0" cap="none" spc="0">
              <a:ln>
                <a:noFill/>
              </a:ln>
              <a:solidFill>
                <a:schemeClr val="tx1"/>
              </a:solidFill>
              <a:effectLst/>
              <a:latin typeface="Mangal" pitchFamily="18" charset="0"/>
              <a:cs typeface="Mangal" pitchFamily="18" charset="0"/>
            </a:rPr>
            <a:t>3</a:t>
          </a:r>
          <a:r>
            <a:rPr lang="mr-IN" sz="1200" b="0" i="0" cap="none" spc="0">
              <a:ln>
                <a:noFill/>
              </a:ln>
              <a:solidFill>
                <a:schemeClr val="tx1"/>
              </a:solidFill>
              <a:effectLst/>
              <a:latin typeface="Mangal" pitchFamily="18" charset="0"/>
              <a:cs typeface="Mangal" pitchFamily="18" charset="0"/>
            </a:rPr>
            <a:t>.संकलित निकाल पत्रक</a:t>
          </a:r>
          <a:endParaRPr lang="en-US" sz="12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487590</xdr:colOff>
      <xdr:row>8</xdr:row>
      <xdr:rowOff>170580</xdr:rowOff>
    </xdr:from>
    <xdr:to>
      <xdr:col>6</xdr:col>
      <xdr:colOff>589848</xdr:colOff>
      <xdr:row>9</xdr:row>
      <xdr:rowOff>194843</xdr:rowOff>
    </xdr:to>
    <xdr:sp macro="" textlink="">
      <xdr:nvSpPr>
        <xdr:cNvPr id="11" name="Rounded Rectangle 10">
          <a:hlinkClick xmlns:r="http://schemas.openxmlformats.org/officeDocument/2006/relationships" r:id="rId3"/>
          <a:extLst>
            <a:ext uri="{FF2B5EF4-FFF2-40B4-BE49-F238E27FC236}">
              <a16:creationId xmlns:a16="http://schemas.microsoft.com/office/drawing/2014/main" id="{00000000-0008-0000-2D00-00000B000000}"/>
            </a:ext>
          </a:extLst>
        </xdr:cNvPr>
        <xdr:cNvSpPr/>
      </xdr:nvSpPr>
      <xdr:spPr>
        <a:xfrm>
          <a:off x="3230790" y="2685180"/>
          <a:ext cx="1931058" cy="338588"/>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वार्षिक निकाल पत्रक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504221</xdr:colOff>
      <xdr:row>4</xdr:row>
      <xdr:rowOff>43863</xdr:rowOff>
    </xdr:from>
    <xdr:to>
      <xdr:col>7</xdr:col>
      <xdr:colOff>61233</xdr:colOff>
      <xdr:row>5</xdr:row>
      <xdr:rowOff>9829</xdr:rowOff>
    </xdr:to>
    <xdr:sp macro="" textlink="">
      <xdr:nvSpPr>
        <xdr:cNvPr id="12" name="Rounded Rectangle 11">
          <a:hlinkClick xmlns:r="http://schemas.openxmlformats.org/officeDocument/2006/relationships" r:id="rId4"/>
          <a:extLst>
            <a:ext uri="{FF2B5EF4-FFF2-40B4-BE49-F238E27FC236}">
              <a16:creationId xmlns:a16="http://schemas.microsoft.com/office/drawing/2014/main" id="{00000000-0008-0000-2D00-00000C000000}"/>
            </a:ext>
          </a:extLst>
        </xdr:cNvPr>
        <xdr:cNvSpPr/>
      </xdr:nvSpPr>
      <xdr:spPr>
        <a:xfrm>
          <a:off x="3247421" y="1301163"/>
          <a:ext cx="1995412" cy="280291"/>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400" b="0" i="0" cap="none" spc="0">
              <a:ln>
                <a:noFill/>
              </a:ln>
              <a:solidFill>
                <a:schemeClr val="tx1"/>
              </a:solidFill>
              <a:effectLst/>
              <a:latin typeface="Mangal" pitchFamily="18" charset="0"/>
              <a:cs typeface="Mangal" pitchFamily="18" charset="0"/>
            </a:rPr>
            <a:t>1</a:t>
          </a:r>
          <a:r>
            <a:rPr lang="mr-IN" sz="1400" b="0" i="0" cap="none" spc="0">
              <a:ln>
                <a:noFill/>
              </a:ln>
              <a:solidFill>
                <a:schemeClr val="tx1"/>
              </a:solidFill>
              <a:effectLst/>
              <a:latin typeface="Mangal" pitchFamily="18" charset="0"/>
              <a:cs typeface="Mangal" pitchFamily="18" charset="0"/>
            </a:rPr>
            <a:t>. मुख पृष्ठ</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461992</xdr:colOff>
      <xdr:row>11</xdr:row>
      <xdr:rowOff>142875</xdr:rowOff>
    </xdr:from>
    <xdr:to>
      <xdr:col>7</xdr:col>
      <xdr:colOff>98091</xdr:colOff>
      <xdr:row>17</xdr:row>
      <xdr:rowOff>222250</xdr:rowOff>
    </xdr:to>
    <xdr:sp macro="" textlink="">
      <xdr:nvSpPr>
        <xdr:cNvPr id="13" name="Rounded Rectangle 12">
          <a:extLst>
            <a:ext uri="{FF2B5EF4-FFF2-40B4-BE49-F238E27FC236}">
              <a16:creationId xmlns:a16="http://schemas.microsoft.com/office/drawing/2014/main" id="{00000000-0008-0000-2D00-00000D000000}"/>
            </a:ext>
          </a:extLst>
        </xdr:cNvPr>
        <xdr:cNvSpPr/>
      </xdr:nvSpPr>
      <xdr:spPr>
        <a:xfrm>
          <a:off x="3205192" y="3600450"/>
          <a:ext cx="2074499" cy="1965325"/>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050" b="0" i="0" cap="none" spc="0" baseline="0">
              <a:ln>
                <a:noFill/>
              </a:ln>
              <a:solidFill>
                <a:schemeClr val="tx1"/>
              </a:solidFill>
              <a:effectLst/>
              <a:latin typeface="BalBharatiDev05" pitchFamily="2" charset="0"/>
              <a:cs typeface="BalBharatiDev05" pitchFamily="2" charset="0"/>
            </a:rPr>
            <a:t>5</a:t>
          </a:r>
          <a:r>
            <a:rPr lang="mr-IN" sz="1050" b="0" i="0" cap="none" spc="0" baseline="0">
              <a:ln>
                <a:noFill/>
              </a:ln>
              <a:solidFill>
                <a:schemeClr val="tx1"/>
              </a:solidFill>
              <a:effectLst/>
              <a:latin typeface="BalBharatiDev05" pitchFamily="2" charset="0"/>
              <a:cs typeface="BalBharatiDev05" pitchFamily="2" charset="0"/>
            </a:rPr>
            <a:t>. </a:t>
          </a:r>
          <a:r>
            <a:rPr lang="mr-IN" sz="1050" b="0" i="0" cap="none" spc="0">
              <a:ln>
                <a:noFill/>
              </a:ln>
              <a:solidFill>
                <a:schemeClr val="tx1"/>
              </a:solidFill>
              <a:effectLst/>
              <a:latin typeface="BalBharatiDev05" pitchFamily="2" charset="0"/>
              <a:cs typeface="BalBharatiDev05" pitchFamily="2" charset="0"/>
            </a:rPr>
            <a:t>निकाल पत्रक पुस्तिका</a:t>
          </a:r>
          <a:endParaRPr lang="en-US" sz="1050" b="0" i="0" cap="none" spc="0">
            <a:ln>
              <a:noFill/>
            </a:ln>
            <a:solidFill>
              <a:schemeClr val="tx1"/>
            </a:solidFill>
            <a:effectLst/>
            <a:latin typeface="BalBharatiDev05" pitchFamily="2" charset="0"/>
            <a:cs typeface="BalBharatiDev05" pitchFamily="2" charset="0"/>
          </a:endParaRPr>
        </a:p>
      </xdr:txBody>
    </xdr:sp>
    <xdr:clientData/>
  </xdr:twoCellAnchor>
  <xdr:twoCellAnchor>
    <xdr:from>
      <xdr:col>3</xdr:col>
      <xdr:colOff>535889</xdr:colOff>
      <xdr:row>12</xdr:row>
      <xdr:rowOff>113956</xdr:rowOff>
    </xdr:from>
    <xdr:to>
      <xdr:col>7</xdr:col>
      <xdr:colOff>46951</xdr:colOff>
      <xdr:row>13</xdr:row>
      <xdr:rowOff>107530</xdr:rowOff>
    </xdr:to>
    <xdr:sp macro="" textlink="">
      <xdr:nvSpPr>
        <xdr:cNvPr id="14" name="Rounded Rectangle 13">
          <a:hlinkClick xmlns:r="http://schemas.openxmlformats.org/officeDocument/2006/relationships" r:id="rId5"/>
          <a:extLst>
            <a:ext uri="{FF2B5EF4-FFF2-40B4-BE49-F238E27FC236}">
              <a16:creationId xmlns:a16="http://schemas.microsoft.com/office/drawing/2014/main" id="{00000000-0008-0000-2D00-00000E000000}"/>
            </a:ext>
          </a:extLst>
        </xdr:cNvPr>
        <xdr:cNvSpPr/>
      </xdr:nvSpPr>
      <xdr:spPr>
        <a:xfrm>
          <a:off x="3279089" y="3885856"/>
          <a:ext cx="1949462" cy="307899"/>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rPr>
            <a:t>अनुक्रमणिका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endParaRPr>
        </a:p>
      </xdr:txBody>
    </xdr:sp>
    <xdr:clientData/>
  </xdr:twoCellAnchor>
  <xdr:twoCellAnchor>
    <xdr:from>
      <xdr:col>3</xdr:col>
      <xdr:colOff>539975</xdr:colOff>
      <xdr:row>13</xdr:row>
      <xdr:rowOff>204672</xdr:rowOff>
    </xdr:from>
    <xdr:to>
      <xdr:col>7</xdr:col>
      <xdr:colOff>45667</xdr:colOff>
      <xdr:row>15</xdr:row>
      <xdr:rowOff>101599</xdr:rowOff>
    </xdr:to>
    <xdr:sp macro="" textlink="">
      <xdr:nvSpPr>
        <xdr:cNvPr id="15" name="Rounded Rectangle 14">
          <a:hlinkClick xmlns:r="http://schemas.openxmlformats.org/officeDocument/2006/relationships" r:id="rId6"/>
          <a:extLst>
            <a:ext uri="{FF2B5EF4-FFF2-40B4-BE49-F238E27FC236}">
              <a16:creationId xmlns:a16="http://schemas.microsoft.com/office/drawing/2014/main" id="{00000000-0008-0000-2D00-00000F000000}"/>
            </a:ext>
          </a:extLst>
        </xdr:cNvPr>
        <xdr:cNvSpPr/>
      </xdr:nvSpPr>
      <xdr:spPr>
        <a:xfrm>
          <a:off x="3283175" y="42908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13</xdr:col>
      <xdr:colOff>501942</xdr:colOff>
      <xdr:row>13</xdr:row>
      <xdr:rowOff>108878</xdr:rowOff>
    </xdr:from>
    <xdr:to>
      <xdr:col>18</xdr:col>
      <xdr:colOff>78911</xdr:colOff>
      <xdr:row>14</xdr:row>
      <xdr:rowOff>152560</xdr:rowOff>
    </xdr:to>
    <xdr:sp macro="" textlink="">
      <xdr:nvSpPr>
        <xdr:cNvPr id="16" name="Folded Corner 15">
          <a:hlinkClick xmlns:r="http://schemas.openxmlformats.org/officeDocument/2006/relationships" r:id="rId7"/>
          <a:extLst>
            <a:ext uri="{FF2B5EF4-FFF2-40B4-BE49-F238E27FC236}">
              <a16:creationId xmlns:a16="http://schemas.microsoft.com/office/drawing/2014/main" id="{00000000-0008-0000-2D00-000010000000}"/>
            </a:ext>
          </a:extLst>
        </xdr:cNvPr>
        <xdr:cNvSpPr/>
      </xdr:nvSpPr>
      <xdr:spPr>
        <a:xfrm>
          <a:off x="9341142" y="4195103"/>
          <a:ext cx="2920244" cy="358007"/>
        </a:xfrm>
        <a:prstGeom prst="foldedCorner">
          <a:avLst>
            <a:gd name="adj" fmla="val 34849"/>
          </a:avLst>
        </a:prstGeom>
        <a:solidFill>
          <a:srgbClr val="FF0000"/>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200" b="1" baseline="0">
              <a:solidFill>
                <a:schemeClr val="bg1"/>
              </a:solidFill>
            </a:rPr>
            <a:t>email id- sachin.wakchaure22@gmail.com</a:t>
          </a:r>
          <a:endParaRPr lang="en-US" sz="1200" b="1">
            <a:solidFill>
              <a:schemeClr val="bg1"/>
            </a:solidFill>
          </a:endParaRPr>
        </a:p>
      </xdr:txBody>
    </xdr:sp>
    <xdr:clientData/>
  </xdr:twoCellAnchor>
  <xdr:twoCellAnchor>
    <xdr:from>
      <xdr:col>0</xdr:col>
      <xdr:colOff>226219</xdr:colOff>
      <xdr:row>21</xdr:row>
      <xdr:rowOff>11906</xdr:rowOff>
    </xdr:from>
    <xdr:to>
      <xdr:col>18</xdr:col>
      <xdr:colOff>136071</xdr:colOff>
      <xdr:row>22</xdr:row>
      <xdr:rowOff>190503</xdr:rowOff>
    </xdr:to>
    <xdr:sp macro="" textlink="">
      <xdr:nvSpPr>
        <xdr:cNvPr id="17" name="Rounded Rectangle 16">
          <a:extLst>
            <a:ext uri="{FF2B5EF4-FFF2-40B4-BE49-F238E27FC236}">
              <a16:creationId xmlns:a16="http://schemas.microsoft.com/office/drawing/2014/main" id="{00000000-0008-0000-2D00-000011000000}"/>
            </a:ext>
          </a:extLst>
        </xdr:cNvPr>
        <xdr:cNvSpPr/>
      </xdr:nvSpPr>
      <xdr:spPr>
        <a:xfrm>
          <a:off x="226219" y="6612731"/>
          <a:ext cx="12092327" cy="492922"/>
        </a:xfrm>
        <a:prstGeom prst="roundRect">
          <a:avLst/>
        </a:prstGeom>
        <a:solidFill>
          <a:schemeClr val="accent2">
            <a:lumMod val="75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r-IN" sz="1000" b="1">
              <a:solidFill>
                <a:sysClr val="windowText" lastClr="000000"/>
              </a:solidFill>
            </a:rPr>
            <a:t>महत्वाचे-</a:t>
          </a:r>
          <a:r>
            <a:rPr lang="mr-IN" sz="1000" b="0" baseline="0">
              <a:solidFill>
                <a:schemeClr val="bg1"/>
              </a:solidFill>
            </a:rPr>
            <a:t> </a:t>
          </a:r>
          <a:r>
            <a:rPr lang="mr-IN" sz="1000" b="0">
              <a:solidFill>
                <a:schemeClr val="bg1"/>
              </a:solidFill>
            </a:rPr>
            <a:t>या प्रणालीचा नव्याने वापर करताना आपण सर्वांनी सुचविलेला बदल अद्यावत</a:t>
          </a:r>
          <a:r>
            <a:rPr lang="mr-IN" sz="1000" b="0" baseline="0">
              <a:solidFill>
                <a:schemeClr val="bg1"/>
              </a:solidFill>
            </a:rPr>
            <a:t> केलेली</a:t>
          </a:r>
          <a:r>
            <a:rPr lang="mr-IN" sz="1000" b="0">
              <a:solidFill>
                <a:schemeClr val="bg1"/>
              </a:solidFill>
            </a:rPr>
            <a:t> एक्सेल फाईल दिलेल्या लिंकवरून अथवा दिलेल्या  whatsapp  क्रमांकावरून</a:t>
          </a:r>
          <a:r>
            <a:rPr lang="mr-IN" sz="1000" b="0" baseline="0">
              <a:solidFill>
                <a:schemeClr val="bg1"/>
              </a:solidFill>
            </a:rPr>
            <a:t> नव्याने</a:t>
          </a:r>
          <a:r>
            <a:rPr lang="mr-IN" sz="1000" b="0">
              <a:solidFill>
                <a:schemeClr val="bg1"/>
              </a:solidFill>
            </a:rPr>
            <a:t> डाउनलोड करून संगणकावरच वापरावी...</a:t>
          </a:r>
          <a:r>
            <a:rPr lang="mr-IN" sz="1000" b="0" baseline="0">
              <a:solidFill>
                <a:schemeClr val="bg1"/>
              </a:solidFill>
            </a:rPr>
            <a:t> </a:t>
          </a:r>
          <a:endParaRPr lang="en-US" sz="1000" b="0">
            <a:solidFill>
              <a:schemeClr val="bg1"/>
            </a:solidFill>
          </a:endParaRPr>
        </a:p>
      </xdr:txBody>
    </xdr:sp>
    <xdr:clientData/>
  </xdr:twoCellAnchor>
  <xdr:twoCellAnchor editAs="oneCell">
    <xdr:from>
      <xdr:col>13</xdr:col>
      <xdr:colOff>111879</xdr:colOff>
      <xdr:row>16</xdr:row>
      <xdr:rowOff>42317</xdr:rowOff>
    </xdr:from>
    <xdr:to>
      <xdr:col>13</xdr:col>
      <xdr:colOff>472316</xdr:colOff>
      <xdr:row>17</xdr:row>
      <xdr:rowOff>86766</xdr:rowOff>
    </xdr:to>
    <xdr:pic>
      <xdr:nvPicPr>
        <xdr:cNvPr id="18" name="Picture 17">
          <a:extLst>
            <a:ext uri="{FF2B5EF4-FFF2-40B4-BE49-F238E27FC236}">
              <a16:creationId xmlns:a16="http://schemas.microsoft.com/office/drawing/2014/main" id="{00000000-0008-0000-2D00-000012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951079" y="5071517"/>
          <a:ext cx="360437" cy="358774"/>
        </a:xfrm>
        <a:prstGeom prst="rect">
          <a:avLst/>
        </a:prstGeom>
      </xdr:spPr>
    </xdr:pic>
    <xdr:clientData/>
  </xdr:twoCellAnchor>
  <xdr:twoCellAnchor editAs="oneCell">
    <xdr:from>
      <xdr:col>13</xdr:col>
      <xdr:colOff>143622</xdr:colOff>
      <xdr:row>13</xdr:row>
      <xdr:rowOff>136082</xdr:rowOff>
    </xdr:from>
    <xdr:to>
      <xdr:col>13</xdr:col>
      <xdr:colOff>427862</xdr:colOff>
      <xdr:row>14</xdr:row>
      <xdr:rowOff>104335</xdr:rowOff>
    </xdr:to>
    <xdr:pic>
      <xdr:nvPicPr>
        <xdr:cNvPr id="19" name="Picture 18">
          <a:extLst>
            <a:ext uri="{FF2B5EF4-FFF2-40B4-BE49-F238E27FC236}">
              <a16:creationId xmlns:a16="http://schemas.microsoft.com/office/drawing/2014/main" id="{00000000-0008-0000-2D00-00001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982822" y="4222307"/>
          <a:ext cx="284240" cy="282578"/>
        </a:xfrm>
        <a:prstGeom prst="rect">
          <a:avLst/>
        </a:prstGeom>
      </xdr:spPr>
    </xdr:pic>
    <xdr:clientData/>
  </xdr:twoCellAnchor>
  <xdr:twoCellAnchor>
    <xdr:from>
      <xdr:col>13</xdr:col>
      <xdr:colOff>495597</xdr:colOff>
      <xdr:row>14</xdr:row>
      <xdr:rowOff>234055</xdr:rowOff>
    </xdr:from>
    <xdr:to>
      <xdr:col>18</xdr:col>
      <xdr:colOff>63041</xdr:colOff>
      <xdr:row>15</xdr:row>
      <xdr:rowOff>273202</xdr:rowOff>
    </xdr:to>
    <xdr:sp macro="" textlink="">
      <xdr:nvSpPr>
        <xdr:cNvPr id="20" name="Folded Corner 19">
          <a:hlinkClick xmlns:r="http://schemas.openxmlformats.org/officeDocument/2006/relationships" r:id="rId10"/>
          <a:extLst>
            <a:ext uri="{FF2B5EF4-FFF2-40B4-BE49-F238E27FC236}">
              <a16:creationId xmlns:a16="http://schemas.microsoft.com/office/drawing/2014/main" id="{00000000-0008-0000-2D00-000014000000}"/>
            </a:ext>
          </a:extLst>
        </xdr:cNvPr>
        <xdr:cNvSpPr/>
      </xdr:nvSpPr>
      <xdr:spPr>
        <a:xfrm>
          <a:off x="9334797" y="4634605"/>
          <a:ext cx="2910719" cy="353472"/>
        </a:xfrm>
        <a:prstGeom prst="foldedCorner">
          <a:avLst>
            <a:gd name="adj" fmla="val 34849"/>
          </a:avLst>
        </a:prstGeom>
        <a:solidFill>
          <a:schemeClr val="accent1"/>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100" b="1">
              <a:solidFill>
                <a:schemeClr val="bg1"/>
              </a:solidFill>
            </a:rPr>
            <a:t>https://www.facebook.com/sachin.wakchaure</a:t>
          </a:r>
        </a:p>
      </xdr:txBody>
    </xdr:sp>
    <xdr:clientData/>
  </xdr:twoCellAnchor>
  <xdr:twoCellAnchor editAs="oneCell">
    <xdr:from>
      <xdr:col>13</xdr:col>
      <xdr:colOff>61984</xdr:colOff>
      <xdr:row>14</xdr:row>
      <xdr:rowOff>208354</xdr:rowOff>
    </xdr:from>
    <xdr:to>
      <xdr:col>13</xdr:col>
      <xdr:colOff>515554</xdr:colOff>
      <xdr:row>16</xdr:row>
      <xdr:rowOff>23902</xdr:rowOff>
    </xdr:to>
    <xdr:pic>
      <xdr:nvPicPr>
        <xdr:cNvPr id="21" name="Picture 20">
          <a:extLst>
            <a:ext uri="{FF2B5EF4-FFF2-40B4-BE49-F238E27FC236}">
              <a16:creationId xmlns:a16="http://schemas.microsoft.com/office/drawing/2014/main" id="{00000000-0008-0000-2D00-000015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901184" y="4608904"/>
          <a:ext cx="453570" cy="444198"/>
        </a:xfrm>
        <a:prstGeom prst="rect">
          <a:avLst/>
        </a:prstGeom>
      </xdr:spPr>
    </xdr:pic>
    <xdr:clientData/>
  </xdr:twoCellAnchor>
  <xdr:twoCellAnchor>
    <xdr:from>
      <xdr:col>3</xdr:col>
      <xdr:colOff>484277</xdr:colOff>
      <xdr:row>7</xdr:row>
      <xdr:rowOff>72996</xdr:rowOff>
    </xdr:from>
    <xdr:to>
      <xdr:col>5</xdr:col>
      <xdr:colOff>184912</xdr:colOff>
      <xdr:row>8</xdr:row>
      <xdr:rowOff>97258</xdr:rowOff>
    </xdr:to>
    <xdr:sp macro="" textlink="">
      <xdr:nvSpPr>
        <xdr:cNvPr id="22" name="Rounded Rectangle 21">
          <a:hlinkClick xmlns:r="http://schemas.openxmlformats.org/officeDocument/2006/relationships" r:id="rId12"/>
          <a:extLst>
            <a:ext uri="{FF2B5EF4-FFF2-40B4-BE49-F238E27FC236}">
              <a16:creationId xmlns:a16="http://schemas.microsoft.com/office/drawing/2014/main" id="{00000000-0008-0000-2D00-000016000000}"/>
            </a:ext>
          </a:extLst>
        </xdr:cNvPr>
        <xdr:cNvSpPr/>
      </xdr:nvSpPr>
      <xdr:spPr>
        <a:xfrm>
          <a:off x="3227477" y="2273271"/>
          <a:ext cx="919835"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प्र. 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5</xdr:col>
      <xdr:colOff>352865</xdr:colOff>
      <xdr:row>7</xdr:row>
      <xdr:rowOff>80579</xdr:rowOff>
    </xdr:from>
    <xdr:to>
      <xdr:col>7</xdr:col>
      <xdr:colOff>53502</xdr:colOff>
      <xdr:row>8</xdr:row>
      <xdr:rowOff>104841</xdr:rowOff>
    </xdr:to>
    <xdr:sp macro="" textlink="">
      <xdr:nvSpPr>
        <xdr:cNvPr id="23" name="Rounded Rectangle 22">
          <a:hlinkClick xmlns:r="http://schemas.openxmlformats.org/officeDocument/2006/relationships" r:id="rId13"/>
          <a:extLst>
            <a:ext uri="{FF2B5EF4-FFF2-40B4-BE49-F238E27FC236}">
              <a16:creationId xmlns:a16="http://schemas.microsoft.com/office/drawing/2014/main" id="{00000000-0008-0000-2D00-000017000000}"/>
            </a:ext>
          </a:extLst>
        </xdr:cNvPr>
        <xdr:cNvSpPr/>
      </xdr:nvSpPr>
      <xdr:spPr>
        <a:xfrm>
          <a:off x="4315265" y="2280854"/>
          <a:ext cx="919837"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व्दि.सत्र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499496</xdr:colOff>
      <xdr:row>10</xdr:row>
      <xdr:rowOff>37985</xdr:rowOff>
    </xdr:from>
    <xdr:to>
      <xdr:col>7</xdr:col>
      <xdr:colOff>17422</xdr:colOff>
      <xdr:row>11</xdr:row>
      <xdr:rowOff>76038</xdr:rowOff>
    </xdr:to>
    <xdr:sp macro="" textlink="">
      <xdr:nvSpPr>
        <xdr:cNvPr id="24" name="Rounded Rectangle 23">
          <a:hlinkClick xmlns:r="http://schemas.openxmlformats.org/officeDocument/2006/relationships" r:id="rId14"/>
          <a:extLst>
            <a:ext uri="{FF2B5EF4-FFF2-40B4-BE49-F238E27FC236}">
              <a16:creationId xmlns:a16="http://schemas.microsoft.com/office/drawing/2014/main" id="{00000000-0008-0000-2D00-000018000000}"/>
            </a:ext>
          </a:extLst>
        </xdr:cNvPr>
        <xdr:cNvSpPr/>
      </xdr:nvSpPr>
      <xdr:spPr>
        <a:xfrm>
          <a:off x="3242696" y="3181235"/>
          <a:ext cx="1956326" cy="352378"/>
        </a:xfrm>
        <a:prstGeom prst="round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IN" sz="2000" b="0" cap="none" spc="0">
              <a:ln>
                <a:noFill/>
              </a:ln>
              <a:solidFill>
                <a:schemeClr val="tx1"/>
              </a:solidFill>
              <a:effectLst/>
              <a:latin typeface="Mangal" pitchFamily="18" charset="0"/>
              <a:cs typeface="Mangal" pitchFamily="18" charset="0"/>
            </a:rPr>
            <a:t>4</a:t>
          </a:r>
          <a:r>
            <a:rPr lang="mr-IN" sz="2000" b="0" cap="none" spc="0">
              <a:ln>
                <a:noFill/>
              </a:ln>
              <a:solidFill>
                <a:schemeClr val="tx1"/>
              </a:solidFill>
              <a:effectLst/>
              <a:latin typeface="Mangal" pitchFamily="18" charset="0"/>
              <a:cs typeface="Mangal" pitchFamily="18" charset="0"/>
            </a:rPr>
            <a:t>.गोषवारा</a:t>
          </a:r>
          <a:endParaRPr lang="en-US" sz="2000" b="0" cap="none" spc="0">
            <a:ln>
              <a:noFill/>
            </a:ln>
            <a:solidFill>
              <a:schemeClr val="tx1"/>
            </a:solidFill>
            <a:effectLst/>
            <a:latin typeface="Mangal" pitchFamily="18" charset="0"/>
            <a:cs typeface="Mangal" pitchFamily="18" charset="0"/>
          </a:endParaRPr>
        </a:p>
      </xdr:txBody>
    </xdr:sp>
    <xdr:clientData/>
  </xdr:twoCellAnchor>
  <xdr:twoCellAnchor>
    <xdr:from>
      <xdr:col>3</xdr:col>
      <xdr:colOff>331863</xdr:colOff>
      <xdr:row>18</xdr:row>
      <xdr:rowOff>15875</xdr:rowOff>
    </xdr:from>
    <xdr:to>
      <xdr:col>7</xdr:col>
      <xdr:colOff>238125</xdr:colOff>
      <xdr:row>20</xdr:row>
      <xdr:rowOff>275064</xdr:rowOff>
    </xdr:to>
    <xdr:sp macro="" textlink="">
      <xdr:nvSpPr>
        <xdr:cNvPr id="25" name="Rounded Rectangle 24">
          <a:extLst>
            <a:ext uri="{FF2B5EF4-FFF2-40B4-BE49-F238E27FC236}">
              <a16:creationId xmlns:a16="http://schemas.microsoft.com/office/drawing/2014/main" id="{00000000-0008-0000-2D00-000019000000}"/>
            </a:ext>
          </a:extLst>
        </xdr:cNvPr>
        <xdr:cNvSpPr/>
      </xdr:nvSpPr>
      <xdr:spPr>
        <a:xfrm>
          <a:off x="3062363" y="5730875"/>
          <a:ext cx="2319262" cy="894189"/>
        </a:xfrm>
        <a:prstGeom prst="roundRect">
          <a:avLst>
            <a:gd name="adj" fmla="val 8296"/>
          </a:avLst>
        </a:prstGeom>
        <a:solidFill>
          <a:schemeClr val="accent6">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800" b="0" i="0" cap="none" spc="0">
              <a:ln>
                <a:noFill/>
              </a:ln>
              <a:solidFill>
                <a:srgbClr val="FFFF00"/>
              </a:solidFill>
              <a:effectLst/>
              <a:latin typeface="Mangal" pitchFamily="18" charset="0"/>
              <a:cs typeface="Mangal" pitchFamily="18" charset="0"/>
            </a:rPr>
            <a:t>प्रगती पत्रक</a:t>
          </a:r>
          <a:endParaRPr lang="en-US" sz="1800" b="0" i="0" cap="none" spc="0">
            <a:ln>
              <a:noFill/>
            </a:ln>
            <a:solidFill>
              <a:srgbClr val="FFFF00"/>
            </a:solidFill>
            <a:effectLst/>
            <a:latin typeface="Mangal" pitchFamily="18" charset="0"/>
            <a:cs typeface="Mangal" pitchFamily="18" charset="0"/>
          </a:endParaRPr>
        </a:p>
      </xdr:txBody>
    </xdr:sp>
    <xdr:clientData/>
  </xdr:twoCellAnchor>
  <xdr:twoCellAnchor>
    <xdr:from>
      <xdr:col>20</xdr:col>
      <xdr:colOff>469901</xdr:colOff>
      <xdr:row>0</xdr:row>
      <xdr:rowOff>238125</xdr:rowOff>
    </xdr:from>
    <xdr:to>
      <xdr:col>31</xdr:col>
      <xdr:colOff>295275</xdr:colOff>
      <xdr:row>13</xdr:row>
      <xdr:rowOff>147864</xdr:rowOff>
    </xdr:to>
    <xdr:sp macro="" textlink="">
      <xdr:nvSpPr>
        <xdr:cNvPr id="26" name="Rounded Rectangle 25">
          <a:extLst>
            <a:ext uri="{FF2B5EF4-FFF2-40B4-BE49-F238E27FC236}">
              <a16:creationId xmlns:a16="http://schemas.microsoft.com/office/drawing/2014/main" id="{00000000-0008-0000-2D00-00001A000000}"/>
            </a:ext>
          </a:extLst>
        </xdr:cNvPr>
        <xdr:cNvSpPr/>
      </xdr:nvSpPr>
      <xdr:spPr>
        <a:xfrm>
          <a:off x="13557251" y="238125"/>
          <a:ext cx="6530974" cy="3995964"/>
        </a:xfrm>
        <a:prstGeom prst="roundRect">
          <a:avLst/>
        </a:prstGeom>
        <a:solidFill>
          <a:schemeClr val="accent2"/>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2000" b="1">
              <a:solidFill>
                <a:sysClr val="windowText" lastClr="000000"/>
              </a:solidFill>
            </a:rPr>
            <a:t>अति महत्वाचे- </a:t>
          </a:r>
          <a:r>
            <a:rPr lang="mr-IN" sz="2000" b="0">
              <a:solidFill>
                <a:srgbClr val="FFFF00"/>
              </a:solidFill>
            </a:rPr>
            <a:t>सर्व निकाल लीगल साईज वरच प्रिंट करावा. कोणत्याही प्रकारे पेज व प्रिंट सेटिंग्ज बदलू नये. टायपिंग करिता गुगल मराठी हाच</a:t>
          </a:r>
          <a:r>
            <a:rPr lang="mr-IN" sz="2000" b="0" baseline="0">
              <a:solidFill>
                <a:srgbClr val="FFFF00"/>
              </a:solidFill>
            </a:rPr>
            <a:t> </a:t>
          </a:r>
          <a:r>
            <a:rPr lang="en-IN" sz="2000" b="0">
              <a:solidFill>
                <a:srgbClr val="FFFF00"/>
              </a:solidFill>
            </a:rPr>
            <a:t>font</a:t>
          </a:r>
          <a:r>
            <a:rPr lang="mr-IN" sz="2000" b="0">
              <a:solidFill>
                <a:srgbClr val="FFFF00"/>
              </a:solidFill>
            </a:rPr>
            <a:t> </a:t>
          </a:r>
          <a:r>
            <a:rPr lang="en-IN" sz="2000" b="0">
              <a:solidFill>
                <a:srgbClr val="FFFF00"/>
              </a:solidFill>
            </a:rPr>
            <a:t> </a:t>
          </a:r>
          <a:r>
            <a:rPr lang="mr-IN" sz="2000" b="0">
              <a:solidFill>
                <a:srgbClr val="FFFF00"/>
              </a:solidFill>
            </a:rPr>
            <a:t>वापरावा. अक्षरांची साईज कमी जास्त करू नये.</a:t>
          </a:r>
          <a:r>
            <a:rPr lang="mr-IN" sz="2000" b="0" baseline="0">
              <a:solidFill>
                <a:srgbClr val="FFFF00"/>
              </a:solidFill>
            </a:rPr>
            <a:t> </a:t>
          </a:r>
          <a:r>
            <a:rPr lang="mr-IN" sz="2000" b="0">
              <a:solidFill>
                <a:srgbClr val="FFFF00"/>
              </a:solidFill>
            </a:rPr>
            <a:t>इयता १ ली ते इयत्ता १० वी पर्यंतच्या वर्गांकरिता निकाल प्रणाली </a:t>
          </a:r>
          <a:r>
            <a:rPr lang="mr-IN" sz="2000" b="0" baseline="0">
              <a:solidFill>
                <a:srgbClr val="FFFF00"/>
              </a:solidFill>
            </a:rPr>
            <a:t> </a:t>
          </a:r>
          <a:r>
            <a:rPr lang="mr-IN" sz="2000" b="0">
              <a:solidFill>
                <a:srgbClr val="FFFF00"/>
              </a:solidFill>
            </a:rPr>
            <a:t>Excel Sheets गुगल लिंक वर उपलब्ध आहेत.</a:t>
          </a:r>
          <a:r>
            <a:rPr lang="mr-IN" sz="2000" b="0" baseline="0">
              <a:solidFill>
                <a:srgbClr val="FFFF00"/>
              </a:solidFill>
            </a:rPr>
            <a:t> लिंक मिळविण्यासाठी किवा इतर  समस्या  असल्यास  Whatsaap  वर संपर्क साधावा...</a:t>
          </a:r>
          <a:endParaRPr lang="en-US" sz="2000" b="0">
            <a:solidFill>
              <a:srgbClr val="FFFF00"/>
            </a:solidFill>
          </a:endParaRPr>
        </a:p>
      </xdr:txBody>
    </xdr:sp>
    <xdr:clientData/>
  </xdr:twoCellAnchor>
  <xdr:twoCellAnchor>
    <xdr:from>
      <xdr:col>3</xdr:col>
      <xdr:colOff>371473</xdr:colOff>
      <xdr:row>19</xdr:row>
      <xdr:rowOff>47625</xdr:rowOff>
    </xdr:from>
    <xdr:to>
      <xdr:col>5</xdr:col>
      <xdr:colOff>243737</xdr:colOff>
      <xdr:row>20</xdr:row>
      <xdr:rowOff>142017</xdr:rowOff>
    </xdr:to>
    <xdr:sp macro="" textlink="">
      <xdr:nvSpPr>
        <xdr:cNvPr id="27" name="Rounded Rectangle 26">
          <a:hlinkClick xmlns:r="http://schemas.openxmlformats.org/officeDocument/2006/relationships" r:id="rId15"/>
          <a:extLst>
            <a:ext uri="{FF2B5EF4-FFF2-40B4-BE49-F238E27FC236}">
              <a16:creationId xmlns:a16="http://schemas.microsoft.com/office/drawing/2014/main" id="{00000000-0008-0000-2D00-00001B000000}"/>
            </a:ext>
          </a:extLst>
        </xdr:cNvPr>
        <xdr:cNvSpPr/>
      </xdr:nvSpPr>
      <xdr:spPr>
        <a:xfrm>
          <a:off x="3114673" y="6019800"/>
          <a:ext cx="1091464"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प्रथम</a:t>
          </a:r>
          <a:r>
            <a:rPr lang="mr-IN" sz="1600" baseline="0">
              <a:solidFill>
                <a:sysClr val="windowText" lastClr="000000"/>
              </a:solidFill>
              <a:effectLst/>
            </a:rPr>
            <a:t> सत्र</a:t>
          </a:r>
          <a:endParaRPr lang="en-US" sz="1600">
            <a:solidFill>
              <a:sysClr val="windowText" lastClr="000000"/>
            </a:solidFill>
            <a:effectLst/>
          </a:endParaRPr>
        </a:p>
      </xdr:txBody>
    </xdr:sp>
    <xdr:clientData/>
  </xdr:twoCellAnchor>
  <xdr:twoCellAnchor>
    <xdr:from>
      <xdr:col>5</xdr:col>
      <xdr:colOff>322793</xdr:colOff>
      <xdr:row>19</xdr:row>
      <xdr:rowOff>58914</xdr:rowOff>
    </xdr:from>
    <xdr:to>
      <xdr:col>7</xdr:col>
      <xdr:colOff>168556</xdr:colOff>
      <xdr:row>20</xdr:row>
      <xdr:rowOff>153306</xdr:rowOff>
    </xdr:to>
    <xdr:sp macro="" textlink="">
      <xdr:nvSpPr>
        <xdr:cNvPr id="28" name="Rounded Rectangle 27">
          <a:hlinkClick xmlns:r="http://schemas.openxmlformats.org/officeDocument/2006/relationships" r:id="rId16"/>
          <a:extLst>
            <a:ext uri="{FF2B5EF4-FFF2-40B4-BE49-F238E27FC236}">
              <a16:creationId xmlns:a16="http://schemas.microsoft.com/office/drawing/2014/main" id="{00000000-0008-0000-2D00-00001C000000}"/>
            </a:ext>
          </a:extLst>
        </xdr:cNvPr>
        <xdr:cNvSpPr/>
      </xdr:nvSpPr>
      <xdr:spPr>
        <a:xfrm>
          <a:off x="4285193" y="6031089"/>
          <a:ext cx="1064963"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वार्षिक</a:t>
          </a:r>
        </a:p>
      </xdr:txBody>
    </xdr:sp>
    <xdr:clientData/>
  </xdr:twoCellAnchor>
  <xdr:twoCellAnchor>
    <xdr:from>
      <xdr:col>3</xdr:col>
      <xdr:colOff>508459</xdr:colOff>
      <xdr:row>5</xdr:row>
      <xdr:rowOff>85133</xdr:rowOff>
    </xdr:from>
    <xdr:to>
      <xdr:col>7</xdr:col>
      <xdr:colOff>65471</xdr:colOff>
      <xdr:row>6</xdr:row>
      <xdr:rowOff>51099</xdr:rowOff>
    </xdr:to>
    <xdr:sp macro="" textlink="">
      <xdr:nvSpPr>
        <xdr:cNvPr id="29" name="Rounded Rectangle 28">
          <a:hlinkClick xmlns:r="http://schemas.openxmlformats.org/officeDocument/2006/relationships" r:id="rId17"/>
          <a:extLst>
            <a:ext uri="{FF2B5EF4-FFF2-40B4-BE49-F238E27FC236}">
              <a16:creationId xmlns:a16="http://schemas.microsoft.com/office/drawing/2014/main" id="{00000000-0008-0000-2D00-00001D000000}"/>
            </a:ext>
          </a:extLst>
        </xdr:cNvPr>
        <xdr:cNvSpPr/>
      </xdr:nvSpPr>
      <xdr:spPr>
        <a:xfrm>
          <a:off x="3251659" y="1656758"/>
          <a:ext cx="1995412" cy="280291"/>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200" b="0" i="0" cap="none" spc="0">
              <a:ln>
                <a:noFill/>
              </a:ln>
              <a:solidFill>
                <a:schemeClr val="tx1"/>
              </a:solidFill>
              <a:effectLst/>
              <a:latin typeface="Mangal" pitchFamily="18" charset="0"/>
              <a:cs typeface="Mangal" pitchFamily="18" charset="0"/>
            </a:rPr>
            <a:t>2</a:t>
          </a:r>
          <a:r>
            <a:rPr lang="mr-IN" sz="1200" b="0" i="0" cap="none" spc="0">
              <a:ln>
                <a:noFill/>
              </a:ln>
              <a:solidFill>
                <a:schemeClr val="tx1"/>
              </a:solidFill>
              <a:effectLst/>
              <a:latin typeface="Mangal" pitchFamily="18" charset="0"/>
              <a:cs typeface="Mangal" pitchFamily="18" charset="0"/>
            </a:rPr>
            <a:t>. सर्व विषय</a:t>
          </a:r>
          <a:r>
            <a:rPr lang="mr-IN" sz="1200" b="0" i="0" cap="none" spc="0" baseline="0">
              <a:ln>
                <a:noFill/>
              </a:ln>
              <a:solidFill>
                <a:schemeClr val="tx1"/>
              </a:solidFill>
              <a:effectLst/>
              <a:latin typeface="Mangal" pitchFamily="18" charset="0"/>
              <a:cs typeface="Mangal" pitchFamily="18" charset="0"/>
            </a:rPr>
            <a:t> गुण याद्या</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20</xdr:col>
      <xdr:colOff>104509</xdr:colOff>
      <xdr:row>1</xdr:row>
      <xdr:rowOff>95250</xdr:rowOff>
    </xdr:from>
    <xdr:to>
      <xdr:col>20</xdr:col>
      <xdr:colOff>317500</xdr:colOff>
      <xdr:row>3</xdr:row>
      <xdr:rowOff>238125</xdr:rowOff>
    </xdr:to>
    <xdr:sp macro="" textlink="">
      <xdr:nvSpPr>
        <xdr:cNvPr id="30" name="Arrow: Up-Down 91">
          <a:extLst>
            <a:ext uri="{FF2B5EF4-FFF2-40B4-BE49-F238E27FC236}">
              <a16:creationId xmlns:a16="http://schemas.microsoft.com/office/drawing/2014/main" id="{00000000-0008-0000-2D00-00001E000000}"/>
            </a:ext>
          </a:extLst>
        </xdr:cNvPr>
        <xdr:cNvSpPr/>
      </xdr:nvSpPr>
      <xdr:spPr>
        <a:xfrm>
          <a:off x="13191859" y="409575"/>
          <a:ext cx="212991" cy="771525"/>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0</xdr:col>
      <xdr:colOff>31750</xdr:colOff>
      <xdr:row>28</xdr:row>
      <xdr:rowOff>21434</xdr:rowOff>
    </xdr:from>
    <xdr:to>
      <xdr:col>2</xdr:col>
      <xdr:colOff>235478</xdr:colOff>
      <xdr:row>31</xdr:row>
      <xdr:rowOff>202406</xdr:rowOff>
    </xdr:to>
    <xdr:sp macro="" textlink="">
      <xdr:nvSpPr>
        <xdr:cNvPr id="31" name="Oval 30">
          <a:hlinkClick xmlns:r="http://schemas.openxmlformats.org/officeDocument/2006/relationships" r:id="rId18"/>
          <a:extLst>
            <a:ext uri="{FF2B5EF4-FFF2-40B4-BE49-F238E27FC236}">
              <a16:creationId xmlns:a16="http://schemas.microsoft.com/office/drawing/2014/main" id="{00000000-0008-0000-2D00-00001F000000}"/>
            </a:ext>
          </a:extLst>
        </xdr:cNvPr>
        <xdr:cNvSpPr/>
      </xdr:nvSpPr>
      <xdr:spPr>
        <a:xfrm>
          <a:off x="31750" y="9013034"/>
          <a:ext cx="2337328" cy="1123947"/>
        </a:xfrm>
        <a:prstGeom prst="ellipse">
          <a:avLst/>
        </a:prstGeom>
        <a:solidFill>
          <a:srgbClr val="FF0000"/>
        </a:solidFill>
        <a:scene3d>
          <a:camera prst="orthographicFront">
            <a:rot lat="0" lon="0" rev="0"/>
          </a:camera>
          <a:lightRig rig="threePt" dir="t">
            <a:rot lat="0" lon="0" rev="1200000"/>
          </a:lightRig>
        </a:scene3d>
        <a:sp3d>
          <a:bevelT w="63500" h="25400" prst="riblet"/>
        </a:sp3d>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2000" b="1">
              <a:latin typeface="+mj-lt"/>
            </a:rPr>
            <a:t>Click to Contact us...</a:t>
          </a:r>
        </a:p>
      </xdr:txBody>
    </xdr:sp>
    <xdr:clientData fPrintsWithSheet="0"/>
  </xdr:twoCellAnchor>
  <xdr:twoCellAnchor editAs="oneCell">
    <xdr:from>
      <xdr:col>5</xdr:col>
      <xdr:colOff>511708</xdr:colOff>
      <xdr:row>28</xdr:row>
      <xdr:rowOff>37421</xdr:rowOff>
    </xdr:from>
    <xdr:to>
      <xdr:col>9</xdr:col>
      <xdr:colOff>505964</xdr:colOff>
      <xdr:row>31</xdr:row>
      <xdr:rowOff>154216</xdr:rowOff>
    </xdr:to>
    <xdr:pic>
      <xdr:nvPicPr>
        <xdr:cNvPr id="32" name="Picture 31">
          <a:hlinkClick xmlns:r="http://schemas.openxmlformats.org/officeDocument/2006/relationships" r:id="rId19"/>
          <a:extLst>
            <a:ext uri="{FF2B5EF4-FFF2-40B4-BE49-F238E27FC236}">
              <a16:creationId xmlns:a16="http://schemas.microsoft.com/office/drawing/2014/main" id="{00000000-0008-0000-2D00-000020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4474108" y="9029021"/>
          <a:ext cx="2432656" cy="1059770"/>
        </a:xfrm>
        <a:prstGeom prst="rect">
          <a:avLst/>
        </a:prstGeom>
      </xdr:spPr>
    </xdr:pic>
    <xdr:clientData/>
  </xdr:twoCellAnchor>
  <xdr:twoCellAnchor editAs="oneCell">
    <xdr:from>
      <xdr:col>2</xdr:col>
      <xdr:colOff>301741</xdr:colOff>
      <xdr:row>28</xdr:row>
      <xdr:rowOff>34397</xdr:rowOff>
    </xdr:from>
    <xdr:to>
      <xdr:col>5</xdr:col>
      <xdr:colOff>442674</xdr:colOff>
      <xdr:row>31</xdr:row>
      <xdr:rowOff>148211</xdr:rowOff>
    </xdr:to>
    <xdr:pic>
      <xdr:nvPicPr>
        <xdr:cNvPr id="33" name="Picture 32">
          <a:hlinkClick xmlns:r="http://schemas.openxmlformats.org/officeDocument/2006/relationships" r:id="rId21"/>
          <a:extLst>
            <a:ext uri="{FF2B5EF4-FFF2-40B4-BE49-F238E27FC236}">
              <a16:creationId xmlns:a16="http://schemas.microsoft.com/office/drawing/2014/main" id="{00000000-0008-0000-2D00-000021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435341" y="9025997"/>
          <a:ext cx="1969733" cy="1056789"/>
        </a:xfrm>
        <a:prstGeom prst="rect">
          <a:avLst/>
        </a:prstGeom>
      </xdr:spPr>
    </xdr:pic>
    <xdr:clientData/>
  </xdr:twoCellAnchor>
  <xdr:oneCellAnchor>
    <xdr:from>
      <xdr:col>24</xdr:col>
      <xdr:colOff>517071</xdr:colOff>
      <xdr:row>6</xdr:row>
      <xdr:rowOff>81643</xdr:rowOff>
    </xdr:from>
    <xdr:ext cx="184731" cy="264560"/>
    <xdr:sp macro="" textlink="">
      <xdr:nvSpPr>
        <xdr:cNvPr id="34" name="TextBox 33">
          <a:extLst>
            <a:ext uri="{FF2B5EF4-FFF2-40B4-BE49-F238E27FC236}">
              <a16:creationId xmlns:a16="http://schemas.microsoft.com/office/drawing/2014/main" id="{00000000-0008-0000-2D00-000022000000}"/>
            </a:ext>
          </a:extLst>
        </xdr:cNvPr>
        <xdr:cNvSpPr txBox="1"/>
      </xdr:nvSpPr>
      <xdr:spPr>
        <a:xfrm>
          <a:off x="16042821" y="19675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oneCellAnchor>
    <xdr:from>
      <xdr:col>24</xdr:col>
      <xdr:colOff>517071</xdr:colOff>
      <xdr:row>12</xdr:row>
      <xdr:rowOff>81643</xdr:rowOff>
    </xdr:from>
    <xdr:ext cx="184731" cy="264560"/>
    <xdr:sp macro="" textlink="">
      <xdr:nvSpPr>
        <xdr:cNvPr id="35" name="TextBox 34">
          <a:extLst>
            <a:ext uri="{FF2B5EF4-FFF2-40B4-BE49-F238E27FC236}">
              <a16:creationId xmlns:a16="http://schemas.microsoft.com/office/drawing/2014/main" id="{00000000-0008-0000-2D00-000023000000}"/>
            </a:ext>
          </a:extLst>
        </xdr:cNvPr>
        <xdr:cNvSpPr txBox="1"/>
      </xdr:nvSpPr>
      <xdr:spPr>
        <a:xfrm>
          <a:off x="16042821" y="38535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editAs="oneCell">
    <xdr:from>
      <xdr:col>16</xdr:col>
      <xdr:colOff>11906</xdr:colOff>
      <xdr:row>3</xdr:row>
      <xdr:rowOff>23811</xdr:rowOff>
    </xdr:from>
    <xdr:to>
      <xdr:col>18</xdr:col>
      <xdr:colOff>154678</xdr:colOff>
      <xdr:row>4</xdr:row>
      <xdr:rowOff>50270</xdr:rowOff>
    </xdr:to>
    <xdr:pic>
      <xdr:nvPicPr>
        <xdr:cNvPr id="36" name="Picture 35">
          <a:extLst>
            <a:ext uri="{FF2B5EF4-FFF2-40B4-BE49-F238E27FC236}">
              <a16:creationId xmlns:a16="http://schemas.microsoft.com/office/drawing/2014/main" id="{00000000-0008-0000-2D00-000024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679906" y="966786"/>
          <a:ext cx="1657247" cy="340784"/>
        </a:xfrm>
        <a:prstGeom prst="rect">
          <a:avLst/>
        </a:prstGeom>
      </xdr:spPr>
    </xdr:pic>
    <xdr:clientData/>
  </xdr:twoCellAnchor>
  <xdr:twoCellAnchor editAs="oneCell">
    <xdr:from>
      <xdr:col>9</xdr:col>
      <xdr:colOff>595552</xdr:colOff>
      <xdr:row>28</xdr:row>
      <xdr:rowOff>33338</xdr:rowOff>
    </xdr:from>
    <xdr:to>
      <xdr:col>19</xdr:col>
      <xdr:colOff>44979</xdr:colOff>
      <xdr:row>31</xdr:row>
      <xdr:rowOff>154781</xdr:rowOff>
    </xdr:to>
    <xdr:pic>
      <xdr:nvPicPr>
        <xdr:cNvPr id="37" name="Picture 36">
          <a:hlinkClick xmlns:r="http://schemas.openxmlformats.org/officeDocument/2006/relationships" r:id="rId24"/>
          <a:extLst>
            <a:ext uri="{FF2B5EF4-FFF2-40B4-BE49-F238E27FC236}">
              <a16:creationId xmlns:a16="http://schemas.microsoft.com/office/drawing/2014/main" id="{00000000-0008-0000-2D00-000025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996352" y="9024938"/>
          <a:ext cx="5526377" cy="1064418"/>
        </a:xfrm>
        <a:prstGeom prst="rect">
          <a:avLst/>
        </a:prstGeom>
      </xdr:spPr>
    </xdr:pic>
    <xdr:clientData/>
  </xdr:twoCellAnchor>
  <xdr:twoCellAnchor>
    <xdr:from>
      <xdr:col>19</xdr:col>
      <xdr:colOff>193409</xdr:colOff>
      <xdr:row>0</xdr:row>
      <xdr:rowOff>1</xdr:rowOff>
    </xdr:from>
    <xdr:to>
      <xdr:col>20</xdr:col>
      <xdr:colOff>142875</xdr:colOff>
      <xdr:row>31</xdr:row>
      <xdr:rowOff>174626</xdr:rowOff>
    </xdr:to>
    <xdr:sp macro="" textlink="">
      <xdr:nvSpPr>
        <xdr:cNvPr id="38" name="Arrow: Up-Down 91">
          <a:extLst>
            <a:ext uri="{FF2B5EF4-FFF2-40B4-BE49-F238E27FC236}">
              <a16:creationId xmlns:a16="http://schemas.microsoft.com/office/drawing/2014/main" id="{00000000-0008-0000-2D00-000026000000}"/>
            </a:ext>
          </a:extLst>
        </xdr:cNvPr>
        <xdr:cNvSpPr/>
      </xdr:nvSpPr>
      <xdr:spPr>
        <a:xfrm>
          <a:off x="12671159" y="1"/>
          <a:ext cx="559066" cy="10109200"/>
        </a:xfrm>
        <a:prstGeom prst="upDownArrow">
          <a:avLst>
            <a:gd name="adj1" fmla="val 4425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533625</xdr:colOff>
      <xdr:row>15</xdr:row>
      <xdr:rowOff>198322</xdr:rowOff>
    </xdr:from>
    <xdr:to>
      <xdr:col>7</xdr:col>
      <xdr:colOff>39317</xdr:colOff>
      <xdr:row>17</xdr:row>
      <xdr:rowOff>95249</xdr:rowOff>
    </xdr:to>
    <xdr:sp macro="" textlink="">
      <xdr:nvSpPr>
        <xdr:cNvPr id="39" name="Rounded Rectangle 38">
          <a:hlinkClick xmlns:r="http://schemas.openxmlformats.org/officeDocument/2006/relationships" r:id="rId25"/>
          <a:extLst>
            <a:ext uri="{FF2B5EF4-FFF2-40B4-BE49-F238E27FC236}">
              <a16:creationId xmlns:a16="http://schemas.microsoft.com/office/drawing/2014/main" id="{00000000-0008-0000-2D00-000027000000}"/>
            </a:ext>
          </a:extLst>
        </xdr:cNvPr>
        <xdr:cNvSpPr/>
      </xdr:nvSpPr>
      <xdr:spPr>
        <a:xfrm>
          <a:off x="3276825" y="49131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(पंचांग)</a:t>
          </a:r>
          <a:r>
            <a:rPr lang="mr-IN" sz="1400" b="1" i="0">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rPr>
            <a:t>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7</xdr:col>
      <xdr:colOff>381001</xdr:colOff>
      <xdr:row>3</xdr:row>
      <xdr:rowOff>68037</xdr:rowOff>
    </xdr:from>
    <xdr:to>
      <xdr:col>11</xdr:col>
      <xdr:colOff>142874</xdr:colOff>
      <xdr:row>7</xdr:row>
      <xdr:rowOff>31751</xdr:rowOff>
    </xdr:to>
    <xdr:sp macro="" textlink="">
      <xdr:nvSpPr>
        <xdr:cNvPr id="40" name="Rounded Rectangle 39">
          <a:extLst>
            <a:ext uri="{FF2B5EF4-FFF2-40B4-BE49-F238E27FC236}">
              <a16:creationId xmlns:a16="http://schemas.microsoft.com/office/drawing/2014/main" id="{00000000-0008-0000-2D00-000028000000}"/>
            </a:ext>
          </a:extLst>
        </xdr:cNvPr>
        <xdr:cNvSpPr/>
      </xdr:nvSpPr>
      <xdr:spPr>
        <a:xfrm>
          <a:off x="5562601" y="1011012"/>
          <a:ext cx="2200273" cy="1221014"/>
        </a:xfrm>
        <a:prstGeom prst="roundRect">
          <a:avLst>
            <a:gd name="adj" fmla="val 8038"/>
          </a:avLst>
        </a:prstGeom>
        <a:solidFill>
          <a:schemeClr val="accent6">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mr-IN" sz="1600">
              <a:solidFill>
                <a:schemeClr val="lt1"/>
              </a:solidFill>
              <a:effectLst/>
              <a:latin typeface="+mn-lt"/>
              <a:ea typeface="+mn-ea"/>
              <a:cs typeface="+mn-cs"/>
            </a:rPr>
            <a:t>सा.शास्रे</a:t>
          </a:r>
          <a:r>
            <a:rPr lang="en-IN" sz="1600">
              <a:solidFill>
                <a:schemeClr val="lt1"/>
              </a:solidFill>
              <a:effectLst/>
              <a:latin typeface="+mn-lt"/>
              <a:ea typeface="+mn-ea"/>
              <a:cs typeface="+mn-cs"/>
            </a:rPr>
            <a:t> विषयाऐवजी NSQF विषय असल्यास </a:t>
          </a:r>
          <a:endParaRPr lang="en-IN" sz="2800">
            <a:effectLst/>
          </a:endParaRPr>
        </a:p>
      </xdr:txBody>
    </xdr:sp>
    <xdr:clientData/>
  </xdr:twoCellAnchor>
  <xdr:twoCellAnchor>
    <xdr:from>
      <xdr:col>7</xdr:col>
      <xdr:colOff>496963</xdr:colOff>
      <xdr:row>5</xdr:row>
      <xdr:rowOff>85615</xdr:rowOff>
    </xdr:from>
    <xdr:to>
      <xdr:col>11</xdr:col>
      <xdr:colOff>63500</xdr:colOff>
      <xdr:row>6</xdr:row>
      <xdr:rowOff>238125</xdr:rowOff>
    </xdr:to>
    <xdr:sp macro="" textlink="">
      <xdr:nvSpPr>
        <xdr:cNvPr id="41" name="Rounded Rectangle 40">
          <a:hlinkClick xmlns:r="http://schemas.openxmlformats.org/officeDocument/2006/relationships" r:id="rId26"/>
          <a:extLst>
            <a:ext uri="{FF2B5EF4-FFF2-40B4-BE49-F238E27FC236}">
              <a16:creationId xmlns:a16="http://schemas.microsoft.com/office/drawing/2014/main" id="{00000000-0008-0000-2D00-000029000000}"/>
            </a:ext>
          </a:extLst>
        </xdr:cNvPr>
        <xdr:cNvSpPr/>
      </xdr:nvSpPr>
      <xdr:spPr>
        <a:xfrm>
          <a:off x="5678563" y="1657240"/>
          <a:ext cx="2004937" cy="466835"/>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NSQF-SS</a:t>
          </a:r>
        </a:p>
      </xdr:txBody>
    </xdr:sp>
    <xdr:clientData/>
  </xdr:twoCellAnchor>
  <xdr:twoCellAnchor editAs="absolute">
    <xdr:from>
      <xdr:col>11</xdr:col>
      <xdr:colOff>285750</xdr:colOff>
      <xdr:row>3</xdr:row>
      <xdr:rowOff>158749</xdr:rowOff>
    </xdr:from>
    <xdr:to>
      <xdr:col>14</xdr:col>
      <xdr:colOff>396875</xdr:colOff>
      <xdr:row>8</xdr:row>
      <xdr:rowOff>15874</xdr:rowOff>
    </xdr:to>
    <xdr:sp macro="" textlink="">
      <xdr:nvSpPr>
        <xdr:cNvPr id="42" name="Left Arrow 41">
          <a:hlinkClick xmlns:r="http://schemas.openxmlformats.org/officeDocument/2006/relationships" r:id="rId1"/>
          <a:extLst>
            <a:ext uri="{FF2B5EF4-FFF2-40B4-BE49-F238E27FC236}">
              <a16:creationId xmlns:a16="http://schemas.microsoft.com/office/drawing/2014/main" id="{00000000-0008-0000-2D00-00002A000000}"/>
            </a:ext>
          </a:extLst>
        </xdr:cNvPr>
        <xdr:cNvSpPr/>
      </xdr:nvSpPr>
      <xdr:spPr>
        <a:xfrm>
          <a:off x="7905750" y="1101724"/>
          <a:ext cx="1939925" cy="1428750"/>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2000" b="1">
              <a:solidFill>
                <a:schemeClr val="bg1"/>
              </a:solidFill>
              <a:latin typeface="+mn-lt"/>
            </a:rPr>
            <a:t>Home</a:t>
          </a:r>
          <a:endParaRPr lang="en-US" sz="1400" b="1">
            <a:solidFill>
              <a:schemeClr val="bg1"/>
            </a:solidFill>
            <a:latin typeface="+mn-lt"/>
          </a:endParaRPr>
        </a:p>
      </xdr:txBody>
    </xdr:sp>
    <xdr:clientData fPrintsWithSheet="0"/>
  </xdr:twoCellAnchor>
  <xdr:twoCellAnchor editAs="absolute">
    <xdr:from>
      <xdr:col>21</xdr:col>
      <xdr:colOff>269875</xdr:colOff>
      <xdr:row>21</xdr:row>
      <xdr:rowOff>127000</xdr:rowOff>
    </xdr:from>
    <xdr:to>
      <xdr:col>26</xdr:col>
      <xdr:colOff>317500</xdr:colOff>
      <xdr:row>26</xdr:row>
      <xdr:rowOff>127000</xdr:rowOff>
    </xdr:to>
    <xdr:sp macro="" textlink="">
      <xdr:nvSpPr>
        <xdr:cNvPr id="43" name="Left Arrow 42">
          <a:hlinkClick xmlns:r="http://schemas.openxmlformats.org/officeDocument/2006/relationships" r:id="rId27"/>
          <a:extLst>
            <a:ext uri="{FF2B5EF4-FFF2-40B4-BE49-F238E27FC236}">
              <a16:creationId xmlns:a16="http://schemas.microsoft.com/office/drawing/2014/main" id="{00000000-0008-0000-2D00-00002B000000}"/>
            </a:ext>
          </a:extLst>
        </xdr:cNvPr>
        <xdr:cNvSpPr/>
      </xdr:nvSpPr>
      <xdr:spPr>
        <a:xfrm>
          <a:off x="13966825" y="6727825"/>
          <a:ext cx="309562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xdr:from>
      <xdr:col>0</xdr:col>
      <xdr:colOff>158750</xdr:colOff>
      <xdr:row>0</xdr:row>
      <xdr:rowOff>142875</xdr:rowOff>
    </xdr:from>
    <xdr:to>
      <xdr:col>3</xdr:col>
      <xdr:colOff>269875</xdr:colOff>
      <xdr:row>20</xdr:row>
      <xdr:rowOff>269875</xdr:rowOff>
    </xdr:to>
    <xdr:sp macro="" textlink="">
      <xdr:nvSpPr>
        <xdr:cNvPr id="44" name="Rounded Rectangle 43">
          <a:extLst>
            <a:ext uri="{FF2B5EF4-FFF2-40B4-BE49-F238E27FC236}">
              <a16:creationId xmlns:a16="http://schemas.microsoft.com/office/drawing/2014/main" id="{00000000-0008-0000-2D00-00002C000000}"/>
            </a:ext>
          </a:extLst>
        </xdr:cNvPr>
        <xdr:cNvSpPr/>
      </xdr:nvSpPr>
      <xdr:spPr>
        <a:xfrm>
          <a:off x="158750" y="142875"/>
          <a:ext cx="2854325" cy="6413500"/>
        </a:xfrm>
        <a:prstGeom prst="roundRect">
          <a:avLst>
            <a:gd name="adj" fmla="val 3373"/>
          </a:avLst>
        </a:prstGeom>
        <a:solidFill>
          <a:schemeClr val="accent6">
            <a:lumMod val="60000"/>
            <a:lumOff val="40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mr-IN" sz="2000">
              <a:solidFill>
                <a:srgbClr val="FFFF00"/>
              </a:solidFill>
              <a:effectLst/>
              <a:latin typeface="+mn-lt"/>
              <a:ea typeface="+mn-ea"/>
              <a:cs typeface="+mn-cs"/>
            </a:rPr>
            <a:t>सा.शास्रे </a:t>
          </a:r>
          <a:r>
            <a:rPr lang="en-IN" sz="2000">
              <a:solidFill>
                <a:srgbClr val="FFFF00"/>
              </a:solidFill>
              <a:effectLst/>
              <a:latin typeface="+mn-lt"/>
              <a:ea typeface="+mn-ea"/>
              <a:cs typeface="+mn-cs"/>
            </a:rPr>
            <a:t> विषयाऐवजी NSQF विषय असल्यास </a:t>
          </a:r>
          <a:endParaRPr lang="en-IN" sz="4400">
            <a:solidFill>
              <a:srgbClr val="FFFF00"/>
            </a:solidFill>
            <a:effectLst/>
          </a:endParaRPr>
        </a:p>
        <a:p>
          <a:pPr algn="l"/>
          <a:r>
            <a:rPr lang="mr-IN" sz="2100" b="0">
              <a:solidFill>
                <a:sysClr val="windowText" lastClr="000000"/>
              </a:solidFill>
            </a:rPr>
            <a:t>सूचना- </a:t>
          </a:r>
          <a:r>
            <a:rPr lang="mr-IN" sz="2000" b="0">
              <a:solidFill>
                <a:schemeClr val="bg1"/>
              </a:solidFill>
            </a:rPr>
            <a:t>ज्या शाळांनी सा.शास्रे या विषयाच्या ऐवजी तांत्रिक विषय </a:t>
          </a:r>
          <a:r>
            <a:rPr lang="en-IN" sz="2000" b="0">
              <a:solidFill>
                <a:schemeClr val="bg1"/>
              </a:solidFill>
            </a:rPr>
            <a:t>NSQF </a:t>
          </a:r>
          <a:r>
            <a:rPr lang="mr-IN" sz="2000" b="0">
              <a:solidFill>
                <a:schemeClr val="bg1"/>
              </a:solidFill>
            </a:rPr>
            <a:t> विषय घेतलेला असेल त्यांनी HOME TAB वरून इतर विषयांच्या  गुण भरून प्रिंट काढाव्यात तसेच एकत्रित प्रथम सत्र, व्दितीय सत्र, वार्षिक निकाल पत्रक, गोषवारा अनुक्रमणिका, निकाल पुस्तिका, प्रगती पत्र यांच्या या ठिकाणाहून प्रिंट काढाव्यात</a:t>
          </a:r>
          <a:endParaRPr lang="mr-IN" sz="2100" b="0">
            <a:solidFill>
              <a:schemeClr val="bg1"/>
            </a:solidFill>
          </a:endParaRPr>
        </a:p>
        <a:p>
          <a:pPr algn="l"/>
          <a:endParaRPr lang="en-US" sz="2000" b="0">
            <a:solidFill>
              <a:srgbClr val="FFFF00"/>
            </a:solidFill>
          </a:endParaRPr>
        </a:p>
      </xdr:txBody>
    </xdr:sp>
    <xdr:clientData/>
  </xdr:twoCellAnchor>
</xdr:wsDr>
</file>

<file path=xl/drawings/drawing4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476250</xdr:colOff>
      <xdr:row>2</xdr:row>
      <xdr:rowOff>107156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0" y="0"/>
          <a:ext cx="962025" cy="62150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xdr:from>
      <xdr:col>10</xdr:col>
      <xdr:colOff>154781</xdr:colOff>
      <xdr:row>0</xdr:row>
      <xdr:rowOff>23813</xdr:rowOff>
    </xdr:from>
    <xdr:to>
      <xdr:col>10</xdr:col>
      <xdr:colOff>416719</xdr:colOff>
      <xdr:row>2</xdr:row>
      <xdr:rowOff>0</xdr:rowOff>
    </xdr:to>
    <xdr:sp macro="" textlink="">
      <xdr:nvSpPr>
        <xdr:cNvPr id="3" name="Arrow: Up-Down 2">
          <a:extLst>
            <a:ext uri="{FF2B5EF4-FFF2-40B4-BE49-F238E27FC236}">
              <a16:creationId xmlns:a16="http://schemas.microsoft.com/office/drawing/2014/main" id="{00000000-0008-0000-2E00-000003000000}"/>
            </a:ext>
          </a:extLst>
        </xdr:cNvPr>
        <xdr:cNvSpPr/>
      </xdr:nvSpPr>
      <xdr:spPr>
        <a:xfrm>
          <a:off x="6765131" y="23813"/>
          <a:ext cx="261938" cy="490537"/>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11</xdr:col>
      <xdr:colOff>0</xdr:colOff>
      <xdr:row>0</xdr:row>
      <xdr:rowOff>0</xdr:rowOff>
    </xdr:from>
    <xdr:to>
      <xdr:col>15</xdr:col>
      <xdr:colOff>451303</xdr:colOff>
      <xdr:row>6</xdr:row>
      <xdr:rowOff>210911</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2E00-000004000000}"/>
            </a:ext>
          </a:extLst>
        </xdr:cNvPr>
        <xdr:cNvSpPr/>
      </xdr:nvSpPr>
      <xdr:spPr>
        <a:xfrm>
          <a:off x="7252607" y="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23</xdr:col>
      <xdr:colOff>0</xdr:colOff>
      <xdr:row>1</xdr:row>
      <xdr:rowOff>0</xdr:rowOff>
    </xdr:from>
    <xdr:to>
      <xdr:col>30</xdr:col>
      <xdr:colOff>301625</xdr:colOff>
      <xdr:row>9</xdr:row>
      <xdr:rowOff>20410</xdr:rowOff>
    </xdr:to>
    <xdr:sp macro="" textlink="">
      <xdr:nvSpPr>
        <xdr:cNvPr id="3" name="Left Arrow 2">
          <a:hlinkClick xmlns:r="http://schemas.openxmlformats.org/officeDocument/2006/relationships" r:id="rId2"/>
          <a:extLst>
            <a:ext uri="{FF2B5EF4-FFF2-40B4-BE49-F238E27FC236}">
              <a16:creationId xmlns:a16="http://schemas.microsoft.com/office/drawing/2014/main" id="{00000000-0008-0000-2F00-000003000000}"/>
            </a:ext>
          </a:extLst>
        </xdr:cNvPr>
        <xdr:cNvSpPr/>
      </xdr:nvSpPr>
      <xdr:spPr>
        <a:xfrm>
          <a:off x="7007679" y="217714"/>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13</xdr:col>
      <xdr:colOff>81643</xdr:colOff>
      <xdr:row>3</xdr:row>
      <xdr:rowOff>68035</xdr:rowOff>
    </xdr:from>
    <xdr:to>
      <xdr:col>15</xdr:col>
      <xdr:colOff>497976</xdr:colOff>
      <xdr:row>3</xdr:row>
      <xdr:rowOff>210909</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28607" y="721178"/>
          <a:ext cx="729298" cy="14287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17</xdr:col>
      <xdr:colOff>0</xdr:colOff>
      <xdr:row>0</xdr:row>
      <xdr:rowOff>0</xdr:rowOff>
    </xdr:from>
    <xdr:to>
      <xdr:col>21</xdr:col>
      <xdr:colOff>29482</xdr:colOff>
      <xdr:row>8</xdr:row>
      <xdr:rowOff>20411</xdr:rowOff>
    </xdr:to>
    <xdr:sp macro="" textlink="">
      <xdr:nvSpPr>
        <xdr:cNvPr id="3" name="Left Arrow 2">
          <a:hlinkClick xmlns:r="http://schemas.openxmlformats.org/officeDocument/2006/relationships" r:id="rId2"/>
          <a:extLst>
            <a:ext uri="{FF2B5EF4-FFF2-40B4-BE49-F238E27FC236}">
              <a16:creationId xmlns:a16="http://schemas.microsoft.com/office/drawing/2014/main" id="{00000000-0008-0000-3000-000003000000}"/>
            </a:ext>
          </a:extLst>
        </xdr:cNvPr>
        <xdr:cNvSpPr/>
      </xdr:nvSpPr>
      <xdr:spPr>
        <a:xfrm>
          <a:off x="6803571" y="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oneCell">
    <xdr:from>
      <xdr:col>13</xdr:col>
      <xdr:colOff>81643</xdr:colOff>
      <xdr:row>3</xdr:row>
      <xdr:rowOff>40821</xdr:rowOff>
    </xdr:from>
    <xdr:to>
      <xdr:col>15</xdr:col>
      <xdr:colOff>497976</xdr:colOff>
      <xdr:row>3</xdr:row>
      <xdr:rowOff>183695</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3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28607" y="693964"/>
          <a:ext cx="729298" cy="14287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2</xdr:col>
      <xdr:colOff>690562</xdr:colOff>
      <xdr:row>4</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0" y="438150"/>
          <a:ext cx="966787" cy="64055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18</xdr:col>
      <xdr:colOff>0</xdr:colOff>
      <xdr:row>1</xdr:row>
      <xdr:rowOff>0</xdr:rowOff>
    </xdr:from>
    <xdr:to>
      <xdr:col>24</xdr:col>
      <xdr:colOff>165554</xdr:colOff>
      <xdr:row>9</xdr:row>
      <xdr:rowOff>20410</xdr:rowOff>
    </xdr:to>
    <xdr:sp macro="" textlink="">
      <xdr:nvSpPr>
        <xdr:cNvPr id="3" name="Left Arrow 2">
          <a:hlinkClick xmlns:r="http://schemas.openxmlformats.org/officeDocument/2006/relationships" r:id="rId2"/>
          <a:extLst>
            <a:ext uri="{FF2B5EF4-FFF2-40B4-BE49-F238E27FC236}">
              <a16:creationId xmlns:a16="http://schemas.microsoft.com/office/drawing/2014/main" id="{00000000-0008-0000-3100-000003000000}"/>
            </a:ext>
          </a:extLst>
        </xdr:cNvPr>
        <xdr:cNvSpPr/>
      </xdr:nvSpPr>
      <xdr:spPr>
        <a:xfrm>
          <a:off x="7034893" y="217714"/>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absolute">
    <xdr:from>
      <xdr:col>1</xdr:col>
      <xdr:colOff>0</xdr:colOff>
      <xdr:row>0</xdr:row>
      <xdr:rowOff>0</xdr:rowOff>
    </xdr:from>
    <xdr:to>
      <xdr:col>2</xdr:col>
      <xdr:colOff>607219</xdr:colOff>
      <xdr:row>2</xdr:row>
      <xdr:rowOff>202406</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171450" y="0"/>
          <a:ext cx="959644" cy="621506"/>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10</xdr:col>
      <xdr:colOff>520474</xdr:colOff>
      <xdr:row>0</xdr:row>
      <xdr:rowOff>0</xdr:rowOff>
    </xdr:from>
    <xdr:to>
      <xdr:col>19</xdr:col>
      <xdr:colOff>515712</xdr:colOff>
      <xdr:row>3</xdr:row>
      <xdr:rowOff>154781</xdr:rowOff>
    </xdr:to>
    <xdr:sp macro="" textlink="">
      <xdr:nvSpPr>
        <xdr:cNvPr id="3" name="Rounded Rectangle 2">
          <a:extLst>
            <a:ext uri="{FF2B5EF4-FFF2-40B4-BE49-F238E27FC236}">
              <a16:creationId xmlns:a16="http://schemas.microsoft.com/office/drawing/2014/main" id="{00000000-0008-0000-3200-000003000000}"/>
            </a:ext>
          </a:extLst>
        </xdr:cNvPr>
        <xdr:cNvSpPr/>
      </xdr:nvSpPr>
      <xdr:spPr>
        <a:xfrm>
          <a:off x="8956903" y="0"/>
          <a:ext cx="5506130" cy="767102"/>
        </a:xfrm>
        <a:prstGeom prst="roundRect">
          <a:avLst/>
        </a:prstGeom>
        <a:solidFill>
          <a:srgbClr val="00B0F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l"/>
          <a:r>
            <a:rPr lang="mr-IN" sz="1400">
              <a:solidFill>
                <a:srgbClr val="FF0000"/>
              </a:solidFill>
            </a:rPr>
            <a:t>सूचना-</a:t>
          </a:r>
          <a:r>
            <a:rPr lang="mr-IN" sz="1400" baseline="0"/>
            <a:t> </a:t>
          </a:r>
          <a:r>
            <a:rPr lang="mr-IN" sz="1400"/>
            <a:t>अनुक्रमणिकेतील शेवटच्या विद्यार्थ्याच्या खालील भाग रिक्त करून घ्या व नंतर प्रिंट काढा...</a:t>
          </a:r>
          <a:endParaRPr lang="en-US" sz="1400"/>
        </a:p>
      </xdr:txBody>
    </xdr:sp>
    <xdr:clientData/>
  </xdr:twoCellAnchor>
  <xdr:twoCellAnchor editAs="absolute">
    <xdr:from>
      <xdr:col>16</xdr:col>
      <xdr:colOff>583406</xdr:colOff>
      <xdr:row>0</xdr:row>
      <xdr:rowOff>142875</xdr:rowOff>
    </xdr:from>
    <xdr:to>
      <xdr:col>18</xdr:col>
      <xdr:colOff>333375</xdr:colOff>
      <xdr:row>3</xdr:row>
      <xdr:rowOff>130968</xdr:rowOff>
    </xdr:to>
    <xdr:sp macro="" textlink="">
      <xdr:nvSpPr>
        <xdr:cNvPr id="4" name="Left Arrow 3">
          <a:hlinkClick xmlns:r="http://schemas.openxmlformats.org/officeDocument/2006/relationships" r:id="rId1"/>
          <a:extLst>
            <a:ext uri="{FF2B5EF4-FFF2-40B4-BE49-F238E27FC236}">
              <a16:creationId xmlns:a16="http://schemas.microsoft.com/office/drawing/2014/main" id="{00000000-0008-0000-3200-000004000000}"/>
            </a:ext>
          </a:extLst>
        </xdr:cNvPr>
        <xdr:cNvSpPr/>
      </xdr:nvSpPr>
      <xdr:spPr>
        <a:xfrm>
          <a:off x="12642056" y="142875"/>
          <a:ext cx="969169" cy="616743"/>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7</xdr:col>
      <xdr:colOff>231322</xdr:colOff>
      <xdr:row>0</xdr:row>
      <xdr:rowOff>0</xdr:rowOff>
    </xdr:from>
    <xdr:to>
      <xdr:col>12</xdr:col>
      <xdr:colOff>233590</xdr:colOff>
      <xdr:row>8</xdr:row>
      <xdr:rowOff>129268</xdr:rowOff>
    </xdr:to>
    <xdr:sp macro="" textlink="">
      <xdr:nvSpPr>
        <xdr:cNvPr id="5" name="Left Arrow 4">
          <a:hlinkClick xmlns:r="http://schemas.openxmlformats.org/officeDocument/2006/relationships" r:id="rId2"/>
          <a:extLst>
            <a:ext uri="{FF2B5EF4-FFF2-40B4-BE49-F238E27FC236}">
              <a16:creationId xmlns:a16="http://schemas.microsoft.com/office/drawing/2014/main" id="{00000000-0008-0000-3200-000005000000}"/>
            </a:ext>
          </a:extLst>
        </xdr:cNvPr>
        <xdr:cNvSpPr/>
      </xdr:nvSpPr>
      <xdr:spPr>
        <a:xfrm>
          <a:off x="6830786" y="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absolute">
    <xdr:from>
      <xdr:col>13</xdr:col>
      <xdr:colOff>369434</xdr:colOff>
      <xdr:row>0</xdr:row>
      <xdr:rowOff>105116</xdr:rowOff>
    </xdr:from>
    <xdr:to>
      <xdr:col>20</xdr:col>
      <xdr:colOff>462643</xdr:colOff>
      <xdr:row>4</xdr:row>
      <xdr:rowOff>54429</xdr:rowOff>
    </xdr:to>
    <xdr:sp macro="" textlink="">
      <xdr:nvSpPr>
        <xdr:cNvPr id="2" name="Rounded Rectangle 1">
          <a:extLst>
            <a:ext uri="{FF2B5EF4-FFF2-40B4-BE49-F238E27FC236}">
              <a16:creationId xmlns:a16="http://schemas.microsoft.com/office/drawing/2014/main" id="{00000000-0008-0000-3300-000002000000}"/>
            </a:ext>
          </a:extLst>
        </xdr:cNvPr>
        <xdr:cNvSpPr/>
      </xdr:nvSpPr>
      <xdr:spPr>
        <a:xfrm>
          <a:off x="6792005" y="105116"/>
          <a:ext cx="4379459" cy="1527742"/>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0</xdr:colOff>
      <xdr:row>1</xdr:row>
      <xdr:rowOff>139473</xdr:rowOff>
    </xdr:from>
    <xdr:to>
      <xdr:col>1</xdr:col>
      <xdr:colOff>607218</xdr:colOff>
      <xdr:row>2</xdr:row>
      <xdr:rowOff>372496</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3300-000003000000}"/>
            </a:ext>
          </a:extLst>
        </xdr:cNvPr>
        <xdr:cNvSpPr/>
      </xdr:nvSpPr>
      <xdr:spPr>
        <a:xfrm>
          <a:off x="0" y="538162"/>
          <a:ext cx="969168" cy="635794"/>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435429</xdr:colOff>
      <xdr:row>4</xdr:row>
      <xdr:rowOff>108858</xdr:rowOff>
    </xdr:from>
    <xdr:to>
      <xdr:col>18</xdr:col>
      <xdr:colOff>437696</xdr:colOff>
      <xdr:row>8</xdr:row>
      <xdr:rowOff>292555</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3300-000004000000}"/>
            </a:ext>
          </a:extLst>
        </xdr:cNvPr>
        <xdr:cNvSpPr/>
      </xdr:nvSpPr>
      <xdr:spPr>
        <a:xfrm>
          <a:off x="6858000" y="1687287"/>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absolute">
    <xdr:from>
      <xdr:col>19</xdr:col>
      <xdr:colOff>82805</xdr:colOff>
      <xdr:row>0</xdr:row>
      <xdr:rowOff>10306</xdr:rowOff>
    </xdr:from>
    <xdr:to>
      <xdr:col>26</xdr:col>
      <xdr:colOff>287252</xdr:colOff>
      <xdr:row>6</xdr:row>
      <xdr:rowOff>95493</xdr:rowOff>
    </xdr:to>
    <xdr:sp macro="" textlink="">
      <xdr:nvSpPr>
        <xdr:cNvPr id="2" name="Rounded Rectangle 1">
          <a:extLst>
            <a:ext uri="{FF2B5EF4-FFF2-40B4-BE49-F238E27FC236}">
              <a16:creationId xmlns:a16="http://schemas.microsoft.com/office/drawing/2014/main" id="{00000000-0008-0000-3400-000002000000}"/>
            </a:ext>
          </a:extLst>
        </xdr:cNvPr>
        <xdr:cNvSpPr/>
      </xdr:nvSpPr>
      <xdr:spPr>
        <a:xfrm>
          <a:off x="6925989" y="10306"/>
          <a:ext cx="4471646" cy="1571087"/>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निकाल पुस्तिकेची (पंचागची) 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लीगल साईजचे पेज वापरावे.</a:t>
          </a:r>
          <a:endParaRPr lang="en-US" sz="1400"/>
        </a:p>
      </xdr:txBody>
    </xdr:sp>
    <xdr:clientData fPrintsWithSheet="0"/>
  </xdr:twoCellAnchor>
  <xdr:twoCellAnchor editAs="absolute">
    <xdr:from>
      <xdr:col>0</xdr:col>
      <xdr:colOff>61383</xdr:colOff>
      <xdr:row>0</xdr:row>
      <xdr:rowOff>8996</xdr:rowOff>
    </xdr:from>
    <xdr:to>
      <xdr:col>3</xdr:col>
      <xdr:colOff>301209</xdr:colOff>
      <xdr:row>2</xdr:row>
      <xdr:rowOff>96189</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3400-000003000000}"/>
            </a:ext>
          </a:extLst>
        </xdr:cNvPr>
        <xdr:cNvSpPr/>
      </xdr:nvSpPr>
      <xdr:spPr>
        <a:xfrm>
          <a:off x="61383" y="8996"/>
          <a:ext cx="966901" cy="582493"/>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26</xdr:col>
      <xdr:colOff>571500</xdr:colOff>
      <xdr:row>0</xdr:row>
      <xdr:rowOff>74083</xdr:rowOff>
    </xdr:from>
    <xdr:to>
      <xdr:col>31</xdr:col>
      <xdr:colOff>566208</xdr:colOff>
      <xdr:row>7</xdr:row>
      <xdr:rowOff>132291</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3400-000004000000}"/>
            </a:ext>
          </a:extLst>
        </xdr:cNvPr>
        <xdr:cNvSpPr/>
      </xdr:nvSpPr>
      <xdr:spPr>
        <a:xfrm>
          <a:off x="11747500" y="74083"/>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absolute">
    <xdr:from>
      <xdr:col>20</xdr:col>
      <xdr:colOff>0</xdr:colOff>
      <xdr:row>11</xdr:row>
      <xdr:rowOff>0</xdr:rowOff>
    </xdr:from>
    <xdr:to>
      <xdr:col>24</xdr:col>
      <xdr:colOff>608542</xdr:colOff>
      <xdr:row>18</xdr:row>
      <xdr:rowOff>58208</xdr:rowOff>
    </xdr:to>
    <xdr:sp macro="" textlink="">
      <xdr:nvSpPr>
        <xdr:cNvPr id="5" name="Left Arrow 4">
          <a:hlinkClick xmlns:r="http://schemas.openxmlformats.org/officeDocument/2006/relationships" r:id="rId2"/>
          <a:extLst>
            <a:ext uri="{FF2B5EF4-FFF2-40B4-BE49-F238E27FC236}">
              <a16:creationId xmlns:a16="http://schemas.microsoft.com/office/drawing/2014/main" id="{00000000-0008-0000-3400-000005000000}"/>
            </a:ext>
          </a:extLst>
        </xdr:cNvPr>
        <xdr:cNvSpPr/>
      </xdr:nvSpPr>
      <xdr:spPr>
        <a:xfrm>
          <a:off x="7493000" y="2677583"/>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editAs="oneCell">
    <xdr:from>
      <xdr:col>0</xdr:col>
      <xdr:colOff>59531</xdr:colOff>
      <xdr:row>0</xdr:row>
      <xdr:rowOff>35720</xdr:rowOff>
    </xdr:from>
    <xdr:to>
      <xdr:col>0</xdr:col>
      <xdr:colOff>788829</xdr:colOff>
      <xdr:row>0</xdr:row>
      <xdr:rowOff>178594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31" y="35720"/>
          <a:ext cx="729298" cy="142874"/>
        </a:xfrm>
        <a:prstGeom prst="rect">
          <a:avLst/>
        </a:prstGeom>
      </xdr:spPr>
    </xdr:pic>
    <xdr:clientData/>
  </xdr:twoCellAnchor>
  <xdr:twoCellAnchor editAs="absolute">
    <xdr:from>
      <xdr:col>0</xdr:col>
      <xdr:colOff>0</xdr:colOff>
      <xdr:row>0</xdr:row>
      <xdr:rowOff>0</xdr:rowOff>
    </xdr:from>
    <xdr:to>
      <xdr:col>0</xdr:col>
      <xdr:colOff>960702</xdr:colOff>
      <xdr:row>3</xdr:row>
      <xdr:rowOff>4649</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3500-000003000000}"/>
            </a:ext>
          </a:extLst>
        </xdr:cNvPr>
        <xdr:cNvSpPr/>
      </xdr:nvSpPr>
      <xdr:spPr>
        <a:xfrm>
          <a:off x="0" y="0"/>
          <a:ext cx="960702" cy="633299"/>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39</xdr:col>
      <xdr:colOff>530679</xdr:colOff>
      <xdr:row>0</xdr:row>
      <xdr:rowOff>0</xdr:rowOff>
    </xdr:from>
    <xdr:to>
      <xdr:col>46</xdr:col>
      <xdr:colOff>470807</xdr:colOff>
      <xdr:row>8</xdr:row>
      <xdr:rowOff>66676</xdr:rowOff>
    </xdr:to>
    <xdr:sp macro="" textlink="">
      <xdr:nvSpPr>
        <xdr:cNvPr id="4" name="Rectangle 3">
          <a:extLst>
            <a:ext uri="{FF2B5EF4-FFF2-40B4-BE49-F238E27FC236}">
              <a16:creationId xmlns:a16="http://schemas.microsoft.com/office/drawing/2014/main" id="{00000000-0008-0000-3500-000004000000}"/>
            </a:ext>
          </a:extLst>
        </xdr:cNvPr>
        <xdr:cNvSpPr/>
      </xdr:nvSpPr>
      <xdr:spPr>
        <a:xfrm>
          <a:off x="24286029" y="0"/>
          <a:ext cx="4207328" cy="1743076"/>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43</xdr:col>
      <xdr:colOff>338818</xdr:colOff>
      <xdr:row>20</xdr:row>
      <xdr:rowOff>191861</xdr:rowOff>
    </xdr:from>
    <xdr:to>
      <xdr:col>50</xdr:col>
      <xdr:colOff>261257</xdr:colOff>
      <xdr:row>29</xdr:row>
      <xdr:rowOff>54430</xdr:rowOff>
    </xdr:to>
    <xdr:sp macro="" textlink="">
      <xdr:nvSpPr>
        <xdr:cNvPr id="5" name="Rectangle 4">
          <a:extLst>
            <a:ext uri="{FF2B5EF4-FFF2-40B4-BE49-F238E27FC236}">
              <a16:creationId xmlns:a16="http://schemas.microsoft.com/office/drawing/2014/main" id="{00000000-0008-0000-3500-000005000000}"/>
            </a:ext>
          </a:extLst>
        </xdr:cNvPr>
        <xdr:cNvSpPr/>
      </xdr:nvSpPr>
      <xdr:spPr>
        <a:xfrm>
          <a:off x="26532568" y="4382861"/>
          <a:ext cx="4189639" cy="1748519"/>
        </a:xfrm>
        <a:prstGeom prst="rect">
          <a:avLst/>
        </a:prstGeom>
        <a:solidFill>
          <a:schemeClr val="accent6">
            <a:lumMod val="75000"/>
          </a:schemeClr>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mr-IN" sz="1100">
              <a:solidFill>
                <a:schemeClr val="accent2">
                  <a:lumMod val="75000"/>
                </a:schemeClr>
              </a:solidFill>
              <a:latin typeface="BalBharatiDev01" pitchFamily="2" charset="0"/>
              <a:ea typeface="Arial Unicode MS" pitchFamily="34" charset="-128"/>
              <a:cs typeface="+mn-cs"/>
            </a:rPr>
            <a:t>अत्यंत महत्वाची सूचना - </a:t>
          </a:r>
          <a:r>
            <a:rPr lang="mr-IN" sz="1100" baseline="0">
              <a:solidFill>
                <a:schemeClr val="accent2">
                  <a:lumMod val="75000"/>
                </a:schemeClr>
              </a:solidFill>
              <a:latin typeface="BalBharatiDev01" pitchFamily="2" charset="0"/>
              <a:ea typeface="Arial Unicode MS" pitchFamily="34" charset="-128"/>
              <a:cs typeface="+mn-cs"/>
            </a:rPr>
            <a:t> </a:t>
          </a:r>
          <a:r>
            <a:rPr lang="mr-IN" sz="1100" baseline="0">
              <a:solidFill>
                <a:srgbClr val="FFFF00"/>
              </a:solidFill>
              <a:latin typeface="BalBharatiDev01" pitchFamily="2" charset="0"/>
              <a:ea typeface="Arial Unicode MS" pitchFamily="34" charset="-128"/>
              <a:cs typeface="+mn-cs"/>
            </a:rPr>
            <a:t>(हा बदल अंतिम वेळी सर्वात शेवटी करावा) </a:t>
          </a:r>
          <a:r>
            <a:rPr lang="mr-IN" sz="1100" baseline="0">
              <a:solidFill>
                <a:schemeClr val="bg1"/>
              </a:solidFill>
              <a:latin typeface="BalBharatiDev01" pitchFamily="2" charset="0"/>
              <a:ea typeface="Arial Unicode MS" pitchFamily="34" charset="-128"/>
              <a:cs typeface="+mn-cs"/>
            </a:rPr>
            <a:t>वर्गाचा गोषवारा तसेच शेकडा निकाल अचूक येण्याकरिता ACADEMIC शिट्स मध्ये </a:t>
          </a:r>
          <a:r>
            <a:rPr lang="mr-IN" sz="1100" u="sng" baseline="0">
              <a:solidFill>
                <a:schemeClr val="bg1"/>
              </a:solidFill>
              <a:latin typeface="BalBharatiDev01" pitchFamily="2" charset="0"/>
              <a:ea typeface="Arial Unicode MS" pitchFamily="34" charset="-128"/>
              <a:cs typeface="+mn-cs"/>
            </a:rPr>
            <a:t>गुणांच्या जागी</a:t>
          </a:r>
          <a:r>
            <a:rPr lang="mr-IN" sz="1100" baseline="0">
              <a:solidFill>
                <a:schemeClr val="bg1"/>
              </a:solidFill>
              <a:latin typeface="BalBharatiDev01" pitchFamily="2" charset="0"/>
              <a:ea typeface="Arial Unicode MS" pitchFamily="34" charset="-128"/>
              <a:cs typeface="+mn-cs"/>
            </a:rPr>
            <a:t> आलेल्या  </a:t>
          </a:r>
          <a:r>
            <a:rPr lang="mr-IN" sz="1100" baseline="0">
              <a:solidFill>
                <a:srgbClr val="FFFF00"/>
              </a:solidFill>
              <a:latin typeface="BalBharatiDev01" pitchFamily="2" charset="0"/>
              <a:ea typeface="Arial Unicode MS" pitchFamily="34" charset="-128"/>
              <a:cs typeface="+mn-cs"/>
            </a:rPr>
            <a:t>###</a:t>
          </a:r>
          <a:r>
            <a:rPr lang="mr-IN" sz="1100" baseline="0">
              <a:solidFill>
                <a:schemeClr val="bg1"/>
              </a:solidFill>
              <a:latin typeface="BalBharatiDev01" pitchFamily="2" charset="0"/>
              <a:ea typeface="Arial Unicode MS" pitchFamily="34" charset="-128"/>
              <a:cs typeface="+mn-cs"/>
            </a:rPr>
            <a:t> या चिन्हाच्या जागी </a:t>
          </a:r>
          <a:r>
            <a:rPr lang="mr-IN" sz="1100">
              <a:solidFill>
                <a:schemeClr val="bg1"/>
              </a:solidFill>
              <a:effectLst/>
              <a:latin typeface="BalBharatiDev01" pitchFamily="2" charset="0"/>
              <a:ea typeface="Arial Unicode MS" pitchFamily="34" charset="-128"/>
              <a:cs typeface="+mn-cs"/>
            </a:rPr>
            <a:t> विद्यार्थी अनुपस्थित असल्यास </a:t>
          </a:r>
          <a:r>
            <a:rPr lang="en-US" sz="1100">
              <a:solidFill>
                <a:srgbClr val="FFFF00"/>
              </a:solidFill>
              <a:effectLst/>
              <a:latin typeface="BalBharatiDev01" pitchFamily="2" charset="0"/>
              <a:ea typeface="Arial Unicode MS" pitchFamily="34" charset="-128"/>
              <a:cs typeface="+mn-cs"/>
            </a:rPr>
            <a:t>AA</a:t>
          </a:r>
          <a:r>
            <a:rPr lang="en-US" sz="1100" baseline="0">
              <a:solidFill>
                <a:schemeClr val="bg1"/>
              </a:solidFill>
              <a:effectLst/>
              <a:latin typeface="BalBharatiDev01" pitchFamily="2" charset="0"/>
              <a:ea typeface="Arial Unicode MS" pitchFamily="34" charset="-128"/>
              <a:cs typeface="+mn-cs"/>
            </a:rPr>
            <a:t>  </a:t>
          </a:r>
          <a:r>
            <a:rPr lang="mr-IN" sz="1100" baseline="0">
              <a:solidFill>
                <a:schemeClr val="bg1"/>
              </a:solidFill>
              <a:effectLst/>
              <a:latin typeface="BalBharatiDev01" pitchFamily="2" charset="0"/>
              <a:ea typeface="Arial Unicode MS" pitchFamily="34" charset="-128"/>
              <a:cs typeface="+mn-cs"/>
            </a:rPr>
            <a:t>व  नाव कमी केलेलं असल्यास </a:t>
          </a:r>
          <a:r>
            <a:rPr lang="mr-IN" sz="1100" baseline="0">
              <a:solidFill>
                <a:srgbClr val="FFFF00"/>
              </a:solidFill>
              <a:effectLst/>
              <a:latin typeface="BalBharatiDev01" pitchFamily="2" charset="0"/>
              <a:ea typeface="Arial Unicode MS" pitchFamily="34" charset="-128"/>
              <a:cs typeface="+mn-cs"/>
            </a:rPr>
            <a:t>-</a:t>
          </a:r>
          <a:r>
            <a:rPr lang="mr-IN" sz="1100" baseline="0">
              <a:solidFill>
                <a:schemeClr val="bg1"/>
              </a:solidFill>
              <a:effectLst/>
              <a:latin typeface="BalBharatiDev01" pitchFamily="2" charset="0"/>
              <a:ea typeface="Arial Unicode MS" pitchFamily="34" charset="-128"/>
              <a:cs typeface="+mn-cs"/>
            </a:rPr>
            <a:t> (आडवी रेषा)  टाकावी. या खेरीज कोणताही बदल करू नये...</a:t>
          </a:r>
          <a:endParaRPr lang="en-US" sz="1100">
            <a:solidFill>
              <a:schemeClr val="bg1"/>
            </a:solidFill>
            <a:latin typeface="BalBharatiDev01" pitchFamily="2" charset="0"/>
            <a:ea typeface="Arial Unicode MS" pitchFamily="34" charset="-128"/>
            <a:cs typeface="+mn-cs"/>
          </a:endParaRPr>
        </a:p>
      </xdr:txBody>
    </xdr:sp>
    <xdr:clientData fPrintsWithSheet="0"/>
  </xdr:twoCellAnchor>
  <xdr:twoCellAnchor editAs="absolute">
    <xdr:from>
      <xdr:col>12</xdr:col>
      <xdr:colOff>0</xdr:colOff>
      <xdr:row>1</xdr:row>
      <xdr:rowOff>0</xdr:rowOff>
    </xdr:from>
    <xdr:to>
      <xdr:col>17</xdr:col>
      <xdr:colOff>27781</xdr:colOff>
      <xdr:row>9</xdr:row>
      <xdr:rowOff>47625</xdr:rowOff>
    </xdr:to>
    <xdr:sp macro="" textlink="">
      <xdr:nvSpPr>
        <xdr:cNvPr id="6" name="Left Arrow 5">
          <a:hlinkClick xmlns:r="http://schemas.openxmlformats.org/officeDocument/2006/relationships" r:id="rId4"/>
          <a:extLst>
            <a:ext uri="{FF2B5EF4-FFF2-40B4-BE49-F238E27FC236}">
              <a16:creationId xmlns:a16="http://schemas.microsoft.com/office/drawing/2014/main" id="{00000000-0008-0000-3500-000006000000}"/>
            </a:ext>
          </a:extLst>
        </xdr:cNvPr>
        <xdr:cNvSpPr/>
      </xdr:nvSpPr>
      <xdr:spPr>
        <a:xfrm>
          <a:off x="7322344" y="214313"/>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editAs="oneCell">
    <xdr:from>
      <xdr:col>0</xdr:col>
      <xdr:colOff>81643</xdr:colOff>
      <xdr:row>0</xdr:row>
      <xdr:rowOff>54429</xdr:rowOff>
    </xdr:from>
    <xdr:to>
      <xdr:col>0</xdr:col>
      <xdr:colOff>984590</xdr:colOff>
      <xdr:row>0</xdr:row>
      <xdr:rowOff>231322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43" y="54429"/>
          <a:ext cx="902947" cy="176893"/>
        </a:xfrm>
        <a:prstGeom prst="rect">
          <a:avLst/>
        </a:prstGeom>
      </xdr:spPr>
    </xdr:pic>
    <xdr:clientData/>
  </xdr:twoCellAnchor>
  <xdr:twoCellAnchor editAs="absolute">
    <xdr:from>
      <xdr:col>0</xdr:col>
      <xdr:colOff>40821</xdr:colOff>
      <xdr:row>0</xdr:row>
      <xdr:rowOff>40821</xdr:rowOff>
    </xdr:from>
    <xdr:to>
      <xdr:col>0</xdr:col>
      <xdr:colOff>1005227</xdr:colOff>
      <xdr:row>2</xdr:row>
      <xdr:rowOff>195602</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3600-000003000000}"/>
            </a:ext>
          </a:extLst>
        </xdr:cNvPr>
        <xdr:cNvSpPr/>
      </xdr:nvSpPr>
      <xdr:spPr>
        <a:xfrm>
          <a:off x="40821" y="40821"/>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oneCell">
    <xdr:from>
      <xdr:col>0</xdr:col>
      <xdr:colOff>40821</xdr:colOff>
      <xdr:row>26</xdr:row>
      <xdr:rowOff>40821</xdr:rowOff>
    </xdr:from>
    <xdr:to>
      <xdr:col>0</xdr:col>
      <xdr:colOff>943768</xdr:colOff>
      <xdr:row>26</xdr:row>
      <xdr:rowOff>217714</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3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1" y="6527346"/>
          <a:ext cx="902947" cy="176893"/>
        </a:xfrm>
        <a:prstGeom prst="rect">
          <a:avLst/>
        </a:prstGeom>
      </xdr:spPr>
    </xdr:pic>
    <xdr:clientData/>
  </xdr:twoCellAnchor>
  <xdr:twoCellAnchor editAs="absolute">
    <xdr:from>
      <xdr:col>13</xdr:col>
      <xdr:colOff>163286</xdr:colOff>
      <xdr:row>0</xdr:row>
      <xdr:rowOff>40821</xdr:rowOff>
    </xdr:from>
    <xdr:to>
      <xdr:col>22</xdr:col>
      <xdr:colOff>134711</xdr:colOff>
      <xdr:row>5</xdr:row>
      <xdr:rowOff>163285</xdr:rowOff>
    </xdr:to>
    <xdr:sp macro="" textlink="">
      <xdr:nvSpPr>
        <xdr:cNvPr id="6" name="Rounded Rectangle 5">
          <a:extLst>
            <a:ext uri="{FF2B5EF4-FFF2-40B4-BE49-F238E27FC236}">
              <a16:creationId xmlns:a16="http://schemas.microsoft.com/office/drawing/2014/main" id="{00000000-0008-0000-3600-000006000000}"/>
            </a:ext>
          </a:extLst>
        </xdr:cNvPr>
        <xdr:cNvSpPr/>
      </xdr:nvSpPr>
      <xdr:spPr>
        <a:xfrm>
          <a:off x="8069036" y="40821"/>
          <a:ext cx="5229225" cy="1313089"/>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twoCellAnchor editAs="absolute">
    <xdr:from>
      <xdr:col>14</xdr:col>
      <xdr:colOff>0</xdr:colOff>
      <xdr:row>7</xdr:row>
      <xdr:rowOff>0</xdr:rowOff>
    </xdr:from>
    <xdr:to>
      <xdr:col>19</xdr:col>
      <xdr:colOff>2268</xdr:colOff>
      <xdr:row>14</xdr:row>
      <xdr:rowOff>47625</xdr:rowOff>
    </xdr:to>
    <xdr:sp macro="" textlink="">
      <xdr:nvSpPr>
        <xdr:cNvPr id="7" name="Left Arrow 6">
          <a:hlinkClick xmlns:r="http://schemas.openxmlformats.org/officeDocument/2006/relationships" r:id="rId4"/>
          <a:extLst>
            <a:ext uri="{FF2B5EF4-FFF2-40B4-BE49-F238E27FC236}">
              <a16:creationId xmlns:a16="http://schemas.microsoft.com/office/drawing/2014/main" id="{00000000-0008-0000-3600-000007000000}"/>
            </a:ext>
          </a:extLst>
        </xdr:cNvPr>
        <xdr:cNvSpPr/>
      </xdr:nvSpPr>
      <xdr:spPr>
        <a:xfrm>
          <a:off x="8368393" y="171450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absolute">
    <xdr:from>
      <xdr:col>23</xdr:col>
      <xdr:colOff>0</xdr:colOff>
      <xdr:row>1</xdr:row>
      <xdr:rowOff>0</xdr:rowOff>
    </xdr:from>
    <xdr:to>
      <xdr:col>28</xdr:col>
      <xdr:colOff>2268</xdr:colOff>
      <xdr:row>8</xdr:row>
      <xdr:rowOff>47625</xdr:rowOff>
    </xdr:to>
    <xdr:sp macro="" textlink="">
      <xdr:nvSpPr>
        <xdr:cNvPr id="8" name="Left Arrow 7">
          <a:hlinkClick xmlns:r="http://schemas.openxmlformats.org/officeDocument/2006/relationships" r:id="rId4"/>
          <a:extLst>
            <a:ext uri="{FF2B5EF4-FFF2-40B4-BE49-F238E27FC236}">
              <a16:creationId xmlns:a16="http://schemas.microsoft.com/office/drawing/2014/main" id="{00000000-0008-0000-3600-000008000000}"/>
            </a:ext>
          </a:extLst>
        </xdr:cNvPr>
        <xdr:cNvSpPr/>
      </xdr:nvSpPr>
      <xdr:spPr>
        <a:xfrm>
          <a:off x="13879286" y="244929"/>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editAs="oneCell">
    <xdr:from>
      <xdr:col>0</xdr:col>
      <xdr:colOff>57151</xdr:colOff>
      <xdr:row>0</xdr:row>
      <xdr:rowOff>29935</xdr:rowOff>
    </xdr:from>
    <xdr:to>
      <xdr:col>0</xdr:col>
      <xdr:colOff>960098</xdr:colOff>
      <xdr:row>0</xdr:row>
      <xdr:rowOff>206828</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1" y="29935"/>
          <a:ext cx="902947" cy="176893"/>
        </a:xfrm>
        <a:prstGeom prst="rect">
          <a:avLst/>
        </a:prstGeom>
      </xdr:spPr>
    </xdr:pic>
    <xdr:clientData/>
  </xdr:twoCellAnchor>
  <xdr:twoCellAnchor editAs="absolute">
    <xdr:from>
      <xdr:col>0</xdr:col>
      <xdr:colOff>13606</xdr:colOff>
      <xdr:row>0</xdr:row>
      <xdr:rowOff>0</xdr:rowOff>
    </xdr:from>
    <xdr:to>
      <xdr:col>0</xdr:col>
      <xdr:colOff>978012</xdr:colOff>
      <xdr:row>2</xdr:row>
      <xdr:rowOff>154781</xdr:rowOff>
    </xdr:to>
    <xdr:sp macro="" textlink="">
      <xdr:nvSpPr>
        <xdr:cNvPr id="3" name="Left Arrow 2">
          <a:hlinkClick xmlns:r="http://schemas.openxmlformats.org/officeDocument/2006/relationships" r:id="rId3"/>
          <a:extLst>
            <a:ext uri="{FF2B5EF4-FFF2-40B4-BE49-F238E27FC236}">
              <a16:creationId xmlns:a16="http://schemas.microsoft.com/office/drawing/2014/main" id="{00000000-0008-0000-3700-000003000000}"/>
            </a:ext>
          </a:extLst>
        </xdr:cNvPr>
        <xdr:cNvSpPr/>
      </xdr:nvSpPr>
      <xdr:spPr>
        <a:xfrm>
          <a:off x="13606" y="0"/>
          <a:ext cx="964406" cy="631031"/>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twoCellAnchor editAs="absolute">
    <xdr:from>
      <xdr:col>13</xdr:col>
      <xdr:colOff>261938</xdr:colOff>
      <xdr:row>0</xdr:row>
      <xdr:rowOff>40822</xdr:rowOff>
    </xdr:from>
    <xdr:to>
      <xdr:col>22</xdr:col>
      <xdr:colOff>151720</xdr:colOff>
      <xdr:row>5</xdr:row>
      <xdr:rowOff>163286</xdr:rowOff>
    </xdr:to>
    <xdr:sp macro="" textlink="">
      <xdr:nvSpPr>
        <xdr:cNvPr id="4" name="Rounded Rectangle 3">
          <a:extLst>
            <a:ext uri="{FF2B5EF4-FFF2-40B4-BE49-F238E27FC236}">
              <a16:creationId xmlns:a16="http://schemas.microsoft.com/office/drawing/2014/main" id="{00000000-0008-0000-3700-000004000000}"/>
            </a:ext>
          </a:extLst>
        </xdr:cNvPr>
        <xdr:cNvSpPr/>
      </xdr:nvSpPr>
      <xdr:spPr>
        <a:xfrm>
          <a:off x="8167688" y="40822"/>
          <a:ext cx="5233307" cy="1313089"/>
        </a:xfrm>
        <a:prstGeom prst="roundRect">
          <a:avLst/>
        </a:prstGeom>
        <a:solidFill>
          <a:srgbClr val="15BD0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1400"/>
            <a:t>ज्या विद्यार्थ्याच्या अंतिम प्रगती पत्रकाची</a:t>
          </a:r>
          <a:r>
            <a:rPr lang="mr-IN" sz="1400" baseline="0"/>
            <a:t> </a:t>
          </a:r>
          <a:r>
            <a:rPr lang="mr-IN" sz="1400"/>
            <a:t>प्रिंट काढायची आहे त्या विद्यार्थ्याचा फक्त पिवळ्या रंगाच्या सेल मध्ये हजेरी क्रमांक टाकावा व नंतर प्रिंट काढावी (</a:t>
          </a:r>
          <a:r>
            <a:rPr lang="en-US" sz="1400"/>
            <a:t>Ctrl</a:t>
          </a:r>
          <a:r>
            <a:rPr lang="en-US" sz="1400" baseline="0"/>
            <a:t> + p ). </a:t>
          </a:r>
          <a:r>
            <a:rPr lang="mr-IN" sz="1400" baseline="0"/>
            <a:t>प्रिंट करिता </a:t>
          </a:r>
          <a:r>
            <a:rPr lang="en-IN" sz="1400" baseline="0"/>
            <a:t>A4</a:t>
          </a:r>
          <a:r>
            <a:rPr lang="mr-IN" sz="1400" baseline="0"/>
            <a:t> साईजचे पेज वापरावे. एका पेजवर दोन प्रिंट येतात.</a:t>
          </a:r>
          <a:endParaRPr lang="en-US" sz="1400"/>
        </a:p>
      </xdr:txBody>
    </xdr:sp>
    <xdr:clientData/>
  </xdr:twoCellAnchor>
  <xdr:twoCellAnchor editAs="oneCell">
    <xdr:from>
      <xdr:col>0</xdr:col>
      <xdr:colOff>54428</xdr:colOff>
      <xdr:row>26</xdr:row>
      <xdr:rowOff>27213</xdr:rowOff>
    </xdr:from>
    <xdr:to>
      <xdr:col>0</xdr:col>
      <xdr:colOff>957375</xdr:colOff>
      <xdr:row>26</xdr:row>
      <xdr:rowOff>204106</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3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428" y="6513738"/>
          <a:ext cx="902947" cy="176893"/>
        </a:xfrm>
        <a:prstGeom prst="rect">
          <a:avLst/>
        </a:prstGeom>
      </xdr:spPr>
    </xdr:pic>
    <xdr:clientData/>
  </xdr:twoCellAnchor>
  <xdr:twoCellAnchor editAs="absolute">
    <xdr:from>
      <xdr:col>15</xdr:col>
      <xdr:colOff>0</xdr:colOff>
      <xdr:row>7</xdr:row>
      <xdr:rowOff>0</xdr:rowOff>
    </xdr:from>
    <xdr:to>
      <xdr:col>20</xdr:col>
      <xdr:colOff>2268</xdr:colOff>
      <xdr:row>14</xdr:row>
      <xdr:rowOff>47625</xdr:rowOff>
    </xdr:to>
    <xdr:sp macro="" textlink="">
      <xdr:nvSpPr>
        <xdr:cNvPr id="7" name="Left Arrow 6">
          <a:hlinkClick xmlns:r="http://schemas.openxmlformats.org/officeDocument/2006/relationships" r:id="rId4"/>
          <a:extLst>
            <a:ext uri="{FF2B5EF4-FFF2-40B4-BE49-F238E27FC236}">
              <a16:creationId xmlns:a16="http://schemas.microsoft.com/office/drawing/2014/main" id="{00000000-0008-0000-3700-000007000000}"/>
            </a:ext>
          </a:extLst>
        </xdr:cNvPr>
        <xdr:cNvSpPr/>
      </xdr:nvSpPr>
      <xdr:spPr>
        <a:xfrm>
          <a:off x="9062357" y="1714500"/>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twoCellAnchor editAs="absolute">
    <xdr:from>
      <xdr:col>23</xdr:col>
      <xdr:colOff>0</xdr:colOff>
      <xdr:row>1</xdr:row>
      <xdr:rowOff>0</xdr:rowOff>
    </xdr:from>
    <xdr:to>
      <xdr:col>28</xdr:col>
      <xdr:colOff>2268</xdr:colOff>
      <xdr:row>8</xdr:row>
      <xdr:rowOff>47625</xdr:rowOff>
    </xdr:to>
    <xdr:sp macro="" textlink="">
      <xdr:nvSpPr>
        <xdr:cNvPr id="8" name="Left Arrow 7">
          <a:hlinkClick xmlns:r="http://schemas.openxmlformats.org/officeDocument/2006/relationships" r:id="rId4"/>
          <a:extLst>
            <a:ext uri="{FF2B5EF4-FFF2-40B4-BE49-F238E27FC236}">
              <a16:creationId xmlns:a16="http://schemas.microsoft.com/office/drawing/2014/main" id="{00000000-0008-0000-3700-000008000000}"/>
            </a:ext>
          </a:extLst>
        </xdr:cNvPr>
        <xdr:cNvSpPr/>
      </xdr:nvSpPr>
      <xdr:spPr>
        <a:xfrm>
          <a:off x="13960929" y="244929"/>
          <a:ext cx="3063875" cy="1762125"/>
        </a:xfrm>
        <a:prstGeom prst="leftArrow">
          <a:avLst>
            <a:gd name="adj1" fmla="val 69682"/>
            <a:gd name="adj2" fmla="val 50000"/>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NSQF/</a:t>
          </a:r>
          <a:r>
            <a:rPr lang="mr-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SS</a:t>
          </a:r>
          <a:r>
            <a:rPr lang="en-IN" sz="3200" b="1" i="0"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 </a:t>
          </a:r>
          <a:r>
            <a:rPr lang="en-IN" sz="3200" b="1" i="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a typeface="+mn-ea"/>
              <a:cs typeface="+mn-cs"/>
            </a:rPr>
            <a:t>HOME</a:t>
          </a:r>
          <a:endParaRPr 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mn-lt"/>
          </a:endParaRP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20</xdr:row>
      <xdr:rowOff>285751</xdr:rowOff>
    </xdr:from>
    <xdr:to>
      <xdr:col>18</xdr:col>
      <xdr:colOff>254000</xdr:colOff>
      <xdr:row>27</xdr:row>
      <xdr:rowOff>269876</xdr:rowOff>
    </xdr:to>
    <xdr:sp macro="" textlink="">
      <xdr:nvSpPr>
        <xdr:cNvPr id="2" name="Up Arrow 1">
          <a:extLst>
            <a:ext uri="{FF2B5EF4-FFF2-40B4-BE49-F238E27FC236}">
              <a16:creationId xmlns:a16="http://schemas.microsoft.com/office/drawing/2014/main" id="{00000000-0008-0000-3800-000002000000}"/>
            </a:ext>
          </a:extLst>
        </xdr:cNvPr>
        <xdr:cNvSpPr/>
      </xdr:nvSpPr>
      <xdr:spPr>
        <a:xfrm>
          <a:off x="0" y="6572251"/>
          <a:ext cx="12436475" cy="2374900"/>
        </a:xfrm>
        <a:prstGeom prst="upArrow">
          <a:avLst>
            <a:gd name="adj1" fmla="val 8561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72000" bIns="504000" rtlCol="0" anchor="ctr"/>
        <a:lstStyle/>
        <a:p>
          <a:pPr algn="ctr"/>
          <a:r>
            <a:rPr lang="mr-IN" sz="13800">
              <a:latin typeface="Algerian" panose="04020705040A02060702" pitchFamily="82" charset="0"/>
            </a:rPr>
            <a:t>Home</a:t>
          </a:r>
          <a:endParaRPr lang="en-IN" sz="1100">
            <a:latin typeface="Algerian" panose="04020705040A02060702" pitchFamily="82" charset="0"/>
          </a:endParaRPr>
        </a:p>
      </xdr:txBody>
    </xdr:sp>
    <xdr:clientData/>
  </xdr:twoCellAnchor>
  <xdr:twoCellAnchor>
    <xdr:from>
      <xdr:col>28</xdr:col>
      <xdr:colOff>161012</xdr:colOff>
      <xdr:row>11</xdr:row>
      <xdr:rowOff>163285</xdr:rowOff>
    </xdr:from>
    <xdr:to>
      <xdr:col>48</xdr:col>
      <xdr:colOff>340179</xdr:colOff>
      <xdr:row>33</xdr:row>
      <xdr:rowOff>260804</xdr:rowOff>
    </xdr:to>
    <xdr:sp macro="" textlink="">
      <xdr:nvSpPr>
        <xdr:cNvPr id="3" name="Rectangle 2">
          <a:extLst>
            <a:ext uri="{FF2B5EF4-FFF2-40B4-BE49-F238E27FC236}">
              <a16:creationId xmlns:a16="http://schemas.microsoft.com/office/drawing/2014/main" id="{00000000-0008-0000-3800-000003000000}"/>
            </a:ext>
          </a:extLst>
        </xdr:cNvPr>
        <xdr:cNvSpPr/>
      </xdr:nvSpPr>
      <xdr:spPr>
        <a:xfrm>
          <a:off x="17972762" y="3655785"/>
          <a:ext cx="12244167" cy="725714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54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Mangal" pitchFamily="18" charset="0"/>
            <a:cs typeface="Mangal" pitchFamily="18" charset="0"/>
          </a:endParaRPr>
        </a:p>
      </xdr:txBody>
    </xdr:sp>
    <xdr:clientData/>
  </xdr:twoCellAnchor>
  <xdr:twoCellAnchor>
    <xdr:from>
      <xdr:col>0</xdr:col>
      <xdr:colOff>190501</xdr:colOff>
      <xdr:row>5</xdr:row>
      <xdr:rowOff>122465</xdr:rowOff>
    </xdr:from>
    <xdr:to>
      <xdr:col>3</xdr:col>
      <xdr:colOff>163286</xdr:colOff>
      <xdr:row>22</xdr:row>
      <xdr:rowOff>174625</xdr:rowOff>
    </xdr:to>
    <xdr:sp macro="" textlink="">
      <xdr:nvSpPr>
        <xdr:cNvPr id="4" name="Rounded Rectangle 3">
          <a:extLst>
            <a:ext uri="{FF2B5EF4-FFF2-40B4-BE49-F238E27FC236}">
              <a16:creationId xmlns:a16="http://schemas.microsoft.com/office/drawing/2014/main" id="{00000000-0008-0000-3800-000004000000}"/>
            </a:ext>
          </a:extLst>
        </xdr:cNvPr>
        <xdr:cNvSpPr/>
      </xdr:nvSpPr>
      <xdr:spPr>
        <a:xfrm>
          <a:off x="190501" y="1694090"/>
          <a:ext cx="2715985" cy="5395685"/>
        </a:xfrm>
        <a:prstGeom prst="roundRect">
          <a:avLst>
            <a:gd name="adj" fmla="val 3796"/>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mr-IN" sz="18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विषय गुण याद्या</a:t>
          </a:r>
          <a:endParaRPr lang="en-US" sz="18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0</xdr:col>
      <xdr:colOff>224514</xdr:colOff>
      <xdr:row>0</xdr:row>
      <xdr:rowOff>169336</xdr:rowOff>
    </xdr:from>
    <xdr:to>
      <xdr:col>2</xdr:col>
      <xdr:colOff>133747</xdr:colOff>
      <xdr:row>1</xdr:row>
      <xdr:rowOff>256326</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00000000-0008-0000-3800-000005000000}"/>
            </a:ext>
          </a:extLst>
        </xdr:cNvPr>
        <xdr:cNvSpPr/>
      </xdr:nvSpPr>
      <xdr:spPr>
        <a:xfrm>
          <a:off x="224514" y="169336"/>
          <a:ext cx="2042833" cy="401315"/>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1. शाळेची  माहिती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twoCellAnchor>
    <xdr:from>
      <xdr:col>0</xdr:col>
      <xdr:colOff>215566</xdr:colOff>
      <xdr:row>2</xdr:row>
      <xdr:rowOff>61856</xdr:rowOff>
    </xdr:from>
    <xdr:to>
      <xdr:col>2</xdr:col>
      <xdr:colOff>136072</xdr:colOff>
      <xdr:row>3</xdr:row>
      <xdr:rowOff>136696</xdr:rowOff>
    </xdr:to>
    <xdr:sp macro="" textlink="">
      <xdr:nvSpPr>
        <xdr:cNvPr id="6" name="Rounded Rectangle 5">
          <a:hlinkClick xmlns:r="http://schemas.openxmlformats.org/officeDocument/2006/relationships" r:id="rId2"/>
          <a:extLst>
            <a:ext uri="{FF2B5EF4-FFF2-40B4-BE49-F238E27FC236}">
              <a16:creationId xmlns:a16="http://schemas.microsoft.com/office/drawing/2014/main" id="{00000000-0008-0000-3800-000006000000}"/>
            </a:ext>
          </a:extLst>
        </xdr:cNvPr>
        <xdr:cNvSpPr/>
      </xdr:nvSpPr>
      <xdr:spPr>
        <a:xfrm>
          <a:off x="215566" y="690506"/>
          <a:ext cx="2054106" cy="389165"/>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2. विद्यार्थी माहिती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twoCellAnchor>
    <xdr:from>
      <xdr:col>3</xdr:col>
      <xdr:colOff>369093</xdr:colOff>
      <xdr:row>0</xdr:row>
      <xdr:rowOff>204109</xdr:rowOff>
    </xdr:from>
    <xdr:to>
      <xdr:col>18</xdr:col>
      <xdr:colOff>178593</xdr:colOff>
      <xdr:row>2</xdr:row>
      <xdr:rowOff>231322</xdr:rowOff>
    </xdr:to>
    <xdr:sp macro="" textlink="">
      <xdr:nvSpPr>
        <xdr:cNvPr id="7" name="Rounded Rectangle 6">
          <a:extLst>
            <a:ext uri="{FF2B5EF4-FFF2-40B4-BE49-F238E27FC236}">
              <a16:creationId xmlns:a16="http://schemas.microsoft.com/office/drawing/2014/main" id="{00000000-0008-0000-3800-000007000000}"/>
            </a:ext>
          </a:extLst>
        </xdr:cNvPr>
        <xdr:cNvSpPr/>
      </xdr:nvSpPr>
      <xdr:spPr>
        <a:xfrm>
          <a:off x="3112293" y="204109"/>
          <a:ext cx="9248775" cy="655863"/>
        </a:xfrm>
        <a:prstGeom prst="roundRect">
          <a:avLst>
            <a:gd name="adj" fmla="val 15615"/>
          </a:avLst>
        </a:prstGeom>
        <a:solidFill>
          <a:schemeClr val="accent2">
            <a:lumMod val="20000"/>
            <a:lumOff val="8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ctr">
          <a:scene3d>
            <a:camera prst="orthographicFront"/>
            <a:lightRig rig="flat" dir="tl">
              <a:rot lat="0" lon="0" rev="6600000"/>
            </a:lightRig>
          </a:scene3d>
          <a:sp3d extrusionH="25400" contourW="8890">
            <a:contourClr>
              <a:schemeClr val="accent2">
                <a:shade val="75000"/>
              </a:schemeClr>
            </a:contourClr>
          </a:sp3d>
        </a:bodyPr>
        <a:lstStyle/>
        <a:p>
          <a:pPr algn="ct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Easy Result System</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by</a:t>
          </a:r>
          <a:r>
            <a:rPr lang="en-US"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a:t>
          </a:r>
          <a:r>
            <a:rPr lang="mr-IN" sz="3000" b="1" cap="none" spc="0">
              <a:ln w="11430"/>
              <a:solidFill>
                <a:srgbClr val="FF0000"/>
              </a:solidFill>
              <a:effectLst>
                <a:outerShdw blurRad="50800" dist="39000" dir="5460000" algn="tl">
                  <a:srgbClr val="000000">
                    <a:alpha val="38000"/>
                  </a:srgbClr>
                </a:outerShdw>
              </a:effectLst>
              <a:latin typeface="Stencil" pitchFamily="82" charset="0"/>
              <a:ea typeface="+mn-ea"/>
              <a:cs typeface="+mn-cs"/>
            </a:rPr>
            <a:t> </a:t>
          </a:r>
          <a:r>
            <a:rPr lang="mr-IN" sz="3000" b="1" cap="none" spc="0">
              <a:ln w="11430"/>
              <a:solidFill>
                <a:sysClr val="windowText" lastClr="000000"/>
              </a:solidFill>
              <a:effectLst>
                <a:outerShdw blurRad="50800" dist="39000" dir="5460000" algn="tl">
                  <a:srgbClr val="000000">
                    <a:alpha val="38000"/>
                  </a:srgbClr>
                </a:outerShdw>
              </a:effectLst>
              <a:latin typeface="Stencil" pitchFamily="82" charset="0"/>
              <a:ea typeface="+mn-ea"/>
              <a:cs typeface="+mn-cs"/>
            </a:rPr>
            <a:t>sachin wakchaure</a:t>
          </a:r>
          <a:endParaRPr lang="en-US" sz="3000" b="1" cap="none" spc="0">
            <a:ln w="11430"/>
            <a:solidFill>
              <a:sysClr val="windowText" lastClr="000000"/>
            </a:solidFill>
            <a:effectLst>
              <a:outerShdw blurRad="50800" dist="39000" dir="5460000" algn="tl">
                <a:srgbClr val="000000">
                  <a:alpha val="38000"/>
                </a:srgbClr>
              </a:outerShdw>
            </a:effectLst>
            <a:latin typeface="Stencil" pitchFamily="82" charset="0"/>
          </a:endParaRPr>
        </a:p>
      </xdr:txBody>
    </xdr:sp>
    <xdr:clientData/>
  </xdr:twoCellAnchor>
  <xdr:twoCellAnchor>
    <xdr:from>
      <xdr:col>13</xdr:col>
      <xdr:colOff>156478</xdr:colOff>
      <xdr:row>11</xdr:row>
      <xdr:rowOff>115672</xdr:rowOff>
    </xdr:from>
    <xdr:to>
      <xdr:col>18</xdr:col>
      <xdr:colOff>92816</xdr:colOff>
      <xdr:row>12</xdr:row>
      <xdr:rowOff>142884</xdr:rowOff>
    </xdr:to>
    <xdr:sp macro="" textlink="">
      <xdr:nvSpPr>
        <xdr:cNvPr id="8" name="Folded Corner 7">
          <a:extLst>
            <a:ext uri="{FF2B5EF4-FFF2-40B4-BE49-F238E27FC236}">
              <a16:creationId xmlns:a16="http://schemas.microsoft.com/office/drawing/2014/main" id="{00000000-0008-0000-3800-000008000000}"/>
            </a:ext>
          </a:extLst>
        </xdr:cNvPr>
        <xdr:cNvSpPr/>
      </xdr:nvSpPr>
      <xdr:spPr>
        <a:xfrm>
          <a:off x="8995678" y="3573247"/>
          <a:ext cx="3279613" cy="341537"/>
        </a:xfrm>
        <a:prstGeom prst="foldedCorner">
          <a:avLst>
            <a:gd name="adj" fmla="val 50000"/>
          </a:avLst>
        </a:prstGeom>
        <a:solidFill>
          <a:schemeClr val="accent6"/>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600" b="1">
              <a:solidFill>
                <a:schemeClr val="bg1"/>
              </a:solidFill>
            </a:rPr>
            <a:t>Mr.</a:t>
          </a:r>
          <a:r>
            <a:rPr lang="mr-IN" sz="1600" b="1" baseline="0">
              <a:solidFill>
                <a:schemeClr val="bg1"/>
              </a:solidFill>
            </a:rPr>
            <a:t> Sachin Madhavrao Wakchaure</a:t>
          </a:r>
          <a:endParaRPr lang="en-US" sz="1600" b="1">
            <a:solidFill>
              <a:schemeClr val="bg1"/>
            </a:solidFill>
          </a:endParaRPr>
        </a:p>
      </xdr:txBody>
    </xdr:sp>
    <xdr:clientData/>
  </xdr:twoCellAnchor>
  <xdr:twoCellAnchor>
    <xdr:from>
      <xdr:col>13</xdr:col>
      <xdr:colOff>528412</xdr:colOff>
      <xdr:row>15</xdr:row>
      <xdr:rowOff>156192</xdr:rowOff>
    </xdr:from>
    <xdr:to>
      <xdr:col>18</xdr:col>
      <xdr:colOff>70411</xdr:colOff>
      <xdr:row>16</xdr:row>
      <xdr:rowOff>170101</xdr:rowOff>
    </xdr:to>
    <xdr:sp macro="" textlink="">
      <xdr:nvSpPr>
        <xdr:cNvPr id="9" name="Folded Corner 8">
          <a:extLst>
            <a:ext uri="{FF2B5EF4-FFF2-40B4-BE49-F238E27FC236}">
              <a16:creationId xmlns:a16="http://schemas.microsoft.com/office/drawing/2014/main" id="{00000000-0008-0000-3800-000009000000}"/>
            </a:ext>
          </a:extLst>
        </xdr:cNvPr>
        <xdr:cNvSpPr/>
      </xdr:nvSpPr>
      <xdr:spPr>
        <a:xfrm>
          <a:off x="9367612" y="4871067"/>
          <a:ext cx="2885274" cy="328234"/>
        </a:xfrm>
        <a:prstGeom prst="foldedCorner">
          <a:avLst>
            <a:gd name="adj" fmla="val 34849"/>
          </a:avLst>
        </a:prstGeom>
        <a:solidFill>
          <a:srgbClr val="15BD0D"/>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l"/>
          <a:r>
            <a:rPr lang="mr-IN" sz="1400" b="1">
              <a:solidFill>
                <a:schemeClr val="bg1"/>
              </a:solidFill>
            </a:rPr>
            <a:t>Contact</a:t>
          </a:r>
          <a:r>
            <a:rPr lang="mr-IN" sz="1400" b="1" baseline="0">
              <a:solidFill>
                <a:schemeClr val="bg1"/>
              </a:solidFill>
            </a:rPr>
            <a:t> No. </a:t>
          </a:r>
          <a:r>
            <a:rPr lang="mr-IN" sz="1400" b="1">
              <a:solidFill>
                <a:schemeClr val="bg1"/>
              </a:solidFill>
            </a:rPr>
            <a:t>9822882466</a:t>
          </a:r>
          <a:endParaRPr lang="en-US" sz="1400" b="1">
            <a:solidFill>
              <a:schemeClr val="bg1"/>
            </a:solidFill>
          </a:endParaRPr>
        </a:p>
      </xdr:txBody>
    </xdr:sp>
    <xdr:clientData/>
  </xdr:twoCellAnchor>
  <xdr:twoCellAnchor>
    <xdr:from>
      <xdr:col>13</xdr:col>
      <xdr:colOff>170090</xdr:colOff>
      <xdr:row>16</xdr:row>
      <xdr:rowOff>309186</xdr:rowOff>
    </xdr:from>
    <xdr:to>
      <xdr:col>18</xdr:col>
      <xdr:colOff>96008</xdr:colOff>
      <xdr:row>19</xdr:row>
      <xdr:rowOff>310696</xdr:rowOff>
    </xdr:to>
    <xdr:sp macro="" textlink="">
      <xdr:nvSpPr>
        <xdr:cNvPr id="10" name="Up Ribbon 9">
          <a:extLst>
            <a:ext uri="{FF2B5EF4-FFF2-40B4-BE49-F238E27FC236}">
              <a16:creationId xmlns:a16="http://schemas.microsoft.com/office/drawing/2014/main" id="{00000000-0008-0000-3800-00000A000000}"/>
            </a:ext>
          </a:extLst>
        </xdr:cNvPr>
        <xdr:cNvSpPr/>
      </xdr:nvSpPr>
      <xdr:spPr>
        <a:xfrm>
          <a:off x="9009290" y="5338386"/>
          <a:ext cx="3269193" cy="944485"/>
        </a:xfrm>
        <a:prstGeom prst="ribbon2">
          <a:avLst>
            <a:gd name="adj1" fmla="val 32023"/>
            <a:gd name="adj2" fmla="val 75000"/>
          </a:avLst>
        </a:prstGeom>
        <a:solidFill>
          <a:schemeClr val="tx2">
            <a:lumMod val="20000"/>
            <a:lumOff val="80000"/>
          </a:schemeClr>
        </a:solidFill>
        <a:ln>
          <a:solidFill>
            <a:schemeClr val="accent1"/>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rgbClr val="002060"/>
              </a:solidFill>
              <a:effectLst/>
              <a:latin typeface="BalBharatiDev05" pitchFamily="2" charset="0"/>
              <a:ea typeface="+mn-ea"/>
              <a:cs typeface="BalBharatiDev05" pitchFamily="2" charset="0"/>
            </a:rPr>
            <a:t>इयत्ता 9 वी व 10 वी </a:t>
          </a:r>
          <a:r>
            <a:rPr lang="en-US" sz="1600">
              <a:solidFill>
                <a:srgbClr val="002060"/>
              </a:solidFill>
              <a:effectLst/>
              <a:latin typeface="BalBharatiDev05" pitchFamily="2" charset="0"/>
              <a:ea typeface="+mn-ea"/>
              <a:cs typeface="BalBharatiDev05" pitchFamily="2" charset="0"/>
            </a:rPr>
            <a:t>करिता...</a:t>
          </a:r>
          <a:endParaRPr lang="en-US" sz="1600">
            <a:solidFill>
              <a:srgbClr val="002060"/>
            </a:solidFill>
            <a:effectLst/>
            <a:latin typeface="BalBharatiDev05" pitchFamily="2" charset="0"/>
            <a:cs typeface="BalBharatiDev05" pitchFamily="2" charset="0"/>
          </a:endParaRPr>
        </a:p>
      </xdr:txBody>
    </xdr:sp>
    <xdr:clientData/>
  </xdr:twoCellAnchor>
  <xdr:twoCellAnchor>
    <xdr:from>
      <xdr:col>17</xdr:col>
      <xdr:colOff>59532</xdr:colOff>
      <xdr:row>7</xdr:row>
      <xdr:rowOff>63410</xdr:rowOff>
    </xdr:from>
    <xdr:to>
      <xdr:col>18</xdr:col>
      <xdr:colOff>87345</xdr:colOff>
      <xdr:row>11</xdr:row>
      <xdr:rowOff>39493</xdr:rowOff>
    </xdr:to>
    <xdr:pic>
      <xdr:nvPicPr>
        <xdr:cNvPr id="11" name="Picture 10">
          <a:extLst>
            <a:ext uri="{FF2B5EF4-FFF2-40B4-BE49-F238E27FC236}">
              <a16:creationId xmlns:a16="http://schemas.microsoft.com/office/drawing/2014/main" id="{00000000-0008-0000-38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7132" y="2263685"/>
          <a:ext cx="932688" cy="123338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271700</xdr:colOff>
      <xdr:row>14</xdr:row>
      <xdr:rowOff>239603</xdr:rowOff>
    </xdr:from>
    <xdr:to>
      <xdr:col>0</xdr:col>
      <xdr:colOff>1481921</xdr:colOff>
      <xdr:row>15</xdr:row>
      <xdr:rowOff>202111</xdr:rowOff>
    </xdr:to>
    <xdr:sp macro="" textlink="">
      <xdr:nvSpPr>
        <xdr:cNvPr id="12" name="Rounded Rectangle 11">
          <a:hlinkClick xmlns:r="http://schemas.openxmlformats.org/officeDocument/2006/relationships" r:id="rId4"/>
          <a:extLst>
            <a:ext uri="{FF2B5EF4-FFF2-40B4-BE49-F238E27FC236}">
              <a16:creationId xmlns:a16="http://schemas.microsoft.com/office/drawing/2014/main" id="{00000000-0008-0000-3800-00000C000000}"/>
            </a:ext>
          </a:extLst>
        </xdr:cNvPr>
        <xdr:cNvSpPr/>
      </xdr:nvSpPr>
      <xdr:spPr>
        <a:xfrm>
          <a:off x="271700" y="4640153"/>
          <a:ext cx="1210221" cy="276833"/>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सा.शास्रे</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264582</xdr:colOff>
      <xdr:row>13</xdr:row>
      <xdr:rowOff>199737</xdr:rowOff>
    </xdr:from>
    <xdr:to>
      <xdr:col>0</xdr:col>
      <xdr:colOff>1473700</xdr:colOff>
      <xdr:row>14</xdr:row>
      <xdr:rowOff>156331</xdr:rowOff>
    </xdr:to>
    <xdr:sp macro="" textlink="">
      <xdr:nvSpPr>
        <xdr:cNvPr id="13" name="Rounded Rectangle 12">
          <a:hlinkClick xmlns:r="http://schemas.openxmlformats.org/officeDocument/2006/relationships" r:id="rId5"/>
          <a:extLst>
            <a:ext uri="{FF2B5EF4-FFF2-40B4-BE49-F238E27FC236}">
              <a16:creationId xmlns:a16="http://schemas.microsoft.com/office/drawing/2014/main" id="{00000000-0008-0000-3800-00000D000000}"/>
            </a:ext>
          </a:extLst>
        </xdr:cNvPr>
        <xdr:cNvSpPr/>
      </xdr:nvSpPr>
      <xdr:spPr>
        <a:xfrm>
          <a:off x="264582" y="4285962"/>
          <a:ext cx="1209118" cy="27091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baseline="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 विज्ञान </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3</xdr:col>
      <xdr:colOff>356576</xdr:colOff>
      <xdr:row>3</xdr:row>
      <xdr:rowOff>36286</xdr:rowOff>
    </xdr:from>
    <xdr:to>
      <xdr:col>7</xdr:col>
      <xdr:colOff>206375</xdr:colOff>
      <xdr:row>17</xdr:row>
      <xdr:rowOff>254000</xdr:rowOff>
    </xdr:to>
    <xdr:sp macro="" textlink="">
      <xdr:nvSpPr>
        <xdr:cNvPr id="14" name="Rounded Rectangle 13">
          <a:extLst>
            <a:ext uri="{FF2B5EF4-FFF2-40B4-BE49-F238E27FC236}">
              <a16:creationId xmlns:a16="http://schemas.microsoft.com/office/drawing/2014/main" id="{00000000-0008-0000-3800-00000E000000}"/>
            </a:ext>
          </a:extLst>
        </xdr:cNvPr>
        <xdr:cNvSpPr/>
      </xdr:nvSpPr>
      <xdr:spPr>
        <a:xfrm>
          <a:off x="3099776" y="979261"/>
          <a:ext cx="2288199" cy="4618264"/>
        </a:xfrm>
        <a:prstGeom prst="roundRect">
          <a:avLst>
            <a:gd name="adj" fmla="val 3557"/>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050" b="1">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4. निकाल पुस्तिका तयार करणे </a:t>
          </a:r>
          <a:r>
            <a:rPr lang="mr-IN" sz="1000">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rPr>
            <a:t>(प्रिंट्स)</a:t>
          </a:r>
          <a:endParaRPr lang="en-US" sz="1400" b="1" i="0" cap="none" spc="0">
            <a:ln>
              <a:noFill/>
            </a:ln>
            <a:solidFill>
              <a:schemeClr val="bg1"/>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3</xdr:col>
      <xdr:colOff>454461</xdr:colOff>
      <xdr:row>6</xdr:row>
      <xdr:rowOff>123222</xdr:rowOff>
    </xdr:from>
    <xdr:to>
      <xdr:col>7</xdr:col>
      <xdr:colOff>90559</xdr:colOff>
      <xdr:row>9</xdr:row>
      <xdr:rowOff>285750</xdr:rowOff>
    </xdr:to>
    <xdr:sp macro="" textlink="">
      <xdr:nvSpPr>
        <xdr:cNvPr id="15" name="Rounded Rectangle 14">
          <a:extLst>
            <a:ext uri="{FF2B5EF4-FFF2-40B4-BE49-F238E27FC236}">
              <a16:creationId xmlns:a16="http://schemas.microsoft.com/office/drawing/2014/main" id="{00000000-0008-0000-3800-00000F000000}"/>
            </a:ext>
          </a:extLst>
        </xdr:cNvPr>
        <xdr:cNvSpPr/>
      </xdr:nvSpPr>
      <xdr:spPr>
        <a:xfrm>
          <a:off x="3197661" y="2009172"/>
          <a:ext cx="2074498" cy="1105503"/>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200" b="0" i="0" cap="none" spc="0">
              <a:ln>
                <a:noFill/>
              </a:ln>
              <a:solidFill>
                <a:schemeClr val="tx1"/>
              </a:solidFill>
              <a:effectLst/>
              <a:latin typeface="Mangal" pitchFamily="18" charset="0"/>
              <a:cs typeface="Mangal" pitchFamily="18" charset="0"/>
            </a:rPr>
            <a:t>3</a:t>
          </a:r>
          <a:r>
            <a:rPr lang="mr-IN" sz="1200" b="0" i="0" cap="none" spc="0">
              <a:ln>
                <a:noFill/>
              </a:ln>
              <a:solidFill>
                <a:schemeClr val="tx1"/>
              </a:solidFill>
              <a:effectLst/>
              <a:latin typeface="Mangal" pitchFamily="18" charset="0"/>
              <a:cs typeface="Mangal" pitchFamily="18" charset="0"/>
            </a:rPr>
            <a:t>.संकलित निकाल पत्रक</a:t>
          </a:r>
          <a:endParaRPr lang="en-US" sz="12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487590</xdr:colOff>
      <xdr:row>8</xdr:row>
      <xdr:rowOff>170580</xdr:rowOff>
    </xdr:from>
    <xdr:to>
      <xdr:col>6</xdr:col>
      <xdr:colOff>589848</xdr:colOff>
      <xdr:row>9</xdr:row>
      <xdr:rowOff>194843</xdr:rowOff>
    </xdr:to>
    <xdr:sp macro="" textlink="">
      <xdr:nvSpPr>
        <xdr:cNvPr id="16" name="Rounded Rectangle 15">
          <a:hlinkClick xmlns:r="http://schemas.openxmlformats.org/officeDocument/2006/relationships" r:id="rId6"/>
          <a:extLst>
            <a:ext uri="{FF2B5EF4-FFF2-40B4-BE49-F238E27FC236}">
              <a16:creationId xmlns:a16="http://schemas.microsoft.com/office/drawing/2014/main" id="{00000000-0008-0000-3800-000010000000}"/>
            </a:ext>
          </a:extLst>
        </xdr:cNvPr>
        <xdr:cNvSpPr/>
      </xdr:nvSpPr>
      <xdr:spPr>
        <a:xfrm>
          <a:off x="3230790" y="2685180"/>
          <a:ext cx="1931058" cy="338588"/>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वार्षिक निकाल पत्रक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504221</xdr:colOff>
      <xdr:row>4</xdr:row>
      <xdr:rowOff>91488</xdr:rowOff>
    </xdr:from>
    <xdr:to>
      <xdr:col>7</xdr:col>
      <xdr:colOff>61233</xdr:colOff>
      <xdr:row>5</xdr:row>
      <xdr:rowOff>57454</xdr:rowOff>
    </xdr:to>
    <xdr:sp macro="" textlink="">
      <xdr:nvSpPr>
        <xdr:cNvPr id="17" name="Rounded Rectangle 16">
          <a:hlinkClick xmlns:r="http://schemas.openxmlformats.org/officeDocument/2006/relationships" r:id="rId7"/>
          <a:extLst>
            <a:ext uri="{FF2B5EF4-FFF2-40B4-BE49-F238E27FC236}">
              <a16:creationId xmlns:a16="http://schemas.microsoft.com/office/drawing/2014/main" id="{00000000-0008-0000-3800-000011000000}"/>
            </a:ext>
          </a:extLst>
        </xdr:cNvPr>
        <xdr:cNvSpPr/>
      </xdr:nvSpPr>
      <xdr:spPr>
        <a:xfrm>
          <a:off x="3247421" y="1348788"/>
          <a:ext cx="1995412" cy="280291"/>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400" b="0" i="0" cap="none" spc="0">
              <a:ln>
                <a:noFill/>
              </a:ln>
              <a:solidFill>
                <a:schemeClr val="tx1"/>
              </a:solidFill>
              <a:effectLst/>
              <a:latin typeface="Mangal" pitchFamily="18" charset="0"/>
              <a:cs typeface="Mangal" pitchFamily="18" charset="0"/>
            </a:rPr>
            <a:t>1</a:t>
          </a:r>
          <a:r>
            <a:rPr lang="mr-IN" sz="1400" b="0" i="0" cap="none" spc="0">
              <a:ln>
                <a:noFill/>
              </a:ln>
              <a:solidFill>
                <a:schemeClr val="tx1"/>
              </a:solidFill>
              <a:effectLst/>
              <a:latin typeface="Mangal" pitchFamily="18" charset="0"/>
              <a:cs typeface="Mangal" pitchFamily="18" charset="0"/>
            </a:rPr>
            <a:t>. मुख पृष्ठ</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3</xdr:col>
      <xdr:colOff>461992</xdr:colOff>
      <xdr:row>11</xdr:row>
      <xdr:rowOff>142875</xdr:rowOff>
    </xdr:from>
    <xdr:to>
      <xdr:col>7</xdr:col>
      <xdr:colOff>98091</xdr:colOff>
      <xdr:row>17</xdr:row>
      <xdr:rowOff>222250</xdr:rowOff>
    </xdr:to>
    <xdr:sp macro="" textlink="">
      <xdr:nvSpPr>
        <xdr:cNvPr id="18" name="Rounded Rectangle 17">
          <a:extLst>
            <a:ext uri="{FF2B5EF4-FFF2-40B4-BE49-F238E27FC236}">
              <a16:creationId xmlns:a16="http://schemas.microsoft.com/office/drawing/2014/main" id="{00000000-0008-0000-3800-000012000000}"/>
            </a:ext>
          </a:extLst>
        </xdr:cNvPr>
        <xdr:cNvSpPr/>
      </xdr:nvSpPr>
      <xdr:spPr>
        <a:xfrm>
          <a:off x="3205192" y="3600450"/>
          <a:ext cx="2074499" cy="1965325"/>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IN" sz="1050" b="0" i="0" cap="none" spc="0" baseline="0">
              <a:ln>
                <a:noFill/>
              </a:ln>
              <a:solidFill>
                <a:schemeClr val="tx1"/>
              </a:solidFill>
              <a:effectLst/>
              <a:latin typeface="BalBharatiDev05" pitchFamily="2" charset="0"/>
              <a:cs typeface="BalBharatiDev05" pitchFamily="2" charset="0"/>
            </a:rPr>
            <a:t>5</a:t>
          </a:r>
          <a:r>
            <a:rPr lang="mr-IN" sz="1050" b="0" i="0" cap="none" spc="0" baseline="0">
              <a:ln>
                <a:noFill/>
              </a:ln>
              <a:solidFill>
                <a:schemeClr val="tx1"/>
              </a:solidFill>
              <a:effectLst/>
              <a:latin typeface="BalBharatiDev05" pitchFamily="2" charset="0"/>
              <a:cs typeface="BalBharatiDev05" pitchFamily="2" charset="0"/>
            </a:rPr>
            <a:t>. </a:t>
          </a:r>
          <a:r>
            <a:rPr lang="mr-IN" sz="1050" b="0" i="0" cap="none" spc="0">
              <a:ln>
                <a:noFill/>
              </a:ln>
              <a:solidFill>
                <a:schemeClr val="tx1"/>
              </a:solidFill>
              <a:effectLst/>
              <a:latin typeface="BalBharatiDev05" pitchFamily="2" charset="0"/>
              <a:cs typeface="BalBharatiDev05" pitchFamily="2" charset="0"/>
            </a:rPr>
            <a:t>निकाल पत्रक पुस्तिका</a:t>
          </a:r>
          <a:endParaRPr lang="en-US" sz="1050" b="0" i="0" cap="none" spc="0">
            <a:ln>
              <a:noFill/>
            </a:ln>
            <a:solidFill>
              <a:schemeClr val="tx1"/>
            </a:solidFill>
            <a:effectLst/>
            <a:latin typeface="BalBharatiDev05" pitchFamily="2" charset="0"/>
            <a:cs typeface="BalBharatiDev05" pitchFamily="2" charset="0"/>
          </a:endParaRPr>
        </a:p>
      </xdr:txBody>
    </xdr:sp>
    <xdr:clientData/>
  </xdr:twoCellAnchor>
  <xdr:twoCellAnchor>
    <xdr:from>
      <xdr:col>3</xdr:col>
      <xdr:colOff>535889</xdr:colOff>
      <xdr:row>12</xdr:row>
      <xdr:rowOff>113956</xdr:rowOff>
    </xdr:from>
    <xdr:to>
      <xdr:col>7</xdr:col>
      <xdr:colOff>46951</xdr:colOff>
      <xdr:row>13</xdr:row>
      <xdr:rowOff>107530</xdr:rowOff>
    </xdr:to>
    <xdr:sp macro="" textlink="">
      <xdr:nvSpPr>
        <xdr:cNvPr id="19" name="Rounded Rectangle 18">
          <a:hlinkClick xmlns:r="http://schemas.openxmlformats.org/officeDocument/2006/relationships" r:id="rId8"/>
          <a:extLst>
            <a:ext uri="{FF2B5EF4-FFF2-40B4-BE49-F238E27FC236}">
              <a16:creationId xmlns:a16="http://schemas.microsoft.com/office/drawing/2014/main" id="{00000000-0008-0000-3800-000013000000}"/>
            </a:ext>
          </a:extLst>
        </xdr:cNvPr>
        <xdr:cNvSpPr/>
      </xdr:nvSpPr>
      <xdr:spPr>
        <a:xfrm>
          <a:off x="3279089" y="3885856"/>
          <a:ext cx="1949462" cy="307899"/>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rPr>
            <a:t>अनुक्रमणिका</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Aparajita" pitchFamily="34" charset="0"/>
            <a:cs typeface="Aparajita" pitchFamily="34" charset="0"/>
          </a:endParaRPr>
        </a:p>
      </xdr:txBody>
    </xdr:sp>
    <xdr:clientData/>
  </xdr:twoCellAnchor>
  <xdr:twoCellAnchor>
    <xdr:from>
      <xdr:col>3</xdr:col>
      <xdr:colOff>539975</xdr:colOff>
      <xdr:row>13</xdr:row>
      <xdr:rowOff>204672</xdr:rowOff>
    </xdr:from>
    <xdr:to>
      <xdr:col>7</xdr:col>
      <xdr:colOff>45667</xdr:colOff>
      <xdr:row>15</xdr:row>
      <xdr:rowOff>101599</xdr:rowOff>
    </xdr:to>
    <xdr:sp macro="" textlink="">
      <xdr:nvSpPr>
        <xdr:cNvPr id="20" name="Rounded Rectangle 19">
          <a:hlinkClick xmlns:r="http://schemas.openxmlformats.org/officeDocument/2006/relationships" r:id="rId9"/>
          <a:extLst>
            <a:ext uri="{FF2B5EF4-FFF2-40B4-BE49-F238E27FC236}">
              <a16:creationId xmlns:a16="http://schemas.microsoft.com/office/drawing/2014/main" id="{00000000-0008-0000-3800-000014000000}"/>
            </a:ext>
          </a:extLst>
        </xdr:cNvPr>
        <xdr:cNvSpPr/>
      </xdr:nvSpPr>
      <xdr:spPr>
        <a:xfrm>
          <a:off x="3283175" y="42908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13</xdr:col>
      <xdr:colOff>517817</xdr:colOff>
      <xdr:row>12</xdr:row>
      <xdr:rowOff>220003</xdr:rowOff>
    </xdr:from>
    <xdr:to>
      <xdr:col>18</xdr:col>
      <xdr:colOff>94786</xdr:colOff>
      <xdr:row>13</xdr:row>
      <xdr:rowOff>263685</xdr:rowOff>
    </xdr:to>
    <xdr:sp macro="" textlink="">
      <xdr:nvSpPr>
        <xdr:cNvPr id="21" name="Folded Corner 20">
          <a:hlinkClick xmlns:r="http://schemas.openxmlformats.org/officeDocument/2006/relationships" r:id="rId10"/>
          <a:extLst>
            <a:ext uri="{FF2B5EF4-FFF2-40B4-BE49-F238E27FC236}">
              <a16:creationId xmlns:a16="http://schemas.microsoft.com/office/drawing/2014/main" id="{00000000-0008-0000-3800-000015000000}"/>
            </a:ext>
          </a:extLst>
        </xdr:cNvPr>
        <xdr:cNvSpPr/>
      </xdr:nvSpPr>
      <xdr:spPr>
        <a:xfrm>
          <a:off x="9357017" y="3991903"/>
          <a:ext cx="2920244" cy="358007"/>
        </a:xfrm>
        <a:prstGeom prst="foldedCorner">
          <a:avLst>
            <a:gd name="adj" fmla="val 34849"/>
          </a:avLst>
        </a:prstGeom>
        <a:solidFill>
          <a:srgbClr val="FF0000"/>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200" b="1" baseline="0">
              <a:solidFill>
                <a:schemeClr val="bg1"/>
              </a:solidFill>
            </a:rPr>
            <a:t>email id- sachin.wakchaure22@gmail.com</a:t>
          </a:r>
          <a:endParaRPr lang="en-US" sz="1200" b="1">
            <a:solidFill>
              <a:schemeClr val="bg1"/>
            </a:solidFill>
          </a:endParaRPr>
        </a:p>
      </xdr:txBody>
    </xdr:sp>
    <xdr:clientData/>
  </xdr:twoCellAnchor>
  <xdr:twoCellAnchor>
    <xdr:from>
      <xdr:col>0</xdr:col>
      <xdr:colOff>216505</xdr:colOff>
      <xdr:row>8</xdr:row>
      <xdr:rowOff>2655</xdr:rowOff>
    </xdr:from>
    <xdr:to>
      <xdr:col>0</xdr:col>
      <xdr:colOff>1426726</xdr:colOff>
      <xdr:row>8</xdr:row>
      <xdr:rowOff>274950</xdr:rowOff>
    </xdr:to>
    <xdr:sp macro="" textlink="">
      <xdr:nvSpPr>
        <xdr:cNvPr id="22" name="Rounded Rectangle 21">
          <a:hlinkClick xmlns:r="http://schemas.openxmlformats.org/officeDocument/2006/relationships" r:id="rId11"/>
          <a:extLst>
            <a:ext uri="{FF2B5EF4-FFF2-40B4-BE49-F238E27FC236}">
              <a16:creationId xmlns:a16="http://schemas.microsoft.com/office/drawing/2014/main" id="{00000000-0008-0000-3800-000016000000}"/>
            </a:ext>
          </a:extLst>
        </xdr:cNvPr>
        <xdr:cNvSpPr/>
      </xdr:nvSpPr>
      <xdr:spPr>
        <a:xfrm>
          <a:off x="216505" y="2517255"/>
          <a:ext cx="1210221" cy="272295"/>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प्र.भाषा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227088</xdr:colOff>
      <xdr:row>9</xdr:row>
      <xdr:rowOff>30960</xdr:rowOff>
    </xdr:from>
    <xdr:to>
      <xdr:col>0</xdr:col>
      <xdr:colOff>1437309</xdr:colOff>
      <xdr:row>9</xdr:row>
      <xdr:rowOff>303258</xdr:rowOff>
    </xdr:to>
    <xdr:sp macro="" textlink="">
      <xdr:nvSpPr>
        <xdr:cNvPr id="23" name="Rounded Rectangle 22">
          <a:hlinkClick xmlns:r="http://schemas.openxmlformats.org/officeDocument/2006/relationships" r:id="rId12"/>
          <a:extLst>
            <a:ext uri="{FF2B5EF4-FFF2-40B4-BE49-F238E27FC236}">
              <a16:creationId xmlns:a16="http://schemas.microsoft.com/office/drawing/2014/main" id="{00000000-0008-0000-3800-000017000000}"/>
            </a:ext>
          </a:extLst>
        </xdr:cNvPr>
        <xdr:cNvSpPr/>
      </xdr:nvSpPr>
      <xdr:spPr>
        <a:xfrm>
          <a:off x="227088" y="2859885"/>
          <a:ext cx="1210221" cy="27229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व्दि. 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242882</xdr:colOff>
      <xdr:row>11</xdr:row>
      <xdr:rowOff>137433</xdr:rowOff>
    </xdr:from>
    <xdr:to>
      <xdr:col>0</xdr:col>
      <xdr:colOff>1453103</xdr:colOff>
      <xdr:row>12</xdr:row>
      <xdr:rowOff>109533</xdr:rowOff>
    </xdr:to>
    <xdr:sp macro="" textlink="">
      <xdr:nvSpPr>
        <xdr:cNvPr id="24" name="Rounded Rectangle 23">
          <a:hlinkClick xmlns:r="http://schemas.openxmlformats.org/officeDocument/2006/relationships" r:id="rId13"/>
          <a:extLst>
            <a:ext uri="{FF2B5EF4-FFF2-40B4-BE49-F238E27FC236}">
              <a16:creationId xmlns:a16="http://schemas.microsoft.com/office/drawing/2014/main" id="{00000000-0008-0000-3800-000018000000}"/>
            </a:ext>
          </a:extLst>
        </xdr:cNvPr>
        <xdr:cNvSpPr/>
      </xdr:nvSpPr>
      <xdr:spPr>
        <a:xfrm>
          <a:off x="242882" y="3595008"/>
          <a:ext cx="1210221" cy="286425"/>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तृ. भाषा</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247115</xdr:colOff>
      <xdr:row>12</xdr:row>
      <xdr:rowOff>169749</xdr:rowOff>
    </xdr:from>
    <xdr:to>
      <xdr:col>0</xdr:col>
      <xdr:colOff>1457336</xdr:colOff>
      <xdr:row>13</xdr:row>
      <xdr:rowOff>129080</xdr:rowOff>
    </xdr:to>
    <xdr:sp macro="" textlink="">
      <xdr:nvSpPr>
        <xdr:cNvPr id="25" name="Rounded Rectangle 24">
          <a:hlinkClick xmlns:r="http://schemas.openxmlformats.org/officeDocument/2006/relationships" r:id="rId14"/>
          <a:extLst>
            <a:ext uri="{FF2B5EF4-FFF2-40B4-BE49-F238E27FC236}">
              <a16:creationId xmlns:a16="http://schemas.microsoft.com/office/drawing/2014/main" id="{00000000-0008-0000-3800-000019000000}"/>
            </a:ext>
          </a:extLst>
        </xdr:cNvPr>
        <xdr:cNvSpPr/>
      </xdr:nvSpPr>
      <xdr:spPr>
        <a:xfrm>
          <a:off x="247115" y="3941649"/>
          <a:ext cx="1210221" cy="273656"/>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गणित</a:t>
          </a:r>
          <a:endPar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32134</xdr:colOff>
      <xdr:row>8</xdr:row>
      <xdr:rowOff>15692</xdr:rowOff>
    </xdr:from>
    <xdr:to>
      <xdr:col>3</xdr:col>
      <xdr:colOff>111261</xdr:colOff>
      <xdr:row>8</xdr:row>
      <xdr:rowOff>275740</xdr:rowOff>
    </xdr:to>
    <xdr:sp macro="" textlink="">
      <xdr:nvSpPr>
        <xdr:cNvPr id="26" name="Rounded Rectangle 25">
          <a:hlinkClick xmlns:r="http://schemas.openxmlformats.org/officeDocument/2006/relationships" r:id="rId15"/>
          <a:extLst>
            <a:ext uri="{FF2B5EF4-FFF2-40B4-BE49-F238E27FC236}">
              <a16:creationId xmlns:a16="http://schemas.microsoft.com/office/drawing/2014/main" id="{00000000-0008-0000-3800-00001A000000}"/>
            </a:ext>
          </a:extLst>
        </xdr:cNvPr>
        <xdr:cNvSpPr/>
      </xdr:nvSpPr>
      <xdr:spPr>
        <a:xfrm>
          <a:off x="1556134" y="2530292"/>
          <a:ext cx="1298327" cy="260048"/>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प्र.भाषा-अ.मूल्यमापन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45362</xdr:colOff>
      <xdr:row>11</xdr:row>
      <xdr:rowOff>160418</xdr:rowOff>
    </xdr:from>
    <xdr:to>
      <xdr:col>3</xdr:col>
      <xdr:colOff>124489</xdr:colOff>
      <xdr:row>12</xdr:row>
      <xdr:rowOff>115439</xdr:rowOff>
    </xdr:to>
    <xdr:sp macro="" textlink="">
      <xdr:nvSpPr>
        <xdr:cNvPr id="27" name="Rounded Rectangle 26">
          <a:hlinkClick xmlns:r="http://schemas.openxmlformats.org/officeDocument/2006/relationships" r:id="rId16"/>
          <a:extLst>
            <a:ext uri="{FF2B5EF4-FFF2-40B4-BE49-F238E27FC236}">
              <a16:creationId xmlns:a16="http://schemas.microsoft.com/office/drawing/2014/main" id="{00000000-0008-0000-3800-00001B000000}"/>
            </a:ext>
          </a:extLst>
        </xdr:cNvPr>
        <xdr:cNvSpPr/>
      </xdr:nvSpPr>
      <xdr:spPr>
        <a:xfrm>
          <a:off x="1569362" y="3617993"/>
          <a:ext cx="1298327" cy="269346"/>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तृ.भाषा-अ.मूल्यमापन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45362</xdr:colOff>
      <xdr:row>12</xdr:row>
      <xdr:rowOff>185555</xdr:rowOff>
    </xdr:from>
    <xdr:to>
      <xdr:col>3</xdr:col>
      <xdr:colOff>124489</xdr:colOff>
      <xdr:row>13</xdr:row>
      <xdr:rowOff>132639</xdr:rowOff>
    </xdr:to>
    <xdr:sp macro="" textlink="">
      <xdr:nvSpPr>
        <xdr:cNvPr id="28" name="Rounded Rectangle 27">
          <a:hlinkClick xmlns:r="http://schemas.openxmlformats.org/officeDocument/2006/relationships" r:id="rId17"/>
          <a:extLst>
            <a:ext uri="{FF2B5EF4-FFF2-40B4-BE49-F238E27FC236}">
              <a16:creationId xmlns:a16="http://schemas.microsoft.com/office/drawing/2014/main" id="{00000000-0008-0000-3800-00001C000000}"/>
            </a:ext>
          </a:extLst>
        </xdr:cNvPr>
        <xdr:cNvSpPr/>
      </xdr:nvSpPr>
      <xdr:spPr>
        <a:xfrm>
          <a:off x="1569362" y="3957455"/>
          <a:ext cx="1298327" cy="26140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गणित</a:t>
          </a:r>
          <a:r>
            <a:rPr lang="en-US" sz="1000" b="1" i="0">
              <a:solidFill>
                <a:schemeClr val="dk1"/>
              </a:solidFill>
              <a:effectLst/>
              <a:latin typeface="+mn-lt"/>
              <a:ea typeface="+mn-ea"/>
              <a:cs typeface="+mn-cs"/>
            </a:rPr>
            <a:t>-</a:t>
          </a:r>
          <a:r>
            <a:rPr lang="mr-IN" sz="1000" b="1" i="0">
              <a:solidFill>
                <a:schemeClr val="dk1"/>
              </a:solidFill>
              <a:effectLst/>
              <a:latin typeface="+mn-lt"/>
              <a:ea typeface="+mn-ea"/>
              <a:cs typeface="+mn-cs"/>
            </a:rPr>
            <a:t>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49600</xdr:colOff>
      <xdr:row>13</xdr:row>
      <xdr:rowOff>211477</xdr:rowOff>
    </xdr:from>
    <xdr:to>
      <xdr:col>3</xdr:col>
      <xdr:colOff>128727</xdr:colOff>
      <xdr:row>14</xdr:row>
      <xdr:rowOff>158561</xdr:rowOff>
    </xdr:to>
    <xdr:sp macro="" textlink="">
      <xdr:nvSpPr>
        <xdr:cNvPr id="29" name="Rounded Rectangle 28">
          <a:hlinkClick xmlns:r="http://schemas.openxmlformats.org/officeDocument/2006/relationships" r:id="rId18"/>
          <a:extLst>
            <a:ext uri="{FF2B5EF4-FFF2-40B4-BE49-F238E27FC236}">
              <a16:creationId xmlns:a16="http://schemas.microsoft.com/office/drawing/2014/main" id="{00000000-0008-0000-3800-00001D000000}"/>
            </a:ext>
          </a:extLst>
        </xdr:cNvPr>
        <xdr:cNvSpPr/>
      </xdr:nvSpPr>
      <xdr:spPr>
        <a:xfrm>
          <a:off x="1573600" y="4297702"/>
          <a:ext cx="1298327" cy="26140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विज्ञान</a:t>
          </a:r>
          <a:r>
            <a:rPr lang="en-US" sz="1000" b="1" i="0">
              <a:solidFill>
                <a:schemeClr val="dk1"/>
              </a:solidFill>
              <a:effectLst/>
              <a:latin typeface="+mn-lt"/>
              <a:ea typeface="+mn-ea"/>
              <a:cs typeface="+mn-cs"/>
            </a:rPr>
            <a:t>-</a:t>
          </a:r>
          <a:r>
            <a:rPr lang="mr-IN" sz="1000" b="1" i="0">
              <a:solidFill>
                <a:schemeClr val="dk1"/>
              </a:solidFill>
              <a:effectLst/>
              <a:latin typeface="+mn-lt"/>
              <a:ea typeface="+mn-ea"/>
              <a:cs typeface="+mn-cs"/>
            </a:rPr>
            <a:t>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280081</xdr:colOff>
      <xdr:row>17</xdr:row>
      <xdr:rowOff>258537</xdr:rowOff>
    </xdr:from>
    <xdr:to>
      <xdr:col>3</xdr:col>
      <xdr:colOff>89583</xdr:colOff>
      <xdr:row>22</xdr:row>
      <xdr:rowOff>81643</xdr:rowOff>
    </xdr:to>
    <xdr:sp macro="" textlink="">
      <xdr:nvSpPr>
        <xdr:cNvPr id="30" name="Rounded Rectangle 29">
          <a:extLst>
            <a:ext uri="{FF2B5EF4-FFF2-40B4-BE49-F238E27FC236}">
              <a16:creationId xmlns:a16="http://schemas.microsoft.com/office/drawing/2014/main" id="{00000000-0008-0000-3800-00001E000000}"/>
            </a:ext>
          </a:extLst>
        </xdr:cNvPr>
        <xdr:cNvSpPr/>
      </xdr:nvSpPr>
      <xdr:spPr>
        <a:xfrm>
          <a:off x="280081" y="5602062"/>
          <a:ext cx="2552702" cy="1394731"/>
        </a:xfrm>
        <a:prstGeom prst="roundRect">
          <a:avLst>
            <a:gd name="adj" fmla="val 8091"/>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mr-IN" sz="1200" b="1" i="0" cap="none" spc="0">
              <a:ln>
                <a:noFill/>
              </a:ln>
              <a:solidFill>
                <a:schemeClr val="tx1"/>
              </a:solidFill>
              <a:effectLst/>
              <a:latin typeface="BalBharatiDev05" pitchFamily="2" charset="0"/>
              <a:cs typeface="+mn-cs"/>
            </a:rPr>
            <a:t>श्रेणी विषय</a:t>
          </a:r>
          <a:endParaRPr lang="en-US" sz="1200" b="1" i="0" cap="none" spc="0">
            <a:ln>
              <a:noFill/>
            </a:ln>
            <a:solidFill>
              <a:schemeClr val="tx1"/>
            </a:solidFill>
            <a:effectLst/>
            <a:latin typeface="BalBharatiDev05" pitchFamily="2" charset="0"/>
            <a:cs typeface="+mn-cs"/>
          </a:endParaRPr>
        </a:p>
      </xdr:txBody>
    </xdr:sp>
    <xdr:clientData/>
  </xdr:twoCellAnchor>
  <xdr:twoCellAnchor>
    <xdr:from>
      <xdr:col>1</xdr:col>
      <xdr:colOff>67067</xdr:colOff>
      <xdr:row>14</xdr:row>
      <xdr:rowOff>232636</xdr:rowOff>
    </xdr:from>
    <xdr:to>
      <xdr:col>3</xdr:col>
      <xdr:colOff>146194</xdr:colOff>
      <xdr:row>15</xdr:row>
      <xdr:rowOff>182895</xdr:rowOff>
    </xdr:to>
    <xdr:sp macro="" textlink="">
      <xdr:nvSpPr>
        <xdr:cNvPr id="31" name="Rounded Rectangle 30">
          <a:hlinkClick xmlns:r="http://schemas.openxmlformats.org/officeDocument/2006/relationships" r:id="rId19"/>
          <a:extLst>
            <a:ext uri="{FF2B5EF4-FFF2-40B4-BE49-F238E27FC236}">
              <a16:creationId xmlns:a16="http://schemas.microsoft.com/office/drawing/2014/main" id="{00000000-0008-0000-3800-00001F000000}"/>
            </a:ext>
          </a:extLst>
        </xdr:cNvPr>
        <xdr:cNvSpPr/>
      </xdr:nvSpPr>
      <xdr:spPr>
        <a:xfrm>
          <a:off x="1591067" y="4633186"/>
          <a:ext cx="1298327" cy="264584"/>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सा.शा.-अ</a:t>
          </a:r>
          <a:r>
            <a:rPr lang="en-US" sz="1000" b="1" i="0">
              <a:solidFill>
                <a:schemeClr val="dk1"/>
              </a:solidFill>
              <a:effectLst/>
              <a:latin typeface="+mn-lt"/>
              <a:ea typeface="+mn-ea"/>
              <a:cs typeface="+mn-cs"/>
            </a:rPr>
            <a:t>.मूल्यमापन</a:t>
          </a:r>
          <a:endParaRPr lang="en-US" sz="1000">
            <a:effectLst/>
          </a:endParaRPr>
        </a:p>
        <a:p>
          <a:pPr algn="ct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403028</xdr:colOff>
      <xdr:row>20</xdr:row>
      <xdr:rowOff>231322</xdr:rowOff>
    </xdr:from>
    <xdr:to>
      <xdr:col>2</xdr:col>
      <xdr:colOff>588321</xdr:colOff>
      <xdr:row>22</xdr:row>
      <xdr:rowOff>27214</xdr:rowOff>
    </xdr:to>
    <xdr:sp macro="" textlink="">
      <xdr:nvSpPr>
        <xdr:cNvPr id="32" name="Rounded Rectangle 31">
          <a:hlinkClick xmlns:r="http://schemas.openxmlformats.org/officeDocument/2006/relationships" r:id="rId20"/>
          <a:extLst>
            <a:ext uri="{FF2B5EF4-FFF2-40B4-BE49-F238E27FC236}">
              <a16:creationId xmlns:a16="http://schemas.microsoft.com/office/drawing/2014/main" id="{00000000-0008-0000-3800-000020000000}"/>
            </a:ext>
          </a:extLst>
        </xdr:cNvPr>
        <xdr:cNvSpPr/>
      </xdr:nvSpPr>
      <xdr:spPr>
        <a:xfrm>
          <a:off x="403028" y="6517822"/>
          <a:ext cx="2318893" cy="424542"/>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संरक्षणशास्र/</a:t>
          </a:r>
          <a:r>
            <a:rPr lang="en-US"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MCC/</a:t>
          </a:r>
          <a:r>
            <a:rPr lang="mr-IN"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स्काऊट गाईड/ना.स.शास्र व वाहतूक/</a:t>
          </a:r>
          <a:r>
            <a:rPr lang="en-US" sz="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NCC</a:t>
          </a:r>
        </a:p>
      </xdr:txBody>
    </xdr:sp>
    <xdr:clientData/>
  </xdr:twoCellAnchor>
  <xdr:twoCellAnchor>
    <xdr:from>
      <xdr:col>0</xdr:col>
      <xdr:colOff>404911</xdr:colOff>
      <xdr:row>19</xdr:row>
      <xdr:rowOff>250372</xdr:rowOff>
    </xdr:from>
    <xdr:to>
      <xdr:col>2</xdr:col>
      <xdr:colOff>586812</xdr:colOff>
      <xdr:row>20</xdr:row>
      <xdr:rowOff>179329</xdr:rowOff>
    </xdr:to>
    <xdr:sp macro="" textlink="">
      <xdr:nvSpPr>
        <xdr:cNvPr id="33" name="Rounded Rectangle 32">
          <a:hlinkClick xmlns:r="http://schemas.openxmlformats.org/officeDocument/2006/relationships" r:id="rId21"/>
          <a:extLst>
            <a:ext uri="{FF2B5EF4-FFF2-40B4-BE49-F238E27FC236}">
              <a16:creationId xmlns:a16="http://schemas.microsoft.com/office/drawing/2014/main" id="{00000000-0008-0000-3800-000021000000}"/>
            </a:ext>
          </a:extLst>
        </xdr:cNvPr>
        <xdr:cNvSpPr/>
      </xdr:nvSpPr>
      <xdr:spPr>
        <a:xfrm>
          <a:off x="404911" y="6222547"/>
          <a:ext cx="2315501" cy="243282"/>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जलसुरक्षा</a:t>
          </a:r>
          <a:endParaRPr lang="en-US"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399144</xdr:colOff>
      <xdr:row>18</xdr:row>
      <xdr:rowOff>223158</xdr:rowOff>
    </xdr:from>
    <xdr:to>
      <xdr:col>2</xdr:col>
      <xdr:colOff>588320</xdr:colOff>
      <xdr:row>19</xdr:row>
      <xdr:rowOff>156747</xdr:rowOff>
    </xdr:to>
    <xdr:sp macro="" textlink="">
      <xdr:nvSpPr>
        <xdr:cNvPr id="34" name="Rounded Rectangle 33">
          <a:hlinkClick xmlns:r="http://schemas.openxmlformats.org/officeDocument/2006/relationships" r:id="rId22"/>
          <a:extLst>
            <a:ext uri="{FF2B5EF4-FFF2-40B4-BE49-F238E27FC236}">
              <a16:creationId xmlns:a16="http://schemas.microsoft.com/office/drawing/2014/main" id="{00000000-0008-0000-3800-000022000000}"/>
            </a:ext>
          </a:extLst>
        </xdr:cNvPr>
        <xdr:cNvSpPr/>
      </xdr:nvSpPr>
      <xdr:spPr>
        <a:xfrm>
          <a:off x="399144" y="5881008"/>
          <a:ext cx="2322776" cy="247914"/>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आ.व शा.शिक्षण</a:t>
          </a:r>
          <a:endParaRPr lang="en-US" sz="14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3</xdr:col>
      <xdr:colOff>317500</xdr:colOff>
      <xdr:row>21</xdr:row>
      <xdr:rowOff>11906</xdr:rowOff>
    </xdr:from>
    <xdr:to>
      <xdr:col>18</xdr:col>
      <xdr:colOff>136071</xdr:colOff>
      <xdr:row>22</xdr:row>
      <xdr:rowOff>190503</xdr:rowOff>
    </xdr:to>
    <xdr:sp macro="" textlink="">
      <xdr:nvSpPr>
        <xdr:cNvPr id="35" name="Rounded Rectangle 34">
          <a:extLst>
            <a:ext uri="{FF2B5EF4-FFF2-40B4-BE49-F238E27FC236}">
              <a16:creationId xmlns:a16="http://schemas.microsoft.com/office/drawing/2014/main" id="{00000000-0008-0000-3800-000023000000}"/>
            </a:ext>
          </a:extLst>
        </xdr:cNvPr>
        <xdr:cNvSpPr/>
      </xdr:nvSpPr>
      <xdr:spPr>
        <a:xfrm>
          <a:off x="3060700" y="6612731"/>
          <a:ext cx="9257846" cy="492922"/>
        </a:xfrm>
        <a:prstGeom prst="roundRect">
          <a:avLst/>
        </a:prstGeom>
        <a:solidFill>
          <a:schemeClr val="accent2">
            <a:lumMod val="75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r-IN" sz="1000" b="1">
              <a:solidFill>
                <a:sysClr val="windowText" lastClr="000000"/>
              </a:solidFill>
            </a:rPr>
            <a:t>महत्वाचे-</a:t>
          </a:r>
          <a:r>
            <a:rPr lang="mr-IN" sz="1000" b="0" baseline="0">
              <a:solidFill>
                <a:schemeClr val="bg1"/>
              </a:solidFill>
            </a:rPr>
            <a:t> </a:t>
          </a:r>
          <a:r>
            <a:rPr lang="mr-IN" sz="1000" b="0">
              <a:solidFill>
                <a:schemeClr val="bg1"/>
              </a:solidFill>
            </a:rPr>
            <a:t>या प्रणालीचा नव्याने वापर करताना आपण सर्वांनी सुचविलेला बदल अद्यावत</a:t>
          </a:r>
          <a:r>
            <a:rPr lang="mr-IN" sz="1000" b="0" baseline="0">
              <a:solidFill>
                <a:schemeClr val="bg1"/>
              </a:solidFill>
            </a:rPr>
            <a:t> केलेली</a:t>
          </a:r>
          <a:r>
            <a:rPr lang="mr-IN" sz="1000" b="0">
              <a:solidFill>
                <a:schemeClr val="bg1"/>
              </a:solidFill>
            </a:rPr>
            <a:t> एक्सेल फाईल दिलेल्या लिंकवरून अथवा दिलेल्या  whatsapp  क्रमांकावरून</a:t>
          </a:r>
          <a:r>
            <a:rPr lang="mr-IN" sz="1000" b="0" baseline="0">
              <a:solidFill>
                <a:schemeClr val="bg1"/>
              </a:solidFill>
            </a:rPr>
            <a:t> नव्याने</a:t>
          </a:r>
          <a:r>
            <a:rPr lang="mr-IN" sz="1000" b="0">
              <a:solidFill>
                <a:schemeClr val="bg1"/>
              </a:solidFill>
            </a:rPr>
            <a:t> डाउनलोड करून संगणकावरच वापरावी...</a:t>
          </a:r>
          <a:r>
            <a:rPr lang="mr-IN" sz="1000" b="0" baseline="0">
              <a:solidFill>
                <a:schemeClr val="bg1"/>
              </a:solidFill>
            </a:rPr>
            <a:t> </a:t>
          </a:r>
          <a:endParaRPr lang="en-US" sz="1000" b="0">
            <a:solidFill>
              <a:schemeClr val="bg1"/>
            </a:solidFill>
          </a:endParaRPr>
        </a:p>
      </xdr:txBody>
    </xdr:sp>
    <xdr:clientData/>
  </xdr:twoCellAnchor>
  <xdr:twoCellAnchor editAs="oneCell">
    <xdr:from>
      <xdr:col>13</xdr:col>
      <xdr:colOff>127754</xdr:colOff>
      <xdr:row>15</xdr:row>
      <xdr:rowOff>153442</xdr:rowOff>
    </xdr:from>
    <xdr:to>
      <xdr:col>13</xdr:col>
      <xdr:colOff>488191</xdr:colOff>
      <xdr:row>16</xdr:row>
      <xdr:rowOff>197891</xdr:rowOff>
    </xdr:to>
    <xdr:pic>
      <xdr:nvPicPr>
        <xdr:cNvPr id="36" name="Picture 35">
          <a:extLst>
            <a:ext uri="{FF2B5EF4-FFF2-40B4-BE49-F238E27FC236}">
              <a16:creationId xmlns:a16="http://schemas.microsoft.com/office/drawing/2014/main" id="{00000000-0008-0000-3800-000024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966954" y="4868317"/>
          <a:ext cx="360437" cy="358774"/>
        </a:xfrm>
        <a:prstGeom prst="rect">
          <a:avLst/>
        </a:prstGeom>
      </xdr:spPr>
    </xdr:pic>
    <xdr:clientData/>
  </xdr:twoCellAnchor>
  <xdr:twoCellAnchor editAs="oneCell">
    <xdr:from>
      <xdr:col>13</xdr:col>
      <xdr:colOff>159497</xdr:colOff>
      <xdr:row>12</xdr:row>
      <xdr:rowOff>247207</xdr:rowOff>
    </xdr:from>
    <xdr:to>
      <xdr:col>13</xdr:col>
      <xdr:colOff>443737</xdr:colOff>
      <xdr:row>13</xdr:row>
      <xdr:rowOff>215460</xdr:rowOff>
    </xdr:to>
    <xdr:pic>
      <xdr:nvPicPr>
        <xdr:cNvPr id="37" name="Picture 36">
          <a:extLst>
            <a:ext uri="{FF2B5EF4-FFF2-40B4-BE49-F238E27FC236}">
              <a16:creationId xmlns:a16="http://schemas.microsoft.com/office/drawing/2014/main" id="{00000000-0008-0000-3800-000025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98697" y="4019107"/>
          <a:ext cx="284240" cy="282578"/>
        </a:xfrm>
        <a:prstGeom prst="rect">
          <a:avLst/>
        </a:prstGeom>
      </xdr:spPr>
    </xdr:pic>
    <xdr:clientData/>
  </xdr:twoCellAnchor>
  <xdr:twoCellAnchor>
    <xdr:from>
      <xdr:col>13</xdr:col>
      <xdr:colOff>511472</xdr:colOff>
      <xdr:row>14</xdr:row>
      <xdr:rowOff>27680</xdr:rowOff>
    </xdr:from>
    <xdr:to>
      <xdr:col>18</xdr:col>
      <xdr:colOff>78916</xdr:colOff>
      <xdr:row>15</xdr:row>
      <xdr:rowOff>66827</xdr:rowOff>
    </xdr:to>
    <xdr:sp macro="" textlink="">
      <xdr:nvSpPr>
        <xdr:cNvPr id="38" name="Folded Corner 37">
          <a:hlinkClick xmlns:r="http://schemas.openxmlformats.org/officeDocument/2006/relationships" r:id="rId25"/>
          <a:extLst>
            <a:ext uri="{FF2B5EF4-FFF2-40B4-BE49-F238E27FC236}">
              <a16:creationId xmlns:a16="http://schemas.microsoft.com/office/drawing/2014/main" id="{00000000-0008-0000-3800-000026000000}"/>
            </a:ext>
          </a:extLst>
        </xdr:cNvPr>
        <xdr:cNvSpPr/>
      </xdr:nvSpPr>
      <xdr:spPr>
        <a:xfrm>
          <a:off x="9350672" y="4428230"/>
          <a:ext cx="2910719" cy="353472"/>
        </a:xfrm>
        <a:prstGeom prst="foldedCorner">
          <a:avLst>
            <a:gd name="adj" fmla="val 34849"/>
          </a:avLst>
        </a:prstGeom>
        <a:solidFill>
          <a:schemeClr val="accent1"/>
        </a:solidFill>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US" sz="1100" b="1">
              <a:solidFill>
                <a:schemeClr val="bg1"/>
              </a:solidFill>
            </a:rPr>
            <a:t>https://www.facebook.com/sachin.wakchaure</a:t>
          </a:r>
        </a:p>
      </xdr:txBody>
    </xdr:sp>
    <xdr:clientData/>
  </xdr:twoCellAnchor>
  <xdr:twoCellAnchor editAs="oneCell">
    <xdr:from>
      <xdr:col>13</xdr:col>
      <xdr:colOff>77859</xdr:colOff>
      <xdr:row>14</xdr:row>
      <xdr:rowOff>1979</xdr:rowOff>
    </xdr:from>
    <xdr:to>
      <xdr:col>13</xdr:col>
      <xdr:colOff>531429</xdr:colOff>
      <xdr:row>15</xdr:row>
      <xdr:rowOff>135027</xdr:rowOff>
    </xdr:to>
    <xdr:pic>
      <xdr:nvPicPr>
        <xdr:cNvPr id="39" name="Picture 38">
          <a:extLst>
            <a:ext uri="{FF2B5EF4-FFF2-40B4-BE49-F238E27FC236}">
              <a16:creationId xmlns:a16="http://schemas.microsoft.com/office/drawing/2014/main" id="{00000000-0008-0000-3800-000027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917059" y="4402529"/>
          <a:ext cx="453570" cy="447373"/>
        </a:xfrm>
        <a:prstGeom prst="rect">
          <a:avLst/>
        </a:prstGeom>
      </xdr:spPr>
    </xdr:pic>
    <xdr:clientData/>
  </xdr:twoCellAnchor>
  <xdr:twoCellAnchor>
    <xdr:from>
      <xdr:col>3</xdr:col>
      <xdr:colOff>484277</xdr:colOff>
      <xdr:row>7</xdr:row>
      <xdr:rowOff>72996</xdr:rowOff>
    </xdr:from>
    <xdr:to>
      <xdr:col>5</xdr:col>
      <xdr:colOff>184912</xdr:colOff>
      <xdr:row>8</xdr:row>
      <xdr:rowOff>97258</xdr:rowOff>
    </xdr:to>
    <xdr:sp macro="" textlink="">
      <xdr:nvSpPr>
        <xdr:cNvPr id="40" name="Rounded Rectangle 39">
          <a:hlinkClick xmlns:r="http://schemas.openxmlformats.org/officeDocument/2006/relationships" r:id="rId27"/>
          <a:extLst>
            <a:ext uri="{FF2B5EF4-FFF2-40B4-BE49-F238E27FC236}">
              <a16:creationId xmlns:a16="http://schemas.microsoft.com/office/drawing/2014/main" id="{00000000-0008-0000-3800-000028000000}"/>
            </a:ext>
          </a:extLst>
        </xdr:cNvPr>
        <xdr:cNvSpPr/>
      </xdr:nvSpPr>
      <xdr:spPr>
        <a:xfrm>
          <a:off x="3227477" y="2273271"/>
          <a:ext cx="919835"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प्र. 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5</xdr:col>
      <xdr:colOff>352865</xdr:colOff>
      <xdr:row>7</xdr:row>
      <xdr:rowOff>80579</xdr:rowOff>
    </xdr:from>
    <xdr:to>
      <xdr:col>7</xdr:col>
      <xdr:colOff>53502</xdr:colOff>
      <xdr:row>8</xdr:row>
      <xdr:rowOff>104841</xdr:rowOff>
    </xdr:to>
    <xdr:sp macro="" textlink="">
      <xdr:nvSpPr>
        <xdr:cNvPr id="41" name="Rounded Rectangle 40">
          <a:hlinkClick xmlns:r="http://schemas.openxmlformats.org/officeDocument/2006/relationships" r:id="rId28"/>
          <a:extLst>
            <a:ext uri="{FF2B5EF4-FFF2-40B4-BE49-F238E27FC236}">
              <a16:creationId xmlns:a16="http://schemas.microsoft.com/office/drawing/2014/main" id="{00000000-0008-0000-3800-000029000000}"/>
            </a:ext>
          </a:extLst>
        </xdr:cNvPr>
        <xdr:cNvSpPr/>
      </xdr:nvSpPr>
      <xdr:spPr>
        <a:xfrm>
          <a:off x="4315265" y="2280854"/>
          <a:ext cx="919837" cy="338587"/>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rPr>
            <a:t>व्दि.सत्र</a:t>
          </a:r>
          <a:endParaRPr lang="en-US" sz="16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Mangal" pitchFamily="18" charset="0"/>
            <a:cs typeface="Mangal" pitchFamily="18" charset="0"/>
          </a:endParaRPr>
        </a:p>
      </xdr:txBody>
    </xdr:sp>
    <xdr:clientData/>
  </xdr:twoCellAnchor>
  <xdr:twoCellAnchor>
    <xdr:from>
      <xdr:col>3</xdr:col>
      <xdr:colOff>499496</xdr:colOff>
      <xdr:row>10</xdr:row>
      <xdr:rowOff>37985</xdr:rowOff>
    </xdr:from>
    <xdr:to>
      <xdr:col>7</xdr:col>
      <xdr:colOff>17422</xdr:colOff>
      <xdr:row>11</xdr:row>
      <xdr:rowOff>76038</xdr:rowOff>
    </xdr:to>
    <xdr:sp macro="" textlink="">
      <xdr:nvSpPr>
        <xdr:cNvPr id="42" name="Rounded Rectangle 41">
          <a:hlinkClick xmlns:r="http://schemas.openxmlformats.org/officeDocument/2006/relationships" r:id="rId29"/>
          <a:extLst>
            <a:ext uri="{FF2B5EF4-FFF2-40B4-BE49-F238E27FC236}">
              <a16:creationId xmlns:a16="http://schemas.microsoft.com/office/drawing/2014/main" id="{00000000-0008-0000-3800-00002A000000}"/>
            </a:ext>
          </a:extLst>
        </xdr:cNvPr>
        <xdr:cNvSpPr/>
      </xdr:nvSpPr>
      <xdr:spPr>
        <a:xfrm>
          <a:off x="3242696" y="3181235"/>
          <a:ext cx="1956326" cy="352378"/>
        </a:xfrm>
        <a:prstGeom prst="round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IN" sz="2000" b="0" cap="none" spc="0">
              <a:ln>
                <a:noFill/>
              </a:ln>
              <a:solidFill>
                <a:schemeClr val="tx1"/>
              </a:solidFill>
              <a:effectLst/>
              <a:latin typeface="Mangal" pitchFamily="18" charset="0"/>
              <a:cs typeface="Mangal" pitchFamily="18" charset="0"/>
            </a:rPr>
            <a:t>4</a:t>
          </a:r>
          <a:r>
            <a:rPr lang="mr-IN" sz="2000" b="0" cap="none" spc="0">
              <a:ln>
                <a:noFill/>
              </a:ln>
              <a:solidFill>
                <a:schemeClr val="tx1"/>
              </a:solidFill>
              <a:effectLst/>
              <a:latin typeface="Mangal" pitchFamily="18" charset="0"/>
              <a:cs typeface="Mangal" pitchFamily="18" charset="0"/>
            </a:rPr>
            <a:t>.गोषवारा</a:t>
          </a:r>
          <a:endParaRPr lang="en-US" sz="2000" b="0" cap="none" spc="0">
            <a:ln>
              <a:noFill/>
            </a:ln>
            <a:solidFill>
              <a:schemeClr val="tx1"/>
            </a:solidFill>
            <a:effectLst/>
            <a:latin typeface="Mangal" pitchFamily="18" charset="0"/>
            <a:cs typeface="Mangal" pitchFamily="18" charset="0"/>
          </a:endParaRPr>
        </a:p>
      </xdr:txBody>
    </xdr:sp>
    <xdr:clientData/>
  </xdr:twoCellAnchor>
  <xdr:twoCellAnchor>
    <xdr:from>
      <xdr:col>3</xdr:col>
      <xdr:colOff>315988</xdr:colOff>
      <xdr:row>17</xdr:row>
      <xdr:rowOff>301625</xdr:rowOff>
    </xdr:from>
    <xdr:to>
      <xdr:col>7</xdr:col>
      <xdr:colOff>222250</xdr:colOff>
      <xdr:row>20</xdr:row>
      <xdr:rowOff>243314</xdr:rowOff>
    </xdr:to>
    <xdr:sp macro="" textlink="">
      <xdr:nvSpPr>
        <xdr:cNvPr id="43" name="Rounded Rectangle 42">
          <a:extLst>
            <a:ext uri="{FF2B5EF4-FFF2-40B4-BE49-F238E27FC236}">
              <a16:creationId xmlns:a16="http://schemas.microsoft.com/office/drawing/2014/main" id="{00000000-0008-0000-3800-00002B000000}"/>
            </a:ext>
          </a:extLst>
        </xdr:cNvPr>
        <xdr:cNvSpPr/>
      </xdr:nvSpPr>
      <xdr:spPr>
        <a:xfrm>
          <a:off x="3059188" y="5645150"/>
          <a:ext cx="2344662" cy="884664"/>
        </a:xfrm>
        <a:prstGeom prst="roundRect">
          <a:avLst>
            <a:gd name="adj" fmla="val 8296"/>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mr-IN" sz="1800" b="0" i="0" cap="none" spc="0">
              <a:ln>
                <a:noFill/>
              </a:ln>
              <a:solidFill>
                <a:srgbClr val="FFFF00"/>
              </a:solidFill>
              <a:effectLst/>
              <a:latin typeface="Mangal" pitchFamily="18" charset="0"/>
              <a:cs typeface="Mangal" pitchFamily="18" charset="0"/>
            </a:rPr>
            <a:t>प्रगती पत्रक</a:t>
          </a:r>
          <a:endParaRPr lang="en-US" sz="1800" b="0" i="0" cap="none" spc="0">
            <a:ln>
              <a:noFill/>
            </a:ln>
            <a:solidFill>
              <a:srgbClr val="FFFF00"/>
            </a:solidFill>
            <a:effectLst/>
            <a:latin typeface="Mangal" pitchFamily="18" charset="0"/>
            <a:cs typeface="Mangal" pitchFamily="18" charset="0"/>
          </a:endParaRPr>
        </a:p>
      </xdr:txBody>
    </xdr:sp>
    <xdr:clientData/>
  </xdr:twoCellAnchor>
  <xdr:twoCellAnchor>
    <xdr:from>
      <xdr:col>20</xdr:col>
      <xdr:colOff>469901</xdr:colOff>
      <xdr:row>0</xdr:row>
      <xdr:rowOff>238125</xdr:rowOff>
    </xdr:from>
    <xdr:to>
      <xdr:col>31</xdr:col>
      <xdr:colOff>295275</xdr:colOff>
      <xdr:row>13</xdr:row>
      <xdr:rowOff>147864</xdr:rowOff>
    </xdr:to>
    <xdr:sp macro="" textlink="">
      <xdr:nvSpPr>
        <xdr:cNvPr id="44" name="Rounded Rectangle 43">
          <a:extLst>
            <a:ext uri="{FF2B5EF4-FFF2-40B4-BE49-F238E27FC236}">
              <a16:creationId xmlns:a16="http://schemas.microsoft.com/office/drawing/2014/main" id="{00000000-0008-0000-3800-00002C000000}"/>
            </a:ext>
          </a:extLst>
        </xdr:cNvPr>
        <xdr:cNvSpPr/>
      </xdr:nvSpPr>
      <xdr:spPr>
        <a:xfrm>
          <a:off x="13557251" y="238125"/>
          <a:ext cx="6530974" cy="3995964"/>
        </a:xfrm>
        <a:prstGeom prst="roundRect">
          <a:avLst/>
        </a:prstGeom>
        <a:solidFill>
          <a:schemeClr val="accent2"/>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mr-IN" sz="2000" b="1">
              <a:solidFill>
                <a:sysClr val="windowText" lastClr="000000"/>
              </a:solidFill>
            </a:rPr>
            <a:t>अति महत्वाचे- </a:t>
          </a:r>
          <a:r>
            <a:rPr lang="mr-IN" sz="2000" b="0">
              <a:solidFill>
                <a:srgbClr val="FFFF00"/>
              </a:solidFill>
            </a:rPr>
            <a:t>सर्व निकाल लीगल साईज वरच प्रिंट करावा. कोणत्याही प्रकारे पेज व प्रिंट सेटिंग्ज बदलू नये. टायपिंग करिता गुगल मराठी हाच</a:t>
          </a:r>
          <a:r>
            <a:rPr lang="mr-IN" sz="2000" b="0" baseline="0">
              <a:solidFill>
                <a:srgbClr val="FFFF00"/>
              </a:solidFill>
            </a:rPr>
            <a:t> </a:t>
          </a:r>
          <a:r>
            <a:rPr lang="en-IN" sz="2000" b="0">
              <a:solidFill>
                <a:srgbClr val="FFFF00"/>
              </a:solidFill>
            </a:rPr>
            <a:t>font</a:t>
          </a:r>
          <a:r>
            <a:rPr lang="mr-IN" sz="2000" b="0">
              <a:solidFill>
                <a:srgbClr val="FFFF00"/>
              </a:solidFill>
            </a:rPr>
            <a:t> </a:t>
          </a:r>
          <a:r>
            <a:rPr lang="en-IN" sz="2000" b="0">
              <a:solidFill>
                <a:srgbClr val="FFFF00"/>
              </a:solidFill>
            </a:rPr>
            <a:t> </a:t>
          </a:r>
          <a:r>
            <a:rPr lang="mr-IN" sz="2000" b="0">
              <a:solidFill>
                <a:srgbClr val="FFFF00"/>
              </a:solidFill>
            </a:rPr>
            <a:t>वापरावा. अक्षरांची साईज कमी जास्त करू नये.</a:t>
          </a:r>
          <a:r>
            <a:rPr lang="mr-IN" sz="2000" b="0" baseline="0">
              <a:solidFill>
                <a:srgbClr val="FFFF00"/>
              </a:solidFill>
            </a:rPr>
            <a:t> </a:t>
          </a:r>
          <a:r>
            <a:rPr lang="mr-IN" sz="2000" b="0">
              <a:solidFill>
                <a:srgbClr val="FFFF00"/>
              </a:solidFill>
            </a:rPr>
            <a:t>इयता १ ली ते इयत्ता १० वी पर्यंतच्या वर्गांकरिता निकाल प्रणाली </a:t>
          </a:r>
          <a:r>
            <a:rPr lang="mr-IN" sz="2000" b="0" baseline="0">
              <a:solidFill>
                <a:srgbClr val="FFFF00"/>
              </a:solidFill>
            </a:rPr>
            <a:t> </a:t>
          </a:r>
          <a:r>
            <a:rPr lang="mr-IN" sz="2000" b="0">
              <a:solidFill>
                <a:srgbClr val="FFFF00"/>
              </a:solidFill>
            </a:rPr>
            <a:t>Excel Sheets गुगल लिंक वर उपलब्ध आहेत.</a:t>
          </a:r>
          <a:r>
            <a:rPr lang="mr-IN" sz="2000" b="0" baseline="0">
              <a:solidFill>
                <a:srgbClr val="FFFF00"/>
              </a:solidFill>
            </a:rPr>
            <a:t> लिंक मिळविण्यासाठी किवा इतर  समस्या  असल्यास  Whatsaap  वर संपर्क साधावा...</a:t>
          </a:r>
          <a:endParaRPr lang="en-US" sz="2000" b="0">
            <a:solidFill>
              <a:srgbClr val="FFFF00"/>
            </a:solidFill>
          </a:endParaRPr>
        </a:p>
      </xdr:txBody>
    </xdr:sp>
    <xdr:clientData/>
  </xdr:twoCellAnchor>
  <xdr:twoCellAnchor>
    <xdr:from>
      <xdr:col>3</xdr:col>
      <xdr:colOff>371473</xdr:colOff>
      <xdr:row>19</xdr:row>
      <xdr:rowOff>47625</xdr:rowOff>
    </xdr:from>
    <xdr:to>
      <xdr:col>5</xdr:col>
      <xdr:colOff>243737</xdr:colOff>
      <xdr:row>20</xdr:row>
      <xdr:rowOff>142017</xdr:rowOff>
    </xdr:to>
    <xdr:sp macro="" textlink="">
      <xdr:nvSpPr>
        <xdr:cNvPr id="45" name="Rounded Rectangle 44">
          <a:hlinkClick xmlns:r="http://schemas.openxmlformats.org/officeDocument/2006/relationships" r:id="rId30"/>
          <a:extLst>
            <a:ext uri="{FF2B5EF4-FFF2-40B4-BE49-F238E27FC236}">
              <a16:creationId xmlns:a16="http://schemas.microsoft.com/office/drawing/2014/main" id="{00000000-0008-0000-3800-00002D000000}"/>
            </a:ext>
          </a:extLst>
        </xdr:cNvPr>
        <xdr:cNvSpPr/>
      </xdr:nvSpPr>
      <xdr:spPr>
        <a:xfrm>
          <a:off x="3114673" y="6019800"/>
          <a:ext cx="1091464"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प्रथम</a:t>
          </a:r>
          <a:r>
            <a:rPr lang="mr-IN" sz="1600" baseline="0">
              <a:solidFill>
                <a:sysClr val="windowText" lastClr="000000"/>
              </a:solidFill>
              <a:effectLst/>
            </a:rPr>
            <a:t> सत्र</a:t>
          </a:r>
          <a:endParaRPr lang="en-US" sz="1600">
            <a:solidFill>
              <a:sysClr val="windowText" lastClr="000000"/>
            </a:solidFill>
            <a:effectLst/>
          </a:endParaRPr>
        </a:p>
      </xdr:txBody>
    </xdr:sp>
    <xdr:clientData/>
  </xdr:twoCellAnchor>
  <xdr:twoCellAnchor>
    <xdr:from>
      <xdr:col>5</xdr:col>
      <xdr:colOff>322793</xdr:colOff>
      <xdr:row>19</xdr:row>
      <xdr:rowOff>58914</xdr:rowOff>
    </xdr:from>
    <xdr:to>
      <xdr:col>7</xdr:col>
      <xdr:colOff>168556</xdr:colOff>
      <xdr:row>20</xdr:row>
      <xdr:rowOff>153306</xdr:rowOff>
    </xdr:to>
    <xdr:sp macro="" textlink="">
      <xdr:nvSpPr>
        <xdr:cNvPr id="46" name="Rounded Rectangle 45">
          <a:hlinkClick xmlns:r="http://schemas.openxmlformats.org/officeDocument/2006/relationships" r:id="rId31"/>
          <a:extLst>
            <a:ext uri="{FF2B5EF4-FFF2-40B4-BE49-F238E27FC236}">
              <a16:creationId xmlns:a16="http://schemas.microsoft.com/office/drawing/2014/main" id="{00000000-0008-0000-3800-00002E000000}"/>
            </a:ext>
          </a:extLst>
        </xdr:cNvPr>
        <xdr:cNvSpPr/>
      </xdr:nvSpPr>
      <xdr:spPr>
        <a:xfrm>
          <a:off x="4285193" y="6031089"/>
          <a:ext cx="1064963" cy="408717"/>
        </a:xfrm>
        <a:prstGeom prst="roundRect">
          <a:avLst/>
        </a:prstGeom>
        <a:solidFill>
          <a:schemeClr val="tx2">
            <a:lumMod val="20000"/>
            <a:lumOff val="8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600">
              <a:solidFill>
                <a:sysClr val="windowText" lastClr="000000"/>
              </a:solidFill>
              <a:effectLst/>
            </a:rPr>
            <a:t>वार्षिक</a:t>
          </a:r>
        </a:p>
      </xdr:txBody>
    </xdr:sp>
    <xdr:clientData/>
  </xdr:twoCellAnchor>
  <xdr:twoCellAnchor>
    <xdr:from>
      <xdr:col>3</xdr:col>
      <xdr:colOff>508459</xdr:colOff>
      <xdr:row>5</xdr:row>
      <xdr:rowOff>85133</xdr:rowOff>
    </xdr:from>
    <xdr:to>
      <xdr:col>7</xdr:col>
      <xdr:colOff>65471</xdr:colOff>
      <xdr:row>6</xdr:row>
      <xdr:rowOff>51099</xdr:rowOff>
    </xdr:to>
    <xdr:sp macro="" textlink="">
      <xdr:nvSpPr>
        <xdr:cNvPr id="47" name="Rounded Rectangle 46">
          <a:hlinkClick xmlns:r="http://schemas.openxmlformats.org/officeDocument/2006/relationships" r:id="rId7"/>
          <a:extLst>
            <a:ext uri="{FF2B5EF4-FFF2-40B4-BE49-F238E27FC236}">
              <a16:creationId xmlns:a16="http://schemas.microsoft.com/office/drawing/2014/main" id="{00000000-0008-0000-3800-00002F000000}"/>
            </a:ext>
          </a:extLst>
        </xdr:cNvPr>
        <xdr:cNvSpPr/>
      </xdr:nvSpPr>
      <xdr:spPr>
        <a:xfrm>
          <a:off x="3251659" y="1656758"/>
          <a:ext cx="1995412" cy="280291"/>
        </a:xfrm>
        <a:prstGeom prst="roundRect">
          <a:avLst>
            <a:gd name="adj" fmla="val 22185"/>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IN" sz="1200" b="0" i="0" cap="none" spc="0">
              <a:ln>
                <a:noFill/>
              </a:ln>
              <a:solidFill>
                <a:schemeClr val="tx1"/>
              </a:solidFill>
              <a:effectLst/>
              <a:latin typeface="Mangal" pitchFamily="18" charset="0"/>
              <a:cs typeface="Mangal" pitchFamily="18" charset="0"/>
            </a:rPr>
            <a:t>2</a:t>
          </a:r>
          <a:r>
            <a:rPr lang="mr-IN" sz="1200" b="0" i="0" cap="none" spc="0">
              <a:ln>
                <a:noFill/>
              </a:ln>
              <a:solidFill>
                <a:schemeClr val="tx1"/>
              </a:solidFill>
              <a:effectLst/>
              <a:latin typeface="Mangal" pitchFamily="18" charset="0"/>
              <a:cs typeface="Mangal" pitchFamily="18" charset="0"/>
            </a:rPr>
            <a:t>. सर्व विषय</a:t>
          </a:r>
          <a:r>
            <a:rPr lang="mr-IN" sz="1200" b="0" i="0" cap="none" spc="0" baseline="0">
              <a:ln>
                <a:noFill/>
              </a:ln>
              <a:solidFill>
                <a:schemeClr val="tx1"/>
              </a:solidFill>
              <a:effectLst/>
              <a:latin typeface="Mangal" pitchFamily="18" charset="0"/>
              <a:cs typeface="Mangal" pitchFamily="18" charset="0"/>
            </a:rPr>
            <a:t> गुण याद्या</a:t>
          </a:r>
          <a:endParaRPr lang="en-US" sz="1400" b="0" i="0" cap="none" spc="0">
            <a:ln>
              <a:noFill/>
            </a:ln>
            <a:solidFill>
              <a:schemeClr val="tx1"/>
            </a:solidFill>
            <a:effectLst/>
            <a:latin typeface="Mangal" pitchFamily="18" charset="0"/>
            <a:cs typeface="Mangal" pitchFamily="18" charset="0"/>
          </a:endParaRPr>
        </a:p>
      </xdr:txBody>
    </xdr:sp>
    <xdr:clientData/>
  </xdr:twoCellAnchor>
  <xdr:twoCellAnchor>
    <xdr:from>
      <xdr:col>20</xdr:col>
      <xdr:colOff>104509</xdr:colOff>
      <xdr:row>1</xdr:row>
      <xdr:rowOff>95250</xdr:rowOff>
    </xdr:from>
    <xdr:to>
      <xdr:col>20</xdr:col>
      <xdr:colOff>317500</xdr:colOff>
      <xdr:row>3</xdr:row>
      <xdr:rowOff>238125</xdr:rowOff>
    </xdr:to>
    <xdr:sp macro="" textlink="">
      <xdr:nvSpPr>
        <xdr:cNvPr id="48" name="Arrow: Up-Down 91">
          <a:extLst>
            <a:ext uri="{FF2B5EF4-FFF2-40B4-BE49-F238E27FC236}">
              <a16:creationId xmlns:a16="http://schemas.microsoft.com/office/drawing/2014/main" id="{00000000-0008-0000-3800-000030000000}"/>
            </a:ext>
          </a:extLst>
        </xdr:cNvPr>
        <xdr:cNvSpPr/>
      </xdr:nvSpPr>
      <xdr:spPr>
        <a:xfrm>
          <a:off x="13191859" y="409575"/>
          <a:ext cx="212991" cy="771525"/>
        </a:xfrm>
        <a:prstGeom prst="up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0</xdr:col>
      <xdr:colOff>31750</xdr:colOff>
      <xdr:row>28</xdr:row>
      <xdr:rowOff>21434</xdr:rowOff>
    </xdr:from>
    <xdr:to>
      <xdr:col>2</xdr:col>
      <xdr:colOff>235478</xdr:colOff>
      <xdr:row>31</xdr:row>
      <xdr:rowOff>202406</xdr:rowOff>
    </xdr:to>
    <xdr:sp macro="" textlink="">
      <xdr:nvSpPr>
        <xdr:cNvPr id="49" name="Oval 48">
          <a:hlinkClick xmlns:r="http://schemas.openxmlformats.org/officeDocument/2006/relationships" r:id="rId32"/>
          <a:extLst>
            <a:ext uri="{FF2B5EF4-FFF2-40B4-BE49-F238E27FC236}">
              <a16:creationId xmlns:a16="http://schemas.microsoft.com/office/drawing/2014/main" id="{00000000-0008-0000-3800-000031000000}"/>
            </a:ext>
          </a:extLst>
        </xdr:cNvPr>
        <xdr:cNvSpPr/>
      </xdr:nvSpPr>
      <xdr:spPr>
        <a:xfrm>
          <a:off x="31750" y="9013034"/>
          <a:ext cx="2337328" cy="1123947"/>
        </a:xfrm>
        <a:prstGeom prst="ellipse">
          <a:avLst/>
        </a:prstGeom>
        <a:solidFill>
          <a:srgbClr val="FF0000"/>
        </a:solidFill>
        <a:scene3d>
          <a:camera prst="orthographicFront">
            <a:rot lat="0" lon="0" rev="0"/>
          </a:camera>
          <a:lightRig rig="threePt" dir="t">
            <a:rot lat="0" lon="0" rev="1200000"/>
          </a:lightRig>
        </a:scene3d>
        <a:sp3d>
          <a:bevelT w="63500" h="25400" prst="riblet"/>
        </a:sp3d>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2000" b="1">
              <a:latin typeface="+mj-lt"/>
            </a:rPr>
            <a:t>Click to Contact us...</a:t>
          </a:r>
        </a:p>
      </xdr:txBody>
    </xdr:sp>
    <xdr:clientData fPrintsWithSheet="0"/>
  </xdr:twoCellAnchor>
  <xdr:twoCellAnchor editAs="oneCell">
    <xdr:from>
      <xdr:col>5</xdr:col>
      <xdr:colOff>511708</xdr:colOff>
      <xdr:row>28</xdr:row>
      <xdr:rowOff>37421</xdr:rowOff>
    </xdr:from>
    <xdr:to>
      <xdr:col>9</xdr:col>
      <xdr:colOff>505964</xdr:colOff>
      <xdr:row>31</xdr:row>
      <xdr:rowOff>154216</xdr:rowOff>
    </xdr:to>
    <xdr:pic>
      <xdr:nvPicPr>
        <xdr:cNvPr id="50" name="Picture 49">
          <a:hlinkClick xmlns:r="http://schemas.openxmlformats.org/officeDocument/2006/relationships" r:id="rId33"/>
          <a:extLst>
            <a:ext uri="{FF2B5EF4-FFF2-40B4-BE49-F238E27FC236}">
              <a16:creationId xmlns:a16="http://schemas.microsoft.com/office/drawing/2014/main" id="{00000000-0008-0000-3800-000032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4474108" y="9029021"/>
          <a:ext cx="2432656" cy="1059770"/>
        </a:xfrm>
        <a:prstGeom prst="rect">
          <a:avLst/>
        </a:prstGeom>
      </xdr:spPr>
    </xdr:pic>
    <xdr:clientData/>
  </xdr:twoCellAnchor>
  <xdr:twoCellAnchor editAs="oneCell">
    <xdr:from>
      <xdr:col>2</xdr:col>
      <xdr:colOff>301741</xdr:colOff>
      <xdr:row>28</xdr:row>
      <xdr:rowOff>34397</xdr:rowOff>
    </xdr:from>
    <xdr:to>
      <xdr:col>5</xdr:col>
      <xdr:colOff>442674</xdr:colOff>
      <xdr:row>31</xdr:row>
      <xdr:rowOff>148211</xdr:rowOff>
    </xdr:to>
    <xdr:pic>
      <xdr:nvPicPr>
        <xdr:cNvPr id="51" name="Picture 50">
          <a:hlinkClick xmlns:r="http://schemas.openxmlformats.org/officeDocument/2006/relationships" r:id="rId35"/>
          <a:extLst>
            <a:ext uri="{FF2B5EF4-FFF2-40B4-BE49-F238E27FC236}">
              <a16:creationId xmlns:a16="http://schemas.microsoft.com/office/drawing/2014/main" id="{00000000-0008-0000-3800-000033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435341" y="9025997"/>
          <a:ext cx="1969733" cy="1056789"/>
        </a:xfrm>
        <a:prstGeom prst="rect">
          <a:avLst/>
        </a:prstGeom>
      </xdr:spPr>
    </xdr:pic>
    <xdr:clientData/>
  </xdr:twoCellAnchor>
  <xdr:twoCellAnchor>
    <xdr:from>
      <xdr:col>0</xdr:col>
      <xdr:colOff>227088</xdr:colOff>
      <xdr:row>10</xdr:row>
      <xdr:rowOff>83348</xdr:rowOff>
    </xdr:from>
    <xdr:to>
      <xdr:col>0</xdr:col>
      <xdr:colOff>1437309</xdr:colOff>
      <xdr:row>11</xdr:row>
      <xdr:rowOff>42682</xdr:rowOff>
    </xdr:to>
    <xdr:sp macro="" textlink="">
      <xdr:nvSpPr>
        <xdr:cNvPr id="52" name="Rounded Rectangle 66">
          <a:hlinkClick xmlns:r="http://schemas.openxmlformats.org/officeDocument/2006/relationships" r:id="rId12"/>
          <a:extLst>
            <a:ext uri="{FF2B5EF4-FFF2-40B4-BE49-F238E27FC236}">
              <a16:creationId xmlns:a16="http://schemas.microsoft.com/office/drawing/2014/main" id="{00000000-0008-0000-3800-000034000000}"/>
            </a:ext>
          </a:extLst>
        </xdr:cNvPr>
        <xdr:cNvSpPr/>
      </xdr:nvSpPr>
      <xdr:spPr>
        <a:xfrm>
          <a:off x="227088" y="3226598"/>
          <a:ext cx="1210221" cy="273659"/>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mr-IN" sz="16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संयुक्त भाषा</a:t>
          </a:r>
          <a:endParaRPr lang="en-US" sz="16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1</xdr:col>
      <xdr:colOff>32134</xdr:colOff>
      <xdr:row>10</xdr:row>
      <xdr:rowOff>84749</xdr:rowOff>
    </xdr:from>
    <xdr:to>
      <xdr:col>2</xdr:col>
      <xdr:colOff>32660</xdr:colOff>
      <xdr:row>11</xdr:row>
      <xdr:rowOff>39771</xdr:rowOff>
    </xdr:to>
    <xdr:sp macro="" textlink="">
      <xdr:nvSpPr>
        <xdr:cNvPr id="53" name="Rounded Rectangle 74">
          <a:hlinkClick xmlns:r="http://schemas.openxmlformats.org/officeDocument/2006/relationships" r:id="rId37"/>
          <a:extLst>
            <a:ext uri="{FF2B5EF4-FFF2-40B4-BE49-F238E27FC236}">
              <a16:creationId xmlns:a16="http://schemas.microsoft.com/office/drawing/2014/main" id="{00000000-0008-0000-3800-000035000000}"/>
            </a:ext>
          </a:extLst>
        </xdr:cNvPr>
        <xdr:cNvSpPr/>
      </xdr:nvSpPr>
      <xdr:spPr>
        <a:xfrm>
          <a:off x="1556134" y="3227999"/>
          <a:ext cx="610126" cy="269347"/>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rPr>
            <a:t>सं.-1</a:t>
          </a:r>
          <a:endParaRPr lang="en-US"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endParaRPr>
        </a:p>
      </xdr:txBody>
    </xdr:sp>
    <xdr:clientData/>
  </xdr:twoCellAnchor>
  <xdr:twoCellAnchor>
    <xdr:from>
      <xdr:col>1</xdr:col>
      <xdr:colOff>20228</xdr:colOff>
      <xdr:row>9</xdr:row>
      <xdr:rowOff>44267</xdr:rowOff>
    </xdr:from>
    <xdr:to>
      <xdr:col>3</xdr:col>
      <xdr:colOff>99355</xdr:colOff>
      <xdr:row>9</xdr:row>
      <xdr:rowOff>304314</xdr:rowOff>
    </xdr:to>
    <xdr:sp macro="" textlink="">
      <xdr:nvSpPr>
        <xdr:cNvPr id="54" name="Rounded Rectangle 72">
          <a:hlinkClick xmlns:r="http://schemas.openxmlformats.org/officeDocument/2006/relationships" r:id="rId38"/>
          <a:extLst>
            <a:ext uri="{FF2B5EF4-FFF2-40B4-BE49-F238E27FC236}">
              <a16:creationId xmlns:a16="http://schemas.microsoft.com/office/drawing/2014/main" id="{00000000-0008-0000-3800-000036000000}"/>
            </a:ext>
          </a:extLst>
        </xdr:cNvPr>
        <xdr:cNvSpPr/>
      </xdr:nvSpPr>
      <xdr:spPr>
        <a:xfrm>
          <a:off x="1544228" y="2873192"/>
          <a:ext cx="1298327" cy="260047"/>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marL="0" marR="0" indent="0" algn="ctr" defTabSz="914400" eaLnBrk="1" fontAlgn="auto" latinLnBrk="0" hangingPunct="1">
            <a:lnSpc>
              <a:spcPct val="100000"/>
            </a:lnSpc>
            <a:spcBef>
              <a:spcPts val="0"/>
            </a:spcBef>
            <a:spcAft>
              <a:spcPts val="0"/>
            </a:spcAft>
            <a:buClrTx/>
            <a:buSzTx/>
            <a:buFontTx/>
            <a:buNone/>
            <a:tabLst/>
            <a:defRPr/>
          </a:pPr>
          <a:r>
            <a:rPr lang="mr-IN" sz="1000" b="1" i="0">
              <a:solidFill>
                <a:schemeClr val="dk1"/>
              </a:solidFill>
              <a:effectLst/>
              <a:latin typeface="+mn-lt"/>
              <a:ea typeface="+mn-ea"/>
              <a:cs typeface="+mn-cs"/>
            </a:rPr>
            <a:t>व्दि.भा.-अ.मूल्यमापन</a:t>
          </a:r>
          <a:endParaRPr lang="en-US" sz="1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2</xdr:col>
      <xdr:colOff>77556</xdr:colOff>
      <xdr:row>10</xdr:row>
      <xdr:rowOff>85724</xdr:rowOff>
    </xdr:from>
    <xdr:to>
      <xdr:col>3</xdr:col>
      <xdr:colOff>78082</xdr:colOff>
      <xdr:row>11</xdr:row>
      <xdr:rowOff>40746</xdr:rowOff>
    </xdr:to>
    <xdr:sp macro="" textlink="">
      <xdr:nvSpPr>
        <xdr:cNvPr id="55" name="Rounded Rectangle 74">
          <a:hlinkClick xmlns:r="http://schemas.openxmlformats.org/officeDocument/2006/relationships" r:id="rId39"/>
          <a:extLst>
            <a:ext uri="{FF2B5EF4-FFF2-40B4-BE49-F238E27FC236}">
              <a16:creationId xmlns:a16="http://schemas.microsoft.com/office/drawing/2014/main" id="{00000000-0008-0000-3800-000037000000}"/>
            </a:ext>
          </a:extLst>
        </xdr:cNvPr>
        <xdr:cNvSpPr/>
      </xdr:nvSpPr>
      <xdr:spPr>
        <a:xfrm>
          <a:off x="2211156" y="3228974"/>
          <a:ext cx="610126" cy="269347"/>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mr-IN"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rPr>
            <a:t>सं.-2</a:t>
          </a:r>
          <a:endParaRPr lang="en-US" sz="1400" b="0" i="0" cap="none" spc="0">
            <a:ln w="0"/>
            <a:solidFill>
              <a:schemeClr val="tx1"/>
            </a:solidFill>
            <a:effectLst>
              <a:outerShdw blurRad="38100" dist="19050" dir="2700000" algn="tl" rotWithShape="0">
                <a:schemeClr val="dk1">
                  <a:alpha val="40000"/>
                </a:schemeClr>
              </a:outerShdw>
            </a:effectLst>
            <a:latin typeface="BalBharatiDev05" pitchFamily="2" charset="0"/>
            <a:cs typeface="BalBharatiDev05" pitchFamily="2" charset="0"/>
          </a:endParaRPr>
        </a:p>
      </xdr:txBody>
    </xdr:sp>
    <xdr:clientData/>
  </xdr:twoCellAnchor>
  <xdr:twoCellAnchor>
    <xdr:from>
      <xdr:col>1</xdr:col>
      <xdr:colOff>27214</xdr:colOff>
      <xdr:row>6</xdr:row>
      <xdr:rowOff>272143</xdr:rowOff>
    </xdr:from>
    <xdr:to>
      <xdr:col>3</xdr:col>
      <xdr:colOff>81643</xdr:colOff>
      <xdr:row>7</xdr:row>
      <xdr:rowOff>258536</xdr:rowOff>
    </xdr:to>
    <xdr:sp macro="" textlink="">
      <xdr:nvSpPr>
        <xdr:cNvPr id="56" name="TextBox 55">
          <a:extLst>
            <a:ext uri="{FF2B5EF4-FFF2-40B4-BE49-F238E27FC236}">
              <a16:creationId xmlns:a16="http://schemas.microsoft.com/office/drawing/2014/main" id="{00000000-0008-0000-3800-000038000000}"/>
            </a:ext>
          </a:extLst>
        </xdr:cNvPr>
        <xdr:cNvSpPr txBox="1"/>
      </xdr:nvSpPr>
      <xdr:spPr>
        <a:xfrm>
          <a:off x="1551214" y="2158093"/>
          <a:ext cx="1273629" cy="300718"/>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r-IN" sz="1100" b="1">
              <a:solidFill>
                <a:schemeClr val="bg1"/>
              </a:solidFill>
              <a:effectLst>
                <a:innerShdw blurRad="63500" dist="50800" dir="16200000">
                  <a:prstClr val="black">
                    <a:alpha val="50000"/>
                  </a:prstClr>
                </a:innerShdw>
              </a:effectLst>
            </a:rPr>
            <a:t>अंतर्गत मूल्यमापन</a:t>
          </a:r>
          <a:endParaRPr lang="en-IN" sz="1100" b="1">
            <a:solidFill>
              <a:schemeClr val="bg1"/>
            </a:solidFill>
            <a:effectLst>
              <a:innerShdw blurRad="63500" dist="50800" dir="16200000">
                <a:prstClr val="black">
                  <a:alpha val="50000"/>
                </a:prstClr>
              </a:innerShdw>
            </a:effectLst>
          </a:endParaRPr>
        </a:p>
      </xdr:txBody>
    </xdr:sp>
    <xdr:clientData/>
  </xdr:twoCellAnchor>
  <xdr:twoCellAnchor>
    <xdr:from>
      <xdr:col>0</xdr:col>
      <xdr:colOff>204104</xdr:colOff>
      <xdr:row>3</xdr:row>
      <xdr:rowOff>258537</xdr:rowOff>
    </xdr:from>
    <xdr:to>
      <xdr:col>2</xdr:col>
      <xdr:colOff>124610</xdr:colOff>
      <xdr:row>5</xdr:row>
      <xdr:rowOff>20413</xdr:rowOff>
    </xdr:to>
    <xdr:sp macro="" textlink="">
      <xdr:nvSpPr>
        <xdr:cNvPr id="57" name="Rounded Rectangle 56">
          <a:extLst>
            <a:ext uri="{FF2B5EF4-FFF2-40B4-BE49-F238E27FC236}">
              <a16:creationId xmlns:a16="http://schemas.microsoft.com/office/drawing/2014/main" id="{00000000-0008-0000-3800-000039000000}"/>
            </a:ext>
          </a:extLst>
        </xdr:cNvPr>
        <xdr:cNvSpPr/>
      </xdr:nvSpPr>
      <xdr:spPr>
        <a:xfrm>
          <a:off x="204104" y="1201512"/>
          <a:ext cx="2054106" cy="390526"/>
        </a:xfrm>
        <a:prstGeom prst="roundRect">
          <a:avLst/>
        </a:prstGeom>
        <a:ln>
          <a:solidFill>
            <a:schemeClr val="tx1"/>
          </a:solidFill>
        </a:ln>
        <a:effectLst>
          <a:glow rad="101600">
            <a:schemeClr val="accent6">
              <a:satMod val="175000"/>
              <a:alpha val="40000"/>
            </a:schemeClr>
          </a:glow>
          <a:outerShdw blurRad="40000" dist="23000" dir="5400000" rotWithShape="0">
            <a:srgbClr val="000000">
              <a:alpha val="35000"/>
            </a:srgbClr>
          </a:outerShdw>
        </a:effectLst>
        <a:scene3d>
          <a:camera prst="orthographicFront"/>
          <a:lightRig rig="threePt" dir="t">
            <a:rot lat="0" lon="0" rev="1200000"/>
          </a:lightRig>
        </a:scene3d>
        <a:sp3d>
          <a:bevelT w="63500" h="25400" prst="hardEdge"/>
        </a:sp3d>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mr-IN" sz="1400" b="1" i="0" cap="none" spc="0">
              <a:ln>
                <a:noFill/>
              </a:ln>
              <a:solidFill>
                <a:srgbClr val="FFFF00"/>
              </a:solidFill>
              <a:effectLst/>
              <a:latin typeface="Mangal" pitchFamily="18" charset="0"/>
              <a:cs typeface="Mangal" pitchFamily="18" charset="0"/>
            </a:rPr>
            <a:t>3. गुण याद्यांत गुण भरा</a:t>
          </a:r>
          <a:endParaRPr lang="en-US" sz="1400" b="1" i="0" cap="none" spc="0">
            <a:ln>
              <a:noFill/>
            </a:ln>
            <a:solidFill>
              <a:srgbClr val="FFFF00"/>
            </a:solidFill>
            <a:effectLst/>
            <a:latin typeface="Mangal" pitchFamily="18" charset="0"/>
            <a:cs typeface="Mangal" pitchFamily="18" charset="0"/>
          </a:endParaRPr>
        </a:p>
      </xdr:txBody>
    </xdr:sp>
    <xdr:clientData/>
  </xdr:twoCellAnchor>
  <xdr:oneCellAnchor>
    <xdr:from>
      <xdr:col>24</xdr:col>
      <xdr:colOff>517071</xdr:colOff>
      <xdr:row>6</xdr:row>
      <xdr:rowOff>81643</xdr:rowOff>
    </xdr:from>
    <xdr:ext cx="184731" cy="264560"/>
    <xdr:sp macro="" textlink="">
      <xdr:nvSpPr>
        <xdr:cNvPr id="58" name="TextBox 57">
          <a:extLst>
            <a:ext uri="{FF2B5EF4-FFF2-40B4-BE49-F238E27FC236}">
              <a16:creationId xmlns:a16="http://schemas.microsoft.com/office/drawing/2014/main" id="{00000000-0008-0000-3800-00003A000000}"/>
            </a:ext>
          </a:extLst>
        </xdr:cNvPr>
        <xdr:cNvSpPr txBox="1"/>
      </xdr:nvSpPr>
      <xdr:spPr>
        <a:xfrm>
          <a:off x="16042821" y="19675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xdr:from>
      <xdr:col>2</xdr:col>
      <xdr:colOff>258537</xdr:colOff>
      <xdr:row>0</xdr:row>
      <xdr:rowOff>156482</xdr:rowOff>
    </xdr:from>
    <xdr:to>
      <xdr:col>3</xdr:col>
      <xdr:colOff>231322</xdr:colOff>
      <xdr:row>5</xdr:row>
      <xdr:rowOff>34018</xdr:rowOff>
    </xdr:to>
    <xdr:sp macro="" textlink="">
      <xdr:nvSpPr>
        <xdr:cNvPr id="59" name="Left Arrow 58">
          <a:extLst>
            <a:ext uri="{FF2B5EF4-FFF2-40B4-BE49-F238E27FC236}">
              <a16:creationId xmlns:a16="http://schemas.microsoft.com/office/drawing/2014/main" id="{00000000-0008-0000-3800-00003B000000}"/>
            </a:ext>
          </a:extLst>
        </xdr:cNvPr>
        <xdr:cNvSpPr/>
      </xdr:nvSpPr>
      <xdr:spPr>
        <a:xfrm>
          <a:off x="2392137" y="156482"/>
          <a:ext cx="582385" cy="1449161"/>
        </a:xfrm>
        <a:prstGeom prst="leftArrow">
          <a:avLst>
            <a:gd name="adj1" fmla="val 70755"/>
            <a:gd name="adj2" fmla="val 31081"/>
          </a:avLst>
        </a:prstGeom>
        <a:effectLst>
          <a:innerShdw blurRad="63500" dist="50800" dir="135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mr-IN" sz="3200">
              <a:solidFill>
                <a:schemeClr val="tx1"/>
              </a:solidFill>
              <a:latin typeface="Khand" panose="02000000000000000000" pitchFamily="2" charset="0"/>
              <a:cs typeface="Khand" panose="02000000000000000000" pitchFamily="2" charset="0"/>
            </a:rPr>
            <a:t>STEPS</a:t>
          </a:r>
          <a:endParaRPr lang="en-IN" sz="3200">
            <a:solidFill>
              <a:schemeClr val="tx1"/>
            </a:solidFill>
            <a:latin typeface="Khand" panose="02000000000000000000" pitchFamily="2" charset="0"/>
            <a:cs typeface="Khand" panose="02000000000000000000" pitchFamily="2" charset="0"/>
          </a:endParaRPr>
        </a:p>
      </xdr:txBody>
    </xdr:sp>
    <xdr:clientData/>
  </xdr:twoCellAnchor>
  <xdr:oneCellAnchor>
    <xdr:from>
      <xdr:col>24</xdr:col>
      <xdr:colOff>517071</xdr:colOff>
      <xdr:row>12</xdr:row>
      <xdr:rowOff>81643</xdr:rowOff>
    </xdr:from>
    <xdr:ext cx="184731" cy="264560"/>
    <xdr:sp macro="" textlink="">
      <xdr:nvSpPr>
        <xdr:cNvPr id="60" name="TextBox 59">
          <a:extLst>
            <a:ext uri="{FF2B5EF4-FFF2-40B4-BE49-F238E27FC236}">
              <a16:creationId xmlns:a16="http://schemas.microsoft.com/office/drawing/2014/main" id="{00000000-0008-0000-3800-00003C000000}"/>
            </a:ext>
          </a:extLst>
        </xdr:cNvPr>
        <xdr:cNvSpPr txBox="1"/>
      </xdr:nvSpPr>
      <xdr:spPr>
        <a:xfrm>
          <a:off x="16042821" y="38535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editAs="oneCell">
    <xdr:from>
      <xdr:col>16</xdr:col>
      <xdr:colOff>11906</xdr:colOff>
      <xdr:row>3</xdr:row>
      <xdr:rowOff>23811</xdr:rowOff>
    </xdr:from>
    <xdr:to>
      <xdr:col>18</xdr:col>
      <xdr:colOff>154678</xdr:colOff>
      <xdr:row>4</xdr:row>
      <xdr:rowOff>50270</xdr:rowOff>
    </xdr:to>
    <xdr:pic>
      <xdr:nvPicPr>
        <xdr:cNvPr id="61" name="Picture 60">
          <a:extLst>
            <a:ext uri="{FF2B5EF4-FFF2-40B4-BE49-F238E27FC236}">
              <a16:creationId xmlns:a16="http://schemas.microsoft.com/office/drawing/2014/main" id="{00000000-0008-0000-3800-00003D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0679906" y="966786"/>
          <a:ext cx="1657247" cy="340784"/>
        </a:xfrm>
        <a:prstGeom prst="rect">
          <a:avLst/>
        </a:prstGeom>
      </xdr:spPr>
    </xdr:pic>
    <xdr:clientData/>
  </xdr:twoCellAnchor>
  <xdr:twoCellAnchor editAs="oneCell">
    <xdr:from>
      <xdr:col>9</xdr:col>
      <xdr:colOff>595552</xdr:colOff>
      <xdr:row>28</xdr:row>
      <xdr:rowOff>33338</xdr:rowOff>
    </xdr:from>
    <xdr:to>
      <xdr:col>19</xdr:col>
      <xdr:colOff>44979</xdr:colOff>
      <xdr:row>31</xdr:row>
      <xdr:rowOff>154781</xdr:rowOff>
    </xdr:to>
    <xdr:pic>
      <xdr:nvPicPr>
        <xdr:cNvPr id="62" name="Picture 61">
          <a:hlinkClick xmlns:r="http://schemas.openxmlformats.org/officeDocument/2006/relationships" r:id="rId41"/>
          <a:extLst>
            <a:ext uri="{FF2B5EF4-FFF2-40B4-BE49-F238E27FC236}">
              <a16:creationId xmlns:a16="http://schemas.microsoft.com/office/drawing/2014/main" id="{00000000-0008-0000-3800-00003E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6996352" y="9024938"/>
          <a:ext cx="5526377" cy="1064418"/>
        </a:xfrm>
        <a:prstGeom prst="rect">
          <a:avLst/>
        </a:prstGeom>
      </xdr:spPr>
    </xdr:pic>
    <xdr:clientData/>
  </xdr:twoCellAnchor>
  <xdr:twoCellAnchor>
    <xdr:from>
      <xdr:col>19</xdr:col>
      <xdr:colOff>193409</xdr:colOff>
      <xdr:row>0</xdr:row>
      <xdr:rowOff>1</xdr:rowOff>
    </xdr:from>
    <xdr:to>
      <xdr:col>20</xdr:col>
      <xdr:colOff>142875</xdr:colOff>
      <xdr:row>31</xdr:row>
      <xdr:rowOff>174626</xdr:rowOff>
    </xdr:to>
    <xdr:sp macro="" textlink="">
      <xdr:nvSpPr>
        <xdr:cNvPr id="63" name="Arrow: Up-Down 91">
          <a:extLst>
            <a:ext uri="{FF2B5EF4-FFF2-40B4-BE49-F238E27FC236}">
              <a16:creationId xmlns:a16="http://schemas.microsoft.com/office/drawing/2014/main" id="{00000000-0008-0000-3800-00003F000000}"/>
            </a:ext>
          </a:extLst>
        </xdr:cNvPr>
        <xdr:cNvSpPr/>
      </xdr:nvSpPr>
      <xdr:spPr>
        <a:xfrm>
          <a:off x="12671159" y="1"/>
          <a:ext cx="559066" cy="10109200"/>
        </a:xfrm>
        <a:prstGeom prst="upDownArrow">
          <a:avLst>
            <a:gd name="adj1" fmla="val 44256"/>
            <a:gd name="adj2" fmla="val 50000"/>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533625</xdr:colOff>
      <xdr:row>15</xdr:row>
      <xdr:rowOff>198322</xdr:rowOff>
    </xdr:from>
    <xdr:to>
      <xdr:col>7</xdr:col>
      <xdr:colOff>39317</xdr:colOff>
      <xdr:row>17</xdr:row>
      <xdr:rowOff>95249</xdr:rowOff>
    </xdr:to>
    <xdr:sp macro="" textlink="">
      <xdr:nvSpPr>
        <xdr:cNvPr id="64" name="Rounded Rectangle 63">
          <a:hlinkClick xmlns:r="http://schemas.openxmlformats.org/officeDocument/2006/relationships" r:id="rId42"/>
          <a:extLst>
            <a:ext uri="{FF2B5EF4-FFF2-40B4-BE49-F238E27FC236}">
              <a16:creationId xmlns:a16="http://schemas.microsoft.com/office/drawing/2014/main" id="{00000000-0008-0000-3800-000040000000}"/>
            </a:ext>
          </a:extLst>
        </xdr:cNvPr>
        <xdr:cNvSpPr/>
      </xdr:nvSpPr>
      <xdr:spPr>
        <a:xfrm>
          <a:off x="3276825" y="4913197"/>
          <a:ext cx="1944092" cy="525577"/>
        </a:xfrm>
        <a:prstGeom prst="roundRect">
          <a:avLst/>
        </a:prstGeom>
        <a:solidFill>
          <a:schemeClr val="accent3"/>
        </a:solidFill>
        <a:ln/>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mr-IN" sz="1400" b="1" i="0">
              <a:solidFill>
                <a:srgbClr val="002060"/>
              </a:solidFill>
              <a:effectLst/>
              <a:latin typeface="Arial Unicode MS" panose="020B0604020202020204" pitchFamily="34" charset="-128"/>
              <a:ea typeface="Arial Unicode MS" panose="020B0604020202020204" pitchFamily="34" charset="-128"/>
              <a:cs typeface="Arial Unicode MS" panose="020B0604020202020204" pitchFamily="34" charset="-128"/>
            </a:rPr>
            <a:t>निकाल पुस्तिका (पंचांग)</a:t>
          </a:r>
          <a:r>
            <a:rPr lang="mr-IN" sz="1400" b="1" i="0">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rPr>
            <a:t> </a:t>
          </a:r>
          <a:endParaRPr lang="en-US" sz="900" b="1">
            <a:solidFill>
              <a:srgbClr val="FFFF00"/>
            </a:solidFill>
            <a:effectLst/>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7</xdr:col>
      <xdr:colOff>333377</xdr:colOff>
      <xdr:row>3</xdr:row>
      <xdr:rowOff>36286</xdr:rowOff>
    </xdr:from>
    <xdr:to>
      <xdr:col>11</xdr:col>
      <xdr:colOff>63501</xdr:colOff>
      <xdr:row>6</xdr:row>
      <xdr:rowOff>206375</xdr:rowOff>
    </xdr:to>
    <xdr:sp macro="" textlink="">
      <xdr:nvSpPr>
        <xdr:cNvPr id="65" name="Rounded Rectangle 64">
          <a:extLst>
            <a:ext uri="{FF2B5EF4-FFF2-40B4-BE49-F238E27FC236}">
              <a16:creationId xmlns:a16="http://schemas.microsoft.com/office/drawing/2014/main" id="{00000000-0008-0000-3800-000041000000}"/>
            </a:ext>
          </a:extLst>
        </xdr:cNvPr>
        <xdr:cNvSpPr/>
      </xdr:nvSpPr>
      <xdr:spPr>
        <a:xfrm>
          <a:off x="5514977" y="979261"/>
          <a:ext cx="2168524" cy="1113064"/>
        </a:xfrm>
        <a:prstGeom prst="roundRect">
          <a:avLst>
            <a:gd name="adj" fmla="val 8038"/>
          </a:avLst>
        </a:prstGeom>
        <a:solidFill>
          <a:schemeClr val="tx2">
            <a:lumMod val="60000"/>
            <a:lumOff val="40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en-IN" sz="1600">
              <a:solidFill>
                <a:schemeClr val="lt1"/>
              </a:solidFill>
              <a:effectLst/>
              <a:latin typeface="+mn-lt"/>
              <a:ea typeface="+mn-ea"/>
              <a:cs typeface="+mn-cs"/>
            </a:rPr>
            <a:t>हिंदी विषयाऐवजी NSQF विषय असल्यास </a:t>
          </a:r>
          <a:endParaRPr lang="en-IN" sz="2800">
            <a:effectLst/>
          </a:endParaRPr>
        </a:p>
      </xdr:txBody>
    </xdr:sp>
    <xdr:clientData/>
  </xdr:twoCellAnchor>
  <xdr:twoCellAnchor>
    <xdr:from>
      <xdr:col>7</xdr:col>
      <xdr:colOff>433463</xdr:colOff>
      <xdr:row>5</xdr:row>
      <xdr:rowOff>22115</xdr:rowOff>
    </xdr:from>
    <xdr:to>
      <xdr:col>10</xdr:col>
      <xdr:colOff>539750</xdr:colOff>
      <xdr:row>6</xdr:row>
      <xdr:rowOff>174624</xdr:rowOff>
    </xdr:to>
    <xdr:sp macro="" textlink="">
      <xdr:nvSpPr>
        <xdr:cNvPr id="66" name="Rounded Rectangle 66">
          <a:hlinkClick xmlns:r="http://schemas.openxmlformats.org/officeDocument/2006/relationships" r:id="rId43"/>
          <a:extLst>
            <a:ext uri="{FF2B5EF4-FFF2-40B4-BE49-F238E27FC236}">
              <a16:creationId xmlns:a16="http://schemas.microsoft.com/office/drawing/2014/main" id="{00000000-0008-0000-3800-000042000000}"/>
            </a:ext>
          </a:extLst>
        </xdr:cNvPr>
        <xdr:cNvSpPr/>
      </xdr:nvSpPr>
      <xdr:spPr>
        <a:xfrm>
          <a:off x="5615063" y="1593740"/>
          <a:ext cx="1935087" cy="466834"/>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r>
            <a:rPr lang="mr-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a:t>
          </a:r>
          <a:r>
            <a:rPr lang="en-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HINDI</a:t>
          </a:r>
          <a:endPar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twoCellAnchor>
    <xdr:from>
      <xdr:col>0</xdr:col>
      <xdr:colOff>271700</xdr:colOff>
      <xdr:row>15</xdr:row>
      <xdr:rowOff>303103</xdr:rowOff>
    </xdr:from>
    <xdr:to>
      <xdr:col>0</xdr:col>
      <xdr:colOff>1481921</xdr:colOff>
      <xdr:row>16</xdr:row>
      <xdr:rowOff>265611</xdr:rowOff>
    </xdr:to>
    <xdr:sp macro="" textlink="">
      <xdr:nvSpPr>
        <xdr:cNvPr id="67" name="Rounded Rectangle 66">
          <a:hlinkClick xmlns:r="http://schemas.openxmlformats.org/officeDocument/2006/relationships" r:id="rId44"/>
          <a:extLst>
            <a:ext uri="{FF2B5EF4-FFF2-40B4-BE49-F238E27FC236}">
              <a16:creationId xmlns:a16="http://schemas.microsoft.com/office/drawing/2014/main" id="{00000000-0008-0000-3800-000043000000}"/>
            </a:ext>
          </a:extLst>
        </xdr:cNvPr>
        <xdr:cNvSpPr/>
      </xdr:nvSpPr>
      <xdr:spPr>
        <a:xfrm>
          <a:off x="271700" y="5017978"/>
          <a:ext cx="1210221" cy="276833"/>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1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p>
      </xdr:txBody>
    </xdr:sp>
    <xdr:clientData/>
  </xdr:twoCellAnchor>
  <xdr:twoCellAnchor>
    <xdr:from>
      <xdr:col>7</xdr:col>
      <xdr:colOff>342902</xdr:colOff>
      <xdr:row>7</xdr:row>
      <xdr:rowOff>29936</xdr:rowOff>
    </xdr:from>
    <xdr:to>
      <xdr:col>11</xdr:col>
      <xdr:colOff>73026</xdr:colOff>
      <xdr:row>10</xdr:row>
      <xdr:rowOff>200025</xdr:rowOff>
    </xdr:to>
    <xdr:sp macro="" textlink="">
      <xdr:nvSpPr>
        <xdr:cNvPr id="68" name="Rounded Rectangle 67">
          <a:extLst>
            <a:ext uri="{FF2B5EF4-FFF2-40B4-BE49-F238E27FC236}">
              <a16:creationId xmlns:a16="http://schemas.microsoft.com/office/drawing/2014/main" id="{00000000-0008-0000-3800-000044000000}"/>
            </a:ext>
          </a:extLst>
        </xdr:cNvPr>
        <xdr:cNvSpPr/>
      </xdr:nvSpPr>
      <xdr:spPr>
        <a:xfrm>
          <a:off x="5524502" y="2230211"/>
          <a:ext cx="2168524" cy="1113064"/>
        </a:xfrm>
        <a:prstGeom prst="roundRect">
          <a:avLst>
            <a:gd name="adj" fmla="val 8038"/>
          </a:avLst>
        </a:prstGeom>
        <a:solidFill>
          <a:schemeClr val="accent6">
            <a:lumMod val="75000"/>
          </a:schemeClr>
        </a:solidFill>
        <a:ln/>
      </xdr:spPr>
      <xdr:style>
        <a:lnRef idx="0">
          <a:schemeClr val="accent2"/>
        </a:lnRef>
        <a:fillRef idx="3">
          <a:schemeClr val="accent2"/>
        </a:fillRef>
        <a:effectRef idx="3">
          <a:schemeClr val="accent2"/>
        </a:effectRef>
        <a:fontRef idx="minor">
          <a:schemeClr val="lt1"/>
        </a:fontRef>
      </xdr:style>
      <xdr:txBody>
        <a:bodyPr vertOverflow="clip" horzOverflow="clip" lIns="0" tIns="36000" rIns="0" bIns="0" rtlCol="0" anchor="t"/>
        <a:lstStyle/>
        <a:p>
          <a:pPr algn="ctr"/>
          <a:r>
            <a:rPr lang="mr-IN" sz="1600">
              <a:solidFill>
                <a:schemeClr val="lt1"/>
              </a:solidFill>
              <a:effectLst/>
              <a:latin typeface="+mn-lt"/>
              <a:ea typeface="+mn-ea"/>
              <a:cs typeface="+mn-cs"/>
            </a:rPr>
            <a:t>सा.शास्रे </a:t>
          </a:r>
          <a:r>
            <a:rPr lang="en-IN" sz="1600">
              <a:solidFill>
                <a:schemeClr val="lt1"/>
              </a:solidFill>
              <a:effectLst/>
              <a:latin typeface="+mn-lt"/>
              <a:ea typeface="+mn-ea"/>
              <a:cs typeface="+mn-cs"/>
            </a:rPr>
            <a:t> विषयाऐवजी NSQF विषय असल्यास </a:t>
          </a:r>
          <a:endParaRPr lang="en-IN" sz="2800">
            <a:effectLst/>
          </a:endParaRPr>
        </a:p>
      </xdr:txBody>
    </xdr:sp>
    <xdr:clientData/>
  </xdr:twoCellAnchor>
  <xdr:twoCellAnchor>
    <xdr:from>
      <xdr:col>7</xdr:col>
      <xdr:colOff>442988</xdr:colOff>
      <xdr:row>9</xdr:row>
      <xdr:rowOff>15765</xdr:rowOff>
    </xdr:from>
    <xdr:to>
      <xdr:col>10</xdr:col>
      <xdr:colOff>549275</xdr:colOff>
      <xdr:row>10</xdr:row>
      <xdr:rowOff>168274</xdr:rowOff>
    </xdr:to>
    <xdr:sp macro="" textlink="">
      <xdr:nvSpPr>
        <xdr:cNvPr id="69" name="Rounded Rectangle 66">
          <a:hlinkClick xmlns:r="http://schemas.openxmlformats.org/officeDocument/2006/relationships" r:id="rId45"/>
          <a:extLst>
            <a:ext uri="{FF2B5EF4-FFF2-40B4-BE49-F238E27FC236}">
              <a16:creationId xmlns:a16="http://schemas.microsoft.com/office/drawing/2014/main" id="{00000000-0008-0000-3800-000045000000}"/>
            </a:ext>
          </a:extLst>
        </xdr:cNvPr>
        <xdr:cNvSpPr/>
      </xdr:nvSpPr>
      <xdr:spPr>
        <a:xfrm>
          <a:off x="5624588" y="2844690"/>
          <a:ext cx="1935087" cy="466834"/>
        </a:xfrm>
        <a:prstGeom prst="round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NSQF</a:t>
          </a:r>
          <a:r>
            <a:rPr lang="mr-IN" sz="20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rPr>
            <a:t>/SS</a:t>
          </a:r>
          <a:endParaRPr lang="en-US" sz="2800" b="1" i="0"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latin typeface="BalBharatiDev05" pitchFamily="2" charset="0"/>
            <a:cs typeface="BalBharatiDev05" pitchFamily="2" charset="0"/>
          </a:endParaRPr>
        </a:p>
      </xdr:txBody>
    </xdr:sp>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42333</xdr:colOff>
      <xdr:row>0</xdr:row>
      <xdr:rowOff>27516</xdr:rowOff>
    </xdr:from>
    <xdr:to>
      <xdr:col>14</xdr:col>
      <xdr:colOff>169334</xdr:colOff>
      <xdr:row>21</xdr:row>
      <xdr:rowOff>95250</xdr:rowOff>
    </xdr:to>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42333" y="27516"/>
          <a:ext cx="8720668" cy="5846234"/>
        </a:xfrm>
        <a:prstGeom prst="rect">
          <a:avLst/>
        </a:prstGeom>
      </xdr:spPr>
    </xdr:pic>
    <xdr:clientData/>
  </xdr:twoCellAnchor>
  <xdr:twoCellAnchor>
    <xdr:from>
      <xdr:col>0</xdr:col>
      <xdr:colOff>148168</xdr:colOff>
      <xdr:row>0</xdr:row>
      <xdr:rowOff>137584</xdr:rowOff>
    </xdr:from>
    <xdr:to>
      <xdr:col>5</xdr:col>
      <xdr:colOff>95251</xdr:colOff>
      <xdr:row>21</xdr:row>
      <xdr:rowOff>0</xdr:rowOff>
    </xdr:to>
    <xdr:sp macro="" textlink="">
      <xdr:nvSpPr>
        <xdr:cNvPr id="3" name="TextBox 2">
          <a:extLst>
            <a:ext uri="{FF2B5EF4-FFF2-40B4-BE49-F238E27FC236}">
              <a16:creationId xmlns:a16="http://schemas.microsoft.com/office/drawing/2014/main" id="{00000000-0008-0000-3900-000003000000}"/>
            </a:ext>
          </a:extLst>
        </xdr:cNvPr>
        <xdr:cNvSpPr txBox="1"/>
      </xdr:nvSpPr>
      <xdr:spPr>
        <a:xfrm>
          <a:off x="148168" y="137584"/>
          <a:ext cx="3016250" cy="56409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1" i="0">
              <a:solidFill>
                <a:schemeClr val="dk1"/>
              </a:solidFill>
              <a:effectLst/>
              <a:latin typeface="+mn-lt"/>
              <a:ea typeface="+mn-ea"/>
              <a:cs typeface="+mn-cs"/>
            </a:rPr>
            <a:t>📌 </a:t>
          </a:r>
          <a:r>
            <a:rPr lang="mr-IN" sz="1100" b="1" i="0">
              <a:solidFill>
                <a:schemeClr val="dk1"/>
              </a:solidFill>
              <a:effectLst/>
              <a:latin typeface="+mn-lt"/>
              <a:ea typeface="+mn-ea"/>
              <a:cs typeface="+mn-cs"/>
            </a:rPr>
            <a:t>निकाल प्रणालीचे वैशिष्ठ्ये</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सर्व विषयांचा नवीन मूल्यमापन योजनेनुसार आराखडा</a:t>
          </a:r>
          <a:r>
            <a:rPr lang="mr-IN" sz="1100" b="0" i="0">
              <a:solidFill>
                <a:schemeClr val="dk1"/>
              </a:solidFill>
              <a:effectLst/>
              <a:latin typeface="+mn-lt"/>
              <a:ea typeface="+mn-ea"/>
              <a:cs typeface="+mn-cs"/>
            </a:rPr>
            <a:t> तयार.</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शाळेची सविस्तर माहिती</a:t>
          </a:r>
          <a:r>
            <a:rPr lang="mr-IN" sz="1100" b="0" i="0">
              <a:solidFill>
                <a:schemeClr val="dk1"/>
              </a:solidFill>
              <a:effectLst/>
              <a:latin typeface="+mn-lt"/>
              <a:ea typeface="+mn-ea"/>
              <a:cs typeface="+mn-cs"/>
            </a:rPr>
            <a:t> सुरुवातीला </a:t>
          </a:r>
          <a:r>
            <a:rPr lang="mr-IN" sz="1100" b="1" i="0">
              <a:solidFill>
                <a:schemeClr val="dk1"/>
              </a:solidFill>
              <a:effectLst/>
              <a:latin typeface="+mn-lt"/>
              <a:ea typeface="+mn-ea"/>
              <a:cs typeface="+mn-cs"/>
            </a:rPr>
            <a:t>फक्त एकदाच</a:t>
          </a:r>
          <a:r>
            <a:rPr lang="mr-IN" sz="1100" b="0" i="0">
              <a:solidFill>
                <a:schemeClr val="dk1"/>
              </a:solidFill>
              <a:effectLst/>
              <a:latin typeface="+mn-lt"/>
              <a:ea typeface="+mn-ea"/>
              <a:cs typeface="+mn-cs"/>
            </a:rPr>
            <a:t> भरावी लागते.</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विद्यार्थ्यांची माहिती</a:t>
          </a:r>
          <a:r>
            <a:rPr lang="mr-IN" sz="1100" b="0" i="0">
              <a:solidFill>
                <a:schemeClr val="dk1"/>
              </a:solidFill>
              <a:effectLst/>
              <a:latin typeface="+mn-lt"/>
              <a:ea typeface="+mn-ea"/>
              <a:cs typeface="+mn-cs"/>
            </a:rPr>
            <a:t> देखील </a:t>
          </a:r>
          <a:r>
            <a:rPr lang="mr-IN" sz="1100" b="1" i="0">
              <a:solidFill>
                <a:schemeClr val="dk1"/>
              </a:solidFill>
              <a:effectLst/>
              <a:latin typeface="+mn-lt"/>
              <a:ea typeface="+mn-ea"/>
              <a:cs typeface="+mn-cs"/>
            </a:rPr>
            <a:t>फक्त एकदाच</a:t>
          </a:r>
          <a:r>
            <a:rPr lang="mr-IN" sz="1100" b="0" i="0">
              <a:solidFill>
                <a:schemeClr val="dk1"/>
              </a:solidFill>
              <a:effectLst/>
              <a:latin typeface="+mn-lt"/>
              <a:ea typeface="+mn-ea"/>
              <a:cs typeface="+mn-cs"/>
            </a:rPr>
            <a:t> भरावी लागते.</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परीक्षांचे गुण</a:t>
          </a:r>
          <a:r>
            <a:rPr lang="mr-IN" sz="1100" b="0" i="0">
              <a:solidFill>
                <a:schemeClr val="dk1"/>
              </a:solidFill>
              <a:effectLst/>
              <a:latin typeface="+mn-lt"/>
              <a:ea typeface="+mn-ea"/>
              <a:cs typeface="+mn-cs"/>
            </a:rPr>
            <a:t> विषयवार </a:t>
          </a:r>
          <a:r>
            <a:rPr lang="mr-IN" sz="1100" b="1" i="0">
              <a:solidFill>
                <a:schemeClr val="dk1"/>
              </a:solidFill>
              <a:effectLst/>
              <a:latin typeface="+mn-lt"/>
              <a:ea typeface="+mn-ea"/>
              <a:cs typeface="+mn-cs"/>
            </a:rPr>
            <a:t>फक्त दिलेल्या यादीत</a:t>
          </a:r>
          <a:r>
            <a:rPr lang="mr-IN" sz="1100" b="0" i="0">
              <a:solidFill>
                <a:schemeClr val="dk1"/>
              </a:solidFill>
              <a:effectLst/>
              <a:latin typeface="+mn-lt"/>
              <a:ea typeface="+mn-ea"/>
              <a:cs typeface="+mn-cs"/>
            </a:rPr>
            <a:t> भरायचे.</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कोणतीही आकडेमोड</a:t>
          </a:r>
          <a:r>
            <a:rPr lang="mr-IN" sz="1100" b="0" i="0">
              <a:solidFill>
                <a:schemeClr val="dk1"/>
              </a:solidFill>
              <a:effectLst/>
              <a:latin typeface="+mn-lt"/>
              <a:ea typeface="+mn-ea"/>
              <a:cs typeface="+mn-cs"/>
            </a:rPr>
            <a:t> करावी लागत नाही – सर्व गणना स्वयंचलित.</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गुणांचे रूपांतर</a:t>
          </a:r>
          <a:r>
            <a:rPr lang="mr-IN" sz="1100" b="0" i="0">
              <a:solidFill>
                <a:schemeClr val="dk1"/>
              </a:solidFill>
              <a:effectLst/>
              <a:latin typeface="+mn-lt"/>
              <a:ea typeface="+mn-ea"/>
              <a:cs typeface="+mn-cs"/>
            </a:rPr>
            <a:t> करण्याची गरज नाही.</a:t>
          </a:r>
        </a:p>
        <a:p>
          <a:r>
            <a:rPr lang="en-IN" sz="1100" b="0" i="0">
              <a:solidFill>
                <a:schemeClr val="dk1"/>
              </a:solidFill>
              <a:effectLst/>
              <a:latin typeface="+mn-lt"/>
              <a:ea typeface="+mn-ea"/>
              <a:cs typeface="+mn-cs"/>
            </a:rPr>
            <a:t>📊 </a:t>
          </a:r>
          <a:r>
            <a:rPr lang="mr-IN" sz="1100" b="0" i="0">
              <a:solidFill>
                <a:schemeClr val="dk1"/>
              </a:solidFill>
              <a:effectLst/>
              <a:latin typeface="+mn-lt"/>
              <a:ea typeface="+mn-ea"/>
              <a:cs typeface="+mn-cs"/>
            </a:rPr>
            <a:t>विषयनिहाय गुण भरल्यानंतर </a:t>
          </a:r>
          <a:r>
            <a:rPr lang="mr-IN" sz="1100" b="1" i="0">
              <a:solidFill>
                <a:schemeClr val="dk1"/>
              </a:solidFill>
              <a:effectLst/>
              <a:latin typeface="+mn-lt"/>
              <a:ea typeface="+mn-ea"/>
              <a:cs typeface="+mn-cs"/>
            </a:rPr>
            <a:t>घटक चाचणी, सत्र परीक्षा, वार्षिक निकाल</a:t>
          </a:r>
          <a:r>
            <a:rPr lang="mr-IN" sz="1100" b="0" i="0">
              <a:solidFill>
                <a:schemeClr val="dk1"/>
              </a:solidFill>
              <a:effectLst/>
              <a:latin typeface="+mn-lt"/>
              <a:ea typeface="+mn-ea"/>
              <a:cs typeface="+mn-cs"/>
            </a:rPr>
            <a:t> आपोआप </a:t>
          </a:r>
          <a:r>
            <a:rPr lang="mr-IN" sz="1050" b="0" i="0">
              <a:solidFill>
                <a:schemeClr val="dk1"/>
              </a:solidFill>
              <a:effectLst/>
              <a:latin typeface="+mn-lt"/>
              <a:ea typeface="+mn-ea"/>
              <a:cs typeface="+mn-cs"/>
            </a:rPr>
            <a:t>तयार</a:t>
          </a:r>
          <a:r>
            <a:rPr lang="mr-IN" sz="1100" b="0" i="0">
              <a:solidFill>
                <a:schemeClr val="dk1"/>
              </a:solidFill>
              <a:effectLst/>
              <a:latin typeface="+mn-lt"/>
              <a:ea typeface="+mn-ea"/>
              <a:cs typeface="+mn-cs"/>
            </a:rPr>
            <a:t>.</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जातनिहाय व श्रेणी निहाय गोषवारे</a:t>
          </a:r>
          <a:r>
            <a:rPr lang="mr-IN" sz="1100" b="0" i="0">
              <a:solidFill>
                <a:schemeClr val="dk1"/>
              </a:solidFill>
              <a:effectLst/>
              <a:latin typeface="+mn-lt"/>
              <a:ea typeface="+mn-ea"/>
              <a:cs typeface="+mn-cs"/>
            </a:rPr>
            <a:t> स्वयंचलित तयार होतात.</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वर्गातील प्रथम 5 विद्यार्थी</a:t>
          </a:r>
          <a:r>
            <a:rPr lang="mr-IN" sz="1100" b="0" i="0">
              <a:solidFill>
                <a:schemeClr val="dk1"/>
              </a:solidFill>
              <a:effectLst/>
              <a:latin typeface="+mn-lt"/>
              <a:ea typeface="+mn-ea"/>
              <a:cs typeface="+mn-cs"/>
            </a:rPr>
            <a:t> व </a:t>
          </a:r>
          <a:r>
            <a:rPr lang="mr-IN" sz="1100" b="1" i="0">
              <a:solidFill>
                <a:schemeClr val="dk1"/>
              </a:solidFill>
              <a:effectLst/>
              <a:latin typeface="+mn-lt"/>
              <a:ea typeface="+mn-ea"/>
              <a:cs typeface="+mn-cs"/>
            </a:rPr>
            <a:t>मागासवर्गातील प्रथम 5</a:t>
          </a:r>
          <a:r>
            <a:rPr lang="mr-IN" sz="1100" b="0" i="0">
              <a:solidFill>
                <a:schemeClr val="dk1"/>
              </a:solidFill>
              <a:effectLst/>
              <a:latin typeface="+mn-lt"/>
              <a:ea typeface="+mn-ea"/>
              <a:cs typeface="+mn-cs"/>
            </a:rPr>
            <a:t> यांचे गोषवारे.</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निकाल, पंचांग व पणजी पुस्तिका</a:t>
          </a:r>
          <a:r>
            <a:rPr lang="mr-IN" sz="1100" b="0" i="0">
              <a:solidFill>
                <a:schemeClr val="dk1"/>
              </a:solidFill>
              <a:effectLst/>
              <a:latin typeface="+mn-lt"/>
              <a:ea typeface="+mn-ea"/>
              <a:cs typeface="+mn-cs"/>
            </a:rPr>
            <a:t> सहजरित्या तयार होतात.</a:t>
          </a:r>
        </a:p>
        <a:p>
          <a:r>
            <a:rPr lang="en-IN" sz="1100" b="0" i="0">
              <a:solidFill>
                <a:schemeClr val="dk1"/>
              </a:solidFill>
              <a:effectLst/>
              <a:latin typeface="+mn-lt"/>
              <a:ea typeface="+mn-ea"/>
              <a:cs typeface="+mn-cs"/>
            </a:rPr>
            <a:t>📄 </a:t>
          </a:r>
          <a:r>
            <a:rPr lang="mr-IN" sz="1100" b="1" i="0">
              <a:solidFill>
                <a:schemeClr val="dk1"/>
              </a:solidFill>
              <a:effectLst/>
              <a:latin typeface="+mn-lt"/>
              <a:ea typeface="+mn-ea"/>
              <a:cs typeface="+mn-cs"/>
            </a:rPr>
            <a:t>प्रगती पत्रक, निकालपत्रक, श्रेणीपत्रक</a:t>
          </a:r>
          <a:r>
            <a:rPr lang="mr-IN" sz="1100" b="0" i="0">
              <a:solidFill>
                <a:schemeClr val="dk1"/>
              </a:solidFill>
              <a:effectLst/>
              <a:latin typeface="+mn-lt"/>
              <a:ea typeface="+mn-ea"/>
              <a:cs typeface="+mn-cs"/>
            </a:rPr>
            <a:t> सहजप्राप्त.</a:t>
          </a:r>
        </a:p>
        <a:p>
          <a:r>
            <a:rPr lang="mr-IN" sz="1100" b="0" i="0">
              <a:solidFill>
                <a:schemeClr val="dk1"/>
              </a:solidFill>
              <a:effectLst/>
              <a:latin typeface="+mn-lt"/>
              <a:ea typeface="+mn-ea"/>
              <a:cs typeface="+mn-cs"/>
            </a:rPr>
            <a:t>⌨️ </a:t>
          </a:r>
          <a:r>
            <a:rPr lang="mr-IN" sz="1100" b="1" i="0">
              <a:solidFill>
                <a:schemeClr val="dk1"/>
              </a:solidFill>
              <a:effectLst/>
              <a:latin typeface="+mn-lt"/>
              <a:ea typeface="+mn-ea"/>
              <a:cs typeface="+mn-cs"/>
            </a:rPr>
            <a:t>मराठी टायपिंगसाठी </a:t>
          </a:r>
          <a:r>
            <a:rPr lang="en-IN" sz="1100" b="1" i="0">
              <a:solidFill>
                <a:schemeClr val="dk1"/>
              </a:solidFill>
              <a:effectLst/>
              <a:latin typeface="+mn-lt"/>
              <a:ea typeface="+mn-ea"/>
              <a:cs typeface="+mn-cs"/>
            </a:rPr>
            <a:t>Google Marathi </a:t>
          </a:r>
          <a:r>
            <a:rPr lang="mr-IN" sz="1100" b="1" i="0">
              <a:solidFill>
                <a:schemeClr val="dk1"/>
              </a:solidFill>
              <a:effectLst/>
              <a:latin typeface="+mn-lt"/>
              <a:ea typeface="+mn-ea"/>
              <a:cs typeface="+mn-cs"/>
            </a:rPr>
            <a:t>लिपी</a:t>
          </a:r>
          <a:r>
            <a:rPr lang="mr-IN" sz="1100" b="0" i="0">
              <a:solidFill>
                <a:schemeClr val="dk1"/>
              </a:solidFill>
              <a:effectLst/>
              <a:latin typeface="+mn-lt"/>
              <a:ea typeface="+mn-ea"/>
              <a:cs typeface="+mn-cs"/>
            </a:rPr>
            <a:t> लिंक वर उपलब्ध.</a:t>
          </a:r>
        </a:p>
        <a:p>
          <a:r>
            <a:rPr lang="en-IN" sz="1100" b="0" i="0">
              <a:solidFill>
                <a:schemeClr val="dk1"/>
              </a:solidFill>
              <a:effectLst/>
              <a:latin typeface="+mn-lt"/>
              <a:ea typeface="+mn-ea"/>
              <a:cs typeface="+mn-cs"/>
            </a:rPr>
            <a:t>🔽 </a:t>
          </a:r>
          <a:r>
            <a:rPr lang="mr-IN" sz="1100" b="0" i="0">
              <a:solidFill>
                <a:schemeClr val="dk1"/>
              </a:solidFill>
              <a:effectLst/>
              <a:latin typeface="+mn-lt"/>
              <a:ea typeface="+mn-ea"/>
              <a:cs typeface="+mn-cs"/>
            </a:rPr>
            <a:t>प्रत्येक फाईलमध्ये </a:t>
          </a:r>
          <a:r>
            <a:rPr lang="mr-IN" sz="1100" b="1" i="0">
              <a:solidFill>
                <a:schemeClr val="dk1"/>
              </a:solidFill>
              <a:effectLst/>
              <a:latin typeface="+mn-lt"/>
              <a:ea typeface="+mn-ea"/>
              <a:cs typeface="+mn-cs"/>
            </a:rPr>
            <a:t>शेवटचे 10 विद्यार्थी कमी करण्याची</a:t>
          </a:r>
          <a:r>
            <a:rPr lang="mr-IN" sz="1100" b="0" i="0">
              <a:solidFill>
                <a:schemeClr val="dk1"/>
              </a:solidFill>
              <a:effectLst/>
              <a:latin typeface="+mn-lt"/>
              <a:ea typeface="+mn-ea"/>
              <a:cs typeface="+mn-cs"/>
            </a:rPr>
            <a:t> सुविधा.</a:t>
          </a:r>
        </a:p>
        <a:p>
          <a:r>
            <a:rPr lang="en-IN" sz="1100" b="0" i="0">
              <a:solidFill>
                <a:schemeClr val="dk1"/>
              </a:solidFill>
              <a:effectLst/>
              <a:latin typeface="+mn-lt"/>
              <a:ea typeface="+mn-ea"/>
              <a:cs typeface="+mn-cs"/>
            </a:rPr>
            <a:t>🔄 </a:t>
          </a:r>
          <a:r>
            <a:rPr lang="mr-IN" sz="1100" b="0" i="0">
              <a:solidFill>
                <a:schemeClr val="dk1"/>
              </a:solidFill>
              <a:effectLst/>
              <a:latin typeface="+mn-lt"/>
              <a:ea typeface="+mn-ea"/>
              <a:cs typeface="+mn-cs"/>
            </a:rPr>
            <a:t>आपण सुचवलेले बदल आणि अपडेट्स </a:t>
          </a:r>
          <a:r>
            <a:rPr lang="mr-IN" sz="1100" b="1" i="0">
              <a:solidFill>
                <a:schemeClr val="dk1"/>
              </a:solidFill>
              <a:effectLst/>
              <a:latin typeface="+mn-lt"/>
              <a:ea typeface="+mn-ea"/>
              <a:cs typeface="+mn-cs"/>
            </a:rPr>
            <a:t>नियमित लिंकवरूनच उपलब्ध</a:t>
          </a:r>
          <a:r>
            <a:rPr lang="mr-IN" sz="1100" b="0" i="0">
              <a:solidFill>
                <a:schemeClr val="dk1"/>
              </a:solidFill>
              <a:effectLst/>
              <a:latin typeface="+mn-lt"/>
              <a:ea typeface="+mn-ea"/>
              <a:cs typeface="+mn-cs"/>
            </a:rPr>
            <a:t> – म्हणून </a:t>
          </a:r>
          <a:r>
            <a:rPr lang="mr-IN" sz="1100" b="1" i="0">
              <a:solidFill>
                <a:schemeClr val="dk1"/>
              </a:solidFill>
              <a:effectLst/>
              <a:latin typeface="+mn-lt"/>
              <a:ea typeface="+mn-ea"/>
              <a:cs typeface="+mn-cs"/>
            </a:rPr>
            <a:t>विद्यार्थी संख्येनुसार नवीन </a:t>
          </a:r>
          <a:r>
            <a:rPr lang="en-IN" sz="1100" b="1" i="0">
              <a:solidFill>
                <a:schemeClr val="dk1"/>
              </a:solidFill>
              <a:effectLst/>
              <a:latin typeface="+mn-lt"/>
              <a:ea typeface="+mn-ea"/>
              <a:cs typeface="+mn-cs"/>
            </a:rPr>
            <a:t>Excel </a:t>
          </a:r>
          <a:r>
            <a:rPr lang="mr-IN" sz="1100" b="1" i="0">
              <a:solidFill>
                <a:schemeClr val="dk1"/>
              </a:solidFill>
              <a:effectLst/>
              <a:latin typeface="+mn-lt"/>
              <a:ea typeface="+mn-ea"/>
              <a:cs typeface="+mn-cs"/>
            </a:rPr>
            <a:t>फाईल</a:t>
          </a:r>
          <a:r>
            <a:rPr lang="mr-IN" sz="1100" b="0" i="0">
              <a:solidFill>
                <a:schemeClr val="dk1"/>
              </a:solidFill>
              <a:effectLst/>
              <a:latin typeface="+mn-lt"/>
              <a:ea typeface="+mn-ea"/>
              <a:cs typeface="+mn-cs"/>
            </a:rPr>
            <a:t> नेहमी डाउनलोड करा.</a:t>
          </a:r>
        </a:p>
      </xdr:txBody>
    </xdr:sp>
    <xdr:clientData/>
  </xdr:twoCellAnchor>
  <xdr:twoCellAnchor>
    <xdr:from>
      <xdr:col>5</xdr:col>
      <xdr:colOff>179918</xdr:colOff>
      <xdr:row>0</xdr:row>
      <xdr:rowOff>148168</xdr:rowOff>
    </xdr:from>
    <xdr:to>
      <xdr:col>14</xdr:col>
      <xdr:colOff>52918</xdr:colOff>
      <xdr:row>20</xdr:row>
      <xdr:rowOff>264585</xdr:rowOff>
    </xdr:to>
    <xdr:sp macro="" textlink="">
      <xdr:nvSpPr>
        <xdr:cNvPr id="4" name="TextBox 3">
          <a:extLst>
            <a:ext uri="{FF2B5EF4-FFF2-40B4-BE49-F238E27FC236}">
              <a16:creationId xmlns:a16="http://schemas.microsoft.com/office/drawing/2014/main" id="{00000000-0008-0000-3900-000004000000}"/>
            </a:ext>
          </a:extLst>
        </xdr:cNvPr>
        <xdr:cNvSpPr txBox="1"/>
      </xdr:nvSpPr>
      <xdr:spPr>
        <a:xfrm>
          <a:off x="3249085" y="148168"/>
          <a:ext cx="5397500" cy="561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i="0">
              <a:solidFill>
                <a:schemeClr val="dk1"/>
              </a:solidFill>
              <a:effectLst/>
              <a:latin typeface="+mn-lt"/>
              <a:ea typeface="+mn-ea"/>
              <a:cs typeface="+mn-cs"/>
            </a:rPr>
            <a:t>🔷 </a:t>
          </a:r>
          <a:r>
            <a:rPr lang="mr-IN" sz="1200" b="1" i="0">
              <a:solidFill>
                <a:schemeClr val="dk1"/>
              </a:solidFill>
              <a:effectLst/>
              <a:latin typeface="+mn-lt"/>
              <a:ea typeface="+mn-ea"/>
              <a:cs typeface="+mn-cs"/>
            </a:rPr>
            <a:t>निकाल प्रणालीसंबंधी महत्त्वाच्या सूचना </a:t>
          </a:r>
          <a:r>
            <a:rPr lang="en-IN" sz="1200" b="1" i="0">
              <a:solidFill>
                <a:schemeClr val="dk1"/>
              </a:solidFill>
              <a:effectLst/>
              <a:latin typeface="+mn-lt"/>
              <a:ea typeface="+mn-ea"/>
              <a:cs typeface="+mn-cs"/>
            </a:rPr>
            <a:t>🔷</a:t>
          </a:r>
        </a:p>
        <a:p>
          <a:r>
            <a:rPr lang="en-IN" sz="1200" b="1" i="0">
              <a:solidFill>
                <a:schemeClr val="dk1"/>
              </a:solidFill>
              <a:effectLst/>
              <a:latin typeface="+mn-lt"/>
              <a:ea typeface="+mn-ea"/>
              <a:cs typeface="+mn-cs"/>
            </a:rPr>
            <a:t>🖥️ Excel </a:t>
          </a:r>
          <a:r>
            <a:rPr lang="mr-IN" sz="1200" b="1" i="0">
              <a:solidFill>
                <a:schemeClr val="dk1"/>
              </a:solidFill>
              <a:effectLst/>
              <a:latin typeface="+mn-lt"/>
              <a:ea typeface="+mn-ea"/>
              <a:cs typeface="+mn-cs"/>
            </a:rPr>
            <a:t>फाईल वापरण्याचे नियम:</a:t>
          </a:r>
        </a:p>
        <a:p>
          <a:r>
            <a:rPr lang="en-IN" sz="1200" b="0" i="0">
              <a:solidFill>
                <a:schemeClr val="dk1"/>
              </a:solidFill>
              <a:effectLst/>
              <a:latin typeface="+mn-lt"/>
              <a:ea typeface="+mn-ea"/>
              <a:cs typeface="+mn-cs"/>
            </a:rPr>
            <a:t>Excel </a:t>
          </a:r>
          <a:r>
            <a:rPr lang="mr-IN" sz="1200" b="0" i="0">
              <a:solidFill>
                <a:schemeClr val="dk1"/>
              </a:solidFill>
              <a:effectLst/>
              <a:latin typeface="+mn-lt"/>
              <a:ea typeface="+mn-ea"/>
              <a:cs typeface="+mn-cs"/>
            </a:rPr>
            <a:t>फाईल </a:t>
          </a:r>
          <a:r>
            <a:rPr lang="mr-IN" sz="1200" b="1" i="0">
              <a:solidFill>
                <a:schemeClr val="dk1"/>
              </a:solidFill>
              <a:effectLst/>
              <a:latin typeface="+mn-lt"/>
              <a:ea typeface="+mn-ea"/>
              <a:cs typeface="+mn-cs"/>
            </a:rPr>
            <a:t>फक्त संगणकावर</a:t>
          </a:r>
          <a:r>
            <a:rPr lang="mr-IN" sz="1200" b="0" i="0">
              <a:solidFill>
                <a:schemeClr val="dk1"/>
              </a:solidFill>
              <a:effectLst/>
              <a:latin typeface="+mn-lt"/>
              <a:ea typeface="+mn-ea"/>
              <a:cs typeface="+mn-cs"/>
            </a:rPr>
            <a:t> वापरावी.</a:t>
          </a:r>
        </a:p>
        <a:p>
          <a:r>
            <a:rPr lang="mr-IN" sz="1200" b="0" i="0">
              <a:solidFill>
                <a:schemeClr val="dk1"/>
              </a:solidFill>
              <a:effectLst/>
              <a:latin typeface="+mn-lt"/>
              <a:ea typeface="+mn-ea"/>
              <a:cs typeface="+mn-cs"/>
            </a:rPr>
            <a:t>इयत्ता व विद्यार्थ्यांच्या संख्येनुसार योग्य फाईल निवडावी.</a:t>
          </a:r>
        </a:p>
        <a:p>
          <a:r>
            <a:rPr lang="mr-IN" sz="1200" b="0" i="0">
              <a:solidFill>
                <a:schemeClr val="dk1"/>
              </a:solidFill>
              <a:effectLst/>
              <a:latin typeface="+mn-lt"/>
              <a:ea typeface="+mn-ea"/>
              <a:cs typeface="+mn-cs"/>
            </a:rPr>
            <a:t>उदा. जर वर्गात 31-40 विद्यार्थी असतील, तर 40 विद्यार्थ्यांची फाईल निवडावी.</a:t>
          </a:r>
        </a:p>
        <a:p>
          <a:r>
            <a:rPr lang="mr-IN" sz="1200" b="1" i="0">
              <a:solidFill>
                <a:schemeClr val="dk1"/>
              </a:solidFill>
              <a:effectLst/>
              <a:latin typeface="+mn-lt"/>
              <a:ea typeface="+mn-ea"/>
              <a:cs typeface="+mn-cs"/>
            </a:rPr>
            <a:t>✍️ माहिती भरताना लक्षात ठेवावयाचे नियम:</a:t>
          </a:r>
        </a:p>
        <a:p>
          <a:r>
            <a:rPr lang="mr-IN" sz="1200" b="0" i="0">
              <a:solidFill>
                <a:schemeClr val="dk1"/>
              </a:solidFill>
              <a:effectLst/>
              <a:latin typeface="+mn-lt"/>
              <a:ea typeface="+mn-ea"/>
              <a:cs typeface="+mn-cs"/>
            </a:rPr>
            <a:t>फक्त </a:t>
          </a:r>
          <a:r>
            <a:rPr lang="en-IN" sz="1200" b="1" i="0">
              <a:solidFill>
                <a:schemeClr val="dk1"/>
              </a:solidFill>
              <a:effectLst/>
              <a:latin typeface="+mn-lt"/>
              <a:ea typeface="+mn-ea"/>
              <a:cs typeface="+mn-cs"/>
            </a:rPr>
            <a:t>Arial Unicode MS - Google Input Marathi</a:t>
          </a:r>
          <a:r>
            <a:rPr lang="en-IN" sz="1200" b="0" i="0">
              <a:solidFill>
                <a:schemeClr val="dk1"/>
              </a:solidFill>
              <a:effectLst/>
              <a:latin typeface="+mn-lt"/>
              <a:ea typeface="+mn-ea"/>
              <a:cs typeface="+mn-cs"/>
            </a:rPr>
            <a:t> </a:t>
          </a:r>
          <a:r>
            <a:rPr lang="mr-IN" sz="1200" b="0" i="0">
              <a:solidFill>
                <a:schemeClr val="dk1"/>
              </a:solidFill>
              <a:effectLst/>
              <a:latin typeface="+mn-lt"/>
              <a:ea typeface="+mn-ea"/>
              <a:cs typeface="+mn-cs"/>
            </a:rPr>
            <a:t>फॉन्ट वापरावा.</a:t>
          </a:r>
        </a:p>
        <a:p>
          <a:r>
            <a:rPr lang="mr-IN" sz="1200" b="0" i="0">
              <a:solidFill>
                <a:schemeClr val="dk1"/>
              </a:solidFill>
              <a:effectLst/>
              <a:latin typeface="+mn-lt"/>
              <a:ea typeface="+mn-ea"/>
              <a:cs typeface="+mn-cs"/>
            </a:rPr>
            <a:t>फॉन्ट साईज किंवा शैली बदलू </a:t>
          </a:r>
          <a:r>
            <a:rPr lang="mr-IN" sz="1200" b="1" i="0">
              <a:solidFill>
                <a:schemeClr val="dk1"/>
              </a:solidFill>
              <a:effectLst/>
              <a:latin typeface="+mn-lt"/>
              <a:ea typeface="+mn-ea"/>
              <a:cs typeface="+mn-cs"/>
            </a:rPr>
            <a:t>नये</a:t>
          </a:r>
          <a:r>
            <a:rPr lang="mr-IN" sz="1200" b="0" i="0">
              <a:solidFill>
                <a:schemeClr val="dk1"/>
              </a:solidFill>
              <a:effectLst/>
              <a:latin typeface="+mn-lt"/>
              <a:ea typeface="+mn-ea"/>
              <a:cs typeface="+mn-cs"/>
            </a:rPr>
            <a:t>.</a:t>
          </a:r>
        </a:p>
        <a:p>
          <a:r>
            <a:rPr lang="mr-IN" sz="1200" b="0" i="0">
              <a:solidFill>
                <a:schemeClr val="dk1"/>
              </a:solidFill>
              <a:effectLst/>
              <a:latin typeface="+mn-lt"/>
              <a:ea typeface="+mn-ea"/>
              <a:cs typeface="+mn-cs"/>
            </a:rPr>
            <a:t>कोणत्याही परिस्थितीत </a:t>
          </a:r>
          <a:r>
            <a:rPr lang="mr-IN" sz="1200" b="1" i="0">
              <a:solidFill>
                <a:schemeClr val="dk1"/>
              </a:solidFill>
              <a:effectLst/>
              <a:latin typeface="+mn-lt"/>
              <a:ea typeface="+mn-ea"/>
              <a:cs typeface="+mn-cs"/>
            </a:rPr>
            <a:t>कॉपी-पेस्ट करू नये</a:t>
          </a:r>
          <a:r>
            <a:rPr lang="mr-IN" sz="1200" b="0" i="0">
              <a:solidFill>
                <a:schemeClr val="dk1"/>
              </a:solidFill>
              <a:effectLst/>
              <a:latin typeface="+mn-lt"/>
              <a:ea typeface="+mn-ea"/>
              <a:cs typeface="+mn-cs"/>
            </a:rPr>
            <a:t>.</a:t>
          </a:r>
        </a:p>
        <a:p>
          <a:r>
            <a:rPr lang="mr-IN" sz="1200" b="0" i="0">
              <a:solidFill>
                <a:schemeClr val="dk1"/>
              </a:solidFill>
              <a:effectLst/>
              <a:latin typeface="+mn-lt"/>
              <a:ea typeface="+mn-ea"/>
              <a:cs typeface="+mn-cs"/>
            </a:rPr>
            <a:t>सर्व माहिती </a:t>
          </a:r>
          <a:r>
            <a:rPr lang="mr-IN" sz="1200" b="1" i="0">
              <a:solidFill>
                <a:schemeClr val="dk1"/>
              </a:solidFill>
              <a:effectLst/>
              <a:latin typeface="+mn-lt"/>
              <a:ea typeface="+mn-ea"/>
              <a:cs typeface="+mn-cs"/>
            </a:rPr>
            <a:t>स्वहस्ते टाईप</a:t>
          </a:r>
          <a:r>
            <a:rPr lang="mr-IN" sz="1200" b="0" i="0">
              <a:solidFill>
                <a:schemeClr val="dk1"/>
              </a:solidFill>
              <a:effectLst/>
              <a:latin typeface="+mn-lt"/>
              <a:ea typeface="+mn-ea"/>
              <a:cs typeface="+mn-cs"/>
            </a:rPr>
            <a:t> करावी.</a:t>
          </a:r>
        </a:p>
        <a:p>
          <a:r>
            <a:rPr lang="en-IN" sz="1200" b="1" i="0">
              <a:solidFill>
                <a:schemeClr val="dk1"/>
              </a:solidFill>
              <a:effectLst/>
              <a:latin typeface="+mn-lt"/>
              <a:ea typeface="+mn-ea"/>
              <a:cs typeface="+mn-cs"/>
            </a:rPr>
            <a:t>🏫 </a:t>
          </a:r>
          <a:r>
            <a:rPr lang="mr-IN" sz="1200" b="1" i="0">
              <a:solidFill>
                <a:schemeClr val="dk1"/>
              </a:solidFill>
              <a:effectLst/>
              <a:latin typeface="+mn-lt"/>
              <a:ea typeface="+mn-ea"/>
              <a:cs typeface="+mn-cs"/>
            </a:rPr>
            <a:t>शाळेची माहिती भरताना:</a:t>
          </a:r>
        </a:p>
        <a:p>
          <a:r>
            <a:rPr lang="mr-IN" sz="1200" b="0" i="0">
              <a:solidFill>
                <a:schemeClr val="dk1"/>
              </a:solidFill>
              <a:effectLst/>
              <a:latin typeface="+mn-lt"/>
              <a:ea typeface="+mn-ea"/>
              <a:cs typeface="+mn-cs"/>
            </a:rPr>
            <a:t>"</a:t>
          </a:r>
          <a:r>
            <a:rPr lang="mr-IN" sz="1200" b="1" i="0">
              <a:solidFill>
                <a:schemeClr val="dk1"/>
              </a:solidFill>
              <a:effectLst/>
              <a:latin typeface="+mn-lt"/>
              <a:ea typeface="+mn-ea"/>
              <a:cs typeface="+mn-cs"/>
            </a:rPr>
            <a:t>शाळेची माहिती भरा</a:t>
          </a:r>
          <a:r>
            <a:rPr lang="mr-IN" sz="1200" b="0" i="0">
              <a:solidFill>
                <a:schemeClr val="dk1"/>
              </a:solidFill>
              <a:effectLst/>
              <a:latin typeface="+mn-lt"/>
              <a:ea typeface="+mn-ea"/>
              <a:cs typeface="+mn-cs"/>
            </a:rPr>
            <a:t>" टॅबचा वापर करून </a:t>
          </a:r>
          <a:r>
            <a:rPr lang="en-IN" sz="1200" b="0" i="0">
              <a:solidFill>
                <a:schemeClr val="dk1"/>
              </a:solidFill>
              <a:effectLst/>
              <a:latin typeface="+mn-lt"/>
              <a:ea typeface="+mn-ea"/>
              <a:cs typeface="+mn-cs"/>
            </a:rPr>
            <a:t>Master </a:t>
          </a:r>
          <a:r>
            <a:rPr lang="mr-IN" sz="1200" b="0" i="0">
              <a:solidFill>
                <a:schemeClr val="dk1"/>
              </a:solidFill>
              <a:effectLst/>
              <a:latin typeface="+mn-lt"/>
              <a:ea typeface="+mn-ea"/>
              <a:cs typeface="+mn-cs"/>
            </a:rPr>
            <a:t>शीटमध्ये माहिती भरावी.</a:t>
          </a:r>
        </a:p>
        <a:p>
          <a:r>
            <a:rPr lang="en-IN" sz="1200" b="0" i="0">
              <a:solidFill>
                <a:schemeClr val="dk1"/>
              </a:solidFill>
              <a:effectLst/>
              <a:latin typeface="+mn-lt"/>
              <a:ea typeface="+mn-ea"/>
              <a:cs typeface="+mn-cs"/>
            </a:rPr>
            <a:t>Master </a:t>
          </a:r>
          <a:r>
            <a:rPr lang="mr-IN" sz="1200" b="0" i="0">
              <a:solidFill>
                <a:schemeClr val="dk1"/>
              </a:solidFill>
              <a:effectLst/>
              <a:latin typeface="+mn-lt"/>
              <a:ea typeface="+mn-ea"/>
              <a:cs typeface="+mn-cs"/>
            </a:rPr>
            <a:t>शीट वगळता इतर कोणत्याही शीटवर शाळेची माहिती बदलता येत </a:t>
          </a:r>
          <a:r>
            <a:rPr lang="mr-IN" sz="1200" b="1" i="0">
              <a:solidFill>
                <a:schemeClr val="dk1"/>
              </a:solidFill>
              <a:effectLst/>
              <a:latin typeface="+mn-lt"/>
              <a:ea typeface="+mn-ea"/>
              <a:cs typeface="+mn-cs"/>
            </a:rPr>
            <a:t>नाही</a:t>
          </a:r>
          <a:r>
            <a:rPr lang="mr-IN" sz="1200" b="0" i="0">
              <a:solidFill>
                <a:schemeClr val="dk1"/>
              </a:solidFill>
              <a:effectLst/>
              <a:latin typeface="+mn-lt"/>
              <a:ea typeface="+mn-ea"/>
              <a:cs typeface="+mn-cs"/>
            </a:rPr>
            <a:t>.</a:t>
          </a:r>
        </a:p>
        <a:p>
          <a:r>
            <a:rPr lang="en-IN" sz="1200" b="1" i="0">
              <a:solidFill>
                <a:schemeClr val="dk1"/>
              </a:solidFill>
              <a:effectLst/>
              <a:latin typeface="+mn-lt"/>
              <a:ea typeface="+mn-ea"/>
              <a:cs typeface="+mn-cs"/>
            </a:rPr>
            <a:t>👦 </a:t>
          </a:r>
          <a:r>
            <a:rPr lang="mr-IN" sz="1200" b="1" i="0">
              <a:solidFill>
                <a:schemeClr val="dk1"/>
              </a:solidFill>
              <a:effectLst/>
              <a:latin typeface="+mn-lt"/>
              <a:ea typeface="+mn-ea"/>
              <a:cs typeface="+mn-cs"/>
            </a:rPr>
            <a:t>विद्यार्थ्यांची माहिती:</a:t>
          </a:r>
        </a:p>
        <a:p>
          <a:r>
            <a:rPr lang="mr-IN" sz="1200" b="0" i="0">
              <a:solidFill>
                <a:schemeClr val="dk1"/>
              </a:solidFill>
              <a:effectLst/>
              <a:latin typeface="+mn-lt"/>
              <a:ea typeface="+mn-ea"/>
              <a:cs typeface="+mn-cs"/>
            </a:rPr>
            <a:t>"</a:t>
          </a:r>
          <a:r>
            <a:rPr lang="mr-IN" sz="1200" b="1" i="0">
              <a:solidFill>
                <a:schemeClr val="dk1"/>
              </a:solidFill>
              <a:effectLst/>
              <a:latin typeface="+mn-lt"/>
              <a:ea typeface="+mn-ea"/>
              <a:cs typeface="+mn-cs"/>
            </a:rPr>
            <a:t>विद्यार्थी माहिती भरा</a:t>
          </a:r>
          <a:r>
            <a:rPr lang="mr-IN" sz="1200" b="0" i="0">
              <a:solidFill>
                <a:schemeClr val="dk1"/>
              </a:solidFill>
              <a:effectLst/>
              <a:latin typeface="+mn-lt"/>
              <a:ea typeface="+mn-ea"/>
              <a:cs typeface="+mn-cs"/>
            </a:rPr>
            <a:t>" या टॅबवर विद्यार्थ्यांची सर्व माहिती भरावी.</a:t>
          </a:r>
        </a:p>
        <a:p>
          <a:r>
            <a:rPr lang="mr-IN" sz="1200" b="0" i="0">
              <a:solidFill>
                <a:schemeClr val="dk1"/>
              </a:solidFill>
              <a:effectLst/>
              <a:latin typeface="+mn-lt"/>
              <a:ea typeface="+mn-ea"/>
              <a:cs typeface="+mn-cs"/>
            </a:rPr>
            <a:t>ही माहिती </a:t>
          </a:r>
          <a:r>
            <a:rPr lang="mr-IN" sz="1200" b="1" i="0">
              <a:solidFill>
                <a:schemeClr val="dk1"/>
              </a:solidFill>
              <a:effectLst/>
              <a:latin typeface="+mn-lt"/>
              <a:ea typeface="+mn-ea"/>
              <a:cs typeface="+mn-cs"/>
            </a:rPr>
            <a:t>फक्त</a:t>
          </a:r>
          <a:r>
            <a:rPr lang="mr-IN" sz="1200" b="0" i="0">
              <a:solidFill>
                <a:schemeClr val="dk1"/>
              </a:solidFill>
              <a:effectLst/>
              <a:latin typeface="+mn-lt"/>
              <a:ea typeface="+mn-ea"/>
              <a:cs typeface="+mn-cs"/>
            </a:rPr>
            <a:t> त्याच शीटवर भरता येते. इतरत्र बदल करण्याची परवानगी नाही.</a:t>
          </a:r>
        </a:p>
        <a:p>
          <a:r>
            <a:rPr lang="en-IN" sz="1200" b="1" i="0">
              <a:solidFill>
                <a:schemeClr val="dk1"/>
              </a:solidFill>
              <a:effectLst/>
              <a:latin typeface="+mn-lt"/>
              <a:ea typeface="+mn-ea"/>
              <a:cs typeface="+mn-cs"/>
            </a:rPr>
            <a:t>📚 </a:t>
          </a:r>
          <a:r>
            <a:rPr lang="mr-IN" sz="1200" b="1" i="0">
              <a:solidFill>
                <a:schemeClr val="dk1"/>
              </a:solidFill>
              <a:effectLst/>
              <a:latin typeface="+mn-lt"/>
              <a:ea typeface="+mn-ea"/>
              <a:cs typeface="+mn-cs"/>
            </a:rPr>
            <a:t>विषयनिहाय गुण भरणे:</a:t>
          </a:r>
        </a:p>
        <a:p>
          <a:r>
            <a:rPr lang="mr-IN" sz="1200" b="0" i="0">
              <a:solidFill>
                <a:schemeClr val="dk1"/>
              </a:solidFill>
              <a:effectLst/>
              <a:latin typeface="+mn-lt"/>
              <a:ea typeface="+mn-ea"/>
              <a:cs typeface="+mn-cs"/>
            </a:rPr>
            <a:t>होम पेजवरील विषय टॅबवर लेखी परीक्षेचे गुण भरावेत. अंतर्गत मूल्यमापनासाठी संबंधित टॅब वापरावा.</a:t>
          </a:r>
        </a:p>
        <a:p>
          <a:r>
            <a:rPr lang="en-IN" sz="1200" b="1" i="0">
              <a:solidFill>
                <a:schemeClr val="dk1"/>
              </a:solidFill>
              <a:effectLst/>
              <a:latin typeface="+mn-lt"/>
              <a:ea typeface="+mn-ea"/>
              <a:cs typeface="+mn-cs"/>
            </a:rPr>
            <a:t>🖨️ </a:t>
          </a:r>
          <a:r>
            <a:rPr lang="mr-IN" sz="1200" b="1" i="0">
              <a:solidFill>
                <a:schemeClr val="dk1"/>
              </a:solidFill>
              <a:effectLst/>
              <a:latin typeface="+mn-lt"/>
              <a:ea typeface="+mn-ea"/>
              <a:cs typeface="+mn-cs"/>
            </a:rPr>
            <a:t>प्रिंट व पेज सेटिंग:</a:t>
          </a:r>
        </a:p>
        <a:p>
          <a:r>
            <a:rPr lang="en-IN" sz="1200" b="0" i="0">
              <a:solidFill>
                <a:schemeClr val="dk1"/>
              </a:solidFill>
              <a:effectLst/>
              <a:latin typeface="+mn-lt"/>
              <a:ea typeface="+mn-ea"/>
              <a:cs typeface="+mn-cs"/>
            </a:rPr>
            <a:t>Excel </a:t>
          </a:r>
          <a:r>
            <a:rPr lang="mr-IN" sz="1200" b="0" i="0">
              <a:solidFill>
                <a:schemeClr val="dk1"/>
              </a:solidFill>
              <a:effectLst/>
              <a:latin typeface="+mn-lt"/>
              <a:ea typeface="+mn-ea"/>
              <a:cs typeface="+mn-cs"/>
            </a:rPr>
            <a:t>फाईलचे कोणतेही </a:t>
          </a:r>
          <a:r>
            <a:rPr lang="mr-IN" sz="1200" b="1" i="0">
              <a:solidFill>
                <a:schemeClr val="dk1"/>
              </a:solidFill>
              <a:effectLst/>
              <a:latin typeface="+mn-lt"/>
              <a:ea typeface="+mn-ea"/>
              <a:cs typeface="+mn-cs"/>
            </a:rPr>
            <a:t>सेटिंग बदलू नये</a:t>
          </a:r>
          <a:r>
            <a:rPr lang="mr-IN" sz="1200" b="0" i="0">
              <a:solidFill>
                <a:schemeClr val="dk1"/>
              </a:solidFill>
              <a:effectLst/>
              <a:latin typeface="+mn-lt"/>
              <a:ea typeface="+mn-ea"/>
              <a:cs typeface="+mn-cs"/>
            </a:rPr>
            <a:t>.</a:t>
          </a:r>
        </a:p>
        <a:p>
          <a:r>
            <a:rPr lang="en-IN" sz="1200" b="0" i="0">
              <a:solidFill>
                <a:schemeClr val="dk1"/>
              </a:solidFill>
              <a:effectLst/>
              <a:latin typeface="+mn-lt"/>
              <a:ea typeface="+mn-ea"/>
              <a:cs typeface="+mn-cs"/>
            </a:rPr>
            <a:t>Page View </a:t>
          </a:r>
          <a:r>
            <a:rPr lang="mr-IN" sz="1200" b="0" i="0">
              <a:solidFill>
                <a:schemeClr val="dk1"/>
              </a:solidFill>
              <a:effectLst/>
              <a:latin typeface="+mn-lt"/>
              <a:ea typeface="+mn-ea"/>
              <a:cs typeface="+mn-cs"/>
            </a:rPr>
            <a:t>हा </a:t>
          </a:r>
          <a:r>
            <a:rPr lang="en-IN" sz="1200" b="1" i="0">
              <a:solidFill>
                <a:schemeClr val="dk1"/>
              </a:solidFill>
              <a:effectLst/>
              <a:latin typeface="+mn-lt"/>
              <a:ea typeface="+mn-ea"/>
              <a:cs typeface="+mn-cs"/>
            </a:rPr>
            <a:t>Page Break Preview</a:t>
          </a:r>
          <a:r>
            <a:rPr lang="en-IN" sz="1200" b="0" i="0">
              <a:solidFill>
                <a:schemeClr val="dk1"/>
              </a:solidFill>
              <a:effectLst/>
              <a:latin typeface="+mn-lt"/>
              <a:ea typeface="+mn-ea"/>
              <a:cs typeface="+mn-cs"/>
            </a:rPr>
            <a:t> </a:t>
          </a:r>
          <a:r>
            <a:rPr lang="mr-IN" sz="1200" b="0" i="0">
              <a:solidFill>
                <a:schemeClr val="dk1"/>
              </a:solidFill>
              <a:effectLst/>
              <a:latin typeface="+mn-lt"/>
              <a:ea typeface="+mn-ea"/>
              <a:cs typeface="+mn-cs"/>
            </a:rPr>
            <a:t>वरच असावा.</a:t>
          </a:r>
        </a:p>
        <a:p>
          <a:r>
            <a:rPr lang="mr-IN" sz="1200" b="0" i="0">
              <a:solidFill>
                <a:schemeClr val="dk1"/>
              </a:solidFill>
              <a:effectLst/>
              <a:latin typeface="+mn-lt"/>
              <a:ea typeface="+mn-ea"/>
              <a:cs typeface="+mn-cs"/>
            </a:rPr>
            <a:t>सर्व प्रिंट </a:t>
          </a:r>
          <a:r>
            <a:rPr lang="en-IN" sz="1200" b="1" i="0">
              <a:solidFill>
                <a:schemeClr val="dk1"/>
              </a:solidFill>
              <a:effectLst/>
              <a:latin typeface="+mn-lt"/>
              <a:ea typeface="+mn-ea"/>
              <a:cs typeface="+mn-cs"/>
            </a:rPr>
            <a:t>Legal </a:t>
          </a:r>
          <a:r>
            <a:rPr lang="mr-IN" sz="1200" b="1" i="0">
              <a:solidFill>
                <a:schemeClr val="dk1"/>
              </a:solidFill>
              <a:effectLst/>
              <a:latin typeface="+mn-lt"/>
              <a:ea typeface="+mn-ea"/>
              <a:cs typeface="+mn-cs"/>
            </a:rPr>
            <a:t>साईज</a:t>
          </a:r>
          <a:r>
            <a:rPr lang="mr-IN" sz="1200" b="0" i="0">
              <a:solidFill>
                <a:schemeClr val="dk1"/>
              </a:solidFill>
              <a:effectLst/>
              <a:latin typeface="+mn-lt"/>
              <a:ea typeface="+mn-ea"/>
              <a:cs typeface="+mn-cs"/>
            </a:rPr>
            <a:t>च्या पेपरवरच घ्याव्यात.</a:t>
          </a:r>
        </a:p>
        <a:p>
          <a:r>
            <a:rPr lang="mr-IN" sz="1200" b="1" i="0">
              <a:solidFill>
                <a:schemeClr val="dk1"/>
              </a:solidFill>
              <a:effectLst/>
              <a:latin typeface="+mn-lt"/>
              <a:ea typeface="+mn-ea"/>
              <a:cs typeface="+mn-cs"/>
            </a:rPr>
            <a:t>गुणपत्रक / प्रगती पत्रक</a:t>
          </a:r>
          <a:r>
            <a:rPr lang="mr-IN" sz="1200" b="0" i="0">
              <a:solidFill>
                <a:schemeClr val="dk1"/>
              </a:solidFill>
              <a:effectLst/>
              <a:latin typeface="+mn-lt"/>
              <a:ea typeface="+mn-ea"/>
              <a:cs typeface="+mn-cs"/>
            </a:rPr>
            <a:t> हे </a:t>
          </a:r>
          <a:r>
            <a:rPr lang="en-IN" sz="1200" b="1" i="0">
              <a:solidFill>
                <a:schemeClr val="dk1"/>
              </a:solidFill>
              <a:effectLst/>
              <a:latin typeface="+mn-lt"/>
              <a:ea typeface="+mn-ea"/>
              <a:cs typeface="+mn-cs"/>
            </a:rPr>
            <a:t>A4 </a:t>
          </a:r>
          <a:r>
            <a:rPr lang="mr-IN" sz="1200" b="1" i="0">
              <a:solidFill>
                <a:schemeClr val="dk1"/>
              </a:solidFill>
              <a:effectLst/>
              <a:latin typeface="+mn-lt"/>
              <a:ea typeface="+mn-ea"/>
              <a:cs typeface="+mn-cs"/>
            </a:rPr>
            <a:t>साईज</a:t>
          </a:r>
          <a:r>
            <a:rPr lang="mr-IN" sz="1200" b="0" i="0">
              <a:solidFill>
                <a:schemeClr val="dk1"/>
              </a:solidFill>
              <a:effectLst/>
              <a:latin typeface="+mn-lt"/>
              <a:ea typeface="+mn-ea"/>
              <a:cs typeface="+mn-cs"/>
            </a:rPr>
            <a:t> पेपरवर प्रिंट करावेत.</a:t>
          </a:r>
        </a:p>
        <a:p>
          <a:r>
            <a:rPr lang="mr-IN" sz="1200" b="1" i="0">
              <a:solidFill>
                <a:schemeClr val="dk1"/>
              </a:solidFill>
              <a:effectLst/>
              <a:latin typeface="+mn-lt"/>
              <a:ea typeface="+mn-ea"/>
              <a:cs typeface="+mn-cs"/>
            </a:rPr>
            <a:t>शिक्षकांनो,</a:t>
          </a:r>
          <a:r>
            <a:rPr lang="mr-IN" sz="1200" b="0" i="0">
              <a:solidFill>
                <a:schemeClr val="dk1"/>
              </a:solidFill>
              <a:effectLst/>
              <a:latin typeface="+mn-lt"/>
              <a:ea typeface="+mn-ea"/>
              <a:cs typeface="+mn-cs"/>
            </a:rPr>
            <a:t> निकाल तयार करताना होणारी अडचण दूर करून हे सॉफ्टवेअर आपलं काम अधिक परिणामकारक व सोपं करेल. </a:t>
          </a:r>
          <a:r>
            <a:rPr lang="mr-IN" sz="1200" b="1" i="0">
              <a:solidFill>
                <a:schemeClr val="dk1"/>
              </a:solidFill>
              <a:effectLst/>
              <a:latin typeface="+mn-lt"/>
              <a:ea typeface="+mn-ea"/>
              <a:cs typeface="+mn-cs"/>
            </a:rPr>
            <a:t>आजच वापर करा </a:t>
          </a:r>
          <a:r>
            <a:rPr lang="en-IN" sz="1200" b="1" i="0">
              <a:solidFill>
                <a:schemeClr val="dk1"/>
              </a:solidFill>
              <a:effectLst/>
              <a:latin typeface="+mn-lt"/>
              <a:ea typeface="+mn-ea"/>
              <a:cs typeface="+mn-cs"/>
            </a:rPr>
            <a:t>Easy Result System </a:t>
          </a:r>
          <a:r>
            <a:rPr lang="mr-IN" sz="1200" b="1" i="0">
              <a:solidFill>
                <a:schemeClr val="dk1"/>
              </a:solidFill>
              <a:effectLst/>
              <a:latin typeface="+mn-lt"/>
              <a:ea typeface="+mn-ea"/>
              <a:cs typeface="+mn-cs"/>
            </a:rPr>
            <a:t>आणि अनुभव घ्या निकाल तयारीचा एक नवा सोपा मार्ग!</a:t>
          </a:r>
          <a:endParaRPr lang="mr-IN" sz="1200" b="0" i="0">
            <a:solidFill>
              <a:schemeClr val="dk1"/>
            </a:solidFill>
            <a:effectLst/>
            <a:latin typeface="+mn-lt"/>
            <a:ea typeface="+mn-ea"/>
            <a:cs typeface="+mn-cs"/>
          </a:endParaRPr>
        </a:p>
        <a:p>
          <a:endParaRPr lang="en-IN" sz="1200"/>
        </a:p>
      </xdr:txBody>
    </xdr:sp>
    <xdr:clientData/>
  </xdr:twoCellAnchor>
  <xdr:twoCellAnchor editAs="absolute">
    <xdr:from>
      <xdr:col>12</xdr:col>
      <xdr:colOff>254002</xdr:colOff>
      <xdr:row>0</xdr:row>
      <xdr:rowOff>169334</xdr:rowOff>
    </xdr:from>
    <xdr:to>
      <xdr:col>13</xdr:col>
      <xdr:colOff>604575</xdr:colOff>
      <xdr:row>2</xdr:row>
      <xdr:rowOff>263639</xdr:rowOff>
    </xdr:to>
    <xdr:sp macro="" textlink="">
      <xdr:nvSpPr>
        <xdr:cNvPr id="5" name="Left Arrow 4">
          <a:hlinkClick xmlns:r="http://schemas.openxmlformats.org/officeDocument/2006/relationships" r:id="rId2"/>
          <a:extLst>
            <a:ext uri="{FF2B5EF4-FFF2-40B4-BE49-F238E27FC236}">
              <a16:creationId xmlns:a16="http://schemas.microsoft.com/office/drawing/2014/main" id="{00000000-0008-0000-3900-000005000000}"/>
            </a:ext>
          </a:extLst>
        </xdr:cNvPr>
        <xdr:cNvSpPr/>
      </xdr:nvSpPr>
      <xdr:spPr>
        <a:xfrm>
          <a:off x="7620002" y="169334"/>
          <a:ext cx="964406" cy="644638"/>
        </a:xfrm>
        <a:prstGeom prst="leftArrow">
          <a:avLst/>
        </a:prstGeom>
        <a:solidFill>
          <a:schemeClr val="accent2"/>
        </a:solidFill>
        <a:ln>
          <a:solidFill>
            <a:schemeClr val="bg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sz="1400" b="1">
              <a:solidFill>
                <a:schemeClr val="bg1"/>
              </a:solidFill>
              <a:latin typeface="+mn-lt"/>
            </a:rPr>
            <a:t>Home</a:t>
          </a:r>
          <a:endParaRPr lang="en-US" sz="1050" b="1">
            <a:solidFill>
              <a:schemeClr val="bg1"/>
            </a:solidFill>
            <a:latin typeface="+mn-lt"/>
          </a:endParaRP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1%20My%20SPECIALS\1%20Evaluation\Easy%20Result%20System%20School%20Edutech%2021-22\std-9th-2021-22\Std.1st-to-Std.8th-100stu-Universal%20R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MASTER"/>
      <sheetName val="मुख पृष्ठ"/>
      <sheetName val="वर्णनात्मक नोंदी"/>
      <sheetName val="विद्यार्थी माहिती"/>
      <sheetName val="मराठी(1)"/>
      <sheetName val="मराठी(2)"/>
      <sheetName val="हिंदी(1)"/>
      <sheetName val="हिंदी(2)"/>
      <sheetName val="इंग्रजी(1)"/>
      <sheetName val="इंग्रजी(2)"/>
      <sheetName val="गणित(1)"/>
      <sheetName val="गणित(2)"/>
      <sheetName val="सा.विज्ञान(1)"/>
      <sheetName val="सा.विज्ञान(2)"/>
      <sheetName val="सामाजिक.शा.(1)"/>
      <sheetName val="सामाजिक.शा.(2)"/>
      <sheetName val="कला(1)"/>
      <sheetName val="कला(2)"/>
      <sheetName val="कार्यानुभव(1)"/>
      <sheetName val="कार्यानुभव(2)"/>
      <sheetName val="शा.शिक्षण(1)"/>
      <sheetName val="शा.शिक्षण(2)"/>
      <sheetName val="निकालपत्रक(1)"/>
      <sheetName val="निकालपत्रक(2)"/>
      <sheetName val="निकालपत्रक(3)"/>
      <sheetName val="नोंदी "/>
      <sheetName val="अनुक्रमणिका"/>
      <sheetName val="गोषवारा श्रेणी(1)5-6-7-8"/>
      <sheetName val="गोषवारा श्रेणी(2)5-6-7-8"/>
      <sheetName val="गोषवारा श्रेणी(3)5-6-7-8"/>
      <sheetName val="गोषवारा जातनिहाय(1)5-6-7-8"/>
      <sheetName val="गोषवारा जातनिहाय(2)5-6-7-8"/>
      <sheetName val="गोषवारा जातनिहाय(3)5-6-7-8"/>
      <sheetName val="नोंद वही5-6-7-8"/>
      <sheetName val="नोंद वही5-6-7-8 (2)"/>
      <sheetName val="श्रेणी पत्रक5-6-7-8"/>
      <sheetName val="गोषवारा श्रेणी(1)5"/>
      <sheetName val="गोषवारा श्रेणी(2)5"/>
      <sheetName val="गोषवारा जातनिहाय(1)5"/>
      <sheetName val="गोषवारा जातनिहाय(2)5"/>
      <sheetName val="गोषवारा जातनिहाय(3)5"/>
      <sheetName val="नोंद वही5"/>
      <sheetName val="नोंद वही5 (2)"/>
      <sheetName val="श्रेणी पत्रक5"/>
      <sheetName val="गोषवारा श्रेणी(1)3-4"/>
      <sheetName val="गोषवारा श्रेणी(2)3-4"/>
      <sheetName val="गोषवारा जातनिहाय(1)3-4"/>
      <sheetName val="गोषवारा जातनिहाय(2)3-4"/>
      <sheetName val="गोषवारा जातनिहाय(3)3-4"/>
      <sheetName val="नोंद वही3-4"/>
      <sheetName val="नोंद वही3-4 (2)"/>
      <sheetName val="श्रेणी पत्रक3-4"/>
      <sheetName val="गोषवारा श्रेणी(1)1-2"/>
      <sheetName val="गोषवारा श्रेणी(2)1-2"/>
      <sheetName val="गोषवारा जातनिहाय(1)1-2"/>
      <sheetName val="गोषवारा जातनिहाय(2)1-2"/>
      <sheetName val="गोषवारा जातनिहाय(3)1-2"/>
      <sheetName val="नोंद वही1-2"/>
      <sheetName val="नोंद वही1-2 (2)"/>
      <sheetName val="श्रेणी पत्रक1-2"/>
      <sheetName val="Whatsap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3">
          <cell r="V13" t="str">
            <v>वर्गोन्नत</v>
          </cell>
          <cell r="W13" t="str">
            <v>-</v>
          </cell>
        </row>
        <row r="16">
          <cell r="V16" t="str">
            <v>-</v>
          </cell>
        </row>
        <row r="19">
          <cell r="V19" t="str">
            <v>B</v>
          </cell>
        </row>
        <row r="22">
          <cell r="V22" t="str">
            <v>C</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chooledutech.in/2021/09/vargaacha-varshik-nikaal-annual-result-sheet-of-1st-to-8th-10th-cce-rte-in-excel-file-software.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3" Type="http://schemas.openxmlformats.org/officeDocument/2006/relationships/hyperlink" Target="https://chat.whatsapp.com/CX81U4R2eFv4Us7GQFHEQ0" TargetMode="External"/><Relationship Id="rId18" Type="http://schemas.openxmlformats.org/officeDocument/2006/relationships/hyperlink" Target="https://chat.whatsapp.com/HMGVxPLggaHGTgEoKquCMj" TargetMode="External"/><Relationship Id="rId26" Type="http://schemas.openxmlformats.org/officeDocument/2006/relationships/hyperlink" Target="https://chat.whatsapp.com/KZnWK7bcnyn6JBdjZg5mrf" TargetMode="External"/><Relationship Id="rId39" Type="http://schemas.openxmlformats.org/officeDocument/2006/relationships/hyperlink" Target="https://www.schooledutech.in/" TargetMode="External"/><Relationship Id="rId21" Type="http://schemas.openxmlformats.org/officeDocument/2006/relationships/hyperlink" Target="https://chat.whatsapp.com/Eq1mAD0xR28EBKWeRmY4cZ" TargetMode="External"/><Relationship Id="rId34" Type="http://schemas.openxmlformats.org/officeDocument/2006/relationships/hyperlink" Target="https://chat.whatsapp.com/KRVl0l2uyRt5wmKpoCOKk1" TargetMode="External"/><Relationship Id="rId42" Type="http://schemas.openxmlformats.org/officeDocument/2006/relationships/hyperlink" Target="https://chat.whatsapp.com/E3WO00e4M0yDYzsCDShjaX" TargetMode="External"/><Relationship Id="rId47" Type="http://schemas.openxmlformats.org/officeDocument/2006/relationships/drawing" Target="../drawings/drawing32.xml"/><Relationship Id="rId7" Type="http://schemas.openxmlformats.org/officeDocument/2006/relationships/hyperlink" Target="https://chat.whatsapp.com/JEoZQWrXF70KhxkPL5cLNw" TargetMode="External"/><Relationship Id="rId2" Type="http://schemas.openxmlformats.org/officeDocument/2006/relationships/hyperlink" Target="https://chat.whatsapp.com/GRQfIjsBt99LuYw3OXfDTu" TargetMode="External"/><Relationship Id="rId16" Type="http://schemas.openxmlformats.org/officeDocument/2006/relationships/hyperlink" Target="https://chat.whatsapp.com/B6PqCF9V96u2MYvfgupLF6" TargetMode="External"/><Relationship Id="rId29" Type="http://schemas.openxmlformats.org/officeDocument/2006/relationships/hyperlink" Target="https://chat.whatsapp.com/F6os3PKZnxZKM9aJkpBcdC" TargetMode="External"/><Relationship Id="rId1" Type="http://schemas.openxmlformats.org/officeDocument/2006/relationships/hyperlink" Target="https://chat.whatsapp.com/L6zrhgL9pk2Gyi5Z8ON3ZD" TargetMode="External"/><Relationship Id="rId6" Type="http://schemas.openxmlformats.org/officeDocument/2006/relationships/hyperlink" Target="https://chat.whatsapp.com/HfSJAVFr8R4LVcoJyIbetq" TargetMode="External"/><Relationship Id="rId11" Type="http://schemas.openxmlformats.org/officeDocument/2006/relationships/hyperlink" Target="https://chat.whatsapp.com/CPXmPnCjeQp6xjYt3lRCms" TargetMode="External"/><Relationship Id="rId24" Type="http://schemas.openxmlformats.org/officeDocument/2006/relationships/hyperlink" Target="https://chat.whatsapp.com/HB58c9HvCpmHtYbuFFBqyi" TargetMode="External"/><Relationship Id="rId32" Type="http://schemas.openxmlformats.org/officeDocument/2006/relationships/hyperlink" Target="https://chat.whatsapp.com/JSj6F6CtgE86rJy7syLE7Y" TargetMode="External"/><Relationship Id="rId37" Type="http://schemas.openxmlformats.org/officeDocument/2006/relationships/hyperlink" Target="https://chat.whatsapp.com/Jna3oKByVx84Cxn9PktlNq" TargetMode="External"/><Relationship Id="rId40" Type="http://schemas.openxmlformats.org/officeDocument/2006/relationships/hyperlink" Target="https://t.me/joinchat/mo-78oWn4Vo2MWU9" TargetMode="External"/><Relationship Id="rId45" Type="http://schemas.openxmlformats.org/officeDocument/2006/relationships/hyperlink" Target="https://chat.whatsapp.com/EjIjV4frr3i8DT8z93PKPT" TargetMode="External"/><Relationship Id="rId5" Type="http://schemas.openxmlformats.org/officeDocument/2006/relationships/hyperlink" Target="https://chat.whatsapp.com/DUzU4DduLxXJDqT1XSHysA" TargetMode="External"/><Relationship Id="rId15" Type="http://schemas.openxmlformats.org/officeDocument/2006/relationships/hyperlink" Target="https://chat.whatsapp.com/GgmG94BMX2d9vGConbgfYy" TargetMode="External"/><Relationship Id="rId23" Type="http://schemas.openxmlformats.org/officeDocument/2006/relationships/hyperlink" Target="https://chat.whatsapp.com/BuLz8f40R294loKSoddOaH" TargetMode="External"/><Relationship Id="rId28" Type="http://schemas.openxmlformats.org/officeDocument/2006/relationships/hyperlink" Target="https://chat.whatsapp.com/HqgP6VlktWK8aQ0hb7aCPQ" TargetMode="External"/><Relationship Id="rId36" Type="http://schemas.openxmlformats.org/officeDocument/2006/relationships/hyperlink" Target="https://chat.whatsapp.com/GWoEVqTQ1cFHZwmimCAWCz" TargetMode="External"/><Relationship Id="rId10" Type="http://schemas.openxmlformats.org/officeDocument/2006/relationships/hyperlink" Target="https://chat.whatsapp.com/B6fWsvLDQpY34sRIZRAliq" TargetMode="External"/><Relationship Id="rId19" Type="http://schemas.openxmlformats.org/officeDocument/2006/relationships/hyperlink" Target="https://chat.whatsapp.com/Issyd5xFVt5DmkKVEgqRZW" TargetMode="External"/><Relationship Id="rId31" Type="http://schemas.openxmlformats.org/officeDocument/2006/relationships/hyperlink" Target="https://chat.whatsapp.com/GOqUy8zgPoIANKvnqqPwwL" TargetMode="External"/><Relationship Id="rId44" Type="http://schemas.openxmlformats.org/officeDocument/2006/relationships/hyperlink" Target="https://chat.whatsapp.com/FPabnblcTZ617LjFOjAVc6" TargetMode="External"/><Relationship Id="rId4" Type="http://schemas.openxmlformats.org/officeDocument/2006/relationships/hyperlink" Target="https://chat.whatsapp.com/IlwyOiarKH5KJVMEQsmjwH" TargetMode="External"/><Relationship Id="rId9" Type="http://schemas.openxmlformats.org/officeDocument/2006/relationships/hyperlink" Target="https://chat.whatsapp.com/GpvbZs6wcno7vXAGIfi6an" TargetMode="External"/><Relationship Id="rId14" Type="http://schemas.openxmlformats.org/officeDocument/2006/relationships/hyperlink" Target="https://chat.whatsapp.com/JKu0on0hRHh5vD1nWeutEO" TargetMode="External"/><Relationship Id="rId22" Type="http://schemas.openxmlformats.org/officeDocument/2006/relationships/hyperlink" Target="https://chat.whatsapp.com/HlatgJRYL5TF55duTLAhWe" TargetMode="External"/><Relationship Id="rId27" Type="http://schemas.openxmlformats.org/officeDocument/2006/relationships/hyperlink" Target="https://chat.whatsapp.com/DOxI8liulJkGfkzgTgLIR7" TargetMode="External"/><Relationship Id="rId30" Type="http://schemas.openxmlformats.org/officeDocument/2006/relationships/hyperlink" Target="https://chat.whatsapp.com/LqN1MRkQ5yi1DesAquFY6X" TargetMode="External"/><Relationship Id="rId35" Type="http://schemas.openxmlformats.org/officeDocument/2006/relationships/hyperlink" Target="https://chat.whatsapp.com/EpgAwv7d79z7SSXSmopueh" TargetMode="External"/><Relationship Id="rId43" Type="http://schemas.openxmlformats.org/officeDocument/2006/relationships/hyperlink" Target="https://chat.whatsapp.com/BBuHytzTGnA9WWNqHwHHMi" TargetMode="External"/><Relationship Id="rId8" Type="http://schemas.openxmlformats.org/officeDocument/2006/relationships/hyperlink" Target="https://chat.whatsapp.com/K9bTulEdawxI62x7NqjQVk" TargetMode="External"/><Relationship Id="rId3" Type="http://schemas.openxmlformats.org/officeDocument/2006/relationships/hyperlink" Target="https://chat.whatsapp.com/DOlStNyGgi1Fnr1yY9oS5M" TargetMode="External"/><Relationship Id="rId12" Type="http://schemas.openxmlformats.org/officeDocument/2006/relationships/hyperlink" Target="https://chat.whatsapp.com/Kefwl34Y88U71D6dvpNgxu" TargetMode="External"/><Relationship Id="rId17" Type="http://schemas.openxmlformats.org/officeDocument/2006/relationships/hyperlink" Target="https://chat.whatsapp.com/IUxAkNZb74N2RtKYkCUVD7" TargetMode="External"/><Relationship Id="rId25" Type="http://schemas.openxmlformats.org/officeDocument/2006/relationships/hyperlink" Target="https://chat.whatsapp.com/BixJLco5SuXL5w4tZgZM4i" TargetMode="External"/><Relationship Id="rId33" Type="http://schemas.openxmlformats.org/officeDocument/2006/relationships/hyperlink" Target="https://chat.whatsapp.com/J36MnIyh2bg7EbcFNgo3pZ" TargetMode="External"/><Relationship Id="rId38" Type="http://schemas.openxmlformats.org/officeDocument/2006/relationships/hyperlink" Target="https://chat.whatsapp.com/BxhbZkEFHHjFVyF3GeJ27c" TargetMode="External"/><Relationship Id="rId46" Type="http://schemas.openxmlformats.org/officeDocument/2006/relationships/printerSettings" Target="../printerSettings/printerSettings32.bin"/><Relationship Id="rId20" Type="http://schemas.openxmlformats.org/officeDocument/2006/relationships/hyperlink" Target="https://chat.whatsapp.com/BpMR9Ib77nx7prNHVdWcuA" TargetMode="External"/><Relationship Id="rId41" Type="http://schemas.openxmlformats.org/officeDocument/2006/relationships/hyperlink" Target="https://chat.whatsapp.com/Eu866tPE5Hw7Pk4G8xGOA3"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AE25"/>
  <sheetViews>
    <sheetView tabSelected="1" view="pageBreakPreview" zoomScale="60" zoomScaleNormal="100" workbookViewId="0">
      <pane ySplit="33" topLeftCell="A34" activePane="bottomLeft" state="frozen"/>
      <selection pane="bottomLeft"/>
    </sheetView>
  </sheetViews>
  <sheetFormatPr defaultRowHeight="24.75" customHeight="1"/>
  <cols>
    <col min="1" max="1" width="22.85546875" style="87" customWidth="1"/>
    <col min="2" max="17" width="9.140625" style="180"/>
    <col min="18" max="18" width="13.5703125" style="180" customWidth="1"/>
    <col min="19" max="19" width="4.42578125" style="180" customWidth="1"/>
    <col min="20" max="20" width="9.140625" style="180"/>
    <col min="32" max="16384" width="9.140625" style="180"/>
  </cols>
  <sheetData>
    <row r="1" spans="1:1" ht="24.75" customHeight="1">
      <c r="A1" s="133"/>
    </row>
    <row r="23" spans="9:9" ht="31.5" customHeight="1"/>
    <row r="24" spans="9:9" ht="24.75" customHeight="1">
      <c r="I24" s="181"/>
    </row>
    <row r="25" spans="9:9" ht="33" customHeight="1"/>
  </sheetData>
  <sheetProtection algorithmName="SHA-512" hashValue="v5GtQOFMI2L/JJoSGzW0gcpD4zGPfA7rmmbCm2FXoUNJ8Ib8QGGPGf6AovLAS7IjiKAtMhvS/sb9oDE5MYSsSw==" saltValue="g09t+FZ+oIMQUd0MMYiuJw==" spinCount="100000" sheet="1" objects="1" scenarios="1"/>
  <pageMargins left="0.25" right="0.25" top="0.75" bottom="0.75" header="0.3" footer="0.3"/>
  <pageSetup paperSize="8"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33"/>
  <sheetViews>
    <sheetView view="pageBreakPreview" zoomScale="60" workbookViewId="0">
      <selection activeCell="B12" sqref="B12"/>
    </sheetView>
  </sheetViews>
  <sheetFormatPr defaultRowHeight="18.75" customHeight="1"/>
  <cols>
    <col min="1" max="1" width="37.28515625" style="7" customWidth="1"/>
    <col min="2" max="2" width="41" style="7" customWidth="1"/>
    <col min="3" max="3" width="49.42578125" style="7" customWidth="1"/>
    <col min="4" max="6" width="14.85546875" style="204" customWidth="1"/>
    <col min="7" max="7" width="19.7109375" style="204" customWidth="1"/>
    <col min="8" max="8" width="34" style="204" customWidth="1"/>
    <col min="9" max="11" width="14.85546875" style="204" customWidth="1"/>
    <col min="12" max="14" width="14.85546875" style="203" customWidth="1"/>
    <col min="15" max="16384" width="9.140625" style="7"/>
  </cols>
  <sheetData>
    <row r="1" spans="1:11" ht="18.75" customHeight="1">
      <c r="A1" s="344" t="s">
        <v>144</v>
      </c>
      <c r="B1" s="345"/>
      <c r="C1" s="346"/>
    </row>
    <row r="2" spans="1:11" ht="18.75" customHeight="1">
      <c r="A2" s="338" t="s">
        <v>88</v>
      </c>
      <c r="B2" s="339"/>
      <c r="C2" s="340"/>
    </row>
    <row r="3" spans="1:11" ht="18.75" customHeight="1" thickBot="1">
      <c r="A3" s="341"/>
      <c r="B3" s="342"/>
      <c r="C3" s="343"/>
    </row>
    <row r="4" spans="1:11" ht="32.25" customHeight="1">
      <c r="A4" s="319" t="s">
        <v>124</v>
      </c>
      <c r="B4" s="8" t="s">
        <v>358</v>
      </c>
      <c r="C4" s="360" t="s">
        <v>360</v>
      </c>
    </row>
    <row r="5" spans="1:11" ht="32.25" customHeight="1">
      <c r="A5" s="319" t="s">
        <v>54</v>
      </c>
      <c r="B5" s="8" t="s">
        <v>359</v>
      </c>
      <c r="C5" s="361"/>
    </row>
    <row r="6" spans="1:11" ht="32.25" customHeight="1">
      <c r="A6" s="320" t="s">
        <v>307</v>
      </c>
      <c r="B6" s="321" t="s">
        <v>308</v>
      </c>
      <c r="C6" s="362"/>
      <c r="D6" s="205" t="str">
        <f>CONCATENATE(A6,B6)</f>
        <v>इयत्ता- 9 वी</v>
      </c>
      <c r="E6" s="205"/>
      <c r="F6" s="205"/>
    </row>
    <row r="7" spans="1:11" ht="19.5" customHeight="1">
      <c r="A7" s="319" t="s">
        <v>48</v>
      </c>
      <c r="B7" s="9" t="s">
        <v>94</v>
      </c>
      <c r="C7" s="198" t="str">
        <f>CONCATENATE(D7,B7)</f>
        <v>वर्ग शिक्षक- श्री. ढगे भरत बुधाजी</v>
      </c>
      <c r="D7" s="206" t="s">
        <v>288</v>
      </c>
      <c r="E7" s="205"/>
      <c r="F7" s="205"/>
    </row>
    <row r="8" spans="1:11" ht="19.5" customHeight="1">
      <c r="A8" s="319" t="s">
        <v>42</v>
      </c>
      <c r="B8" s="9" t="s">
        <v>53</v>
      </c>
      <c r="C8" s="363" t="s">
        <v>294</v>
      </c>
      <c r="D8" s="206"/>
      <c r="F8" s="205"/>
      <c r="H8" s="207"/>
      <c r="I8" s="207"/>
      <c r="J8" s="207"/>
    </row>
    <row r="9" spans="1:11" ht="19.5" customHeight="1">
      <c r="A9" s="319" t="s">
        <v>101</v>
      </c>
      <c r="B9" s="9" t="s">
        <v>91</v>
      </c>
      <c r="C9" s="364"/>
      <c r="D9" s="206"/>
      <c r="F9" s="205"/>
      <c r="H9" s="207"/>
      <c r="I9" s="207"/>
      <c r="J9" s="207"/>
    </row>
    <row r="10" spans="1:11" ht="19.5" customHeight="1">
      <c r="A10" s="319" t="s">
        <v>56</v>
      </c>
      <c r="B10" s="9" t="s">
        <v>375</v>
      </c>
      <c r="C10" s="364"/>
      <c r="D10" s="206"/>
      <c r="F10" s="205"/>
      <c r="H10" s="207"/>
      <c r="I10" s="207"/>
      <c r="J10" s="207"/>
    </row>
    <row r="11" spans="1:11" ht="19.5" customHeight="1">
      <c r="A11" s="319" t="s">
        <v>55</v>
      </c>
      <c r="B11" s="9" t="s">
        <v>376</v>
      </c>
      <c r="C11" s="364"/>
      <c r="D11" s="206"/>
      <c r="F11" s="205"/>
      <c r="H11" s="207"/>
      <c r="I11" s="207"/>
      <c r="J11" s="207"/>
    </row>
    <row r="12" spans="1:11" ht="19.5" customHeight="1">
      <c r="A12" s="319" t="s">
        <v>57</v>
      </c>
      <c r="B12" s="186" t="s">
        <v>377</v>
      </c>
      <c r="C12" s="364"/>
      <c r="D12" s="206"/>
      <c r="F12" s="205"/>
    </row>
    <row r="13" spans="1:11" ht="19.5" customHeight="1">
      <c r="A13" s="323" t="s">
        <v>26</v>
      </c>
      <c r="B13" s="357" t="s">
        <v>50</v>
      </c>
      <c r="C13" s="364"/>
      <c r="D13" s="206"/>
      <c r="F13" s="205"/>
    </row>
    <row r="14" spans="1:11" ht="19.5" customHeight="1">
      <c r="A14" s="190" t="s">
        <v>313</v>
      </c>
      <c r="B14" s="358"/>
      <c r="C14" s="365"/>
      <c r="D14" s="206"/>
      <c r="F14" s="205"/>
    </row>
    <row r="15" spans="1:11" ht="19.5" customHeight="1">
      <c r="A15" s="321" t="s">
        <v>12</v>
      </c>
      <c r="B15" s="197" t="s">
        <v>95</v>
      </c>
      <c r="C15" s="187" t="str">
        <f>CONCATENATE(D15,B15)</f>
        <v>विषय शिक्षक- श्री. कोटकर संदीप भास्कर</v>
      </c>
      <c r="D15" s="206" t="s">
        <v>289</v>
      </c>
      <c r="E15" s="206" t="s">
        <v>309</v>
      </c>
      <c r="F15" s="205" t="str">
        <f>CONCATENATE(E15,A15)</f>
        <v>विषय - मराठी</v>
      </c>
      <c r="G15" s="205" t="s">
        <v>324</v>
      </c>
      <c r="H15" s="205" t="str">
        <f>CONCATENATE(G15,B12)</f>
        <v>वार्षिक निकाल पत्रक (सन 2026-2027)</v>
      </c>
      <c r="J15" s="205"/>
      <c r="K15" s="205"/>
    </row>
    <row r="16" spans="1:11" ht="19.5" customHeight="1">
      <c r="A16" s="321" t="s">
        <v>320</v>
      </c>
      <c r="B16" s="197" t="s">
        <v>53</v>
      </c>
      <c r="C16" s="187" t="str">
        <f t="shared" ref="C16:C23" si="0">CONCATENATE(D16,B16)</f>
        <v>विषय शिक्षक- श्री. लेंडे किरण विठ्ठल</v>
      </c>
      <c r="D16" s="206" t="s">
        <v>289</v>
      </c>
      <c r="E16" s="206" t="s">
        <v>309</v>
      </c>
      <c r="F16" s="205" t="str">
        <f t="shared" ref="F16:F23" si="1">CONCATENATE(E16,A16)</f>
        <v>विषय - हिंदी</v>
      </c>
      <c r="G16" s="205" t="s">
        <v>325</v>
      </c>
      <c r="H16" s="205" t="str">
        <f>CONCATENATE(G16,B12)</f>
        <v>अंतर्गत मूल्यमापन (सन 2026-2027)</v>
      </c>
    </row>
    <row r="17" spans="1:8" ht="19.5" customHeight="1">
      <c r="A17" s="321" t="s">
        <v>13</v>
      </c>
      <c r="B17" s="197" t="s">
        <v>94</v>
      </c>
      <c r="C17" s="187" t="str">
        <f>CONCATENATE(D17,B17)</f>
        <v>विषय शिक्षक- श्री. ढगे भरत बुधाजी</v>
      </c>
      <c r="D17" s="206" t="s">
        <v>289</v>
      </c>
      <c r="E17" s="206" t="s">
        <v>309</v>
      </c>
      <c r="F17" s="205" t="str">
        <f t="shared" si="1"/>
        <v>विषय - इंग्रजी</v>
      </c>
      <c r="G17" s="205" t="s">
        <v>328</v>
      </c>
      <c r="H17" s="205" t="str">
        <f>CONCATENATE(G17,B12)</f>
        <v>चाचणी 1 परीक्षा निकाल पत्रक (सन 2026-2027)</v>
      </c>
    </row>
    <row r="18" spans="1:8" ht="19.5" customHeight="1">
      <c r="A18" s="196" t="s">
        <v>14</v>
      </c>
      <c r="B18" s="197" t="s">
        <v>96</v>
      </c>
      <c r="C18" s="187" t="str">
        <f t="shared" si="0"/>
        <v>विषय शिक्षक- श्री. कानकाटे आसाराम शंकर</v>
      </c>
      <c r="D18" s="206" t="s">
        <v>289</v>
      </c>
      <c r="E18" s="206" t="s">
        <v>309</v>
      </c>
      <c r="F18" s="205" t="str">
        <f t="shared" si="1"/>
        <v>विषय - गणित</v>
      </c>
      <c r="G18" s="205" t="s">
        <v>329</v>
      </c>
      <c r="H18" s="205" t="str">
        <f>CONCATENATE(G18,B12)</f>
        <v>चाचणी 2 परीक्षा निकाल पत्रक (सन 2026-2027)</v>
      </c>
    </row>
    <row r="19" spans="1:8" ht="19.5" customHeight="1">
      <c r="A19" s="196" t="s">
        <v>15</v>
      </c>
      <c r="B19" s="197" t="s">
        <v>91</v>
      </c>
      <c r="C19" s="187" t="str">
        <f t="shared" si="0"/>
        <v>विषय शिक्षक- श्री. वाकचौरे सचिन माधवराव</v>
      </c>
      <c r="D19" s="206" t="s">
        <v>289</v>
      </c>
      <c r="E19" s="206" t="s">
        <v>309</v>
      </c>
      <c r="F19" s="205" t="str">
        <f t="shared" si="1"/>
        <v>विषय - विज्ञान</v>
      </c>
      <c r="G19" s="205" t="s">
        <v>326</v>
      </c>
      <c r="H19" s="205" t="str">
        <f>CONCATENATE(G19,B12)</f>
        <v>प्रथम सत्र परीक्षा निकाल पत्रक (सन 2026-2027)</v>
      </c>
    </row>
    <row r="20" spans="1:8" ht="19.5" customHeight="1">
      <c r="A20" s="196" t="s">
        <v>51</v>
      </c>
      <c r="B20" s="197" t="s">
        <v>97</v>
      </c>
      <c r="C20" s="187" t="str">
        <f>CONCATENATE(D20,B20)</f>
        <v>विषय शिक्षक- श्री. लेंडे के. व्ही./ श्री.कोटकर एस.बी.</v>
      </c>
      <c r="D20" s="206" t="s">
        <v>289</v>
      </c>
      <c r="E20" s="206" t="s">
        <v>309</v>
      </c>
      <c r="F20" s="205" t="str">
        <f t="shared" si="1"/>
        <v>विषय - समाजशास्रे</v>
      </c>
      <c r="G20" s="205" t="s">
        <v>327</v>
      </c>
      <c r="H20" s="205" t="str">
        <f>CONCATENATE(G20,B12)</f>
        <v>व्दितीय सत्र परीक्षा निकाल पत्रक (सन 2026-2027)</v>
      </c>
    </row>
    <row r="21" spans="1:8" ht="19.5" customHeight="1">
      <c r="A21" s="196" t="s">
        <v>76</v>
      </c>
      <c r="B21" s="197" t="s">
        <v>363</v>
      </c>
      <c r="C21" s="187" t="str">
        <f>CONCATENATE(D21,B21)</f>
        <v>विषय शिक्षक- श्री. खरात दिलीप मुरलीधर</v>
      </c>
      <c r="D21" s="206" t="s">
        <v>289</v>
      </c>
      <c r="E21" s="206" t="s">
        <v>309</v>
      </c>
      <c r="F21" s="205" t="str">
        <f t="shared" si="1"/>
        <v>विषय - आरोग्य व शारीरिक शिक्षण</v>
      </c>
      <c r="G21" s="205" t="s">
        <v>324</v>
      </c>
      <c r="H21" s="205" t="str">
        <f>CONCATENATE(G21,B12)</f>
        <v>वार्षिक निकाल पत्रक (सन 2026-2027)</v>
      </c>
    </row>
    <row r="22" spans="1:8" ht="19.5" customHeight="1">
      <c r="A22" s="196" t="s">
        <v>302</v>
      </c>
      <c r="B22" s="197" t="s">
        <v>364</v>
      </c>
      <c r="C22" s="187" t="str">
        <f t="shared" si="0"/>
        <v>विषय शिक्षक- श्री. कासार नामदेव रामनाथ</v>
      </c>
      <c r="D22" s="206" t="s">
        <v>289</v>
      </c>
      <c r="E22" s="206" t="s">
        <v>309</v>
      </c>
      <c r="F22" s="205" t="str">
        <f t="shared" si="1"/>
        <v>विषय - जलसुरक्षा</v>
      </c>
      <c r="G22" s="205" t="s">
        <v>357</v>
      </c>
      <c r="H22" s="205" t="str">
        <f>CONCATENATE(G22,B12)</f>
        <v>वार्षिक निकाल पुस्तिका (सन 2026-2027)</v>
      </c>
    </row>
    <row r="23" spans="1:8" ht="19.5" customHeight="1">
      <c r="A23" s="322" t="s">
        <v>316</v>
      </c>
      <c r="B23" s="197" t="s">
        <v>365</v>
      </c>
      <c r="C23" s="187" t="str">
        <f t="shared" si="0"/>
        <v>विषय शिक्षक- श्री. शेटे मनोज पंढरीनाथ</v>
      </c>
      <c r="D23" s="206" t="s">
        <v>289</v>
      </c>
      <c r="E23" s="206" t="s">
        <v>309</v>
      </c>
      <c r="F23" s="205" t="str">
        <f t="shared" si="1"/>
        <v>विषय - स्काऊट गाईड</v>
      </c>
      <c r="G23" s="205"/>
      <c r="H23" s="205"/>
    </row>
    <row r="24" spans="1:8" ht="19.5" customHeight="1">
      <c r="A24" s="196" t="s">
        <v>353</v>
      </c>
      <c r="B24" s="197" t="s">
        <v>362</v>
      </c>
      <c r="C24" s="187" t="str">
        <f t="shared" ref="C24" si="2">CONCATENATE(D24,B24)</f>
        <v>विषय शिक्षक- श्री. देशमुख शैलेंद्र दत्तात्रय</v>
      </c>
      <c r="D24" s="206" t="s">
        <v>289</v>
      </c>
      <c r="E24" s="206" t="s">
        <v>309</v>
      </c>
      <c r="F24" s="205" t="str">
        <f t="shared" ref="F24" si="3">CONCATENATE(E24,A24)</f>
        <v>विषय - NSQF</v>
      </c>
      <c r="G24" s="205"/>
      <c r="H24" s="205"/>
    </row>
    <row r="25" spans="1:8" ht="18.75" customHeight="1" thickBot="1">
      <c r="A25" s="354"/>
      <c r="B25" s="355"/>
      <c r="C25" s="356"/>
      <c r="D25" s="205"/>
      <c r="E25" s="205"/>
      <c r="F25" s="205"/>
      <c r="G25" s="205"/>
      <c r="H25" s="205"/>
    </row>
    <row r="26" spans="1:8" ht="23.25" customHeight="1" thickBot="1">
      <c r="A26" s="359" t="s">
        <v>361</v>
      </c>
      <c r="B26" s="359"/>
      <c r="C26" s="359"/>
      <c r="D26" s="206" t="s">
        <v>308</v>
      </c>
      <c r="E26" s="205" t="s">
        <v>85</v>
      </c>
      <c r="F26" s="205" t="s">
        <v>12</v>
      </c>
      <c r="G26" s="205"/>
      <c r="H26" s="205"/>
    </row>
    <row r="27" spans="1:8" ht="18.75" customHeight="1">
      <c r="A27" s="348" t="s">
        <v>190</v>
      </c>
      <c r="B27" s="349"/>
      <c r="C27" s="350"/>
      <c r="D27" s="206" t="s">
        <v>369</v>
      </c>
      <c r="E27" s="205" t="s">
        <v>316</v>
      </c>
      <c r="F27" s="205" t="s">
        <v>320</v>
      </c>
      <c r="G27" s="205"/>
    </row>
    <row r="28" spans="1:8" ht="18.75" customHeight="1" thickBot="1">
      <c r="A28" s="351"/>
      <c r="B28" s="352"/>
      <c r="C28" s="353"/>
      <c r="D28" s="206" t="s">
        <v>370</v>
      </c>
      <c r="E28" s="205" t="s">
        <v>317</v>
      </c>
      <c r="F28" s="205" t="s">
        <v>13</v>
      </c>
      <c r="G28" s="205"/>
    </row>
    <row r="29" spans="1:8" ht="18.75" customHeight="1">
      <c r="A29" s="347" t="s">
        <v>287</v>
      </c>
      <c r="B29" s="347"/>
      <c r="C29" s="347"/>
      <c r="D29" s="206" t="s">
        <v>371</v>
      </c>
      <c r="E29" s="205" t="s">
        <v>318</v>
      </c>
      <c r="F29" s="205" t="s">
        <v>310</v>
      </c>
      <c r="G29" s="205"/>
    </row>
    <row r="30" spans="1:8" ht="18.75" customHeight="1">
      <c r="D30" s="206" t="s">
        <v>372</v>
      </c>
      <c r="E30" s="205" t="s">
        <v>319</v>
      </c>
      <c r="F30" s="205" t="s">
        <v>311</v>
      </c>
      <c r="G30" s="205"/>
    </row>
    <row r="31" spans="1:8" ht="18.75" customHeight="1">
      <c r="D31" s="206" t="s">
        <v>373</v>
      </c>
      <c r="E31" s="205"/>
      <c r="F31" s="205" t="s">
        <v>312</v>
      </c>
      <c r="G31" s="205"/>
    </row>
    <row r="32" spans="1:8" ht="18.75" customHeight="1">
      <c r="D32" s="206" t="s">
        <v>374</v>
      </c>
      <c r="F32" s="205" t="s">
        <v>314</v>
      </c>
      <c r="G32" s="205"/>
      <c r="H32" s="205"/>
    </row>
    <row r="33" spans="6:8" ht="18.75" customHeight="1">
      <c r="F33" s="205" t="s">
        <v>315</v>
      </c>
      <c r="G33" s="205"/>
      <c r="H33" s="205"/>
    </row>
  </sheetData>
  <sheetProtection algorithmName="SHA-512" hashValue="MoSHc99+qZ4vFhTcEwGNJm9cxnQ1QxkF/N+L4Ka5QIN9dQxqwlGaqWRP8Lfqth8w45ekMm94etCyyPIhVUaYhQ==" saltValue="YtoR3dqQ6UkIhtc8AVK9XA==" spinCount="100000" sheet="1" objects="1" scenarios="1"/>
  <mergeCells count="9">
    <mergeCell ref="A2:C3"/>
    <mergeCell ref="A1:C1"/>
    <mergeCell ref="A29:C29"/>
    <mergeCell ref="A27:C28"/>
    <mergeCell ref="A25:C25"/>
    <mergeCell ref="B13:B14"/>
    <mergeCell ref="A26:C26"/>
    <mergeCell ref="C4:C6"/>
    <mergeCell ref="C8:C14"/>
  </mergeCells>
  <dataValidations count="4">
    <dataValidation type="list" allowBlank="1" showInputMessage="1" showErrorMessage="1" sqref="F9" xr:uid="{00000000-0002-0000-0100-000000000000}">
      <formula1>$F$6:$F$7</formula1>
    </dataValidation>
    <dataValidation type="list" allowBlank="1" showInputMessage="1" showErrorMessage="1" sqref="A23" xr:uid="{00000000-0002-0000-0100-000001000000}">
      <formula1>$E$26:$E$30</formula1>
    </dataValidation>
    <dataValidation type="list" allowBlank="1" showInputMessage="1" showErrorMessage="1" sqref="A15:A17" xr:uid="{00000000-0002-0000-0100-000002000000}">
      <formula1>$F$26:$F$33</formula1>
    </dataValidation>
    <dataValidation type="list" allowBlank="1" showInputMessage="1" showErrorMessage="1" sqref="B6" xr:uid="{00000000-0002-0000-0100-000003000000}">
      <formula1>$D$26:$D$32</formula1>
    </dataValidation>
  </dataValidations>
  <hyperlinks>
    <hyperlink ref="A29" r:id="rId1" xr:uid="{00000000-0004-0000-0100-000000000000}"/>
  </hyperlinks>
  <pageMargins left="0.5" right="0.25" top="0.5" bottom="0.5" header="0.25" footer="0.25"/>
  <pageSetup paperSize="5" scale="95" orientation="landscape" r:id="rId2"/>
  <headerFooter>
    <oddHeader>&amp;LResult Sheet Devoloped &amp; Edited By :- Sachin Wakchaure(9822882466)</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sheetPr>
  <dimension ref="A2:T45"/>
  <sheetViews>
    <sheetView view="pageBreakPreview" zoomScale="60" zoomScaleNormal="80" workbookViewId="0">
      <pane ySplit="2" topLeftCell="A6" activePane="bottomLeft" state="frozen"/>
      <selection activeCell="Z22" sqref="Z22"/>
      <selection pane="bottomLeft" activeCell="Z22" sqref="Z22"/>
    </sheetView>
  </sheetViews>
  <sheetFormatPr defaultColWidth="9.85546875" defaultRowHeight="20.25" customHeight="1"/>
  <cols>
    <col min="1" max="1" width="7.28515625" style="1" customWidth="1"/>
    <col min="2" max="2" width="9.85546875" style="1"/>
    <col min="3" max="3" width="16.42578125" style="1" customWidth="1"/>
    <col min="4" max="6" width="9.85546875" style="1"/>
    <col min="7" max="7" width="7" style="1" customWidth="1"/>
    <col min="8" max="8" width="9.85546875" style="1"/>
    <col min="9" max="9" width="10.140625" style="1" customWidth="1"/>
    <col min="10" max="10" width="9" style="1" customWidth="1"/>
    <col min="11" max="16384" width="9.85546875" style="1"/>
  </cols>
  <sheetData>
    <row r="2" spans="1:10" ht="20.25" customHeight="1">
      <c r="B2" s="2"/>
      <c r="C2" s="2"/>
      <c r="D2" s="2"/>
      <c r="E2" s="2"/>
      <c r="F2" s="2"/>
      <c r="G2" s="2"/>
      <c r="H2" s="2"/>
      <c r="I2" s="2"/>
      <c r="J2" s="2"/>
    </row>
    <row r="3" spans="1:10" ht="20.25" customHeight="1">
      <c r="A3" s="376" t="str">
        <f>MASTER!B4</f>
        <v>आदिवासी उन्नती सेवा मंडळ, राजूर, ता. अकोले जि.अहिल्यानगर संचालित...</v>
      </c>
      <c r="B3" s="376"/>
      <c r="C3" s="376"/>
      <c r="D3" s="376"/>
      <c r="E3" s="376"/>
      <c r="F3" s="376"/>
      <c r="G3" s="376"/>
      <c r="H3" s="376"/>
      <c r="I3" s="376"/>
      <c r="J3" s="376"/>
    </row>
    <row r="4" spans="1:10" ht="20.25" customHeight="1">
      <c r="A4" s="375" t="str">
        <f>MASTER!B5</f>
        <v>अनुदानित माध्यमिक आश्रमशाळा, एकदरे, ता. अकोले जि. अहिल्यानगर</v>
      </c>
      <c r="B4" s="375"/>
      <c r="C4" s="375"/>
      <c r="D4" s="375"/>
      <c r="E4" s="375"/>
      <c r="F4" s="375"/>
      <c r="G4" s="375"/>
      <c r="H4" s="375"/>
      <c r="I4" s="375"/>
      <c r="J4" s="375"/>
    </row>
    <row r="5" spans="1:10" ht="20.25" customHeight="1">
      <c r="A5" s="375"/>
      <c r="B5" s="375"/>
      <c r="C5" s="375"/>
      <c r="D5" s="375"/>
      <c r="E5" s="375"/>
      <c r="F5" s="375"/>
      <c r="G5" s="375"/>
      <c r="H5" s="375"/>
      <c r="I5" s="375"/>
      <c r="J5" s="375"/>
    </row>
    <row r="6" spans="1:10" ht="20.25" customHeight="1">
      <c r="A6" s="375"/>
      <c r="B6" s="375"/>
      <c r="C6" s="375"/>
      <c r="D6" s="375"/>
      <c r="E6" s="375"/>
      <c r="F6" s="375"/>
      <c r="G6" s="375"/>
      <c r="H6" s="375"/>
      <c r="I6" s="375"/>
      <c r="J6" s="375"/>
    </row>
    <row r="7" spans="1:10" ht="20.25" customHeight="1">
      <c r="A7" s="377" t="s">
        <v>100</v>
      </c>
      <c r="B7" s="377"/>
      <c r="C7" s="377"/>
      <c r="D7" s="377"/>
      <c r="E7" s="377"/>
      <c r="F7" s="377"/>
      <c r="G7" s="377"/>
      <c r="H7" s="377"/>
      <c r="I7" s="377"/>
      <c r="J7" s="377"/>
    </row>
    <row r="8" spans="1:10" ht="20.25" customHeight="1">
      <c r="A8" s="377"/>
      <c r="B8" s="377"/>
      <c r="C8" s="377"/>
      <c r="D8" s="377"/>
      <c r="E8" s="377"/>
      <c r="F8" s="377"/>
      <c r="G8" s="377"/>
      <c r="H8" s="377"/>
      <c r="I8" s="377"/>
      <c r="J8" s="377"/>
    </row>
    <row r="9" spans="1:10" ht="20.25" customHeight="1">
      <c r="A9" s="377"/>
      <c r="B9" s="377"/>
      <c r="C9" s="377"/>
      <c r="D9" s="377"/>
      <c r="E9" s="377"/>
      <c r="F9" s="377"/>
      <c r="G9" s="377"/>
      <c r="H9" s="377"/>
      <c r="I9" s="377"/>
      <c r="J9" s="377"/>
    </row>
    <row r="12" spans="1:10" ht="20.25" customHeight="1">
      <c r="A12" s="380" t="str">
        <f>CONCATENATE(MASTER!A6,MASTER!B6)</f>
        <v>इयत्ता- 9 वी</v>
      </c>
      <c r="B12" s="380"/>
      <c r="C12" s="380"/>
      <c r="D12" s="380"/>
      <c r="E12" s="380"/>
      <c r="F12" s="380"/>
      <c r="G12" s="380"/>
      <c r="H12" s="380"/>
      <c r="I12" s="380"/>
      <c r="J12" s="380"/>
    </row>
    <row r="13" spans="1:10" ht="20.25" customHeight="1">
      <c r="A13" s="380"/>
      <c r="B13" s="380"/>
      <c r="C13" s="380"/>
      <c r="D13" s="380"/>
      <c r="E13" s="380"/>
      <c r="F13" s="380"/>
      <c r="G13" s="380"/>
      <c r="H13" s="380"/>
      <c r="I13" s="380"/>
      <c r="J13" s="380"/>
    </row>
    <row r="15" spans="1:10" ht="20.25" customHeight="1">
      <c r="A15" s="378" t="str">
        <f>MASTER!B12</f>
        <v>(सन 2026-2027)</v>
      </c>
      <c r="B15" s="378"/>
      <c r="C15" s="378"/>
      <c r="D15" s="378"/>
      <c r="E15" s="378"/>
      <c r="F15" s="378"/>
      <c r="G15" s="378"/>
      <c r="H15" s="378"/>
      <c r="I15" s="378"/>
      <c r="J15" s="378"/>
    </row>
    <row r="16" spans="1:10" ht="20.25" customHeight="1">
      <c r="A16" s="378"/>
      <c r="B16" s="378"/>
      <c r="C16" s="378"/>
      <c r="D16" s="378"/>
      <c r="E16" s="378"/>
      <c r="F16" s="378"/>
      <c r="G16" s="378"/>
      <c r="H16" s="378"/>
      <c r="I16" s="378"/>
      <c r="J16" s="378"/>
    </row>
    <row r="17" spans="1:20" ht="20.25" customHeight="1">
      <c r="A17" s="379" t="str">
        <f>MASTER!C7</f>
        <v>वर्ग शिक्षक- श्री. ढगे भरत बुधाजी</v>
      </c>
      <c r="B17" s="379"/>
      <c r="C17" s="379"/>
      <c r="D17" s="379"/>
      <c r="E17" s="379"/>
      <c r="F17" s="379"/>
      <c r="G17" s="379"/>
      <c r="H17" s="379"/>
      <c r="I17" s="379"/>
      <c r="J17" s="379"/>
    </row>
    <row r="18" spans="1:20" ht="20.25" customHeight="1">
      <c r="A18" s="379"/>
      <c r="B18" s="379"/>
      <c r="C18" s="379"/>
      <c r="D18" s="379"/>
      <c r="E18" s="379"/>
      <c r="F18" s="379"/>
      <c r="G18" s="379"/>
      <c r="H18" s="379"/>
      <c r="I18" s="379"/>
      <c r="J18" s="379"/>
    </row>
    <row r="19" spans="1:20" ht="20.25" customHeight="1">
      <c r="A19" s="368" t="s">
        <v>290</v>
      </c>
      <c r="B19" s="368"/>
      <c r="C19" s="368"/>
      <c r="D19" s="368"/>
      <c r="E19" s="368"/>
      <c r="F19" s="368"/>
      <c r="G19" s="368"/>
      <c r="H19" s="368"/>
      <c r="I19" s="368"/>
      <c r="J19" s="368"/>
    </row>
    <row r="20" spans="1:20" ht="20.25" customHeight="1">
      <c r="A20" s="368"/>
      <c r="B20" s="368"/>
      <c r="C20" s="368"/>
      <c r="D20" s="368"/>
      <c r="E20" s="368"/>
      <c r="F20" s="368"/>
      <c r="G20" s="368"/>
      <c r="H20" s="368"/>
      <c r="I20" s="368"/>
      <c r="J20" s="368"/>
      <c r="M20" s="5"/>
      <c r="N20" s="5"/>
      <c r="O20" s="5"/>
      <c r="Q20" s="6"/>
      <c r="R20" s="6"/>
      <c r="S20" s="6"/>
      <c r="T20" s="6"/>
    </row>
    <row r="21" spans="1:20" ht="20.25" customHeight="1">
      <c r="A21" s="371" t="s">
        <v>291</v>
      </c>
      <c r="B21" s="371"/>
      <c r="C21" s="371"/>
      <c r="D21" s="371"/>
      <c r="E21" s="371"/>
      <c r="F21" s="371"/>
      <c r="G21" s="371"/>
      <c r="H21" s="371"/>
      <c r="I21" s="371"/>
      <c r="J21" s="371"/>
      <c r="M21" s="5"/>
      <c r="N21" s="5"/>
      <c r="O21" s="5"/>
      <c r="Q21" s="6"/>
      <c r="R21" s="6"/>
      <c r="S21" s="6"/>
      <c r="T21" s="6"/>
    </row>
    <row r="22" spans="1:20" ht="20.25" customHeight="1">
      <c r="A22" s="371"/>
      <c r="B22" s="371"/>
      <c r="C22" s="371"/>
      <c r="D22" s="371"/>
      <c r="E22" s="371"/>
      <c r="F22" s="371"/>
      <c r="G22" s="371"/>
      <c r="H22" s="371"/>
      <c r="I22" s="371"/>
      <c r="J22" s="371"/>
      <c r="M22" s="3"/>
      <c r="N22" s="3"/>
      <c r="O22" s="3"/>
      <c r="Q22" s="4"/>
      <c r="R22" s="4"/>
      <c r="S22" s="4"/>
      <c r="T22" s="4"/>
    </row>
    <row r="23" spans="1:20" ht="20.25" customHeight="1">
      <c r="A23" s="371"/>
      <c r="B23" s="371"/>
      <c r="C23" s="371"/>
      <c r="D23" s="371"/>
      <c r="E23" s="371"/>
      <c r="F23" s="371"/>
      <c r="G23" s="371"/>
      <c r="H23" s="371"/>
      <c r="I23" s="371"/>
      <c r="J23" s="371"/>
      <c r="M23" s="3"/>
      <c r="N23" s="3"/>
      <c r="O23" s="3"/>
      <c r="Q23" s="4"/>
      <c r="R23" s="4"/>
      <c r="S23" s="4"/>
      <c r="T23" s="4"/>
    </row>
    <row r="24" spans="1:20" ht="20.25" customHeight="1">
      <c r="A24" s="371"/>
      <c r="B24" s="371"/>
      <c r="C24" s="371"/>
      <c r="D24" s="371"/>
      <c r="E24" s="371"/>
      <c r="F24" s="371"/>
      <c r="G24" s="371"/>
      <c r="H24" s="371"/>
      <c r="I24" s="371"/>
      <c r="J24" s="371"/>
      <c r="M24" s="3"/>
      <c r="N24" s="3"/>
      <c r="O24" s="3"/>
      <c r="Q24" s="4"/>
      <c r="R24" s="4"/>
      <c r="S24" s="4"/>
      <c r="T24" s="4"/>
    </row>
    <row r="25" spans="1:20" ht="20.25" customHeight="1">
      <c r="A25" s="371"/>
      <c r="B25" s="371"/>
      <c r="C25" s="371"/>
      <c r="D25" s="371"/>
      <c r="E25" s="371"/>
      <c r="F25" s="371"/>
      <c r="G25" s="371"/>
      <c r="H25" s="371"/>
      <c r="I25" s="371"/>
      <c r="J25" s="371"/>
      <c r="M25" s="3"/>
      <c r="N25" s="3"/>
      <c r="O25" s="3"/>
      <c r="Q25" s="4"/>
      <c r="R25" s="4"/>
      <c r="S25" s="4"/>
      <c r="T25" s="4"/>
    </row>
    <row r="26" spans="1:20" ht="20.25" customHeight="1">
      <c r="A26" s="371" t="s">
        <v>292</v>
      </c>
      <c r="B26" s="372"/>
      <c r="C26" s="372"/>
      <c r="D26" s="372"/>
      <c r="E26" s="372"/>
      <c r="F26" s="372"/>
      <c r="G26" s="372"/>
      <c r="H26" s="372"/>
      <c r="I26" s="372"/>
      <c r="J26" s="372"/>
      <c r="M26" s="3"/>
      <c r="N26" s="3"/>
      <c r="O26" s="3"/>
      <c r="Q26" s="4"/>
      <c r="R26" s="4"/>
      <c r="S26" s="4"/>
      <c r="T26" s="4"/>
    </row>
    <row r="27" spans="1:20" ht="20.25" customHeight="1">
      <c r="A27" s="372"/>
      <c r="B27" s="372"/>
      <c r="C27" s="372"/>
      <c r="D27" s="372"/>
      <c r="E27" s="372"/>
      <c r="F27" s="372"/>
      <c r="G27" s="372"/>
      <c r="H27" s="372"/>
      <c r="I27" s="372"/>
      <c r="J27" s="372"/>
      <c r="M27" s="3"/>
      <c r="N27" s="3"/>
      <c r="O27" s="3"/>
      <c r="Q27" s="4"/>
      <c r="R27" s="4"/>
      <c r="S27" s="4"/>
      <c r="T27" s="4"/>
    </row>
    <row r="28" spans="1:20" ht="20.25" customHeight="1">
      <c r="A28" s="372"/>
      <c r="B28" s="372"/>
      <c r="C28" s="372"/>
      <c r="D28" s="372"/>
      <c r="E28" s="372"/>
      <c r="F28" s="372"/>
      <c r="G28" s="372"/>
      <c r="H28" s="372"/>
      <c r="I28" s="372"/>
      <c r="J28" s="372"/>
      <c r="M28" s="3"/>
      <c r="N28" s="3"/>
      <c r="O28" s="3"/>
      <c r="Q28" s="4"/>
      <c r="R28" s="4"/>
      <c r="S28" s="4"/>
      <c r="T28" s="4"/>
    </row>
    <row r="29" spans="1:20" ht="20.25" customHeight="1">
      <c r="A29" s="372"/>
      <c r="B29" s="372"/>
      <c r="C29" s="372"/>
      <c r="D29" s="372"/>
      <c r="E29" s="372"/>
      <c r="F29" s="372"/>
      <c r="G29" s="372"/>
      <c r="H29" s="372"/>
      <c r="I29" s="372"/>
      <c r="J29" s="372"/>
      <c r="M29" s="3"/>
      <c r="N29" s="3"/>
      <c r="O29" s="3"/>
      <c r="Q29" s="4"/>
      <c r="R29" s="4"/>
      <c r="S29" s="4"/>
      <c r="T29" s="4"/>
    </row>
    <row r="30" spans="1:20" ht="20.25" customHeight="1">
      <c r="A30" s="372"/>
      <c r="B30" s="372"/>
      <c r="C30" s="372"/>
      <c r="D30" s="372"/>
      <c r="E30" s="372"/>
      <c r="F30" s="372"/>
      <c r="G30" s="372"/>
      <c r="H30" s="372"/>
      <c r="I30" s="372"/>
      <c r="J30" s="372"/>
      <c r="M30" s="3"/>
      <c r="N30" s="3"/>
      <c r="O30" s="3"/>
      <c r="Q30" s="4"/>
      <c r="R30" s="4"/>
      <c r="S30" s="4"/>
      <c r="T30" s="4"/>
    </row>
    <row r="31" spans="1:20" ht="20.25" customHeight="1">
      <c r="B31" s="373" t="s">
        <v>26</v>
      </c>
      <c r="C31" s="373"/>
      <c r="D31" s="374" t="s">
        <v>98</v>
      </c>
      <c r="E31" s="374"/>
      <c r="F31" s="374"/>
      <c r="G31" s="374"/>
      <c r="H31" s="373" t="s">
        <v>293</v>
      </c>
      <c r="I31" s="373"/>
      <c r="M31" s="3"/>
      <c r="N31" s="3"/>
      <c r="O31" s="3"/>
      <c r="Q31" s="4"/>
      <c r="R31" s="4"/>
      <c r="S31" s="4"/>
      <c r="T31" s="4"/>
    </row>
    <row r="32" spans="1:20" ht="20.25" customHeight="1">
      <c r="B32" s="373"/>
      <c r="C32" s="373"/>
      <c r="D32" s="374"/>
      <c r="E32" s="374"/>
      <c r="F32" s="374"/>
      <c r="G32" s="374"/>
      <c r="H32" s="373"/>
      <c r="I32" s="373"/>
    </row>
    <row r="33" spans="1:10" ht="20.25" customHeight="1">
      <c r="B33" s="370" t="str">
        <f>MASTER!A15</f>
        <v>मराठी</v>
      </c>
      <c r="C33" s="370"/>
      <c r="D33" s="367" t="str">
        <f>MASTER!B15</f>
        <v>श्री. कोटकर संदीप भास्कर</v>
      </c>
      <c r="E33" s="367"/>
      <c r="F33" s="367"/>
      <c r="G33" s="367"/>
      <c r="H33" s="366"/>
      <c r="I33" s="366"/>
    </row>
    <row r="34" spans="1:10" ht="20.25" customHeight="1">
      <c r="B34" s="370" t="str">
        <f>MASTER!A16</f>
        <v>हिंदी</v>
      </c>
      <c r="C34" s="370"/>
      <c r="D34" s="367" t="str">
        <f>MASTER!B16</f>
        <v>श्री. लेंडे किरण विठ्ठल</v>
      </c>
      <c r="E34" s="367"/>
      <c r="F34" s="367"/>
      <c r="G34" s="367"/>
      <c r="H34" s="366"/>
      <c r="I34" s="366"/>
    </row>
    <row r="35" spans="1:10" ht="20.25" customHeight="1">
      <c r="B35" s="370" t="str">
        <f>MASTER!A17</f>
        <v>इंग्रजी</v>
      </c>
      <c r="C35" s="370"/>
      <c r="D35" s="367" t="str">
        <f>MASTER!B17</f>
        <v>श्री. ढगे भरत बुधाजी</v>
      </c>
      <c r="E35" s="367"/>
      <c r="F35" s="367"/>
      <c r="G35" s="367"/>
      <c r="H35" s="366"/>
      <c r="I35" s="366"/>
    </row>
    <row r="36" spans="1:10" ht="20.25" customHeight="1">
      <c r="B36" s="370" t="str">
        <f>MASTER!A18</f>
        <v>गणित</v>
      </c>
      <c r="C36" s="370"/>
      <c r="D36" s="367" t="str">
        <f>MASTER!B18</f>
        <v>श्री. कानकाटे आसाराम शंकर</v>
      </c>
      <c r="E36" s="367"/>
      <c r="F36" s="367"/>
      <c r="G36" s="367"/>
      <c r="H36" s="366"/>
      <c r="I36" s="366"/>
    </row>
    <row r="37" spans="1:10" ht="20.25" customHeight="1">
      <c r="B37" s="370" t="str">
        <f>MASTER!A19</f>
        <v>विज्ञान</v>
      </c>
      <c r="C37" s="370"/>
      <c r="D37" s="367" t="str">
        <f>MASTER!B19</f>
        <v>श्री. वाकचौरे सचिन माधवराव</v>
      </c>
      <c r="E37" s="367"/>
      <c r="F37" s="367"/>
      <c r="G37" s="367"/>
      <c r="H37" s="366"/>
      <c r="I37" s="366"/>
    </row>
    <row r="38" spans="1:10" ht="20.25" customHeight="1">
      <c r="B38" s="370" t="str">
        <f>MASTER!A20</f>
        <v>समाजशास्रे</v>
      </c>
      <c r="C38" s="370"/>
      <c r="D38" s="367" t="str">
        <f>MASTER!B20</f>
        <v>श्री. लेंडे के. व्ही./ श्री.कोटकर एस.बी.</v>
      </c>
      <c r="E38" s="367"/>
      <c r="F38" s="367"/>
      <c r="G38" s="367"/>
      <c r="H38" s="366"/>
      <c r="I38" s="366"/>
    </row>
    <row r="39" spans="1:10" ht="20.25" customHeight="1">
      <c r="B39" s="370" t="str">
        <f>MASTER!A21</f>
        <v>आरोग्य व शारीरिक शिक्षण</v>
      </c>
      <c r="C39" s="370"/>
      <c r="D39" s="367" t="str">
        <f>MASTER!B21</f>
        <v>श्री. खरात दिलीप मुरलीधर</v>
      </c>
      <c r="E39" s="367"/>
      <c r="F39" s="367"/>
      <c r="G39" s="367"/>
      <c r="H39" s="366"/>
      <c r="I39" s="366"/>
    </row>
    <row r="40" spans="1:10" ht="20.25" customHeight="1">
      <c r="B40" s="370" t="str">
        <f>MASTER!A22</f>
        <v>जलसुरक्षा</v>
      </c>
      <c r="C40" s="370"/>
      <c r="D40" s="367" t="str">
        <f>MASTER!B22</f>
        <v>श्री. कासार नामदेव रामनाथ</v>
      </c>
      <c r="E40" s="367"/>
      <c r="F40" s="367"/>
      <c r="G40" s="367"/>
      <c r="H40" s="366"/>
      <c r="I40" s="366"/>
    </row>
    <row r="41" spans="1:10" ht="20.25" customHeight="1">
      <c r="B41" s="370" t="str">
        <f>MASTER!A23</f>
        <v>स्काऊट गाईड</v>
      </c>
      <c r="C41" s="370"/>
      <c r="D41" s="367" t="str">
        <f>MASTER!B23</f>
        <v>श्री. शेटे मनोज पंढरीनाथ</v>
      </c>
      <c r="E41" s="367"/>
      <c r="F41" s="367"/>
      <c r="G41" s="367"/>
      <c r="H41" s="366"/>
      <c r="I41" s="366"/>
    </row>
    <row r="42" spans="1:10" ht="20.25" customHeight="1">
      <c r="B42" s="182"/>
      <c r="C42" s="182"/>
      <c r="D42" s="183"/>
      <c r="E42" s="183"/>
      <c r="F42" s="183"/>
      <c r="G42" s="183"/>
    </row>
    <row r="45" spans="1:10" ht="20.25" customHeight="1">
      <c r="A45" s="369" t="s">
        <v>99</v>
      </c>
      <c r="B45" s="369"/>
      <c r="C45" s="369"/>
      <c r="D45" s="369"/>
      <c r="E45" s="369"/>
      <c r="F45" s="369"/>
      <c r="G45" s="369"/>
      <c r="H45" s="369"/>
      <c r="I45" s="369"/>
      <c r="J45" s="369"/>
    </row>
  </sheetData>
  <sheetProtection algorithmName="SHA-512" hashValue="GzvC62gSV2Hdz5aqiVn6/sTidWHncRjZg+OMsV3aHuCJHcTnU5e+c+m3VMC9EcnQWSrjzbmOxkfitpF5wkBrfg==" saltValue="qfdHt7KW7LdIalLEdRZlng==" spinCount="100000" sheet="1" objects="1" scenarios="1"/>
  <mergeCells count="40">
    <mergeCell ref="A4:J6"/>
    <mergeCell ref="A3:J3"/>
    <mergeCell ref="A7:J9"/>
    <mergeCell ref="A15:J16"/>
    <mergeCell ref="A17:J18"/>
    <mergeCell ref="A12:J13"/>
    <mergeCell ref="A19:J20"/>
    <mergeCell ref="A45:J45"/>
    <mergeCell ref="B33:C33"/>
    <mergeCell ref="B34:C34"/>
    <mergeCell ref="B35:C35"/>
    <mergeCell ref="B36:C36"/>
    <mergeCell ref="B37:C37"/>
    <mergeCell ref="B38:C38"/>
    <mergeCell ref="A21:J25"/>
    <mergeCell ref="A26:J30"/>
    <mergeCell ref="B31:C32"/>
    <mergeCell ref="D31:G32"/>
    <mergeCell ref="H31:I32"/>
    <mergeCell ref="B39:C39"/>
    <mergeCell ref="B40:C40"/>
    <mergeCell ref="B41:C41"/>
    <mergeCell ref="D33:G33"/>
    <mergeCell ref="D34:G34"/>
    <mergeCell ref="D35:G35"/>
    <mergeCell ref="D36:G36"/>
    <mergeCell ref="D37:G37"/>
    <mergeCell ref="D38:G38"/>
    <mergeCell ref="D39:G39"/>
    <mergeCell ref="D40:G40"/>
    <mergeCell ref="D41:G41"/>
    <mergeCell ref="H38:I38"/>
    <mergeCell ref="H39:I39"/>
    <mergeCell ref="H40:I40"/>
    <mergeCell ref="H41:I41"/>
    <mergeCell ref="H33:I33"/>
    <mergeCell ref="H34:I34"/>
    <mergeCell ref="H35:I35"/>
    <mergeCell ref="H36:I36"/>
    <mergeCell ref="H37:I37"/>
  </mergeCells>
  <pageMargins left="0.51181102362204722" right="0.19685039370078741" top="0.35433070866141736" bottom="0.35433070866141736" header="0" footer="0"/>
  <pageSetup paperSize="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FF"/>
  </sheetPr>
  <dimension ref="A1:R83"/>
  <sheetViews>
    <sheetView view="pageBreakPreview" zoomScale="60" workbookViewId="0">
      <pane xSplit="1" ySplit="9" topLeftCell="B54"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9.140625" style="10"/>
    <col min="2" max="2" width="34.42578125" style="10" customWidth="1"/>
    <col min="3" max="3" width="34.42578125" style="17" customWidth="1"/>
    <col min="4" max="5" width="32.85546875" style="17" customWidth="1"/>
    <col min="6" max="6" width="12.28515625" style="10" customWidth="1"/>
    <col min="7" max="7" width="21.28515625" style="10" customWidth="1"/>
    <col min="8" max="16384" width="9.140625" style="10"/>
  </cols>
  <sheetData>
    <row r="1" spans="1:18" ht="21.6" customHeight="1">
      <c r="A1" s="381" t="s">
        <v>136</v>
      </c>
      <c r="B1" s="381"/>
      <c r="C1" s="381"/>
      <c r="D1" s="381"/>
      <c r="E1" s="381"/>
      <c r="F1" s="381"/>
      <c r="G1" s="382"/>
    </row>
    <row r="2" spans="1:18" ht="21.6" customHeight="1" thickBot="1">
      <c r="A2" s="383"/>
      <c r="B2" s="383"/>
      <c r="C2" s="383"/>
      <c r="D2" s="383"/>
      <c r="E2" s="383"/>
      <c r="F2" s="383"/>
      <c r="G2" s="384"/>
    </row>
    <row r="3" spans="1:18" ht="21.6" customHeight="1">
      <c r="A3" s="385" t="str">
        <f>MASTER!B6</f>
        <v>9 वी</v>
      </c>
      <c r="B3" s="385"/>
      <c r="C3" s="385"/>
      <c r="D3" s="385"/>
      <c r="E3" s="385"/>
      <c r="F3" s="385"/>
      <c r="G3" s="386"/>
    </row>
    <row r="4" spans="1:18" ht="21.6" customHeight="1">
      <c r="A4" s="387"/>
      <c r="B4" s="387"/>
      <c r="C4" s="387"/>
      <c r="D4" s="387"/>
      <c r="E4" s="387"/>
      <c r="F4" s="387"/>
      <c r="G4" s="388"/>
    </row>
    <row r="5" spans="1:18" ht="21.6" customHeight="1">
      <c r="A5" s="389" t="s">
        <v>368</v>
      </c>
      <c r="B5" s="389"/>
      <c r="C5" s="389"/>
      <c r="D5" s="389"/>
      <c r="E5" s="389"/>
      <c r="F5" s="389"/>
      <c r="G5" s="390"/>
    </row>
    <row r="6" spans="1:18" ht="21.6" customHeight="1">
      <c r="A6" s="389"/>
      <c r="B6" s="389"/>
      <c r="C6" s="389"/>
      <c r="D6" s="389"/>
      <c r="E6" s="389"/>
      <c r="F6" s="389"/>
      <c r="G6" s="390"/>
    </row>
    <row r="7" spans="1:18" ht="21.6" customHeight="1" thickBot="1">
      <c r="A7" s="391" t="s">
        <v>188</v>
      </c>
      <c r="B7" s="392"/>
      <c r="C7" s="392"/>
      <c r="D7" s="392"/>
      <c r="E7" s="392"/>
      <c r="F7" s="392"/>
      <c r="G7" s="393"/>
    </row>
    <row r="8" spans="1:18" ht="21.6" customHeight="1">
      <c r="A8" s="398" t="s">
        <v>193</v>
      </c>
      <c r="B8" s="398" t="s">
        <v>28</v>
      </c>
      <c r="C8" s="400" t="s">
        <v>24</v>
      </c>
      <c r="D8" s="402" t="s">
        <v>198</v>
      </c>
      <c r="E8" s="403"/>
      <c r="F8" s="398" t="s">
        <v>29</v>
      </c>
      <c r="G8" s="396" t="s">
        <v>194</v>
      </c>
    </row>
    <row r="9" spans="1:18" s="11" customFormat="1" ht="21.6" customHeight="1" thickBot="1">
      <c r="A9" s="399"/>
      <c r="B9" s="399"/>
      <c r="C9" s="401"/>
      <c r="D9" s="324" t="s">
        <v>199</v>
      </c>
      <c r="E9" s="324" t="s">
        <v>366</v>
      </c>
      <c r="F9" s="399"/>
      <c r="G9" s="397"/>
    </row>
    <row r="10" spans="1:18" ht="21.6" customHeight="1">
      <c r="A10" s="310">
        <v>1</v>
      </c>
      <c r="B10" s="311" t="s">
        <v>323</v>
      </c>
      <c r="C10" s="311" t="s">
        <v>200</v>
      </c>
      <c r="D10" s="311" t="s">
        <v>199</v>
      </c>
      <c r="E10" s="311" t="s">
        <v>367</v>
      </c>
      <c r="F10" s="312">
        <v>533</v>
      </c>
      <c r="G10" s="313">
        <v>37707</v>
      </c>
      <c r="R10" s="12"/>
    </row>
    <row r="11" spans="1:18" ht="21.6" customHeight="1">
      <c r="A11" s="60">
        <v>2</v>
      </c>
      <c r="B11" s="277"/>
      <c r="C11" s="277"/>
      <c r="D11" s="311"/>
      <c r="E11" s="311"/>
      <c r="F11" s="314"/>
      <c r="G11" s="313"/>
    </row>
    <row r="12" spans="1:18" ht="21.6" customHeight="1">
      <c r="A12" s="60">
        <v>3</v>
      </c>
      <c r="B12" s="277"/>
      <c r="C12" s="277"/>
      <c r="D12" s="311"/>
      <c r="E12" s="311"/>
      <c r="F12" s="314"/>
      <c r="G12" s="313"/>
    </row>
    <row r="13" spans="1:18" ht="21.6" customHeight="1">
      <c r="A13" s="60">
        <v>4</v>
      </c>
      <c r="B13" s="277"/>
      <c r="C13" s="277"/>
      <c r="D13" s="311"/>
      <c r="E13" s="311"/>
      <c r="F13" s="314"/>
      <c r="G13" s="313"/>
    </row>
    <row r="14" spans="1:18" ht="21.6" customHeight="1">
      <c r="A14" s="60">
        <v>5</v>
      </c>
      <c r="B14" s="277"/>
      <c r="C14" s="277"/>
      <c r="D14" s="311"/>
      <c r="E14" s="311"/>
      <c r="F14" s="314"/>
      <c r="G14" s="313"/>
    </row>
    <row r="15" spans="1:18" ht="21.6" customHeight="1">
      <c r="A15" s="60">
        <v>6</v>
      </c>
      <c r="B15" s="277"/>
      <c r="C15" s="277"/>
      <c r="D15" s="311"/>
      <c r="E15" s="311"/>
      <c r="F15" s="314"/>
      <c r="G15" s="313"/>
    </row>
    <row r="16" spans="1:18" ht="21.6" customHeight="1">
      <c r="A16" s="60">
        <v>7</v>
      </c>
      <c r="B16" s="277"/>
      <c r="C16" s="277"/>
      <c r="D16" s="311"/>
      <c r="E16" s="311"/>
      <c r="F16" s="314"/>
      <c r="G16" s="313"/>
    </row>
    <row r="17" spans="1:7" ht="21.6" customHeight="1">
      <c r="A17" s="60">
        <v>8</v>
      </c>
      <c r="B17" s="277"/>
      <c r="C17" s="277"/>
      <c r="D17" s="311"/>
      <c r="E17" s="311"/>
      <c r="F17" s="314"/>
      <c r="G17" s="313"/>
    </row>
    <row r="18" spans="1:7" ht="21.6" customHeight="1">
      <c r="A18" s="60">
        <v>9</v>
      </c>
      <c r="B18" s="277"/>
      <c r="C18" s="277"/>
      <c r="D18" s="311"/>
      <c r="E18" s="311"/>
      <c r="F18" s="314"/>
      <c r="G18" s="313"/>
    </row>
    <row r="19" spans="1:7" ht="21.6" customHeight="1">
      <c r="A19" s="60">
        <v>10</v>
      </c>
      <c r="B19" s="277"/>
      <c r="C19" s="277"/>
      <c r="D19" s="311"/>
      <c r="E19" s="311"/>
      <c r="F19" s="314"/>
      <c r="G19" s="313"/>
    </row>
    <row r="20" spans="1:7" ht="21.6" customHeight="1">
      <c r="A20" s="60">
        <v>11</v>
      </c>
      <c r="B20" s="277"/>
      <c r="C20" s="277"/>
      <c r="D20" s="311"/>
      <c r="E20" s="311"/>
      <c r="F20" s="314"/>
      <c r="G20" s="313"/>
    </row>
    <row r="21" spans="1:7" ht="21.6" customHeight="1">
      <c r="A21" s="60">
        <v>12</v>
      </c>
      <c r="B21" s="277"/>
      <c r="C21" s="277"/>
      <c r="D21" s="311"/>
      <c r="E21" s="311"/>
      <c r="F21" s="314"/>
      <c r="G21" s="313"/>
    </row>
    <row r="22" spans="1:7" ht="21.6" customHeight="1">
      <c r="A22" s="60">
        <v>13</v>
      </c>
      <c r="B22" s="277"/>
      <c r="C22" s="277"/>
      <c r="D22" s="311"/>
      <c r="E22" s="311"/>
      <c r="F22" s="314"/>
      <c r="G22" s="313"/>
    </row>
    <row r="23" spans="1:7" ht="21.6" customHeight="1">
      <c r="A23" s="60">
        <v>14</v>
      </c>
      <c r="B23" s="277"/>
      <c r="C23" s="277"/>
      <c r="D23" s="311"/>
      <c r="E23" s="311"/>
      <c r="F23" s="314"/>
      <c r="G23" s="313"/>
    </row>
    <row r="24" spans="1:7" ht="21.6" customHeight="1">
      <c r="A24" s="60">
        <v>15</v>
      </c>
      <c r="B24" s="277"/>
      <c r="C24" s="277"/>
      <c r="D24" s="311"/>
      <c r="E24" s="311"/>
      <c r="F24" s="314"/>
      <c r="G24" s="313"/>
    </row>
    <row r="25" spans="1:7" ht="21.6" customHeight="1">
      <c r="A25" s="60">
        <v>16</v>
      </c>
      <c r="B25" s="277"/>
      <c r="C25" s="277"/>
      <c r="D25" s="311"/>
      <c r="E25" s="311"/>
      <c r="F25" s="314"/>
      <c r="G25" s="313"/>
    </row>
    <row r="26" spans="1:7" ht="21.6" customHeight="1">
      <c r="A26" s="60">
        <v>17</v>
      </c>
      <c r="B26" s="277"/>
      <c r="C26" s="277"/>
      <c r="D26" s="311"/>
      <c r="E26" s="311"/>
      <c r="F26" s="314"/>
      <c r="G26" s="313"/>
    </row>
    <row r="27" spans="1:7" ht="21.6" customHeight="1">
      <c r="A27" s="60">
        <v>18</v>
      </c>
      <c r="B27" s="277"/>
      <c r="C27" s="277"/>
      <c r="D27" s="311"/>
      <c r="E27" s="311"/>
      <c r="F27" s="314"/>
      <c r="G27" s="313"/>
    </row>
    <row r="28" spans="1:7" ht="21.6" customHeight="1">
      <c r="A28" s="60">
        <v>19</v>
      </c>
      <c r="B28" s="277"/>
      <c r="C28" s="277"/>
      <c r="D28" s="311"/>
      <c r="E28" s="311"/>
      <c r="F28" s="314"/>
      <c r="G28" s="313"/>
    </row>
    <row r="29" spans="1:7" ht="21.6" customHeight="1">
      <c r="A29" s="60">
        <v>20</v>
      </c>
      <c r="B29" s="277"/>
      <c r="C29" s="277"/>
      <c r="D29" s="311"/>
      <c r="E29" s="311"/>
      <c r="F29" s="314"/>
      <c r="G29" s="313"/>
    </row>
    <row r="30" spans="1:7" ht="21.6" customHeight="1">
      <c r="A30" s="60">
        <v>21</v>
      </c>
      <c r="B30" s="277"/>
      <c r="C30" s="277"/>
      <c r="D30" s="311"/>
      <c r="E30" s="311"/>
      <c r="F30" s="314"/>
      <c r="G30" s="313"/>
    </row>
    <row r="31" spans="1:7" ht="21.6" customHeight="1">
      <c r="A31" s="60">
        <v>22</v>
      </c>
      <c r="B31" s="277"/>
      <c r="C31" s="277"/>
      <c r="D31" s="311"/>
      <c r="E31" s="311"/>
      <c r="F31" s="314"/>
      <c r="G31" s="313"/>
    </row>
    <row r="32" spans="1:7" ht="21.6" customHeight="1">
      <c r="A32" s="60">
        <v>23</v>
      </c>
      <c r="B32" s="277"/>
      <c r="C32" s="277"/>
      <c r="D32" s="311"/>
      <c r="E32" s="311"/>
      <c r="F32" s="314"/>
      <c r="G32" s="313"/>
    </row>
    <row r="33" spans="1:7" ht="21.6" customHeight="1">
      <c r="A33" s="60">
        <v>24</v>
      </c>
      <c r="B33" s="277"/>
      <c r="C33" s="277"/>
      <c r="D33" s="311"/>
      <c r="E33" s="311"/>
      <c r="F33" s="314"/>
      <c r="G33" s="313"/>
    </row>
    <row r="34" spans="1:7" ht="21.6" customHeight="1">
      <c r="A34" s="60">
        <v>25</v>
      </c>
      <c r="B34" s="277"/>
      <c r="C34" s="277"/>
      <c r="D34" s="311"/>
      <c r="E34" s="311"/>
      <c r="F34" s="314"/>
      <c r="G34" s="313"/>
    </row>
    <row r="35" spans="1:7" ht="21.6" customHeight="1">
      <c r="A35" s="60">
        <v>26</v>
      </c>
      <c r="B35" s="277"/>
      <c r="C35" s="277"/>
      <c r="D35" s="311"/>
      <c r="E35" s="311"/>
      <c r="F35" s="314"/>
      <c r="G35" s="313"/>
    </row>
    <row r="36" spans="1:7" ht="21.6" customHeight="1">
      <c r="A36" s="60">
        <v>27</v>
      </c>
      <c r="B36" s="277"/>
      <c r="C36" s="277"/>
      <c r="D36" s="311"/>
      <c r="E36" s="311"/>
      <c r="F36" s="314"/>
      <c r="G36" s="313"/>
    </row>
    <row r="37" spans="1:7" ht="21.6" customHeight="1">
      <c r="A37" s="60">
        <v>28</v>
      </c>
      <c r="B37" s="277"/>
      <c r="C37" s="277"/>
      <c r="D37" s="311"/>
      <c r="E37" s="311"/>
      <c r="F37" s="314"/>
      <c r="G37" s="313"/>
    </row>
    <row r="38" spans="1:7" ht="21.6" customHeight="1">
      <c r="A38" s="60">
        <v>29</v>
      </c>
      <c r="B38" s="277"/>
      <c r="C38" s="277"/>
      <c r="D38" s="311"/>
      <c r="E38" s="311"/>
      <c r="F38" s="314"/>
      <c r="G38" s="313"/>
    </row>
    <row r="39" spans="1:7" ht="21.6" customHeight="1">
      <c r="A39" s="60">
        <v>30</v>
      </c>
      <c r="B39" s="277"/>
      <c r="C39" s="277"/>
      <c r="D39" s="311"/>
      <c r="E39" s="311"/>
      <c r="F39" s="314"/>
      <c r="G39" s="313"/>
    </row>
    <row r="40" spans="1:7" ht="21.6" customHeight="1">
      <c r="A40" s="60">
        <v>31</v>
      </c>
      <c r="B40" s="277"/>
      <c r="C40" s="277"/>
      <c r="D40" s="311"/>
      <c r="E40" s="311"/>
      <c r="F40" s="314"/>
      <c r="G40" s="313"/>
    </row>
    <row r="41" spans="1:7" ht="21.6" customHeight="1">
      <c r="A41" s="60">
        <v>32</v>
      </c>
      <c r="B41" s="277"/>
      <c r="C41" s="277"/>
      <c r="D41" s="311"/>
      <c r="E41" s="311"/>
      <c r="F41" s="314"/>
      <c r="G41" s="313"/>
    </row>
    <row r="42" spans="1:7" ht="21.6" customHeight="1">
      <c r="A42" s="60">
        <v>33</v>
      </c>
      <c r="B42" s="277"/>
      <c r="C42" s="277"/>
      <c r="D42" s="311"/>
      <c r="E42" s="311"/>
      <c r="F42" s="314"/>
      <c r="G42" s="313"/>
    </row>
    <row r="43" spans="1:7" ht="21.6" customHeight="1">
      <c r="A43" s="60">
        <v>34</v>
      </c>
      <c r="B43" s="277"/>
      <c r="C43" s="277"/>
      <c r="D43" s="311"/>
      <c r="E43" s="311"/>
      <c r="F43" s="314"/>
      <c r="G43" s="313"/>
    </row>
    <row r="44" spans="1:7" ht="21.6" customHeight="1">
      <c r="A44" s="60">
        <v>35</v>
      </c>
      <c r="B44" s="277"/>
      <c r="C44" s="277"/>
      <c r="D44" s="311"/>
      <c r="E44" s="311"/>
      <c r="F44" s="314"/>
      <c r="G44" s="313"/>
    </row>
    <row r="45" spans="1:7" ht="21.6" customHeight="1">
      <c r="A45" s="60">
        <v>36</v>
      </c>
      <c r="B45" s="277"/>
      <c r="C45" s="277"/>
      <c r="D45" s="311"/>
      <c r="E45" s="311"/>
      <c r="F45" s="314"/>
      <c r="G45" s="313"/>
    </row>
    <row r="46" spans="1:7" ht="21.6" customHeight="1">
      <c r="A46" s="60">
        <v>37</v>
      </c>
      <c r="B46" s="277"/>
      <c r="C46" s="277"/>
      <c r="D46" s="311"/>
      <c r="E46" s="311"/>
      <c r="F46" s="314"/>
      <c r="G46" s="313"/>
    </row>
    <row r="47" spans="1:7" ht="21.6" customHeight="1">
      <c r="A47" s="60">
        <v>38</v>
      </c>
      <c r="B47" s="277"/>
      <c r="C47" s="277"/>
      <c r="D47" s="311"/>
      <c r="E47" s="311"/>
      <c r="F47" s="314"/>
      <c r="G47" s="313"/>
    </row>
    <row r="48" spans="1:7" ht="21.6" customHeight="1">
      <c r="A48" s="60">
        <v>39</v>
      </c>
      <c r="B48" s="277"/>
      <c r="C48" s="277"/>
      <c r="D48" s="311"/>
      <c r="E48" s="311"/>
      <c r="F48" s="314"/>
      <c r="G48" s="313"/>
    </row>
    <row r="49" spans="1:7" ht="21.6" customHeight="1">
      <c r="A49" s="60">
        <v>40</v>
      </c>
      <c r="B49" s="277"/>
      <c r="C49" s="277"/>
      <c r="D49" s="311"/>
      <c r="E49" s="311"/>
      <c r="F49" s="314"/>
      <c r="G49" s="313"/>
    </row>
    <row r="50" spans="1:7" ht="21.6" customHeight="1">
      <c r="A50" s="60">
        <v>41</v>
      </c>
      <c r="B50" s="277"/>
      <c r="C50" s="277"/>
      <c r="D50" s="311"/>
      <c r="E50" s="311"/>
      <c r="F50" s="314"/>
      <c r="G50" s="313"/>
    </row>
    <row r="51" spans="1:7" ht="21.6" customHeight="1">
      <c r="A51" s="60">
        <v>42</v>
      </c>
      <c r="B51" s="277"/>
      <c r="C51" s="277"/>
      <c r="D51" s="311"/>
      <c r="E51" s="311"/>
      <c r="F51" s="314"/>
      <c r="G51" s="313"/>
    </row>
    <row r="52" spans="1:7" ht="21.6" customHeight="1">
      <c r="A52" s="60">
        <v>43</v>
      </c>
      <c r="B52" s="277"/>
      <c r="C52" s="277"/>
      <c r="D52" s="311"/>
      <c r="E52" s="311"/>
      <c r="F52" s="314"/>
      <c r="G52" s="313"/>
    </row>
    <row r="53" spans="1:7" ht="21.6" customHeight="1">
      <c r="A53" s="60">
        <v>44</v>
      </c>
      <c r="B53" s="277"/>
      <c r="C53" s="277"/>
      <c r="D53" s="311"/>
      <c r="E53" s="311"/>
      <c r="F53" s="314"/>
      <c r="G53" s="313"/>
    </row>
    <row r="54" spans="1:7" ht="21.6" customHeight="1">
      <c r="A54" s="60">
        <v>45</v>
      </c>
      <c r="B54" s="277"/>
      <c r="C54" s="277"/>
      <c r="D54" s="311"/>
      <c r="E54" s="311"/>
      <c r="F54" s="314"/>
      <c r="G54" s="313"/>
    </row>
    <row r="55" spans="1:7" ht="21.6" customHeight="1">
      <c r="A55" s="60">
        <v>46</v>
      </c>
      <c r="B55" s="277"/>
      <c r="C55" s="277"/>
      <c r="D55" s="311"/>
      <c r="E55" s="311"/>
      <c r="F55" s="314"/>
      <c r="G55" s="313"/>
    </row>
    <row r="56" spans="1:7" ht="21.6" customHeight="1">
      <c r="A56" s="60">
        <v>47</v>
      </c>
      <c r="B56" s="277"/>
      <c r="C56" s="277"/>
      <c r="D56" s="311"/>
      <c r="E56" s="311"/>
      <c r="F56" s="314"/>
      <c r="G56" s="313"/>
    </row>
    <row r="57" spans="1:7" ht="21.6" customHeight="1">
      <c r="A57" s="60">
        <v>48</v>
      </c>
      <c r="B57" s="277"/>
      <c r="C57" s="277"/>
      <c r="D57" s="311"/>
      <c r="E57" s="311"/>
      <c r="F57" s="314"/>
      <c r="G57" s="313"/>
    </row>
    <row r="58" spans="1:7" ht="21.6" customHeight="1">
      <c r="A58" s="60">
        <v>49</v>
      </c>
      <c r="B58" s="277"/>
      <c r="C58" s="277"/>
      <c r="D58" s="311"/>
      <c r="E58" s="311"/>
      <c r="F58" s="314"/>
      <c r="G58" s="313"/>
    </row>
    <row r="59" spans="1:7" ht="21.6" customHeight="1">
      <c r="A59" s="60">
        <v>50</v>
      </c>
      <c r="B59" s="277"/>
      <c r="C59" s="277"/>
      <c r="D59" s="311"/>
      <c r="E59" s="311"/>
      <c r="F59" s="314"/>
      <c r="G59" s="313"/>
    </row>
    <row r="60" spans="1:7" ht="21.6" customHeight="1">
      <c r="A60" s="60">
        <v>51</v>
      </c>
      <c r="B60" s="277"/>
      <c r="C60" s="277"/>
      <c r="D60" s="311"/>
      <c r="E60" s="311"/>
      <c r="F60" s="314"/>
      <c r="G60" s="313"/>
    </row>
    <row r="61" spans="1:7" ht="21.6" customHeight="1">
      <c r="A61" s="60">
        <v>52</v>
      </c>
      <c r="B61" s="277"/>
      <c r="C61" s="277"/>
      <c r="D61" s="311"/>
      <c r="E61" s="311"/>
      <c r="F61" s="314"/>
      <c r="G61" s="313"/>
    </row>
    <row r="62" spans="1:7" ht="21.6" customHeight="1">
      <c r="A62" s="60">
        <v>53</v>
      </c>
      <c r="B62" s="277"/>
      <c r="C62" s="277"/>
      <c r="D62" s="311"/>
      <c r="E62" s="311"/>
      <c r="F62" s="314"/>
      <c r="G62" s="313"/>
    </row>
    <row r="63" spans="1:7" ht="21.6" customHeight="1">
      <c r="A63" s="60">
        <v>54</v>
      </c>
      <c r="B63" s="277"/>
      <c r="C63" s="277"/>
      <c r="D63" s="311"/>
      <c r="E63" s="311"/>
      <c r="F63" s="314"/>
      <c r="G63" s="313"/>
    </row>
    <row r="64" spans="1:7" ht="21.6" customHeight="1">
      <c r="A64" s="60">
        <v>55</v>
      </c>
      <c r="B64" s="277"/>
      <c r="C64" s="277"/>
      <c r="D64" s="311"/>
      <c r="E64" s="311"/>
      <c r="F64" s="314"/>
      <c r="G64" s="313"/>
    </row>
    <row r="65" spans="1:8" ht="21.6" customHeight="1">
      <c r="A65" s="60">
        <v>56</v>
      </c>
      <c r="B65" s="277"/>
      <c r="C65" s="277"/>
      <c r="D65" s="311"/>
      <c r="E65" s="311"/>
      <c r="F65" s="314"/>
      <c r="G65" s="313"/>
    </row>
    <row r="66" spans="1:8" ht="21.6" customHeight="1">
      <c r="A66" s="60">
        <v>57</v>
      </c>
      <c r="B66" s="277"/>
      <c r="C66" s="277"/>
      <c r="D66" s="311"/>
      <c r="E66" s="311"/>
      <c r="F66" s="314"/>
      <c r="G66" s="313"/>
    </row>
    <row r="67" spans="1:8" ht="21.6" customHeight="1">
      <c r="A67" s="60">
        <v>58</v>
      </c>
      <c r="B67" s="277"/>
      <c r="C67" s="277"/>
      <c r="D67" s="311"/>
      <c r="E67" s="311"/>
      <c r="F67" s="314"/>
      <c r="G67" s="313"/>
    </row>
    <row r="68" spans="1:8" ht="21.6" customHeight="1">
      <c r="A68" s="60">
        <v>59</v>
      </c>
      <c r="B68" s="277"/>
      <c r="C68" s="277"/>
      <c r="D68" s="311"/>
      <c r="E68" s="311"/>
      <c r="F68" s="314"/>
      <c r="G68" s="313"/>
    </row>
    <row r="69" spans="1:8" ht="21.6" customHeight="1" thickBot="1">
      <c r="A69" s="60">
        <v>60</v>
      </c>
      <c r="B69" s="277"/>
      <c r="C69" s="277"/>
      <c r="D69" s="311"/>
      <c r="E69" s="311"/>
      <c r="F69" s="314"/>
      <c r="G69" s="313"/>
    </row>
    <row r="70" spans="1:8" ht="21.6" customHeight="1">
      <c r="A70" s="394" t="s">
        <v>89</v>
      </c>
      <c r="B70" s="394"/>
      <c r="C70" s="394"/>
      <c r="D70" s="394"/>
      <c r="E70" s="394"/>
      <c r="F70" s="394"/>
      <c r="G70" s="394"/>
      <c r="H70" s="15"/>
    </row>
    <row r="71" spans="1:8" ht="21.6" customHeight="1">
      <c r="A71" s="395"/>
      <c r="B71" s="395"/>
      <c r="C71" s="395"/>
      <c r="D71" s="395"/>
      <c r="E71" s="395"/>
      <c r="F71" s="395"/>
      <c r="G71" s="395"/>
      <c r="H71" s="15"/>
    </row>
    <row r="72" spans="1:8" ht="21.6" customHeight="1">
      <c r="A72" s="15"/>
      <c r="B72" s="15"/>
      <c r="C72" s="16"/>
      <c r="D72" s="16"/>
      <c r="E72" s="16"/>
      <c r="F72" s="15"/>
      <c r="G72" s="15"/>
      <c r="H72" s="15"/>
    </row>
    <row r="73" spans="1:8" ht="21.6" customHeight="1">
      <c r="A73" s="15"/>
      <c r="B73" s="15"/>
      <c r="C73" s="16"/>
      <c r="D73" s="16"/>
      <c r="E73" s="16"/>
      <c r="F73" s="15"/>
      <c r="G73" s="15"/>
      <c r="H73" s="15"/>
    </row>
    <row r="74" spans="1:8" ht="21.6" customHeight="1">
      <c r="A74" s="15"/>
      <c r="B74" s="15"/>
      <c r="C74" s="16"/>
      <c r="D74" s="16"/>
      <c r="E74" s="16"/>
      <c r="F74" s="15"/>
      <c r="G74" s="15"/>
      <c r="H74" s="15"/>
    </row>
    <row r="75" spans="1:8" ht="21.6" customHeight="1">
      <c r="A75" s="15"/>
      <c r="B75" s="15"/>
      <c r="C75" s="16"/>
      <c r="D75" s="16"/>
      <c r="E75" s="16"/>
      <c r="F75" s="15"/>
      <c r="G75" s="15"/>
      <c r="H75" s="15"/>
    </row>
    <row r="76" spans="1:8" ht="21.6" customHeight="1">
      <c r="A76" s="15"/>
      <c r="B76" s="15"/>
      <c r="C76" s="16"/>
      <c r="D76" s="16"/>
      <c r="E76" s="16"/>
      <c r="F76" s="15"/>
      <c r="G76" s="15"/>
      <c r="H76" s="15"/>
    </row>
    <row r="77" spans="1:8" ht="21.6" customHeight="1">
      <c r="A77" s="15"/>
      <c r="B77" s="15"/>
      <c r="C77" s="16"/>
      <c r="D77" s="16"/>
      <c r="E77" s="16"/>
      <c r="F77" s="15"/>
      <c r="G77" s="15"/>
      <c r="H77" s="15"/>
    </row>
    <row r="78" spans="1:8" ht="21.6" customHeight="1">
      <c r="A78" s="15"/>
      <c r="B78" s="15"/>
      <c r="C78" s="16"/>
      <c r="D78" s="16"/>
      <c r="E78" s="16"/>
      <c r="F78" s="15"/>
      <c r="G78" s="15"/>
      <c r="H78" s="15"/>
    </row>
    <row r="79" spans="1:8" ht="21.6" customHeight="1">
      <c r="A79" s="15"/>
      <c r="B79" s="15"/>
      <c r="C79" s="16"/>
      <c r="D79" s="16"/>
      <c r="E79" s="16"/>
      <c r="F79" s="15"/>
      <c r="G79" s="15"/>
      <c r="H79" s="15"/>
    </row>
    <row r="80" spans="1:8" ht="21.6" customHeight="1">
      <c r="A80" s="15"/>
      <c r="B80" s="15"/>
      <c r="C80" s="16"/>
      <c r="D80" s="16"/>
      <c r="E80" s="16"/>
      <c r="F80" s="15"/>
      <c r="G80" s="15"/>
      <c r="H80" s="15"/>
    </row>
    <row r="81" spans="1:8" ht="21.6" customHeight="1">
      <c r="A81" s="15"/>
      <c r="B81" s="15"/>
      <c r="C81" s="16"/>
      <c r="D81" s="16"/>
      <c r="E81" s="16"/>
      <c r="F81" s="15"/>
      <c r="G81" s="15"/>
      <c r="H81" s="15"/>
    </row>
    <row r="82" spans="1:8" ht="21.6" customHeight="1">
      <c r="A82" s="15"/>
      <c r="B82" s="15"/>
      <c r="C82" s="16"/>
      <c r="D82" s="16"/>
      <c r="E82" s="16"/>
      <c r="F82" s="15"/>
      <c r="G82" s="15"/>
      <c r="H82" s="15"/>
    </row>
    <row r="83" spans="1:8" ht="21.6" customHeight="1">
      <c r="A83" s="15"/>
      <c r="B83" s="15"/>
      <c r="C83" s="16"/>
      <c r="D83" s="16"/>
      <c r="E83" s="16"/>
      <c r="F83" s="15"/>
      <c r="G83" s="15"/>
      <c r="H83" s="15"/>
    </row>
  </sheetData>
  <sheetProtection algorithmName="SHA-512" hashValue="Px2DZrd7v6ndFTi+Hvfdcj5jyN60MquabzpwB/nKoTOy+52OaiyRe+Ok1LmeZkXN7gG11grw9EZfTPrSvtAxsA==" saltValue="YGeIuVbbASXRtRhOZCIkDQ==" spinCount="100000" sheet="1" objects="1" scenarios="1"/>
  <mergeCells count="11">
    <mergeCell ref="A1:G2"/>
    <mergeCell ref="A3:G4"/>
    <mergeCell ref="A5:G6"/>
    <mergeCell ref="A7:G7"/>
    <mergeCell ref="A70:G71"/>
    <mergeCell ref="G8:G9"/>
    <mergeCell ref="A8:A9"/>
    <mergeCell ref="B8:B9"/>
    <mergeCell ref="C8:C9"/>
    <mergeCell ref="F8:F9"/>
    <mergeCell ref="D8:E8"/>
  </mergeCells>
  <pageMargins left="0.5" right="0.25" top="0.5" bottom="0.5" header="0.25" footer="0.25"/>
  <pageSetup paperSize="5" scale="21" orientation="landscape" r:id="rId1"/>
  <headerFooter>
    <oddHeader>&amp;LResult Sheet Devoloped &amp; Edited By :- Sachin Wakchaure(9822882466)</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T80"/>
  <sheetViews>
    <sheetView view="pageBreakPreview" zoomScale="60" workbookViewId="0">
      <pane xSplit="1" ySplit="9" topLeftCell="B37"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34" customWidth="1"/>
    <col min="2" max="2" width="28" style="34" customWidth="1"/>
    <col min="3" max="12" width="5.5703125" style="34" customWidth="1"/>
    <col min="13" max="13" width="7.7109375" style="34" customWidth="1"/>
    <col min="14" max="14" width="6.28515625" style="69" customWidth="1"/>
    <col min="15" max="15" width="11.28515625" style="34" customWidth="1"/>
    <col min="16" max="16" width="18" style="34" customWidth="1"/>
    <col min="17" max="16384" width="9.140625" style="34"/>
  </cols>
  <sheetData>
    <row r="1" spans="1:20"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c r="N1" s="18"/>
    </row>
    <row r="2" spans="1:20" ht="21.6" customHeight="1">
      <c r="A2" s="416"/>
      <c r="B2" s="416"/>
      <c r="C2" s="416"/>
      <c r="D2" s="416"/>
      <c r="E2" s="416"/>
      <c r="F2" s="416"/>
      <c r="G2" s="416"/>
      <c r="H2" s="416"/>
      <c r="I2" s="416"/>
      <c r="J2" s="416"/>
      <c r="K2" s="416"/>
      <c r="L2" s="416"/>
      <c r="M2" s="416"/>
      <c r="N2" s="18"/>
    </row>
    <row r="3" spans="1:20" s="30" customFormat="1" ht="21.6" customHeight="1">
      <c r="A3" s="192" t="s">
        <v>121</v>
      </c>
      <c r="B3" s="36" t="str">
        <f>MASTER!B6</f>
        <v>9 वी</v>
      </c>
      <c r="C3" s="422"/>
      <c r="D3" s="422"/>
      <c r="E3" s="422"/>
      <c r="F3" s="422"/>
      <c r="G3" s="423" t="str">
        <f>MASTER!F15</f>
        <v>विषय - मराठी</v>
      </c>
      <c r="H3" s="423"/>
      <c r="I3" s="423"/>
      <c r="J3" s="423"/>
      <c r="K3" s="423"/>
      <c r="L3" s="423"/>
      <c r="M3" s="420"/>
      <c r="N3" s="18"/>
    </row>
    <row r="4" spans="1:20" ht="21.6" customHeight="1">
      <c r="A4" s="417" t="str">
        <f>MASTER!H15</f>
        <v>वार्षिक निकाल पत्रक (सन 2026-2027)</v>
      </c>
      <c r="B4" s="417"/>
      <c r="C4" s="417"/>
      <c r="D4" s="417"/>
      <c r="E4" s="417"/>
      <c r="F4" s="417"/>
      <c r="G4" s="417"/>
      <c r="H4" s="417"/>
      <c r="I4" s="417"/>
      <c r="J4" s="417"/>
      <c r="K4" s="417"/>
      <c r="L4" s="417"/>
      <c r="M4" s="417"/>
      <c r="N4" s="18"/>
    </row>
    <row r="5" spans="1:20" ht="21.6" customHeight="1">
      <c r="A5" s="418" t="str">
        <f>MASTER!C7</f>
        <v>वर्ग शिक्षक- श्री. ढगे भरत बुधाजी</v>
      </c>
      <c r="B5" s="418"/>
      <c r="C5" s="418"/>
      <c r="D5" s="419"/>
      <c r="E5" s="420" t="str">
        <f>MASTER!C15</f>
        <v>विषय शिक्षक- श्री. कोटकर संदीप भास्कर</v>
      </c>
      <c r="F5" s="421"/>
      <c r="G5" s="421"/>
      <c r="H5" s="421"/>
      <c r="I5" s="421"/>
      <c r="J5" s="421"/>
      <c r="K5" s="421"/>
      <c r="L5" s="421"/>
      <c r="M5" s="421"/>
      <c r="N5" s="18"/>
    </row>
    <row r="6" spans="1:20" ht="21.6" customHeight="1">
      <c r="A6" s="409" t="s">
        <v>193</v>
      </c>
      <c r="B6" s="410" t="s">
        <v>0</v>
      </c>
      <c r="C6" s="411" t="s">
        <v>1</v>
      </c>
      <c r="D6" s="411"/>
      <c r="E6" s="411"/>
      <c r="F6" s="411" t="s">
        <v>109</v>
      </c>
      <c r="G6" s="411"/>
      <c r="H6" s="411"/>
      <c r="I6" s="410" t="s">
        <v>108</v>
      </c>
      <c r="J6" s="410"/>
      <c r="K6" s="410"/>
      <c r="L6" s="410"/>
      <c r="M6" s="410"/>
      <c r="N6" s="18"/>
    </row>
    <row r="7" spans="1:20" ht="21.6" customHeight="1">
      <c r="A7" s="409"/>
      <c r="B7" s="410"/>
      <c r="C7" s="405" t="s">
        <v>11</v>
      </c>
      <c r="D7" s="406" t="s">
        <v>111</v>
      </c>
      <c r="E7" s="405" t="s">
        <v>6</v>
      </c>
      <c r="F7" s="405" t="s">
        <v>11</v>
      </c>
      <c r="G7" s="406" t="s">
        <v>111</v>
      </c>
      <c r="H7" s="405" t="s">
        <v>6</v>
      </c>
      <c r="I7" s="405" t="s">
        <v>107</v>
      </c>
      <c r="J7" s="405" t="s">
        <v>110</v>
      </c>
      <c r="K7" s="412" t="s">
        <v>321</v>
      </c>
      <c r="L7" s="414" t="s">
        <v>6</v>
      </c>
      <c r="M7" s="405" t="s">
        <v>5</v>
      </c>
      <c r="N7" s="18"/>
    </row>
    <row r="8" spans="1:20" ht="21.6" customHeight="1">
      <c r="A8" s="409"/>
      <c r="B8" s="410"/>
      <c r="C8" s="405"/>
      <c r="D8" s="406"/>
      <c r="E8" s="405"/>
      <c r="F8" s="405"/>
      <c r="G8" s="406"/>
      <c r="H8" s="405"/>
      <c r="I8" s="405"/>
      <c r="J8" s="405"/>
      <c r="K8" s="413"/>
      <c r="L8" s="415"/>
      <c r="M8" s="405"/>
      <c r="N8" s="18"/>
      <c r="O8" s="69"/>
    </row>
    <row r="9" spans="1:20" s="70" customFormat="1" ht="21.6" customHeight="1">
      <c r="A9" s="409"/>
      <c r="B9" s="410"/>
      <c r="C9" s="20">
        <v>80</v>
      </c>
      <c r="D9" s="20">
        <f>'प्र.भाषा-अ.मूल्यमापन'!G9</f>
        <v>20</v>
      </c>
      <c r="E9" s="21">
        <f>SUM(C9:D9)</f>
        <v>100</v>
      </c>
      <c r="F9" s="20">
        <v>80</v>
      </c>
      <c r="G9" s="20">
        <f>'प्र.भाषा-अ.मूल्यमापन'!L9</f>
        <v>20</v>
      </c>
      <c r="H9" s="21">
        <f>SUM(F9:G9)</f>
        <v>100</v>
      </c>
      <c r="I9" s="21">
        <f>SUM(E9,H9)</f>
        <v>200</v>
      </c>
      <c r="J9" s="20">
        <f>ROUND(I9/2,0)</f>
        <v>100</v>
      </c>
      <c r="K9" s="20" t="s">
        <v>322</v>
      </c>
      <c r="L9" s="199">
        <f>SUM(J9:K9)</f>
        <v>100</v>
      </c>
      <c r="M9" s="41" t="str">
        <f>IF(L9&gt;=35,"Pass","Fail")</f>
        <v>Pass</v>
      </c>
      <c r="N9" s="22"/>
      <c r="O9" s="57"/>
      <c r="P9" s="57"/>
    </row>
    <row r="10" spans="1:20" ht="21.6" customHeight="1">
      <c r="A10" s="24">
        <f>'विद्य्र्थ्याची माहिती'!A10</f>
        <v>1</v>
      </c>
      <c r="B10" s="71" t="str">
        <f>'विद्य्र्थ्याची माहिती'!B10</f>
        <v>चि. समीर यशवंत देशमुख सखाराम</v>
      </c>
      <c r="C10" s="26">
        <v>62</v>
      </c>
      <c r="D10" s="75">
        <f>'प्र.भाषा-अ.मूल्यमापन'!G10</f>
        <v>18</v>
      </c>
      <c r="E10" s="72">
        <f t="shared" ref="E10:E69" si="0">SUM(C10:D10)</f>
        <v>80</v>
      </c>
      <c r="F10" s="26">
        <v>60</v>
      </c>
      <c r="G10" s="75">
        <f>'प्र.भाषा-अ.मूल्यमापन'!L10</f>
        <v>10</v>
      </c>
      <c r="H10" s="72">
        <f t="shared" ref="H10:H69" si="1">SUM(F10:G10)</f>
        <v>70</v>
      </c>
      <c r="I10" s="72">
        <f t="shared" ref="I10:I69" si="2">SUM(E10,H10)</f>
        <v>150</v>
      </c>
      <c r="J10" s="75">
        <f t="shared" ref="J10:J69" si="3">ROUND(I10/2,0)</f>
        <v>75</v>
      </c>
      <c r="K10" s="201">
        <v>3</v>
      </c>
      <c r="L10" s="200">
        <f>SUM(J10:K10)</f>
        <v>78</v>
      </c>
      <c r="M10" s="33" t="str">
        <f>IF(L10&gt;=35,"Pass","Fail")</f>
        <v>Pass</v>
      </c>
      <c r="O10" s="69"/>
      <c r="P10" s="69"/>
      <c r="T10" s="19"/>
    </row>
    <row r="11" spans="1:20" ht="21.6" customHeight="1">
      <c r="A11" s="24">
        <f>'विद्य्र्थ्याची माहिती'!A11</f>
        <v>2</v>
      </c>
      <c r="B11" s="71">
        <f>'विद्य्र्थ्याची माहिती'!B11</f>
        <v>0</v>
      </c>
      <c r="C11" s="26"/>
      <c r="D11" s="75">
        <f>'प्र.भाषा-अ.मूल्यमापन'!G11</f>
        <v>0</v>
      </c>
      <c r="E11" s="72">
        <f t="shared" si="0"/>
        <v>0</v>
      </c>
      <c r="F11" s="26">
        <v>75</v>
      </c>
      <c r="G11" s="75">
        <f>'प्र.भाषा-अ.मूल्यमापन'!L11</f>
        <v>0</v>
      </c>
      <c r="H11" s="72">
        <f t="shared" si="1"/>
        <v>75</v>
      </c>
      <c r="I11" s="72">
        <f t="shared" si="2"/>
        <v>75</v>
      </c>
      <c r="J11" s="75">
        <f t="shared" si="3"/>
        <v>38</v>
      </c>
      <c r="K11" s="201" t="s">
        <v>322</v>
      </c>
      <c r="L11" s="200">
        <f t="shared" ref="L11:L69" si="4">SUM(J11:K11)</f>
        <v>38</v>
      </c>
      <c r="M11" s="33" t="str">
        <f t="shared" ref="M11:M69" si="5">IF(L11&gt;=35,"Pass","Fail")</f>
        <v>Pass</v>
      </c>
      <c r="O11" s="69"/>
      <c r="P11" s="69"/>
    </row>
    <row r="12" spans="1:20" ht="21.6" customHeight="1">
      <c r="A12" s="24">
        <f>'विद्य्र्थ्याची माहिती'!A12</f>
        <v>3</v>
      </c>
      <c r="B12" s="71">
        <f>'विद्य्र्थ्याची माहिती'!B12</f>
        <v>0</v>
      </c>
      <c r="C12" s="26"/>
      <c r="D12" s="75">
        <f>'प्र.भाषा-अ.मूल्यमापन'!G12</f>
        <v>0</v>
      </c>
      <c r="E12" s="72">
        <f t="shared" si="0"/>
        <v>0</v>
      </c>
      <c r="F12" s="26">
        <v>85</v>
      </c>
      <c r="G12" s="75">
        <f>'प्र.भाषा-अ.मूल्यमापन'!L12</f>
        <v>0</v>
      </c>
      <c r="H12" s="72">
        <f t="shared" si="1"/>
        <v>85</v>
      </c>
      <c r="I12" s="72">
        <f t="shared" si="2"/>
        <v>85</v>
      </c>
      <c r="J12" s="75">
        <f t="shared" si="3"/>
        <v>43</v>
      </c>
      <c r="K12" s="201" t="s">
        <v>322</v>
      </c>
      <c r="L12" s="200">
        <f t="shared" si="4"/>
        <v>43</v>
      </c>
      <c r="M12" s="33" t="str">
        <f t="shared" si="5"/>
        <v>Pass</v>
      </c>
      <c r="O12" s="69"/>
      <c r="P12" s="69"/>
    </row>
    <row r="13" spans="1:20" ht="21.6" customHeight="1">
      <c r="A13" s="24">
        <f>'विद्य्र्थ्याची माहिती'!A13</f>
        <v>4</v>
      </c>
      <c r="B13" s="71">
        <f>'विद्य्र्थ्याची माहिती'!B13</f>
        <v>0</v>
      </c>
      <c r="C13" s="26"/>
      <c r="D13" s="75">
        <f>'प्र.भाषा-अ.मूल्यमापन'!G13</f>
        <v>0</v>
      </c>
      <c r="E13" s="72">
        <f t="shared" si="0"/>
        <v>0</v>
      </c>
      <c r="F13" s="26"/>
      <c r="G13" s="75">
        <f>'प्र.भाषा-अ.मूल्यमापन'!L13</f>
        <v>0</v>
      </c>
      <c r="H13" s="72">
        <f t="shared" si="1"/>
        <v>0</v>
      </c>
      <c r="I13" s="72">
        <f t="shared" si="2"/>
        <v>0</v>
      </c>
      <c r="J13" s="75">
        <f t="shared" si="3"/>
        <v>0</v>
      </c>
      <c r="K13" s="201" t="s">
        <v>322</v>
      </c>
      <c r="L13" s="200">
        <f t="shared" si="4"/>
        <v>0</v>
      </c>
      <c r="M13" s="33" t="str">
        <f t="shared" si="5"/>
        <v>Fail</v>
      </c>
      <c r="O13" s="69"/>
      <c r="P13" s="69"/>
    </row>
    <row r="14" spans="1:20" ht="21.6" customHeight="1">
      <c r="A14" s="24">
        <f>'विद्य्र्थ्याची माहिती'!A14</f>
        <v>5</v>
      </c>
      <c r="B14" s="71">
        <f>'विद्य्र्थ्याची माहिती'!B14</f>
        <v>0</v>
      </c>
      <c r="C14" s="26"/>
      <c r="D14" s="75">
        <f>'प्र.भाषा-अ.मूल्यमापन'!G14</f>
        <v>0</v>
      </c>
      <c r="E14" s="72">
        <f t="shared" si="0"/>
        <v>0</v>
      </c>
      <c r="F14" s="26"/>
      <c r="G14" s="75">
        <f>'प्र.भाषा-अ.मूल्यमापन'!L14</f>
        <v>0</v>
      </c>
      <c r="H14" s="72">
        <f t="shared" si="1"/>
        <v>0</v>
      </c>
      <c r="I14" s="72">
        <f t="shared" si="2"/>
        <v>0</v>
      </c>
      <c r="J14" s="75">
        <f t="shared" si="3"/>
        <v>0</v>
      </c>
      <c r="K14" s="201" t="s">
        <v>322</v>
      </c>
      <c r="L14" s="200">
        <f t="shared" si="4"/>
        <v>0</v>
      </c>
      <c r="M14" s="33" t="str">
        <f t="shared" si="5"/>
        <v>Fail</v>
      </c>
      <c r="O14" s="69"/>
      <c r="P14" s="69"/>
    </row>
    <row r="15" spans="1:20" ht="21.6" customHeight="1">
      <c r="A15" s="24">
        <f>'विद्य्र्थ्याची माहिती'!A15</f>
        <v>6</v>
      </c>
      <c r="B15" s="71">
        <f>'विद्य्र्थ्याची माहिती'!B15</f>
        <v>0</v>
      </c>
      <c r="C15" s="26"/>
      <c r="D15" s="75">
        <f>'प्र.भाषा-अ.मूल्यमापन'!G15</f>
        <v>0</v>
      </c>
      <c r="E15" s="72">
        <f t="shared" si="0"/>
        <v>0</v>
      </c>
      <c r="F15" s="26"/>
      <c r="G15" s="75">
        <f>'प्र.भाषा-अ.मूल्यमापन'!L15</f>
        <v>0</v>
      </c>
      <c r="H15" s="72">
        <f t="shared" si="1"/>
        <v>0</v>
      </c>
      <c r="I15" s="72">
        <f t="shared" si="2"/>
        <v>0</v>
      </c>
      <c r="J15" s="75">
        <f t="shared" si="3"/>
        <v>0</v>
      </c>
      <c r="K15" s="201" t="s">
        <v>322</v>
      </c>
      <c r="L15" s="200">
        <f t="shared" si="4"/>
        <v>0</v>
      </c>
      <c r="M15" s="33" t="str">
        <f t="shared" si="5"/>
        <v>Fail</v>
      </c>
      <c r="O15" s="69"/>
      <c r="P15" s="69"/>
    </row>
    <row r="16" spans="1:20" ht="21.6" customHeight="1">
      <c r="A16" s="24">
        <f>'विद्य्र्थ्याची माहिती'!A16</f>
        <v>7</v>
      </c>
      <c r="B16" s="71">
        <f>'विद्य्र्थ्याची माहिती'!B16</f>
        <v>0</v>
      </c>
      <c r="C16" s="26"/>
      <c r="D16" s="75">
        <f>'प्र.भाषा-अ.मूल्यमापन'!G16</f>
        <v>0</v>
      </c>
      <c r="E16" s="72">
        <f t="shared" si="0"/>
        <v>0</v>
      </c>
      <c r="F16" s="26"/>
      <c r="G16" s="75">
        <f>'प्र.भाषा-अ.मूल्यमापन'!L16</f>
        <v>0</v>
      </c>
      <c r="H16" s="72">
        <f t="shared" si="1"/>
        <v>0</v>
      </c>
      <c r="I16" s="72">
        <f t="shared" si="2"/>
        <v>0</v>
      </c>
      <c r="J16" s="75">
        <f t="shared" si="3"/>
        <v>0</v>
      </c>
      <c r="K16" s="201" t="s">
        <v>322</v>
      </c>
      <c r="L16" s="200">
        <f t="shared" si="4"/>
        <v>0</v>
      </c>
      <c r="M16" s="33" t="str">
        <f t="shared" si="5"/>
        <v>Fail</v>
      </c>
    </row>
    <row r="17" spans="1:13" ht="21.6" customHeight="1">
      <c r="A17" s="24">
        <f>'विद्य्र्थ्याची माहिती'!A17</f>
        <v>8</v>
      </c>
      <c r="B17" s="71">
        <f>'विद्य्र्थ्याची माहिती'!B17</f>
        <v>0</v>
      </c>
      <c r="C17" s="26"/>
      <c r="D17" s="75">
        <f>'प्र.भाषा-अ.मूल्यमापन'!G17</f>
        <v>0</v>
      </c>
      <c r="E17" s="72">
        <f t="shared" si="0"/>
        <v>0</v>
      </c>
      <c r="F17" s="26"/>
      <c r="G17" s="75">
        <f>'प्र.भाषा-अ.मूल्यमापन'!L17</f>
        <v>0</v>
      </c>
      <c r="H17" s="72">
        <f t="shared" si="1"/>
        <v>0</v>
      </c>
      <c r="I17" s="72">
        <f t="shared" si="2"/>
        <v>0</v>
      </c>
      <c r="J17" s="75">
        <f t="shared" si="3"/>
        <v>0</v>
      </c>
      <c r="K17" s="201" t="s">
        <v>322</v>
      </c>
      <c r="L17" s="200">
        <f t="shared" si="4"/>
        <v>0</v>
      </c>
      <c r="M17" s="33" t="str">
        <f t="shared" si="5"/>
        <v>Fail</v>
      </c>
    </row>
    <row r="18" spans="1:13" ht="21.6" customHeight="1">
      <c r="A18" s="24">
        <f>'विद्य्र्थ्याची माहिती'!A18</f>
        <v>9</v>
      </c>
      <c r="B18" s="71">
        <f>'विद्य्र्थ्याची माहिती'!B18</f>
        <v>0</v>
      </c>
      <c r="C18" s="26"/>
      <c r="D18" s="75">
        <f>'प्र.भाषा-अ.मूल्यमापन'!G18</f>
        <v>0</v>
      </c>
      <c r="E18" s="72">
        <f t="shared" si="0"/>
        <v>0</v>
      </c>
      <c r="F18" s="26"/>
      <c r="G18" s="75">
        <f>'प्र.भाषा-अ.मूल्यमापन'!L18</f>
        <v>0</v>
      </c>
      <c r="H18" s="72">
        <f t="shared" si="1"/>
        <v>0</v>
      </c>
      <c r="I18" s="72">
        <f t="shared" si="2"/>
        <v>0</v>
      </c>
      <c r="J18" s="75">
        <f t="shared" si="3"/>
        <v>0</v>
      </c>
      <c r="K18" s="201" t="s">
        <v>322</v>
      </c>
      <c r="L18" s="200">
        <f t="shared" si="4"/>
        <v>0</v>
      </c>
      <c r="M18" s="33" t="str">
        <f t="shared" si="5"/>
        <v>Fail</v>
      </c>
    </row>
    <row r="19" spans="1:13" ht="21.6" customHeight="1">
      <c r="A19" s="24">
        <f>'विद्य्र्थ्याची माहिती'!A19</f>
        <v>10</v>
      </c>
      <c r="B19" s="71">
        <f>'विद्य्र्थ्याची माहिती'!B19</f>
        <v>0</v>
      </c>
      <c r="C19" s="26"/>
      <c r="D19" s="75">
        <f>'प्र.भाषा-अ.मूल्यमापन'!G19</f>
        <v>0</v>
      </c>
      <c r="E19" s="72">
        <f t="shared" si="0"/>
        <v>0</v>
      </c>
      <c r="F19" s="26"/>
      <c r="G19" s="75">
        <f>'प्र.भाषा-अ.मूल्यमापन'!L19</f>
        <v>0</v>
      </c>
      <c r="H19" s="72">
        <f t="shared" si="1"/>
        <v>0</v>
      </c>
      <c r="I19" s="72">
        <f t="shared" si="2"/>
        <v>0</v>
      </c>
      <c r="J19" s="75">
        <f t="shared" si="3"/>
        <v>0</v>
      </c>
      <c r="K19" s="201" t="s">
        <v>322</v>
      </c>
      <c r="L19" s="200">
        <f t="shared" si="4"/>
        <v>0</v>
      </c>
      <c r="M19" s="33" t="str">
        <f t="shared" si="5"/>
        <v>Fail</v>
      </c>
    </row>
    <row r="20" spans="1:13" ht="21.6" customHeight="1">
      <c r="A20" s="24">
        <f>'विद्य्र्थ्याची माहिती'!A20</f>
        <v>11</v>
      </c>
      <c r="B20" s="71">
        <f>'विद्य्र्थ्याची माहिती'!B20</f>
        <v>0</v>
      </c>
      <c r="C20" s="26"/>
      <c r="D20" s="75">
        <f>'प्र.भाषा-अ.मूल्यमापन'!G20</f>
        <v>0</v>
      </c>
      <c r="E20" s="72">
        <f t="shared" si="0"/>
        <v>0</v>
      </c>
      <c r="F20" s="26"/>
      <c r="G20" s="75">
        <f>'प्र.भाषा-अ.मूल्यमापन'!L20</f>
        <v>0</v>
      </c>
      <c r="H20" s="72">
        <f t="shared" si="1"/>
        <v>0</v>
      </c>
      <c r="I20" s="72">
        <f t="shared" si="2"/>
        <v>0</v>
      </c>
      <c r="J20" s="75">
        <f t="shared" si="3"/>
        <v>0</v>
      </c>
      <c r="K20" s="201" t="s">
        <v>322</v>
      </c>
      <c r="L20" s="200">
        <f t="shared" si="4"/>
        <v>0</v>
      </c>
      <c r="M20" s="33" t="str">
        <f t="shared" si="5"/>
        <v>Fail</v>
      </c>
    </row>
    <row r="21" spans="1:13" ht="21.6" customHeight="1">
      <c r="A21" s="24">
        <f>'विद्य्र्थ्याची माहिती'!A21</f>
        <v>12</v>
      </c>
      <c r="B21" s="71">
        <f>'विद्य्र्थ्याची माहिती'!B21</f>
        <v>0</v>
      </c>
      <c r="C21" s="26"/>
      <c r="D21" s="75">
        <f>'प्र.भाषा-अ.मूल्यमापन'!G21</f>
        <v>0</v>
      </c>
      <c r="E21" s="72">
        <f t="shared" si="0"/>
        <v>0</v>
      </c>
      <c r="F21" s="26"/>
      <c r="G21" s="75">
        <f>'प्र.भाषा-अ.मूल्यमापन'!L21</f>
        <v>0</v>
      </c>
      <c r="H21" s="72">
        <f t="shared" si="1"/>
        <v>0</v>
      </c>
      <c r="I21" s="72">
        <f t="shared" si="2"/>
        <v>0</v>
      </c>
      <c r="J21" s="75">
        <f t="shared" si="3"/>
        <v>0</v>
      </c>
      <c r="K21" s="201" t="s">
        <v>322</v>
      </c>
      <c r="L21" s="200">
        <f t="shared" si="4"/>
        <v>0</v>
      </c>
      <c r="M21" s="33" t="str">
        <f t="shared" si="5"/>
        <v>Fail</v>
      </c>
    </row>
    <row r="22" spans="1:13" ht="21.6" customHeight="1">
      <c r="A22" s="24">
        <f>'विद्य्र्थ्याची माहिती'!A22</f>
        <v>13</v>
      </c>
      <c r="B22" s="71">
        <f>'विद्य्र्थ्याची माहिती'!B22</f>
        <v>0</v>
      </c>
      <c r="C22" s="26"/>
      <c r="D22" s="75">
        <f>'प्र.भाषा-अ.मूल्यमापन'!G22</f>
        <v>0</v>
      </c>
      <c r="E22" s="72">
        <f t="shared" si="0"/>
        <v>0</v>
      </c>
      <c r="F22" s="26"/>
      <c r="G22" s="75">
        <f>'प्र.भाषा-अ.मूल्यमापन'!L22</f>
        <v>0</v>
      </c>
      <c r="H22" s="72">
        <f t="shared" si="1"/>
        <v>0</v>
      </c>
      <c r="I22" s="72">
        <f t="shared" si="2"/>
        <v>0</v>
      </c>
      <c r="J22" s="75">
        <f t="shared" si="3"/>
        <v>0</v>
      </c>
      <c r="K22" s="201" t="s">
        <v>322</v>
      </c>
      <c r="L22" s="200">
        <f t="shared" si="4"/>
        <v>0</v>
      </c>
      <c r="M22" s="33" t="str">
        <f t="shared" si="5"/>
        <v>Fail</v>
      </c>
    </row>
    <row r="23" spans="1:13" ht="21.6" customHeight="1">
      <c r="A23" s="24">
        <f>'विद्य्र्थ्याची माहिती'!A23</f>
        <v>14</v>
      </c>
      <c r="B23" s="71">
        <f>'विद्य्र्थ्याची माहिती'!B23</f>
        <v>0</v>
      </c>
      <c r="C23" s="26"/>
      <c r="D23" s="75">
        <f>'प्र.भाषा-अ.मूल्यमापन'!G23</f>
        <v>0</v>
      </c>
      <c r="E23" s="72">
        <f t="shared" si="0"/>
        <v>0</v>
      </c>
      <c r="F23" s="26"/>
      <c r="G23" s="75">
        <f>'प्र.भाषा-अ.मूल्यमापन'!L23</f>
        <v>0</v>
      </c>
      <c r="H23" s="72">
        <f t="shared" si="1"/>
        <v>0</v>
      </c>
      <c r="I23" s="72">
        <f t="shared" si="2"/>
        <v>0</v>
      </c>
      <c r="J23" s="75">
        <f t="shared" si="3"/>
        <v>0</v>
      </c>
      <c r="K23" s="201" t="s">
        <v>322</v>
      </c>
      <c r="L23" s="200">
        <f t="shared" si="4"/>
        <v>0</v>
      </c>
      <c r="M23" s="33" t="str">
        <f t="shared" si="5"/>
        <v>Fail</v>
      </c>
    </row>
    <row r="24" spans="1:13" ht="21.6" customHeight="1">
      <c r="A24" s="24">
        <f>'विद्य्र्थ्याची माहिती'!A24</f>
        <v>15</v>
      </c>
      <c r="B24" s="71">
        <f>'विद्य्र्थ्याची माहिती'!B24</f>
        <v>0</v>
      </c>
      <c r="C24" s="26"/>
      <c r="D24" s="75">
        <f>'प्र.भाषा-अ.मूल्यमापन'!G24</f>
        <v>0</v>
      </c>
      <c r="E24" s="72">
        <f t="shared" si="0"/>
        <v>0</v>
      </c>
      <c r="F24" s="26"/>
      <c r="G24" s="75">
        <f>'प्र.भाषा-अ.मूल्यमापन'!L24</f>
        <v>0</v>
      </c>
      <c r="H24" s="72">
        <f t="shared" si="1"/>
        <v>0</v>
      </c>
      <c r="I24" s="72">
        <f t="shared" si="2"/>
        <v>0</v>
      </c>
      <c r="J24" s="75">
        <f t="shared" si="3"/>
        <v>0</v>
      </c>
      <c r="K24" s="201" t="s">
        <v>322</v>
      </c>
      <c r="L24" s="200">
        <f t="shared" si="4"/>
        <v>0</v>
      </c>
      <c r="M24" s="33" t="str">
        <f t="shared" si="5"/>
        <v>Fail</v>
      </c>
    </row>
    <row r="25" spans="1:13" ht="21.6" customHeight="1">
      <c r="A25" s="24">
        <f>'विद्य्र्थ्याची माहिती'!A25</f>
        <v>16</v>
      </c>
      <c r="B25" s="71">
        <f>'विद्य्र्थ्याची माहिती'!B25</f>
        <v>0</v>
      </c>
      <c r="C25" s="26"/>
      <c r="D25" s="75">
        <f>'प्र.भाषा-अ.मूल्यमापन'!G25</f>
        <v>0</v>
      </c>
      <c r="E25" s="72">
        <f t="shared" si="0"/>
        <v>0</v>
      </c>
      <c r="F25" s="26"/>
      <c r="G25" s="75">
        <f>'प्र.भाषा-अ.मूल्यमापन'!L25</f>
        <v>0</v>
      </c>
      <c r="H25" s="72">
        <f t="shared" si="1"/>
        <v>0</v>
      </c>
      <c r="I25" s="72">
        <f t="shared" si="2"/>
        <v>0</v>
      </c>
      <c r="J25" s="75">
        <f t="shared" si="3"/>
        <v>0</v>
      </c>
      <c r="K25" s="201" t="s">
        <v>322</v>
      </c>
      <c r="L25" s="200">
        <f t="shared" si="4"/>
        <v>0</v>
      </c>
      <c r="M25" s="33" t="str">
        <f t="shared" si="5"/>
        <v>Fail</v>
      </c>
    </row>
    <row r="26" spans="1:13" ht="21.6" customHeight="1">
      <c r="A26" s="24">
        <f>'विद्य्र्थ्याची माहिती'!A26</f>
        <v>17</v>
      </c>
      <c r="B26" s="71">
        <f>'विद्य्र्थ्याची माहिती'!B26</f>
        <v>0</v>
      </c>
      <c r="C26" s="26"/>
      <c r="D26" s="75">
        <f>'प्र.भाषा-अ.मूल्यमापन'!G26</f>
        <v>0</v>
      </c>
      <c r="E26" s="72">
        <f t="shared" si="0"/>
        <v>0</v>
      </c>
      <c r="F26" s="26"/>
      <c r="G26" s="75">
        <f>'प्र.भाषा-अ.मूल्यमापन'!L26</f>
        <v>0</v>
      </c>
      <c r="H26" s="72">
        <f t="shared" si="1"/>
        <v>0</v>
      </c>
      <c r="I26" s="72">
        <f t="shared" si="2"/>
        <v>0</v>
      </c>
      <c r="J26" s="75">
        <f t="shared" si="3"/>
        <v>0</v>
      </c>
      <c r="K26" s="201" t="s">
        <v>322</v>
      </c>
      <c r="L26" s="200">
        <f t="shared" si="4"/>
        <v>0</v>
      </c>
      <c r="M26" s="33" t="str">
        <f t="shared" si="5"/>
        <v>Fail</v>
      </c>
    </row>
    <row r="27" spans="1:13" ht="21.6" customHeight="1">
      <c r="A27" s="24">
        <f>'विद्य्र्थ्याची माहिती'!A27</f>
        <v>18</v>
      </c>
      <c r="B27" s="71">
        <f>'विद्य्र्थ्याची माहिती'!B27</f>
        <v>0</v>
      </c>
      <c r="C27" s="26"/>
      <c r="D27" s="75">
        <f>'प्र.भाषा-अ.मूल्यमापन'!G27</f>
        <v>0</v>
      </c>
      <c r="E27" s="72">
        <f t="shared" si="0"/>
        <v>0</v>
      </c>
      <c r="F27" s="26"/>
      <c r="G27" s="75">
        <f>'प्र.भाषा-अ.मूल्यमापन'!L27</f>
        <v>0</v>
      </c>
      <c r="H27" s="72">
        <f t="shared" si="1"/>
        <v>0</v>
      </c>
      <c r="I27" s="72">
        <f t="shared" si="2"/>
        <v>0</v>
      </c>
      <c r="J27" s="75">
        <f t="shared" si="3"/>
        <v>0</v>
      </c>
      <c r="K27" s="201" t="s">
        <v>322</v>
      </c>
      <c r="L27" s="200">
        <f t="shared" si="4"/>
        <v>0</v>
      </c>
      <c r="M27" s="33" t="str">
        <f t="shared" si="5"/>
        <v>Fail</v>
      </c>
    </row>
    <row r="28" spans="1:13" ht="21.6" customHeight="1">
      <c r="A28" s="24">
        <f>'विद्य्र्थ्याची माहिती'!A28</f>
        <v>19</v>
      </c>
      <c r="B28" s="71">
        <f>'विद्य्र्थ्याची माहिती'!B28</f>
        <v>0</v>
      </c>
      <c r="C28" s="26"/>
      <c r="D28" s="75">
        <f>'प्र.भाषा-अ.मूल्यमापन'!G28</f>
        <v>0</v>
      </c>
      <c r="E28" s="72">
        <f t="shared" si="0"/>
        <v>0</v>
      </c>
      <c r="F28" s="26"/>
      <c r="G28" s="75">
        <f>'प्र.भाषा-अ.मूल्यमापन'!L28</f>
        <v>0</v>
      </c>
      <c r="H28" s="72">
        <f t="shared" si="1"/>
        <v>0</v>
      </c>
      <c r="I28" s="72">
        <f t="shared" si="2"/>
        <v>0</v>
      </c>
      <c r="J28" s="75">
        <f t="shared" si="3"/>
        <v>0</v>
      </c>
      <c r="K28" s="201" t="s">
        <v>322</v>
      </c>
      <c r="L28" s="200">
        <f t="shared" si="4"/>
        <v>0</v>
      </c>
      <c r="M28" s="33" t="str">
        <f t="shared" si="5"/>
        <v>Fail</v>
      </c>
    </row>
    <row r="29" spans="1:13" ht="21.6" customHeight="1">
      <c r="A29" s="24">
        <f>'विद्य्र्थ्याची माहिती'!A29</f>
        <v>20</v>
      </c>
      <c r="B29" s="71">
        <f>'विद्य्र्थ्याची माहिती'!B29</f>
        <v>0</v>
      </c>
      <c r="C29" s="26"/>
      <c r="D29" s="75">
        <f>'प्र.भाषा-अ.मूल्यमापन'!G29</f>
        <v>0</v>
      </c>
      <c r="E29" s="72">
        <f t="shared" si="0"/>
        <v>0</v>
      </c>
      <c r="F29" s="26"/>
      <c r="G29" s="75">
        <f>'प्र.भाषा-अ.मूल्यमापन'!L29</f>
        <v>0</v>
      </c>
      <c r="H29" s="72">
        <f t="shared" si="1"/>
        <v>0</v>
      </c>
      <c r="I29" s="72">
        <f t="shared" si="2"/>
        <v>0</v>
      </c>
      <c r="J29" s="75">
        <f t="shared" si="3"/>
        <v>0</v>
      </c>
      <c r="K29" s="201" t="s">
        <v>322</v>
      </c>
      <c r="L29" s="200">
        <f t="shared" si="4"/>
        <v>0</v>
      </c>
      <c r="M29" s="33" t="str">
        <f t="shared" si="5"/>
        <v>Fail</v>
      </c>
    </row>
    <row r="30" spans="1:13" ht="21.6" customHeight="1">
      <c r="A30" s="24">
        <f>'विद्य्र्थ्याची माहिती'!A30</f>
        <v>21</v>
      </c>
      <c r="B30" s="71">
        <f>'विद्य्र्थ्याची माहिती'!B30</f>
        <v>0</v>
      </c>
      <c r="C30" s="26"/>
      <c r="D30" s="75">
        <f>'प्र.भाषा-अ.मूल्यमापन'!G30</f>
        <v>0</v>
      </c>
      <c r="E30" s="72">
        <f t="shared" si="0"/>
        <v>0</v>
      </c>
      <c r="F30" s="26"/>
      <c r="G30" s="75">
        <f>'प्र.भाषा-अ.मूल्यमापन'!L30</f>
        <v>0</v>
      </c>
      <c r="H30" s="72">
        <f t="shared" si="1"/>
        <v>0</v>
      </c>
      <c r="I30" s="72">
        <f t="shared" si="2"/>
        <v>0</v>
      </c>
      <c r="J30" s="75">
        <f t="shared" si="3"/>
        <v>0</v>
      </c>
      <c r="K30" s="201" t="s">
        <v>322</v>
      </c>
      <c r="L30" s="200">
        <f t="shared" si="4"/>
        <v>0</v>
      </c>
      <c r="M30" s="33" t="str">
        <f t="shared" si="5"/>
        <v>Fail</v>
      </c>
    </row>
    <row r="31" spans="1:13" ht="21.6" customHeight="1">
      <c r="A31" s="24">
        <f>'विद्य्र्थ्याची माहिती'!A31</f>
        <v>22</v>
      </c>
      <c r="B31" s="71">
        <f>'विद्य्र्थ्याची माहिती'!B31</f>
        <v>0</v>
      </c>
      <c r="C31" s="26"/>
      <c r="D31" s="75">
        <f>'प्र.भाषा-अ.मूल्यमापन'!G31</f>
        <v>0</v>
      </c>
      <c r="E31" s="72">
        <f t="shared" si="0"/>
        <v>0</v>
      </c>
      <c r="F31" s="26"/>
      <c r="G31" s="75">
        <f>'प्र.भाषा-अ.मूल्यमापन'!L31</f>
        <v>0</v>
      </c>
      <c r="H31" s="72">
        <f t="shared" si="1"/>
        <v>0</v>
      </c>
      <c r="I31" s="72">
        <f t="shared" si="2"/>
        <v>0</v>
      </c>
      <c r="J31" s="75">
        <f t="shared" si="3"/>
        <v>0</v>
      </c>
      <c r="K31" s="201" t="s">
        <v>322</v>
      </c>
      <c r="L31" s="200">
        <f t="shared" si="4"/>
        <v>0</v>
      </c>
      <c r="M31" s="33" t="str">
        <f t="shared" si="5"/>
        <v>Fail</v>
      </c>
    </row>
    <row r="32" spans="1:13" ht="21.6" customHeight="1">
      <c r="A32" s="24">
        <f>'विद्य्र्थ्याची माहिती'!A32</f>
        <v>23</v>
      </c>
      <c r="B32" s="71">
        <f>'विद्य्र्थ्याची माहिती'!B32</f>
        <v>0</v>
      </c>
      <c r="C32" s="26"/>
      <c r="D32" s="75">
        <f>'प्र.भाषा-अ.मूल्यमापन'!G32</f>
        <v>0</v>
      </c>
      <c r="E32" s="72">
        <f t="shared" si="0"/>
        <v>0</v>
      </c>
      <c r="F32" s="26"/>
      <c r="G32" s="75">
        <f>'प्र.भाषा-अ.मूल्यमापन'!L32</f>
        <v>0</v>
      </c>
      <c r="H32" s="72">
        <f t="shared" si="1"/>
        <v>0</v>
      </c>
      <c r="I32" s="72">
        <f t="shared" si="2"/>
        <v>0</v>
      </c>
      <c r="J32" s="75">
        <f t="shared" si="3"/>
        <v>0</v>
      </c>
      <c r="K32" s="201" t="s">
        <v>322</v>
      </c>
      <c r="L32" s="200">
        <f t="shared" si="4"/>
        <v>0</v>
      </c>
      <c r="M32" s="33" t="str">
        <f t="shared" si="5"/>
        <v>Fail</v>
      </c>
    </row>
    <row r="33" spans="1:13" ht="21.6" customHeight="1">
      <c r="A33" s="24">
        <f>'विद्य्र्थ्याची माहिती'!A33</f>
        <v>24</v>
      </c>
      <c r="B33" s="71">
        <f>'विद्य्र्थ्याची माहिती'!B33</f>
        <v>0</v>
      </c>
      <c r="C33" s="26"/>
      <c r="D33" s="75">
        <f>'प्र.भाषा-अ.मूल्यमापन'!G33</f>
        <v>0</v>
      </c>
      <c r="E33" s="72">
        <f t="shared" si="0"/>
        <v>0</v>
      </c>
      <c r="F33" s="26"/>
      <c r="G33" s="75">
        <f>'प्र.भाषा-अ.मूल्यमापन'!L33</f>
        <v>0</v>
      </c>
      <c r="H33" s="72">
        <f t="shared" si="1"/>
        <v>0</v>
      </c>
      <c r="I33" s="72">
        <f t="shared" si="2"/>
        <v>0</v>
      </c>
      <c r="J33" s="75">
        <f t="shared" si="3"/>
        <v>0</v>
      </c>
      <c r="K33" s="201" t="s">
        <v>322</v>
      </c>
      <c r="L33" s="200">
        <f t="shared" si="4"/>
        <v>0</v>
      </c>
      <c r="M33" s="33" t="str">
        <f t="shared" si="5"/>
        <v>Fail</v>
      </c>
    </row>
    <row r="34" spans="1:13" ht="21.6" customHeight="1">
      <c r="A34" s="24">
        <f>'विद्य्र्थ्याची माहिती'!A34</f>
        <v>25</v>
      </c>
      <c r="B34" s="71">
        <f>'विद्य्र्थ्याची माहिती'!B34</f>
        <v>0</v>
      </c>
      <c r="C34" s="26"/>
      <c r="D34" s="75">
        <f>'प्र.भाषा-अ.मूल्यमापन'!G34</f>
        <v>0</v>
      </c>
      <c r="E34" s="72">
        <f t="shared" si="0"/>
        <v>0</v>
      </c>
      <c r="F34" s="26"/>
      <c r="G34" s="75">
        <f>'प्र.भाषा-अ.मूल्यमापन'!L34</f>
        <v>0</v>
      </c>
      <c r="H34" s="72">
        <f t="shared" si="1"/>
        <v>0</v>
      </c>
      <c r="I34" s="72">
        <f t="shared" si="2"/>
        <v>0</v>
      </c>
      <c r="J34" s="75">
        <f t="shared" si="3"/>
        <v>0</v>
      </c>
      <c r="K34" s="201" t="s">
        <v>322</v>
      </c>
      <c r="L34" s="200">
        <f t="shared" si="4"/>
        <v>0</v>
      </c>
      <c r="M34" s="33" t="str">
        <f t="shared" si="5"/>
        <v>Fail</v>
      </c>
    </row>
    <row r="35" spans="1:13" ht="21.6" customHeight="1">
      <c r="A35" s="24">
        <f>'विद्य्र्थ्याची माहिती'!A35</f>
        <v>26</v>
      </c>
      <c r="B35" s="71">
        <f>'विद्य्र्थ्याची माहिती'!B35</f>
        <v>0</v>
      </c>
      <c r="C35" s="26"/>
      <c r="D35" s="75">
        <f>'प्र.भाषा-अ.मूल्यमापन'!G35</f>
        <v>0</v>
      </c>
      <c r="E35" s="72">
        <f t="shared" si="0"/>
        <v>0</v>
      </c>
      <c r="F35" s="26"/>
      <c r="G35" s="75">
        <f>'प्र.भाषा-अ.मूल्यमापन'!L35</f>
        <v>0</v>
      </c>
      <c r="H35" s="72">
        <f t="shared" si="1"/>
        <v>0</v>
      </c>
      <c r="I35" s="72">
        <f t="shared" si="2"/>
        <v>0</v>
      </c>
      <c r="J35" s="75">
        <f t="shared" si="3"/>
        <v>0</v>
      </c>
      <c r="K35" s="201" t="s">
        <v>322</v>
      </c>
      <c r="L35" s="200">
        <f t="shared" si="4"/>
        <v>0</v>
      </c>
      <c r="M35" s="33" t="str">
        <f t="shared" si="5"/>
        <v>Fail</v>
      </c>
    </row>
    <row r="36" spans="1:13" ht="21.6" customHeight="1">
      <c r="A36" s="24">
        <f>'विद्य्र्थ्याची माहिती'!A36</f>
        <v>27</v>
      </c>
      <c r="B36" s="71">
        <f>'विद्य्र्थ्याची माहिती'!B36</f>
        <v>0</v>
      </c>
      <c r="C36" s="26"/>
      <c r="D36" s="75">
        <f>'प्र.भाषा-अ.मूल्यमापन'!G36</f>
        <v>0</v>
      </c>
      <c r="E36" s="72">
        <f t="shared" si="0"/>
        <v>0</v>
      </c>
      <c r="F36" s="26"/>
      <c r="G36" s="75">
        <f>'प्र.भाषा-अ.मूल्यमापन'!L36</f>
        <v>0</v>
      </c>
      <c r="H36" s="72">
        <f t="shared" si="1"/>
        <v>0</v>
      </c>
      <c r="I36" s="72">
        <f t="shared" si="2"/>
        <v>0</v>
      </c>
      <c r="J36" s="75">
        <f t="shared" si="3"/>
        <v>0</v>
      </c>
      <c r="K36" s="201" t="s">
        <v>322</v>
      </c>
      <c r="L36" s="200">
        <f t="shared" si="4"/>
        <v>0</v>
      </c>
      <c r="M36" s="33" t="str">
        <f t="shared" si="5"/>
        <v>Fail</v>
      </c>
    </row>
    <row r="37" spans="1:13" ht="21.6" customHeight="1">
      <c r="A37" s="24">
        <f>'विद्य्र्थ्याची माहिती'!A37</f>
        <v>28</v>
      </c>
      <c r="B37" s="71">
        <f>'विद्य्र्थ्याची माहिती'!B37</f>
        <v>0</v>
      </c>
      <c r="C37" s="26"/>
      <c r="D37" s="75">
        <f>'प्र.भाषा-अ.मूल्यमापन'!G37</f>
        <v>0</v>
      </c>
      <c r="E37" s="72">
        <f t="shared" si="0"/>
        <v>0</v>
      </c>
      <c r="F37" s="26"/>
      <c r="G37" s="75">
        <f>'प्र.भाषा-अ.मूल्यमापन'!L37</f>
        <v>0</v>
      </c>
      <c r="H37" s="72">
        <f t="shared" si="1"/>
        <v>0</v>
      </c>
      <c r="I37" s="72">
        <f t="shared" si="2"/>
        <v>0</v>
      </c>
      <c r="J37" s="75">
        <f t="shared" si="3"/>
        <v>0</v>
      </c>
      <c r="K37" s="201" t="s">
        <v>322</v>
      </c>
      <c r="L37" s="200">
        <f t="shared" si="4"/>
        <v>0</v>
      </c>
      <c r="M37" s="33" t="str">
        <f t="shared" si="5"/>
        <v>Fail</v>
      </c>
    </row>
    <row r="38" spans="1:13" ht="21.6" customHeight="1">
      <c r="A38" s="24">
        <f>'विद्य्र्थ्याची माहिती'!A38</f>
        <v>29</v>
      </c>
      <c r="B38" s="71">
        <f>'विद्य्र्थ्याची माहिती'!B38</f>
        <v>0</v>
      </c>
      <c r="C38" s="26"/>
      <c r="D38" s="75">
        <f>'प्र.भाषा-अ.मूल्यमापन'!G38</f>
        <v>0</v>
      </c>
      <c r="E38" s="72">
        <f t="shared" si="0"/>
        <v>0</v>
      </c>
      <c r="F38" s="26"/>
      <c r="G38" s="75">
        <f>'प्र.भाषा-अ.मूल्यमापन'!L38</f>
        <v>0</v>
      </c>
      <c r="H38" s="72">
        <f t="shared" si="1"/>
        <v>0</v>
      </c>
      <c r="I38" s="72">
        <f t="shared" si="2"/>
        <v>0</v>
      </c>
      <c r="J38" s="75">
        <f t="shared" si="3"/>
        <v>0</v>
      </c>
      <c r="K38" s="201" t="s">
        <v>322</v>
      </c>
      <c r="L38" s="200">
        <f t="shared" si="4"/>
        <v>0</v>
      </c>
      <c r="M38" s="33" t="str">
        <f t="shared" si="5"/>
        <v>Fail</v>
      </c>
    </row>
    <row r="39" spans="1:13" ht="21.6" customHeight="1">
      <c r="A39" s="24">
        <f>'विद्य्र्थ्याची माहिती'!A39</f>
        <v>30</v>
      </c>
      <c r="B39" s="71">
        <f>'विद्य्र्थ्याची माहिती'!B39</f>
        <v>0</v>
      </c>
      <c r="C39" s="26"/>
      <c r="D39" s="75">
        <f>'प्र.भाषा-अ.मूल्यमापन'!G39</f>
        <v>0</v>
      </c>
      <c r="E39" s="72">
        <f t="shared" si="0"/>
        <v>0</v>
      </c>
      <c r="F39" s="26"/>
      <c r="G39" s="75">
        <f>'प्र.भाषा-अ.मूल्यमापन'!L39</f>
        <v>0</v>
      </c>
      <c r="H39" s="72">
        <f t="shared" si="1"/>
        <v>0</v>
      </c>
      <c r="I39" s="72">
        <f t="shared" si="2"/>
        <v>0</v>
      </c>
      <c r="J39" s="75">
        <f t="shared" si="3"/>
        <v>0</v>
      </c>
      <c r="K39" s="201" t="s">
        <v>322</v>
      </c>
      <c r="L39" s="200">
        <f t="shared" si="4"/>
        <v>0</v>
      </c>
      <c r="M39" s="33" t="str">
        <f t="shared" si="5"/>
        <v>Fail</v>
      </c>
    </row>
    <row r="40" spans="1:13" ht="21.6" customHeight="1">
      <c r="A40" s="24">
        <f>'विद्य्र्थ्याची माहिती'!A40</f>
        <v>31</v>
      </c>
      <c r="B40" s="71">
        <f>'विद्य्र्थ्याची माहिती'!B40</f>
        <v>0</v>
      </c>
      <c r="C40" s="26"/>
      <c r="D40" s="75">
        <f>'प्र.भाषा-अ.मूल्यमापन'!G40</f>
        <v>0</v>
      </c>
      <c r="E40" s="72">
        <f t="shared" si="0"/>
        <v>0</v>
      </c>
      <c r="F40" s="26"/>
      <c r="G40" s="75">
        <f>'प्र.भाषा-अ.मूल्यमापन'!L40</f>
        <v>0</v>
      </c>
      <c r="H40" s="72">
        <f t="shared" si="1"/>
        <v>0</v>
      </c>
      <c r="I40" s="72">
        <f t="shared" si="2"/>
        <v>0</v>
      </c>
      <c r="J40" s="75">
        <f t="shared" si="3"/>
        <v>0</v>
      </c>
      <c r="K40" s="201" t="s">
        <v>322</v>
      </c>
      <c r="L40" s="200">
        <f t="shared" si="4"/>
        <v>0</v>
      </c>
      <c r="M40" s="33" t="str">
        <f t="shared" si="5"/>
        <v>Fail</v>
      </c>
    </row>
    <row r="41" spans="1:13" ht="21.6" customHeight="1">
      <c r="A41" s="24">
        <f>'विद्य्र्थ्याची माहिती'!A41</f>
        <v>32</v>
      </c>
      <c r="B41" s="71">
        <f>'विद्य्र्थ्याची माहिती'!B41</f>
        <v>0</v>
      </c>
      <c r="C41" s="26"/>
      <c r="D41" s="75">
        <f>'प्र.भाषा-अ.मूल्यमापन'!G41</f>
        <v>0</v>
      </c>
      <c r="E41" s="72">
        <f t="shared" si="0"/>
        <v>0</v>
      </c>
      <c r="F41" s="26"/>
      <c r="G41" s="75">
        <f>'प्र.भाषा-अ.मूल्यमापन'!L41</f>
        <v>0</v>
      </c>
      <c r="H41" s="72">
        <f t="shared" si="1"/>
        <v>0</v>
      </c>
      <c r="I41" s="72">
        <f t="shared" si="2"/>
        <v>0</v>
      </c>
      <c r="J41" s="75">
        <f t="shared" si="3"/>
        <v>0</v>
      </c>
      <c r="K41" s="201" t="s">
        <v>322</v>
      </c>
      <c r="L41" s="200">
        <f t="shared" si="4"/>
        <v>0</v>
      </c>
      <c r="M41" s="33" t="str">
        <f t="shared" si="5"/>
        <v>Fail</v>
      </c>
    </row>
    <row r="42" spans="1:13" ht="21.6" customHeight="1">
      <c r="A42" s="24">
        <f>'विद्य्र्थ्याची माहिती'!A42</f>
        <v>33</v>
      </c>
      <c r="B42" s="71">
        <f>'विद्य्र्थ्याची माहिती'!B42</f>
        <v>0</v>
      </c>
      <c r="C42" s="26"/>
      <c r="D42" s="75">
        <f>'प्र.भाषा-अ.मूल्यमापन'!G42</f>
        <v>0</v>
      </c>
      <c r="E42" s="72">
        <f t="shared" si="0"/>
        <v>0</v>
      </c>
      <c r="F42" s="26"/>
      <c r="G42" s="75">
        <f>'प्र.भाषा-अ.मूल्यमापन'!L42</f>
        <v>0</v>
      </c>
      <c r="H42" s="72">
        <f t="shared" si="1"/>
        <v>0</v>
      </c>
      <c r="I42" s="72">
        <f t="shared" si="2"/>
        <v>0</v>
      </c>
      <c r="J42" s="75">
        <f t="shared" si="3"/>
        <v>0</v>
      </c>
      <c r="K42" s="201" t="s">
        <v>322</v>
      </c>
      <c r="L42" s="200">
        <f t="shared" si="4"/>
        <v>0</v>
      </c>
      <c r="M42" s="33" t="str">
        <f t="shared" si="5"/>
        <v>Fail</v>
      </c>
    </row>
    <row r="43" spans="1:13" ht="21.6" customHeight="1">
      <c r="A43" s="24">
        <f>'विद्य्र्थ्याची माहिती'!A43</f>
        <v>34</v>
      </c>
      <c r="B43" s="71">
        <f>'विद्य्र्थ्याची माहिती'!B43</f>
        <v>0</v>
      </c>
      <c r="C43" s="26"/>
      <c r="D43" s="75">
        <f>'प्र.भाषा-अ.मूल्यमापन'!G43</f>
        <v>0</v>
      </c>
      <c r="E43" s="72">
        <f t="shared" si="0"/>
        <v>0</v>
      </c>
      <c r="F43" s="26"/>
      <c r="G43" s="75">
        <f>'प्र.भाषा-अ.मूल्यमापन'!L43</f>
        <v>0</v>
      </c>
      <c r="H43" s="72">
        <f t="shared" si="1"/>
        <v>0</v>
      </c>
      <c r="I43" s="72">
        <f t="shared" si="2"/>
        <v>0</v>
      </c>
      <c r="J43" s="75">
        <f t="shared" si="3"/>
        <v>0</v>
      </c>
      <c r="K43" s="201" t="s">
        <v>322</v>
      </c>
      <c r="L43" s="200">
        <f t="shared" si="4"/>
        <v>0</v>
      </c>
      <c r="M43" s="33" t="str">
        <f t="shared" si="5"/>
        <v>Fail</v>
      </c>
    </row>
    <row r="44" spans="1:13" ht="21.6" customHeight="1">
      <c r="A44" s="24">
        <f>'विद्य्र्थ्याची माहिती'!A44</f>
        <v>35</v>
      </c>
      <c r="B44" s="71">
        <f>'विद्य्र्थ्याची माहिती'!B44</f>
        <v>0</v>
      </c>
      <c r="C44" s="26"/>
      <c r="D44" s="75">
        <f>'प्र.भाषा-अ.मूल्यमापन'!G44</f>
        <v>0</v>
      </c>
      <c r="E44" s="72">
        <f t="shared" si="0"/>
        <v>0</v>
      </c>
      <c r="F44" s="26"/>
      <c r="G44" s="75">
        <f>'प्र.भाषा-अ.मूल्यमापन'!L44</f>
        <v>0</v>
      </c>
      <c r="H44" s="72">
        <f t="shared" si="1"/>
        <v>0</v>
      </c>
      <c r="I44" s="72">
        <f t="shared" si="2"/>
        <v>0</v>
      </c>
      <c r="J44" s="75">
        <f t="shared" si="3"/>
        <v>0</v>
      </c>
      <c r="K44" s="201" t="s">
        <v>322</v>
      </c>
      <c r="L44" s="200">
        <f t="shared" si="4"/>
        <v>0</v>
      </c>
      <c r="M44" s="33" t="str">
        <f t="shared" si="5"/>
        <v>Fail</v>
      </c>
    </row>
    <row r="45" spans="1:13" ht="21.6" customHeight="1">
      <c r="A45" s="24">
        <f>'विद्य्र्थ्याची माहिती'!A45</f>
        <v>36</v>
      </c>
      <c r="B45" s="71">
        <f>'विद्य्र्थ्याची माहिती'!B45</f>
        <v>0</v>
      </c>
      <c r="C45" s="26"/>
      <c r="D45" s="75">
        <f>'प्र.भाषा-अ.मूल्यमापन'!G45</f>
        <v>0</v>
      </c>
      <c r="E45" s="72">
        <f t="shared" si="0"/>
        <v>0</v>
      </c>
      <c r="F45" s="26"/>
      <c r="G45" s="75">
        <f>'प्र.भाषा-अ.मूल्यमापन'!L45</f>
        <v>0</v>
      </c>
      <c r="H45" s="72">
        <f t="shared" si="1"/>
        <v>0</v>
      </c>
      <c r="I45" s="72">
        <f t="shared" si="2"/>
        <v>0</v>
      </c>
      <c r="J45" s="75">
        <f t="shared" si="3"/>
        <v>0</v>
      </c>
      <c r="K45" s="201" t="s">
        <v>322</v>
      </c>
      <c r="L45" s="200">
        <f t="shared" si="4"/>
        <v>0</v>
      </c>
      <c r="M45" s="33" t="str">
        <f t="shared" si="5"/>
        <v>Fail</v>
      </c>
    </row>
    <row r="46" spans="1:13" ht="21.6" customHeight="1">
      <c r="A46" s="24">
        <f>'विद्य्र्थ्याची माहिती'!A46</f>
        <v>37</v>
      </c>
      <c r="B46" s="71">
        <f>'विद्य्र्थ्याची माहिती'!B46</f>
        <v>0</v>
      </c>
      <c r="C46" s="26"/>
      <c r="D46" s="75">
        <f>'प्र.भाषा-अ.मूल्यमापन'!G46</f>
        <v>0</v>
      </c>
      <c r="E46" s="72">
        <f t="shared" si="0"/>
        <v>0</v>
      </c>
      <c r="F46" s="26"/>
      <c r="G46" s="75">
        <f>'प्र.भाषा-अ.मूल्यमापन'!L46</f>
        <v>0</v>
      </c>
      <c r="H46" s="72">
        <f t="shared" si="1"/>
        <v>0</v>
      </c>
      <c r="I46" s="72">
        <f t="shared" si="2"/>
        <v>0</v>
      </c>
      <c r="J46" s="75">
        <f t="shared" si="3"/>
        <v>0</v>
      </c>
      <c r="K46" s="201" t="s">
        <v>322</v>
      </c>
      <c r="L46" s="200">
        <f t="shared" si="4"/>
        <v>0</v>
      </c>
      <c r="M46" s="33" t="str">
        <f t="shared" si="5"/>
        <v>Fail</v>
      </c>
    </row>
    <row r="47" spans="1:13" ht="21.6" customHeight="1">
      <c r="A47" s="24">
        <f>'विद्य्र्थ्याची माहिती'!A47</f>
        <v>38</v>
      </c>
      <c r="B47" s="71">
        <f>'विद्य्र्थ्याची माहिती'!B47</f>
        <v>0</v>
      </c>
      <c r="C47" s="26"/>
      <c r="D47" s="75">
        <f>'प्र.भाषा-अ.मूल्यमापन'!G47</f>
        <v>0</v>
      </c>
      <c r="E47" s="72">
        <f t="shared" si="0"/>
        <v>0</v>
      </c>
      <c r="F47" s="26"/>
      <c r="G47" s="75">
        <f>'प्र.भाषा-अ.मूल्यमापन'!L47</f>
        <v>0</v>
      </c>
      <c r="H47" s="72">
        <f t="shared" si="1"/>
        <v>0</v>
      </c>
      <c r="I47" s="72">
        <f t="shared" si="2"/>
        <v>0</v>
      </c>
      <c r="J47" s="75">
        <f t="shared" si="3"/>
        <v>0</v>
      </c>
      <c r="K47" s="201" t="s">
        <v>322</v>
      </c>
      <c r="L47" s="200">
        <f t="shared" si="4"/>
        <v>0</v>
      </c>
      <c r="M47" s="33" t="str">
        <f t="shared" si="5"/>
        <v>Fail</v>
      </c>
    </row>
    <row r="48" spans="1:13" ht="21.6" customHeight="1">
      <c r="A48" s="24">
        <f>'विद्य्र्थ्याची माहिती'!A48</f>
        <v>39</v>
      </c>
      <c r="B48" s="71">
        <f>'विद्य्र्थ्याची माहिती'!B48</f>
        <v>0</v>
      </c>
      <c r="C48" s="26"/>
      <c r="D48" s="75">
        <f>'प्र.भाषा-अ.मूल्यमापन'!G48</f>
        <v>0</v>
      </c>
      <c r="E48" s="72">
        <f t="shared" si="0"/>
        <v>0</v>
      </c>
      <c r="F48" s="26"/>
      <c r="G48" s="75">
        <f>'प्र.भाषा-अ.मूल्यमापन'!L48</f>
        <v>0</v>
      </c>
      <c r="H48" s="72">
        <f t="shared" si="1"/>
        <v>0</v>
      </c>
      <c r="I48" s="72">
        <f t="shared" si="2"/>
        <v>0</v>
      </c>
      <c r="J48" s="75">
        <f t="shared" si="3"/>
        <v>0</v>
      </c>
      <c r="K48" s="201" t="s">
        <v>322</v>
      </c>
      <c r="L48" s="200">
        <f t="shared" si="4"/>
        <v>0</v>
      </c>
      <c r="M48" s="33" t="str">
        <f t="shared" si="5"/>
        <v>Fail</v>
      </c>
    </row>
    <row r="49" spans="1:14" ht="21.6" customHeight="1">
      <c r="A49" s="24">
        <f>'विद्य्र्थ्याची माहिती'!A49</f>
        <v>40</v>
      </c>
      <c r="B49" s="71">
        <f>'विद्य्र्थ्याची माहिती'!B49</f>
        <v>0</v>
      </c>
      <c r="C49" s="26"/>
      <c r="D49" s="75">
        <f>'प्र.भाषा-अ.मूल्यमापन'!G49</f>
        <v>0</v>
      </c>
      <c r="E49" s="72">
        <f t="shared" si="0"/>
        <v>0</v>
      </c>
      <c r="F49" s="26"/>
      <c r="G49" s="75">
        <f>'प्र.भाषा-अ.मूल्यमापन'!L49</f>
        <v>0</v>
      </c>
      <c r="H49" s="72">
        <f t="shared" si="1"/>
        <v>0</v>
      </c>
      <c r="I49" s="72">
        <f t="shared" si="2"/>
        <v>0</v>
      </c>
      <c r="J49" s="75">
        <f t="shared" si="3"/>
        <v>0</v>
      </c>
      <c r="K49" s="201" t="s">
        <v>322</v>
      </c>
      <c r="L49" s="200">
        <f t="shared" si="4"/>
        <v>0</v>
      </c>
      <c r="M49" s="33" t="str">
        <f t="shared" si="5"/>
        <v>Fail</v>
      </c>
    </row>
    <row r="50" spans="1:14" ht="21.6" customHeight="1">
      <c r="A50" s="24">
        <f>'विद्य्र्थ्याची माहिती'!A50</f>
        <v>41</v>
      </c>
      <c r="B50" s="71">
        <f>'विद्य्र्थ्याची माहिती'!B50</f>
        <v>0</v>
      </c>
      <c r="C50" s="26"/>
      <c r="D50" s="75">
        <f>'प्र.भाषा-अ.मूल्यमापन'!G50</f>
        <v>0</v>
      </c>
      <c r="E50" s="72">
        <f t="shared" si="0"/>
        <v>0</v>
      </c>
      <c r="F50" s="26"/>
      <c r="G50" s="75">
        <f>'प्र.भाषा-अ.मूल्यमापन'!L50</f>
        <v>0</v>
      </c>
      <c r="H50" s="72">
        <f t="shared" si="1"/>
        <v>0</v>
      </c>
      <c r="I50" s="72">
        <f t="shared" si="2"/>
        <v>0</v>
      </c>
      <c r="J50" s="75">
        <f t="shared" si="3"/>
        <v>0</v>
      </c>
      <c r="K50" s="201" t="s">
        <v>322</v>
      </c>
      <c r="L50" s="200">
        <f t="shared" si="4"/>
        <v>0</v>
      </c>
      <c r="M50" s="33" t="str">
        <f t="shared" si="5"/>
        <v>Fail</v>
      </c>
    </row>
    <row r="51" spans="1:14" ht="21.6" customHeight="1">
      <c r="A51" s="24">
        <f>'विद्य्र्थ्याची माहिती'!A51</f>
        <v>42</v>
      </c>
      <c r="B51" s="71">
        <f>'विद्य्र्थ्याची माहिती'!B51</f>
        <v>0</v>
      </c>
      <c r="C51" s="26"/>
      <c r="D51" s="75">
        <f>'प्र.भाषा-अ.मूल्यमापन'!G51</f>
        <v>0</v>
      </c>
      <c r="E51" s="72">
        <f t="shared" si="0"/>
        <v>0</v>
      </c>
      <c r="F51" s="26"/>
      <c r="G51" s="75">
        <f>'प्र.भाषा-अ.मूल्यमापन'!L51</f>
        <v>0</v>
      </c>
      <c r="H51" s="72">
        <f t="shared" si="1"/>
        <v>0</v>
      </c>
      <c r="I51" s="72">
        <f t="shared" si="2"/>
        <v>0</v>
      </c>
      <c r="J51" s="75">
        <f t="shared" si="3"/>
        <v>0</v>
      </c>
      <c r="K51" s="201" t="s">
        <v>322</v>
      </c>
      <c r="L51" s="200">
        <f t="shared" si="4"/>
        <v>0</v>
      </c>
      <c r="M51" s="33" t="str">
        <f t="shared" si="5"/>
        <v>Fail</v>
      </c>
    </row>
    <row r="52" spans="1:14" ht="21.6" customHeight="1">
      <c r="A52" s="24">
        <f>'विद्य्र्थ्याची माहिती'!A52</f>
        <v>43</v>
      </c>
      <c r="B52" s="71">
        <f>'विद्य्र्थ्याची माहिती'!B52</f>
        <v>0</v>
      </c>
      <c r="C52" s="26"/>
      <c r="D52" s="75">
        <f>'प्र.भाषा-अ.मूल्यमापन'!G52</f>
        <v>0</v>
      </c>
      <c r="E52" s="72">
        <f t="shared" si="0"/>
        <v>0</v>
      </c>
      <c r="F52" s="26"/>
      <c r="G52" s="75">
        <f>'प्र.भाषा-अ.मूल्यमापन'!L52</f>
        <v>0</v>
      </c>
      <c r="H52" s="72">
        <f t="shared" si="1"/>
        <v>0</v>
      </c>
      <c r="I52" s="72">
        <f t="shared" si="2"/>
        <v>0</v>
      </c>
      <c r="J52" s="75">
        <f t="shared" si="3"/>
        <v>0</v>
      </c>
      <c r="K52" s="201" t="s">
        <v>322</v>
      </c>
      <c r="L52" s="200">
        <f t="shared" si="4"/>
        <v>0</v>
      </c>
      <c r="M52" s="33" t="str">
        <f t="shared" si="5"/>
        <v>Fail</v>
      </c>
    </row>
    <row r="53" spans="1:14" ht="21.6" customHeight="1">
      <c r="A53" s="24">
        <f>'विद्य्र्थ्याची माहिती'!A53</f>
        <v>44</v>
      </c>
      <c r="B53" s="71">
        <f>'विद्य्र्थ्याची माहिती'!B53</f>
        <v>0</v>
      </c>
      <c r="C53" s="26"/>
      <c r="D53" s="75">
        <f>'प्र.भाषा-अ.मूल्यमापन'!G53</f>
        <v>0</v>
      </c>
      <c r="E53" s="72">
        <f t="shared" si="0"/>
        <v>0</v>
      </c>
      <c r="F53" s="26"/>
      <c r="G53" s="75">
        <f>'प्र.भाषा-अ.मूल्यमापन'!L53</f>
        <v>0</v>
      </c>
      <c r="H53" s="72">
        <f t="shared" si="1"/>
        <v>0</v>
      </c>
      <c r="I53" s="72">
        <f t="shared" si="2"/>
        <v>0</v>
      </c>
      <c r="J53" s="75">
        <f t="shared" si="3"/>
        <v>0</v>
      </c>
      <c r="K53" s="201" t="s">
        <v>322</v>
      </c>
      <c r="L53" s="200">
        <f t="shared" si="4"/>
        <v>0</v>
      </c>
      <c r="M53" s="33" t="str">
        <f t="shared" si="5"/>
        <v>Fail</v>
      </c>
    </row>
    <row r="54" spans="1:14" ht="21.6" customHeight="1">
      <c r="A54" s="24">
        <f>'विद्य्र्थ्याची माहिती'!A54</f>
        <v>45</v>
      </c>
      <c r="B54" s="71">
        <f>'विद्य्र्थ्याची माहिती'!B54</f>
        <v>0</v>
      </c>
      <c r="C54" s="26"/>
      <c r="D54" s="75">
        <f>'प्र.भाषा-अ.मूल्यमापन'!G54</f>
        <v>0</v>
      </c>
      <c r="E54" s="72">
        <f t="shared" si="0"/>
        <v>0</v>
      </c>
      <c r="F54" s="26"/>
      <c r="G54" s="75">
        <f>'प्र.भाषा-अ.मूल्यमापन'!L54</f>
        <v>0</v>
      </c>
      <c r="H54" s="72">
        <f t="shared" si="1"/>
        <v>0</v>
      </c>
      <c r="I54" s="72">
        <f t="shared" si="2"/>
        <v>0</v>
      </c>
      <c r="J54" s="75">
        <f t="shared" si="3"/>
        <v>0</v>
      </c>
      <c r="K54" s="201" t="s">
        <v>322</v>
      </c>
      <c r="L54" s="200">
        <f t="shared" si="4"/>
        <v>0</v>
      </c>
      <c r="M54" s="33" t="str">
        <f t="shared" si="5"/>
        <v>Fail</v>
      </c>
    </row>
    <row r="55" spans="1:14" ht="21.6" customHeight="1">
      <c r="A55" s="24">
        <f>'विद्य्र्थ्याची माहिती'!A55</f>
        <v>46</v>
      </c>
      <c r="B55" s="71">
        <f>'विद्य्र्थ्याची माहिती'!B55</f>
        <v>0</v>
      </c>
      <c r="C55" s="26"/>
      <c r="D55" s="75">
        <f>'प्र.भाषा-अ.मूल्यमापन'!G55</f>
        <v>0</v>
      </c>
      <c r="E55" s="72">
        <f t="shared" si="0"/>
        <v>0</v>
      </c>
      <c r="F55" s="26"/>
      <c r="G55" s="75">
        <f>'प्र.भाषा-अ.मूल्यमापन'!L55</f>
        <v>0</v>
      </c>
      <c r="H55" s="72">
        <f t="shared" si="1"/>
        <v>0</v>
      </c>
      <c r="I55" s="72">
        <f t="shared" si="2"/>
        <v>0</v>
      </c>
      <c r="J55" s="75">
        <f t="shared" si="3"/>
        <v>0</v>
      </c>
      <c r="K55" s="201" t="s">
        <v>322</v>
      </c>
      <c r="L55" s="200">
        <f t="shared" si="4"/>
        <v>0</v>
      </c>
      <c r="M55" s="33" t="str">
        <f t="shared" si="5"/>
        <v>Fail</v>
      </c>
    </row>
    <row r="56" spans="1:14" ht="21.6" customHeight="1">
      <c r="A56" s="24">
        <f>'विद्य्र्थ्याची माहिती'!A56</f>
        <v>47</v>
      </c>
      <c r="B56" s="71">
        <f>'विद्य्र्थ्याची माहिती'!B56</f>
        <v>0</v>
      </c>
      <c r="C56" s="26"/>
      <c r="D56" s="75">
        <f>'प्र.भाषा-अ.मूल्यमापन'!G56</f>
        <v>0</v>
      </c>
      <c r="E56" s="72">
        <f t="shared" si="0"/>
        <v>0</v>
      </c>
      <c r="F56" s="26"/>
      <c r="G56" s="75">
        <f>'प्र.भाषा-अ.मूल्यमापन'!L56</f>
        <v>0</v>
      </c>
      <c r="H56" s="72">
        <f t="shared" si="1"/>
        <v>0</v>
      </c>
      <c r="I56" s="72">
        <f t="shared" si="2"/>
        <v>0</v>
      </c>
      <c r="J56" s="75">
        <f t="shared" si="3"/>
        <v>0</v>
      </c>
      <c r="K56" s="201" t="s">
        <v>322</v>
      </c>
      <c r="L56" s="200">
        <f t="shared" si="4"/>
        <v>0</v>
      </c>
      <c r="M56" s="33" t="str">
        <f t="shared" si="5"/>
        <v>Fail</v>
      </c>
    </row>
    <row r="57" spans="1:14" ht="21.6" customHeight="1">
      <c r="A57" s="24">
        <f>'विद्य्र्थ्याची माहिती'!A57</f>
        <v>48</v>
      </c>
      <c r="B57" s="71">
        <f>'विद्य्र्थ्याची माहिती'!B57</f>
        <v>0</v>
      </c>
      <c r="C57" s="26"/>
      <c r="D57" s="75">
        <f>'प्र.भाषा-अ.मूल्यमापन'!G57</f>
        <v>0</v>
      </c>
      <c r="E57" s="72">
        <f t="shared" si="0"/>
        <v>0</v>
      </c>
      <c r="F57" s="26"/>
      <c r="G57" s="75">
        <f>'प्र.भाषा-अ.मूल्यमापन'!L57</f>
        <v>0</v>
      </c>
      <c r="H57" s="72">
        <f t="shared" si="1"/>
        <v>0</v>
      </c>
      <c r="I57" s="72">
        <f t="shared" si="2"/>
        <v>0</v>
      </c>
      <c r="J57" s="75">
        <f t="shared" si="3"/>
        <v>0</v>
      </c>
      <c r="K57" s="201" t="s">
        <v>322</v>
      </c>
      <c r="L57" s="200">
        <f t="shared" si="4"/>
        <v>0</v>
      </c>
      <c r="M57" s="33" t="str">
        <f t="shared" si="5"/>
        <v>Fail</v>
      </c>
    </row>
    <row r="58" spans="1:14" ht="21.6" customHeight="1">
      <c r="A58" s="24">
        <f>'विद्य्र्थ्याची माहिती'!A58</f>
        <v>49</v>
      </c>
      <c r="B58" s="71">
        <f>'विद्य्र्थ्याची माहिती'!B58</f>
        <v>0</v>
      </c>
      <c r="C58" s="26"/>
      <c r="D58" s="75">
        <f>'प्र.भाषा-अ.मूल्यमापन'!G58</f>
        <v>0</v>
      </c>
      <c r="E58" s="72">
        <f t="shared" si="0"/>
        <v>0</v>
      </c>
      <c r="F58" s="26"/>
      <c r="G58" s="75">
        <f>'प्र.भाषा-अ.मूल्यमापन'!L58</f>
        <v>0</v>
      </c>
      <c r="H58" s="72">
        <f t="shared" si="1"/>
        <v>0</v>
      </c>
      <c r="I58" s="72">
        <f t="shared" si="2"/>
        <v>0</v>
      </c>
      <c r="J58" s="75">
        <f t="shared" si="3"/>
        <v>0</v>
      </c>
      <c r="K58" s="201" t="s">
        <v>322</v>
      </c>
      <c r="L58" s="200">
        <f t="shared" si="4"/>
        <v>0</v>
      </c>
      <c r="M58" s="33" t="str">
        <f t="shared" si="5"/>
        <v>Fail</v>
      </c>
    </row>
    <row r="59" spans="1:14" ht="21.6" customHeight="1">
      <c r="A59" s="24">
        <f>'विद्य्र्थ्याची माहिती'!A59</f>
        <v>50</v>
      </c>
      <c r="B59" s="71">
        <f>'विद्य्र्थ्याची माहिती'!B59</f>
        <v>0</v>
      </c>
      <c r="C59" s="26"/>
      <c r="D59" s="75">
        <f>'प्र.भाषा-अ.मूल्यमापन'!G59</f>
        <v>0</v>
      </c>
      <c r="E59" s="72">
        <f t="shared" si="0"/>
        <v>0</v>
      </c>
      <c r="F59" s="26"/>
      <c r="G59" s="75">
        <f>'प्र.भाषा-अ.मूल्यमापन'!L59</f>
        <v>0</v>
      </c>
      <c r="H59" s="72">
        <f t="shared" si="1"/>
        <v>0</v>
      </c>
      <c r="I59" s="72">
        <f t="shared" si="2"/>
        <v>0</v>
      </c>
      <c r="J59" s="75">
        <f t="shared" si="3"/>
        <v>0</v>
      </c>
      <c r="K59" s="201" t="s">
        <v>322</v>
      </c>
      <c r="L59" s="200">
        <f t="shared" si="4"/>
        <v>0</v>
      </c>
      <c r="M59" s="33" t="str">
        <f t="shared" si="5"/>
        <v>Fail</v>
      </c>
    </row>
    <row r="60" spans="1:14" s="11" customFormat="1" ht="21.6" customHeight="1">
      <c r="A60" s="325">
        <f>'विद्य्र्थ्याची माहिती'!A60</f>
        <v>51</v>
      </c>
      <c r="B60" s="326">
        <f>'विद्य्र्थ्याची माहिती'!B60</f>
        <v>0</v>
      </c>
      <c r="C60" s="26"/>
      <c r="D60" s="327">
        <f>'प्र.भाषा-अ.मूल्यमापन'!G60</f>
        <v>0</v>
      </c>
      <c r="E60" s="333">
        <f t="shared" si="0"/>
        <v>0</v>
      </c>
      <c r="F60" s="26"/>
      <c r="G60" s="327">
        <f>'प्र.भाषा-अ.मूल्यमापन'!L60</f>
        <v>0</v>
      </c>
      <c r="H60" s="333">
        <f t="shared" si="1"/>
        <v>0</v>
      </c>
      <c r="I60" s="333">
        <f t="shared" si="2"/>
        <v>0</v>
      </c>
      <c r="J60" s="327">
        <f t="shared" si="3"/>
        <v>0</v>
      </c>
      <c r="K60" s="201" t="s">
        <v>322</v>
      </c>
      <c r="L60" s="336">
        <f t="shared" si="4"/>
        <v>0</v>
      </c>
      <c r="M60" s="327" t="str">
        <f t="shared" si="5"/>
        <v>Fail</v>
      </c>
      <c r="N60" s="335"/>
    </row>
    <row r="61" spans="1:14" s="11" customFormat="1" ht="21.6" customHeight="1">
      <c r="A61" s="325">
        <f>'विद्य्र्थ्याची माहिती'!A61</f>
        <v>52</v>
      </c>
      <c r="B61" s="326">
        <f>'विद्य्र्थ्याची माहिती'!B61</f>
        <v>0</v>
      </c>
      <c r="C61" s="26"/>
      <c r="D61" s="327">
        <f>'प्र.भाषा-अ.मूल्यमापन'!G61</f>
        <v>0</v>
      </c>
      <c r="E61" s="333">
        <f t="shared" si="0"/>
        <v>0</v>
      </c>
      <c r="F61" s="26"/>
      <c r="G61" s="327">
        <f>'प्र.भाषा-अ.मूल्यमापन'!L61</f>
        <v>0</v>
      </c>
      <c r="H61" s="333">
        <f t="shared" si="1"/>
        <v>0</v>
      </c>
      <c r="I61" s="333">
        <f t="shared" si="2"/>
        <v>0</v>
      </c>
      <c r="J61" s="327">
        <f t="shared" si="3"/>
        <v>0</v>
      </c>
      <c r="K61" s="201" t="s">
        <v>322</v>
      </c>
      <c r="L61" s="336">
        <f t="shared" si="4"/>
        <v>0</v>
      </c>
      <c r="M61" s="327" t="str">
        <f t="shared" si="5"/>
        <v>Fail</v>
      </c>
      <c r="N61" s="335"/>
    </row>
    <row r="62" spans="1:14" s="11" customFormat="1" ht="21.6" customHeight="1">
      <c r="A62" s="325">
        <f>'विद्य्र्थ्याची माहिती'!A62</f>
        <v>53</v>
      </c>
      <c r="B62" s="326">
        <f>'विद्य्र्थ्याची माहिती'!B62</f>
        <v>0</v>
      </c>
      <c r="C62" s="26"/>
      <c r="D62" s="327">
        <f>'प्र.भाषा-अ.मूल्यमापन'!G62</f>
        <v>0</v>
      </c>
      <c r="E62" s="333">
        <f t="shared" si="0"/>
        <v>0</v>
      </c>
      <c r="F62" s="26"/>
      <c r="G62" s="327">
        <f>'प्र.भाषा-अ.मूल्यमापन'!L62</f>
        <v>0</v>
      </c>
      <c r="H62" s="333">
        <f t="shared" si="1"/>
        <v>0</v>
      </c>
      <c r="I62" s="333">
        <f t="shared" si="2"/>
        <v>0</v>
      </c>
      <c r="J62" s="327">
        <f t="shared" si="3"/>
        <v>0</v>
      </c>
      <c r="K62" s="201" t="s">
        <v>322</v>
      </c>
      <c r="L62" s="336">
        <f t="shared" si="4"/>
        <v>0</v>
      </c>
      <c r="M62" s="327" t="str">
        <f t="shared" si="5"/>
        <v>Fail</v>
      </c>
      <c r="N62" s="335"/>
    </row>
    <row r="63" spans="1:14" s="11" customFormat="1" ht="21.6" customHeight="1">
      <c r="A63" s="325">
        <f>'विद्य्र्थ्याची माहिती'!A63</f>
        <v>54</v>
      </c>
      <c r="B63" s="326">
        <f>'विद्य्र्थ्याची माहिती'!B63</f>
        <v>0</v>
      </c>
      <c r="C63" s="26"/>
      <c r="D63" s="327">
        <f>'प्र.भाषा-अ.मूल्यमापन'!G63</f>
        <v>0</v>
      </c>
      <c r="E63" s="333">
        <f t="shared" si="0"/>
        <v>0</v>
      </c>
      <c r="F63" s="26"/>
      <c r="G63" s="327">
        <f>'प्र.भाषा-अ.मूल्यमापन'!L63</f>
        <v>0</v>
      </c>
      <c r="H63" s="333">
        <f t="shared" si="1"/>
        <v>0</v>
      </c>
      <c r="I63" s="333">
        <f t="shared" si="2"/>
        <v>0</v>
      </c>
      <c r="J63" s="327">
        <f t="shared" si="3"/>
        <v>0</v>
      </c>
      <c r="K63" s="201" t="s">
        <v>322</v>
      </c>
      <c r="L63" s="336">
        <f t="shared" si="4"/>
        <v>0</v>
      </c>
      <c r="M63" s="327" t="str">
        <f t="shared" si="5"/>
        <v>Fail</v>
      </c>
      <c r="N63" s="335"/>
    </row>
    <row r="64" spans="1:14" s="11" customFormat="1" ht="21.6" customHeight="1">
      <c r="A64" s="325">
        <f>'विद्य्र्थ्याची माहिती'!A64</f>
        <v>55</v>
      </c>
      <c r="B64" s="326">
        <f>'विद्य्र्थ्याची माहिती'!B64</f>
        <v>0</v>
      </c>
      <c r="C64" s="26"/>
      <c r="D64" s="327">
        <f>'प्र.भाषा-अ.मूल्यमापन'!G64</f>
        <v>0</v>
      </c>
      <c r="E64" s="333">
        <f t="shared" si="0"/>
        <v>0</v>
      </c>
      <c r="F64" s="26"/>
      <c r="G64" s="327">
        <f>'प्र.भाषा-अ.मूल्यमापन'!L64</f>
        <v>0</v>
      </c>
      <c r="H64" s="333">
        <f t="shared" si="1"/>
        <v>0</v>
      </c>
      <c r="I64" s="333">
        <f t="shared" si="2"/>
        <v>0</v>
      </c>
      <c r="J64" s="327">
        <f t="shared" si="3"/>
        <v>0</v>
      </c>
      <c r="K64" s="201" t="s">
        <v>322</v>
      </c>
      <c r="L64" s="336">
        <f t="shared" si="4"/>
        <v>0</v>
      </c>
      <c r="M64" s="327" t="str">
        <f t="shared" si="5"/>
        <v>Fail</v>
      </c>
      <c r="N64" s="335"/>
    </row>
    <row r="65" spans="1:16" s="11" customFormat="1" ht="21.6" customHeight="1">
      <c r="A65" s="325">
        <f>'विद्य्र्थ्याची माहिती'!A65</f>
        <v>56</v>
      </c>
      <c r="B65" s="326">
        <f>'विद्य्र्थ्याची माहिती'!B65</f>
        <v>0</v>
      </c>
      <c r="C65" s="26"/>
      <c r="D65" s="327">
        <f>'प्र.भाषा-अ.मूल्यमापन'!G65</f>
        <v>0</v>
      </c>
      <c r="E65" s="333">
        <f t="shared" si="0"/>
        <v>0</v>
      </c>
      <c r="F65" s="26"/>
      <c r="G65" s="327">
        <f>'प्र.भाषा-अ.मूल्यमापन'!L65</f>
        <v>0</v>
      </c>
      <c r="H65" s="333">
        <f t="shared" si="1"/>
        <v>0</v>
      </c>
      <c r="I65" s="333">
        <f t="shared" si="2"/>
        <v>0</v>
      </c>
      <c r="J65" s="327">
        <f t="shared" si="3"/>
        <v>0</v>
      </c>
      <c r="K65" s="201" t="s">
        <v>322</v>
      </c>
      <c r="L65" s="336">
        <f t="shared" si="4"/>
        <v>0</v>
      </c>
      <c r="M65" s="327" t="str">
        <f t="shared" si="5"/>
        <v>Fail</v>
      </c>
      <c r="N65" s="335"/>
    </row>
    <row r="66" spans="1:16" s="11" customFormat="1" ht="21.6" customHeight="1">
      <c r="A66" s="325">
        <f>'विद्य्र्थ्याची माहिती'!A66</f>
        <v>57</v>
      </c>
      <c r="B66" s="326">
        <f>'विद्य्र्थ्याची माहिती'!B66</f>
        <v>0</v>
      </c>
      <c r="C66" s="26"/>
      <c r="D66" s="327">
        <f>'प्र.भाषा-अ.मूल्यमापन'!G66</f>
        <v>0</v>
      </c>
      <c r="E66" s="333">
        <f t="shared" si="0"/>
        <v>0</v>
      </c>
      <c r="F66" s="26"/>
      <c r="G66" s="327">
        <f>'प्र.भाषा-अ.मूल्यमापन'!L66</f>
        <v>0</v>
      </c>
      <c r="H66" s="333">
        <f t="shared" si="1"/>
        <v>0</v>
      </c>
      <c r="I66" s="333">
        <f t="shared" si="2"/>
        <v>0</v>
      </c>
      <c r="J66" s="327">
        <f t="shared" si="3"/>
        <v>0</v>
      </c>
      <c r="K66" s="201" t="s">
        <v>322</v>
      </c>
      <c r="L66" s="336">
        <f t="shared" si="4"/>
        <v>0</v>
      </c>
      <c r="M66" s="327" t="str">
        <f t="shared" si="5"/>
        <v>Fail</v>
      </c>
      <c r="N66" s="335"/>
    </row>
    <row r="67" spans="1:16" s="11" customFormat="1" ht="21.6" customHeight="1">
      <c r="A67" s="325">
        <f>'विद्य्र्थ्याची माहिती'!A67</f>
        <v>58</v>
      </c>
      <c r="B67" s="326">
        <f>'विद्य्र्थ्याची माहिती'!B67</f>
        <v>0</v>
      </c>
      <c r="C67" s="26"/>
      <c r="D67" s="327">
        <f>'प्र.भाषा-अ.मूल्यमापन'!G67</f>
        <v>0</v>
      </c>
      <c r="E67" s="333">
        <f t="shared" si="0"/>
        <v>0</v>
      </c>
      <c r="F67" s="26"/>
      <c r="G67" s="327">
        <f>'प्र.भाषा-अ.मूल्यमापन'!L67</f>
        <v>0</v>
      </c>
      <c r="H67" s="333">
        <f t="shared" si="1"/>
        <v>0</v>
      </c>
      <c r="I67" s="333">
        <f t="shared" si="2"/>
        <v>0</v>
      </c>
      <c r="J67" s="327">
        <f t="shared" si="3"/>
        <v>0</v>
      </c>
      <c r="K67" s="201" t="s">
        <v>322</v>
      </c>
      <c r="L67" s="336">
        <f t="shared" si="4"/>
        <v>0</v>
      </c>
      <c r="M67" s="327" t="str">
        <f t="shared" si="5"/>
        <v>Fail</v>
      </c>
      <c r="N67" s="335"/>
    </row>
    <row r="68" spans="1:16" s="11" customFormat="1" ht="21.6" customHeight="1">
      <c r="A68" s="325">
        <f>'विद्य्र्थ्याची माहिती'!A68</f>
        <v>59</v>
      </c>
      <c r="B68" s="326">
        <f>'विद्य्र्थ्याची माहिती'!B68</f>
        <v>0</v>
      </c>
      <c r="C68" s="26"/>
      <c r="D68" s="327">
        <f>'प्र.भाषा-अ.मूल्यमापन'!G68</f>
        <v>0</v>
      </c>
      <c r="E68" s="333">
        <f t="shared" si="0"/>
        <v>0</v>
      </c>
      <c r="F68" s="26"/>
      <c r="G68" s="327">
        <f>'प्र.भाषा-अ.मूल्यमापन'!L68</f>
        <v>0</v>
      </c>
      <c r="H68" s="333">
        <f t="shared" si="1"/>
        <v>0</v>
      </c>
      <c r="I68" s="333">
        <f t="shared" si="2"/>
        <v>0</v>
      </c>
      <c r="J68" s="327">
        <f t="shared" si="3"/>
        <v>0</v>
      </c>
      <c r="K68" s="201" t="s">
        <v>322</v>
      </c>
      <c r="L68" s="336">
        <f t="shared" si="4"/>
        <v>0</v>
      </c>
      <c r="M68" s="327" t="str">
        <f t="shared" si="5"/>
        <v>Fail</v>
      </c>
      <c r="N68" s="335"/>
    </row>
    <row r="69" spans="1:16" s="11" customFormat="1" ht="21.6" customHeight="1">
      <c r="A69" s="325">
        <f>'विद्य्र्थ्याची माहिती'!A69</f>
        <v>60</v>
      </c>
      <c r="B69" s="326">
        <f>'विद्य्र्थ्याची माहिती'!B69</f>
        <v>0</v>
      </c>
      <c r="C69" s="26"/>
      <c r="D69" s="327">
        <f>'प्र.भाषा-अ.मूल्यमापन'!G69</f>
        <v>0</v>
      </c>
      <c r="E69" s="333">
        <f t="shared" si="0"/>
        <v>0</v>
      </c>
      <c r="F69" s="26"/>
      <c r="G69" s="327">
        <f>'प्र.भाषा-अ.मूल्यमापन'!L69</f>
        <v>0</v>
      </c>
      <c r="H69" s="333">
        <f t="shared" si="1"/>
        <v>0</v>
      </c>
      <c r="I69" s="333">
        <f t="shared" si="2"/>
        <v>0</v>
      </c>
      <c r="J69" s="327">
        <f t="shared" si="3"/>
        <v>0</v>
      </c>
      <c r="K69" s="201" t="s">
        <v>322</v>
      </c>
      <c r="L69" s="336">
        <f t="shared" si="4"/>
        <v>0</v>
      </c>
      <c r="M69" s="327" t="str">
        <f t="shared" si="5"/>
        <v>Fail</v>
      </c>
      <c r="N69" s="335"/>
    </row>
    <row r="70" spans="1:16" s="69" customFormat="1" ht="21.6" customHeight="1">
      <c r="A70" s="407" t="s">
        <v>145</v>
      </c>
      <c r="B70" s="407"/>
      <c r="C70" s="407"/>
      <c r="D70" s="407"/>
      <c r="E70" s="407"/>
      <c r="F70" s="407"/>
      <c r="G70" s="407"/>
      <c r="H70" s="407"/>
      <c r="I70" s="407"/>
      <c r="J70" s="407"/>
      <c r="K70" s="407"/>
      <c r="L70" s="407"/>
      <c r="M70" s="407"/>
    </row>
    <row r="71" spans="1:16" s="54" customFormat="1" ht="21.6" customHeight="1"/>
    <row r="72" spans="1:16" s="73" customFormat="1" ht="21.6" customHeight="1">
      <c r="A72" s="54"/>
      <c r="B72" s="73" t="str">
        <f>MASTER!B15</f>
        <v>श्री. कोटकर संदीप भास्कर</v>
      </c>
      <c r="C72" s="54"/>
      <c r="D72" s="54"/>
      <c r="E72" s="54"/>
      <c r="F72" s="54"/>
      <c r="G72" s="408" t="str">
        <f>MASTER!B8</f>
        <v>श्री. लेंडे किरण विठ्ठल</v>
      </c>
      <c r="H72" s="408"/>
      <c r="I72" s="408"/>
      <c r="J72" s="408"/>
      <c r="K72" s="408"/>
      <c r="L72" s="408"/>
      <c r="M72" s="408"/>
      <c r="N72" s="54"/>
      <c r="O72" s="54"/>
      <c r="P72" s="54"/>
    </row>
    <row r="73" spans="1:16" s="73" customFormat="1" ht="21.6" customHeight="1">
      <c r="A73" s="54"/>
      <c r="B73" s="74" t="s">
        <v>31</v>
      </c>
      <c r="C73" s="54"/>
      <c r="D73" s="54"/>
      <c r="E73" s="54"/>
      <c r="F73" s="54"/>
      <c r="G73" s="404" t="s">
        <v>42</v>
      </c>
      <c r="H73" s="404"/>
      <c r="I73" s="404"/>
      <c r="J73" s="404"/>
      <c r="K73" s="404"/>
      <c r="L73" s="404"/>
      <c r="M73" s="404"/>
      <c r="N73" s="54"/>
      <c r="O73" s="54"/>
      <c r="P73" s="54"/>
    </row>
    <row r="74" spans="1:16" ht="21.6" customHeight="1">
      <c r="A74" s="69"/>
      <c r="B74" s="69"/>
      <c r="C74" s="69"/>
      <c r="D74" s="69"/>
      <c r="E74" s="69"/>
      <c r="F74" s="69"/>
      <c r="G74" s="69"/>
      <c r="H74" s="69"/>
      <c r="I74" s="69"/>
      <c r="J74" s="69"/>
      <c r="K74" s="69"/>
      <c r="L74" s="69"/>
      <c r="M74" s="69"/>
      <c r="O74" s="69"/>
      <c r="P74" s="69"/>
    </row>
    <row r="75" spans="1:16" ht="21.6" customHeight="1">
      <c r="A75" s="69"/>
      <c r="B75" s="69"/>
      <c r="C75" s="69"/>
      <c r="D75" s="69"/>
      <c r="E75" s="69"/>
      <c r="F75" s="69"/>
      <c r="G75" s="69"/>
      <c r="H75" s="69"/>
      <c r="I75" s="69"/>
      <c r="J75" s="69"/>
      <c r="K75" s="69"/>
      <c r="L75" s="69"/>
      <c r="M75" s="69"/>
      <c r="O75" s="69"/>
      <c r="P75" s="69"/>
    </row>
    <row r="76" spans="1:16" ht="21.6" customHeight="1">
      <c r="A76" s="69"/>
      <c r="B76" s="69"/>
      <c r="C76" s="69"/>
      <c r="D76" s="69"/>
      <c r="E76" s="69"/>
      <c r="F76" s="69"/>
      <c r="G76" s="69"/>
      <c r="H76" s="69"/>
      <c r="I76" s="69"/>
      <c r="J76" s="69"/>
      <c r="K76" s="69"/>
      <c r="L76" s="69"/>
      <c r="M76" s="69"/>
      <c r="O76" s="69"/>
      <c r="P76" s="69"/>
    </row>
    <row r="77" spans="1:16" ht="21.6" customHeight="1">
      <c r="A77" s="69"/>
      <c r="B77" s="69"/>
      <c r="C77" s="69"/>
      <c r="D77" s="69"/>
      <c r="E77" s="69"/>
      <c r="F77" s="69"/>
      <c r="G77" s="69"/>
      <c r="H77" s="69"/>
      <c r="I77" s="69"/>
      <c r="J77" s="69"/>
      <c r="K77" s="69"/>
      <c r="L77" s="69"/>
      <c r="M77" s="69"/>
      <c r="O77" s="69"/>
      <c r="P77" s="69"/>
    </row>
    <row r="78" spans="1:16" ht="21.6" customHeight="1">
      <c r="A78" s="69"/>
      <c r="B78" s="69"/>
      <c r="C78" s="69"/>
      <c r="D78" s="69"/>
      <c r="E78" s="69"/>
      <c r="F78" s="69"/>
      <c r="G78" s="69"/>
      <c r="H78" s="69"/>
      <c r="I78" s="69"/>
      <c r="J78" s="69"/>
      <c r="K78" s="69"/>
      <c r="L78" s="69"/>
      <c r="M78" s="69"/>
      <c r="O78" s="69"/>
      <c r="P78" s="69"/>
    </row>
    <row r="79" spans="1:16" ht="21.6" customHeight="1">
      <c r="A79" s="69"/>
      <c r="B79" s="69"/>
      <c r="C79" s="69"/>
      <c r="D79" s="69"/>
      <c r="E79" s="69"/>
      <c r="F79" s="69"/>
      <c r="G79" s="69"/>
      <c r="H79" s="69"/>
      <c r="I79" s="69"/>
      <c r="J79" s="69"/>
      <c r="K79" s="69"/>
      <c r="L79" s="69"/>
      <c r="M79" s="69"/>
      <c r="O79" s="69"/>
      <c r="P79" s="69"/>
    </row>
    <row r="80" spans="1:16" ht="21.6" customHeight="1">
      <c r="A80" s="69"/>
      <c r="B80" s="69"/>
      <c r="C80" s="69"/>
      <c r="D80" s="69"/>
      <c r="E80" s="69"/>
      <c r="F80" s="69"/>
      <c r="G80" s="69"/>
      <c r="H80" s="69"/>
      <c r="I80" s="69"/>
      <c r="J80" s="69"/>
      <c r="K80" s="69"/>
      <c r="L80" s="69"/>
      <c r="M80" s="69"/>
      <c r="O80" s="69"/>
      <c r="P80" s="69"/>
    </row>
  </sheetData>
  <sheetProtection algorithmName="SHA-512" hashValue="2Pcq/X/CNUKMZRT+gXSZcfvWHJQhWdqoRDWcFhp6Q57pS284c9RmEkdFcauvB62b81WK0SWWIDkqeCdR2Xdauw==" saltValue="qg0aVwZoliFvS3XPfuFZVw==" spinCount="100000" sheet="1" objects="1" scenarios="1"/>
  <mergeCells count="25">
    <mergeCell ref="K7:K8"/>
    <mergeCell ref="L7:L8"/>
    <mergeCell ref="I6:M6"/>
    <mergeCell ref="A1:M2"/>
    <mergeCell ref="A4:M4"/>
    <mergeCell ref="A5:D5"/>
    <mergeCell ref="E5:M5"/>
    <mergeCell ref="C3:F3"/>
    <mergeCell ref="G3:M3"/>
    <mergeCell ref="G73:M73"/>
    <mergeCell ref="C7:C8"/>
    <mergeCell ref="D7:D8"/>
    <mergeCell ref="E7:E8"/>
    <mergeCell ref="F7:F8"/>
    <mergeCell ref="G7:G8"/>
    <mergeCell ref="H7:H8"/>
    <mergeCell ref="I7:I8"/>
    <mergeCell ref="J7:J8"/>
    <mergeCell ref="M7:M8"/>
    <mergeCell ref="A70:M70"/>
    <mergeCell ref="G72:M72"/>
    <mergeCell ref="A6:A9"/>
    <mergeCell ref="B6:B9"/>
    <mergeCell ref="C6:E6"/>
    <mergeCell ref="F6:H6"/>
  </mergeCells>
  <pageMargins left="0.5" right="0.25" top="0.25" bottom="1" header="0" footer="0"/>
  <pageSetup paperSize="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Q80"/>
  <sheetViews>
    <sheetView view="pageBreakPreview" zoomScale="60" zoomScaleNormal="120" workbookViewId="0">
      <pane xSplit="1" ySplit="9" topLeftCell="B46"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9" customWidth="1"/>
    <col min="2" max="2" width="28" style="19" customWidth="1"/>
    <col min="3" max="12" width="6.28515625" style="19" customWidth="1"/>
    <col min="13" max="13" width="5" style="18" customWidth="1"/>
    <col min="14" max="14" width="5.42578125" style="18" customWidth="1"/>
    <col min="15" max="15" width="6.7109375" style="18" customWidth="1"/>
    <col min="16" max="16" width="11.28515625" style="19" customWidth="1"/>
    <col min="17" max="17" width="18" style="19" customWidth="1"/>
    <col min="18" max="16384" width="9.140625" style="19"/>
  </cols>
  <sheetData>
    <row r="1" spans="1:17" ht="21.6" customHeight="1">
      <c r="A1" s="416" t="str">
        <f>MASTER!B5</f>
        <v>अनुदानित माध्यमिक आश्रमशाळा, एकदरे, ता. अकोले जि. अहिल्यानगर</v>
      </c>
      <c r="B1" s="416"/>
      <c r="C1" s="416"/>
      <c r="D1" s="416"/>
      <c r="E1" s="416"/>
      <c r="F1" s="416"/>
      <c r="G1" s="416"/>
      <c r="H1" s="416"/>
      <c r="I1" s="416"/>
      <c r="J1" s="416"/>
      <c r="K1" s="416"/>
      <c r="L1" s="416"/>
    </row>
    <row r="2" spans="1:17" ht="21.6" customHeight="1">
      <c r="A2" s="416"/>
      <c r="B2" s="416"/>
      <c r="C2" s="416"/>
      <c r="D2" s="416"/>
      <c r="E2" s="416"/>
      <c r="F2" s="416"/>
      <c r="G2" s="416"/>
      <c r="H2" s="416"/>
      <c r="I2" s="416"/>
      <c r="J2" s="416"/>
      <c r="K2" s="416"/>
      <c r="L2" s="416"/>
    </row>
    <row r="3" spans="1:17" s="30" customFormat="1" ht="21.6" customHeight="1">
      <c r="A3" s="189" t="s">
        <v>121</v>
      </c>
      <c r="B3" s="191" t="str">
        <f>MASTER!B6</f>
        <v>9 वी</v>
      </c>
      <c r="C3" s="429"/>
      <c r="D3" s="429"/>
      <c r="E3" s="429"/>
      <c r="F3" s="429"/>
      <c r="G3" s="429"/>
      <c r="H3" s="423" t="str">
        <f>MASTER!F15</f>
        <v>विषय - मराठी</v>
      </c>
      <c r="I3" s="423"/>
      <c r="J3" s="423"/>
      <c r="K3" s="423"/>
      <c r="L3" s="420"/>
      <c r="M3" s="29"/>
      <c r="N3" s="29"/>
      <c r="O3" s="29"/>
    </row>
    <row r="4" spans="1:17" ht="21.6" customHeight="1">
      <c r="A4" s="417" t="str">
        <f>MASTER!H16</f>
        <v>अंतर्गत मूल्यमापन (सन 2026-2027)</v>
      </c>
      <c r="B4" s="417"/>
      <c r="C4" s="417"/>
      <c r="D4" s="417"/>
      <c r="E4" s="417"/>
      <c r="F4" s="417"/>
      <c r="G4" s="417"/>
      <c r="H4" s="417"/>
      <c r="I4" s="417"/>
      <c r="J4" s="417"/>
      <c r="K4" s="417"/>
      <c r="L4" s="417"/>
    </row>
    <row r="5" spans="1:17" ht="21.6" customHeight="1">
      <c r="A5" s="418" t="str">
        <f>MASTER!C7</f>
        <v>वर्ग शिक्षक- श्री. ढगे भरत बुधाजी</v>
      </c>
      <c r="B5" s="418"/>
      <c r="C5" s="418"/>
      <c r="D5" s="419"/>
      <c r="E5" s="420" t="str">
        <f>MASTER!C15</f>
        <v>विषय शिक्षक- श्री. कोटकर संदीप भास्कर</v>
      </c>
      <c r="F5" s="421"/>
      <c r="G5" s="421"/>
      <c r="H5" s="421"/>
      <c r="I5" s="421"/>
      <c r="J5" s="421"/>
      <c r="K5" s="421"/>
      <c r="L5" s="421"/>
    </row>
    <row r="6" spans="1:17" ht="21.6" customHeight="1">
      <c r="A6" s="409" t="s">
        <v>193</v>
      </c>
      <c r="B6" s="410" t="s">
        <v>0</v>
      </c>
      <c r="C6" s="410" t="s">
        <v>8</v>
      </c>
      <c r="D6" s="410"/>
      <c r="E6" s="410"/>
      <c r="F6" s="410"/>
      <c r="G6" s="410"/>
      <c r="H6" s="410" t="s">
        <v>52</v>
      </c>
      <c r="I6" s="410"/>
      <c r="J6" s="410"/>
      <c r="K6" s="410"/>
      <c r="L6" s="410"/>
    </row>
    <row r="7" spans="1:17" ht="21.6" customHeight="1">
      <c r="A7" s="409"/>
      <c r="B7" s="410"/>
      <c r="C7" s="427" t="s">
        <v>102</v>
      </c>
      <c r="D7" s="427" t="s">
        <v>103</v>
      </c>
      <c r="E7" s="428" t="s">
        <v>137</v>
      </c>
      <c r="F7" s="428" t="s">
        <v>138</v>
      </c>
      <c r="G7" s="428" t="s">
        <v>6</v>
      </c>
      <c r="H7" s="427" t="s">
        <v>102</v>
      </c>
      <c r="I7" s="427" t="s">
        <v>103</v>
      </c>
      <c r="J7" s="428" t="s">
        <v>137</v>
      </c>
      <c r="K7" s="428" t="s">
        <v>138</v>
      </c>
      <c r="L7" s="428" t="s">
        <v>6</v>
      </c>
    </row>
    <row r="8" spans="1:17" ht="21.6" customHeight="1">
      <c r="A8" s="409"/>
      <c r="B8" s="410"/>
      <c r="C8" s="427"/>
      <c r="D8" s="427"/>
      <c r="E8" s="428"/>
      <c r="F8" s="428"/>
      <c r="G8" s="428"/>
      <c r="H8" s="427"/>
      <c r="I8" s="427"/>
      <c r="J8" s="428"/>
      <c r="K8" s="428"/>
      <c r="L8" s="428"/>
      <c r="P8" s="18"/>
    </row>
    <row r="9" spans="1:17" s="23" customFormat="1" ht="21.6" customHeight="1">
      <c r="A9" s="409"/>
      <c r="B9" s="410"/>
      <c r="C9" s="20">
        <v>5</v>
      </c>
      <c r="D9" s="20">
        <v>5</v>
      </c>
      <c r="E9" s="20">
        <v>5</v>
      </c>
      <c r="F9" s="20">
        <v>5</v>
      </c>
      <c r="G9" s="21">
        <f>SUM(C9:F9)</f>
        <v>20</v>
      </c>
      <c r="H9" s="20">
        <v>5</v>
      </c>
      <c r="I9" s="20">
        <v>5</v>
      </c>
      <c r="J9" s="20">
        <v>5</v>
      </c>
      <c r="K9" s="20">
        <v>5</v>
      </c>
      <c r="L9" s="21">
        <f>SUM(H9:K9)</f>
        <v>20</v>
      </c>
      <c r="M9" s="22"/>
      <c r="N9" s="22"/>
      <c r="O9" s="22"/>
      <c r="P9" s="22"/>
      <c r="Q9" s="22"/>
    </row>
    <row r="10" spans="1:17" ht="21.6" customHeight="1">
      <c r="A10" s="24">
        <f>'विद्य्र्थ्याची माहिती'!A10</f>
        <v>1</v>
      </c>
      <c r="B10" s="25" t="str">
        <f>'विद्य्र्थ्याची माहिती'!B10</f>
        <v>चि. समीर यशवंत देशमुख सखाराम</v>
      </c>
      <c r="C10" s="26">
        <v>4</v>
      </c>
      <c r="D10" s="26">
        <v>5</v>
      </c>
      <c r="E10" s="26">
        <v>4</v>
      </c>
      <c r="F10" s="26">
        <v>5</v>
      </c>
      <c r="G10" s="27">
        <f t="shared" ref="G10:G69" si="0">SUM(C10:F10)</f>
        <v>18</v>
      </c>
      <c r="H10" s="26">
        <v>4</v>
      </c>
      <c r="I10" s="26">
        <v>3</v>
      </c>
      <c r="J10" s="26">
        <v>2</v>
      </c>
      <c r="K10" s="26">
        <v>1</v>
      </c>
      <c r="L10" s="27">
        <f t="shared" ref="L10:L69" si="1">SUM(H10:K10)</f>
        <v>10</v>
      </c>
      <c r="P10" s="18"/>
      <c r="Q10" s="18"/>
    </row>
    <row r="11" spans="1:17" ht="21.6" customHeight="1">
      <c r="A11" s="24">
        <f>'विद्य्र्थ्याची माहिती'!A11</f>
        <v>2</v>
      </c>
      <c r="B11" s="25">
        <f>'विद्य्र्थ्याची माहिती'!B11</f>
        <v>0</v>
      </c>
      <c r="C11" s="26"/>
      <c r="D11" s="26"/>
      <c r="E11" s="26"/>
      <c r="F11" s="26"/>
      <c r="G11" s="27">
        <f t="shared" si="0"/>
        <v>0</v>
      </c>
      <c r="H11" s="26"/>
      <c r="I11" s="26"/>
      <c r="J11" s="26"/>
      <c r="K11" s="26"/>
      <c r="L11" s="27">
        <f t="shared" si="1"/>
        <v>0</v>
      </c>
      <c r="P11" s="18"/>
      <c r="Q11" s="18"/>
    </row>
    <row r="12" spans="1:17" ht="21.6" customHeight="1">
      <c r="A12" s="24">
        <f>'विद्य्र्थ्याची माहिती'!A12</f>
        <v>3</v>
      </c>
      <c r="B12" s="25">
        <f>'विद्य्र्थ्याची माहिती'!B12</f>
        <v>0</v>
      </c>
      <c r="C12" s="26"/>
      <c r="D12" s="26"/>
      <c r="E12" s="26"/>
      <c r="F12" s="26"/>
      <c r="G12" s="27">
        <f t="shared" si="0"/>
        <v>0</v>
      </c>
      <c r="H12" s="26"/>
      <c r="I12" s="26"/>
      <c r="J12" s="26"/>
      <c r="K12" s="26"/>
      <c r="L12" s="27">
        <f t="shared" si="1"/>
        <v>0</v>
      </c>
      <c r="P12" s="18"/>
      <c r="Q12" s="18"/>
    </row>
    <row r="13" spans="1:17" ht="21.6" customHeight="1">
      <c r="A13" s="24">
        <f>'विद्य्र्थ्याची माहिती'!A13</f>
        <v>4</v>
      </c>
      <c r="B13" s="25">
        <f>'विद्य्र्थ्याची माहिती'!B13</f>
        <v>0</v>
      </c>
      <c r="C13" s="26"/>
      <c r="D13" s="26"/>
      <c r="E13" s="26"/>
      <c r="F13" s="26"/>
      <c r="G13" s="27">
        <f t="shared" si="0"/>
        <v>0</v>
      </c>
      <c r="H13" s="26"/>
      <c r="I13" s="26"/>
      <c r="J13" s="26"/>
      <c r="K13" s="26"/>
      <c r="L13" s="27">
        <f t="shared" si="1"/>
        <v>0</v>
      </c>
      <c r="P13" s="18"/>
      <c r="Q13" s="18"/>
    </row>
    <row r="14" spans="1:17" ht="21.6" customHeight="1">
      <c r="A14" s="24">
        <f>'विद्य्र्थ्याची माहिती'!A14</f>
        <v>5</v>
      </c>
      <c r="B14" s="25">
        <f>'विद्य्र्थ्याची माहिती'!B14</f>
        <v>0</v>
      </c>
      <c r="C14" s="26"/>
      <c r="D14" s="26"/>
      <c r="E14" s="26"/>
      <c r="F14" s="26"/>
      <c r="G14" s="27">
        <f t="shared" si="0"/>
        <v>0</v>
      </c>
      <c r="H14" s="26"/>
      <c r="I14" s="26"/>
      <c r="J14" s="26"/>
      <c r="K14" s="26"/>
      <c r="L14" s="27">
        <f t="shared" si="1"/>
        <v>0</v>
      </c>
      <c r="P14" s="18"/>
      <c r="Q14" s="18"/>
    </row>
    <row r="15" spans="1:17" ht="21.6" customHeight="1">
      <c r="A15" s="24">
        <f>'विद्य्र्थ्याची माहिती'!A15</f>
        <v>6</v>
      </c>
      <c r="B15" s="25">
        <f>'विद्य्र्थ्याची माहिती'!B15</f>
        <v>0</v>
      </c>
      <c r="C15" s="26"/>
      <c r="D15" s="26"/>
      <c r="E15" s="26"/>
      <c r="F15" s="26"/>
      <c r="G15" s="27">
        <f t="shared" si="0"/>
        <v>0</v>
      </c>
      <c r="H15" s="26"/>
      <c r="I15" s="26"/>
      <c r="J15" s="26"/>
      <c r="K15" s="26"/>
      <c r="L15" s="27">
        <f t="shared" si="1"/>
        <v>0</v>
      </c>
      <c r="P15" s="18"/>
      <c r="Q15" s="18"/>
    </row>
    <row r="16" spans="1:17" ht="21.6" customHeight="1">
      <c r="A16" s="24">
        <f>'विद्य्र्थ्याची माहिती'!A16</f>
        <v>7</v>
      </c>
      <c r="B16" s="25">
        <f>'विद्य्र्थ्याची माहिती'!B16</f>
        <v>0</v>
      </c>
      <c r="C16" s="26"/>
      <c r="D16" s="26"/>
      <c r="E16" s="26"/>
      <c r="F16" s="26"/>
      <c r="G16" s="27">
        <f t="shared" si="0"/>
        <v>0</v>
      </c>
      <c r="H16" s="26"/>
      <c r="I16" s="26"/>
      <c r="J16" s="26"/>
      <c r="K16" s="26"/>
      <c r="L16" s="27">
        <f t="shared" si="1"/>
        <v>0</v>
      </c>
    </row>
    <row r="17" spans="1:15" ht="21.6" customHeight="1">
      <c r="A17" s="24">
        <f>'विद्य्र्थ्याची माहिती'!A17</f>
        <v>8</v>
      </c>
      <c r="B17" s="25">
        <f>'विद्य्र्थ्याची माहिती'!B17</f>
        <v>0</v>
      </c>
      <c r="C17" s="26"/>
      <c r="D17" s="26"/>
      <c r="E17" s="26"/>
      <c r="F17" s="26"/>
      <c r="G17" s="27">
        <f t="shared" si="0"/>
        <v>0</v>
      </c>
      <c r="H17" s="26"/>
      <c r="I17" s="26"/>
      <c r="J17" s="26"/>
      <c r="K17" s="26"/>
      <c r="L17" s="27">
        <f t="shared" si="1"/>
        <v>0</v>
      </c>
      <c r="O17" s="19"/>
    </row>
    <row r="18" spans="1:15" ht="21.6" customHeight="1">
      <c r="A18" s="24">
        <f>'विद्य्र्थ्याची माहिती'!A18</f>
        <v>9</v>
      </c>
      <c r="B18" s="25">
        <f>'विद्य्र्थ्याची माहिती'!B18</f>
        <v>0</v>
      </c>
      <c r="C18" s="26"/>
      <c r="D18" s="26"/>
      <c r="E18" s="26"/>
      <c r="F18" s="26"/>
      <c r="G18" s="27">
        <f t="shared" si="0"/>
        <v>0</v>
      </c>
      <c r="H18" s="26"/>
      <c r="I18" s="26"/>
      <c r="J18" s="26"/>
      <c r="K18" s="26"/>
      <c r="L18" s="27">
        <f t="shared" si="1"/>
        <v>0</v>
      </c>
      <c r="O18" s="19"/>
    </row>
    <row r="19" spans="1:15" ht="21.6" customHeight="1">
      <c r="A19" s="24">
        <f>'विद्य्र्थ्याची माहिती'!A19</f>
        <v>10</v>
      </c>
      <c r="B19" s="25">
        <f>'विद्य्र्थ्याची माहिती'!B19</f>
        <v>0</v>
      </c>
      <c r="C19" s="26"/>
      <c r="D19" s="26"/>
      <c r="E19" s="26"/>
      <c r="F19" s="26"/>
      <c r="G19" s="27">
        <f t="shared" si="0"/>
        <v>0</v>
      </c>
      <c r="H19" s="26"/>
      <c r="I19" s="26"/>
      <c r="J19" s="26"/>
      <c r="K19" s="26"/>
      <c r="L19" s="27">
        <f t="shared" si="1"/>
        <v>0</v>
      </c>
      <c r="O19" s="19"/>
    </row>
    <row r="20" spans="1:15" ht="21.6" customHeight="1">
      <c r="A20" s="24">
        <f>'विद्य्र्थ्याची माहिती'!A20</f>
        <v>11</v>
      </c>
      <c r="B20" s="25">
        <f>'विद्य्र्थ्याची माहिती'!B20</f>
        <v>0</v>
      </c>
      <c r="C20" s="26"/>
      <c r="D20" s="26"/>
      <c r="E20" s="26"/>
      <c r="F20" s="26"/>
      <c r="G20" s="27">
        <f t="shared" si="0"/>
        <v>0</v>
      </c>
      <c r="H20" s="26"/>
      <c r="I20" s="26"/>
      <c r="J20" s="26"/>
      <c r="K20" s="26"/>
      <c r="L20" s="27">
        <f t="shared" si="1"/>
        <v>0</v>
      </c>
      <c r="O20" s="19"/>
    </row>
    <row r="21" spans="1:15" ht="21.6" customHeight="1">
      <c r="A21" s="24">
        <f>'विद्य्र्थ्याची माहिती'!A21</f>
        <v>12</v>
      </c>
      <c r="B21" s="25">
        <f>'विद्य्र्थ्याची माहिती'!B21</f>
        <v>0</v>
      </c>
      <c r="C21" s="26"/>
      <c r="D21" s="26"/>
      <c r="E21" s="26"/>
      <c r="F21" s="26"/>
      <c r="G21" s="27">
        <f t="shared" si="0"/>
        <v>0</v>
      </c>
      <c r="H21" s="26"/>
      <c r="I21" s="26"/>
      <c r="J21" s="26"/>
      <c r="K21" s="26"/>
      <c r="L21" s="27">
        <f t="shared" si="1"/>
        <v>0</v>
      </c>
      <c r="O21" s="19"/>
    </row>
    <row r="22" spans="1:15" ht="21.6" customHeight="1">
      <c r="A22" s="24">
        <f>'विद्य्र्थ्याची माहिती'!A22</f>
        <v>13</v>
      </c>
      <c r="B22" s="25">
        <f>'विद्य्र्थ्याची माहिती'!B22</f>
        <v>0</v>
      </c>
      <c r="C22" s="26"/>
      <c r="D22" s="26"/>
      <c r="E22" s="26"/>
      <c r="F22" s="26"/>
      <c r="G22" s="27">
        <f t="shared" si="0"/>
        <v>0</v>
      </c>
      <c r="H22" s="26"/>
      <c r="I22" s="26"/>
      <c r="J22" s="26"/>
      <c r="K22" s="26"/>
      <c r="L22" s="27">
        <f t="shared" si="1"/>
        <v>0</v>
      </c>
      <c r="O22" s="19"/>
    </row>
    <row r="23" spans="1:15" ht="21.6" customHeight="1">
      <c r="A23" s="24">
        <f>'विद्य्र्थ्याची माहिती'!A23</f>
        <v>14</v>
      </c>
      <c r="B23" s="25">
        <f>'विद्य्र्थ्याची माहिती'!B23</f>
        <v>0</v>
      </c>
      <c r="C23" s="26"/>
      <c r="D23" s="26"/>
      <c r="E23" s="26"/>
      <c r="F23" s="26"/>
      <c r="G23" s="27">
        <f t="shared" si="0"/>
        <v>0</v>
      </c>
      <c r="H23" s="26"/>
      <c r="I23" s="26"/>
      <c r="J23" s="26"/>
      <c r="K23" s="26"/>
      <c r="L23" s="27">
        <f t="shared" si="1"/>
        <v>0</v>
      </c>
      <c r="O23" s="19"/>
    </row>
    <row r="24" spans="1:15" ht="21.6" customHeight="1">
      <c r="A24" s="24">
        <f>'विद्य्र्थ्याची माहिती'!A24</f>
        <v>15</v>
      </c>
      <c r="B24" s="25">
        <f>'विद्य्र्थ्याची माहिती'!B24</f>
        <v>0</v>
      </c>
      <c r="C24" s="26"/>
      <c r="D24" s="26"/>
      <c r="E24" s="26"/>
      <c r="F24" s="26"/>
      <c r="G24" s="27">
        <f t="shared" si="0"/>
        <v>0</v>
      </c>
      <c r="H24" s="26"/>
      <c r="I24" s="26"/>
      <c r="J24" s="26"/>
      <c r="K24" s="26"/>
      <c r="L24" s="27">
        <f t="shared" si="1"/>
        <v>0</v>
      </c>
      <c r="O24" s="19"/>
    </row>
    <row r="25" spans="1:15" ht="21.6" customHeight="1">
      <c r="A25" s="24">
        <f>'विद्य्र्थ्याची माहिती'!A25</f>
        <v>16</v>
      </c>
      <c r="B25" s="25">
        <f>'विद्य्र्थ्याची माहिती'!B25</f>
        <v>0</v>
      </c>
      <c r="C25" s="26"/>
      <c r="D25" s="26"/>
      <c r="E25" s="26"/>
      <c r="F25" s="26"/>
      <c r="G25" s="27">
        <f t="shared" si="0"/>
        <v>0</v>
      </c>
      <c r="H25" s="26"/>
      <c r="I25" s="26"/>
      <c r="J25" s="26"/>
      <c r="K25" s="26"/>
      <c r="L25" s="27">
        <f t="shared" si="1"/>
        <v>0</v>
      </c>
      <c r="O25" s="19"/>
    </row>
    <row r="26" spans="1:15" ht="21.6" customHeight="1">
      <c r="A26" s="24">
        <f>'विद्य्र्थ्याची माहिती'!A26</f>
        <v>17</v>
      </c>
      <c r="B26" s="25">
        <f>'विद्य्र्थ्याची माहिती'!B26</f>
        <v>0</v>
      </c>
      <c r="C26" s="26"/>
      <c r="D26" s="26"/>
      <c r="E26" s="26"/>
      <c r="F26" s="26"/>
      <c r="G26" s="27">
        <f t="shared" si="0"/>
        <v>0</v>
      </c>
      <c r="H26" s="26"/>
      <c r="I26" s="26"/>
      <c r="J26" s="26"/>
      <c r="K26" s="26"/>
      <c r="L26" s="27">
        <f t="shared" si="1"/>
        <v>0</v>
      </c>
      <c r="O26" s="19"/>
    </row>
    <row r="27" spans="1:15" ht="21.6" customHeight="1">
      <c r="A27" s="24">
        <f>'विद्य्र्थ्याची माहिती'!A27</f>
        <v>18</v>
      </c>
      <c r="B27" s="25">
        <f>'विद्य्र्थ्याची माहिती'!B27</f>
        <v>0</v>
      </c>
      <c r="C27" s="26"/>
      <c r="D27" s="26"/>
      <c r="E27" s="26"/>
      <c r="F27" s="26"/>
      <c r="G27" s="27">
        <f t="shared" si="0"/>
        <v>0</v>
      </c>
      <c r="H27" s="26"/>
      <c r="I27" s="26"/>
      <c r="J27" s="26"/>
      <c r="K27" s="26"/>
      <c r="L27" s="27">
        <f t="shared" si="1"/>
        <v>0</v>
      </c>
      <c r="O27" s="19"/>
    </row>
    <row r="28" spans="1:15" ht="21.6" customHeight="1">
      <c r="A28" s="24">
        <f>'विद्य्र्थ्याची माहिती'!A28</f>
        <v>19</v>
      </c>
      <c r="B28" s="25">
        <f>'विद्य्र्थ्याची माहिती'!B28</f>
        <v>0</v>
      </c>
      <c r="C28" s="26"/>
      <c r="D28" s="26"/>
      <c r="E28" s="26"/>
      <c r="F28" s="26"/>
      <c r="G28" s="27">
        <f t="shared" si="0"/>
        <v>0</v>
      </c>
      <c r="H28" s="26"/>
      <c r="I28" s="26"/>
      <c r="J28" s="26"/>
      <c r="K28" s="26"/>
      <c r="L28" s="27">
        <f t="shared" si="1"/>
        <v>0</v>
      </c>
      <c r="O28" s="19"/>
    </row>
    <row r="29" spans="1:15" ht="21.6" customHeight="1">
      <c r="A29" s="24">
        <f>'विद्य्र्थ्याची माहिती'!A29</f>
        <v>20</v>
      </c>
      <c r="B29" s="25">
        <f>'विद्य्र्थ्याची माहिती'!B29</f>
        <v>0</v>
      </c>
      <c r="C29" s="26"/>
      <c r="D29" s="26"/>
      <c r="E29" s="26"/>
      <c r="F29" s="26"/>
      <c r="G29" s="27">
        <f t="shared" si="0"/>
        <v>0</v>
      </c>
      <c r="H29" s="26"/>
      <c r="I29" s="26"/>
      <c r="J29" s="26"/>
      <c r="K29" s="26"/>
      <c r="L29" s="27">
        <f t="shared" si="1"/>
        <v>0</v>
      </c>
      <c r="O29" s="19"/>
    </row>
    <row r="30" spans="1:15" ht="21.6" customHeight="1">
      <c r="A30" s="24">
        <f>'विद्य्र्थ्याची माहिती'!A30</f>
        <v>21</v>
      </c>
      <c r="B30" s="25">
        <f>'विद्य्र्थ्याची माहिती'!B30</f>
        <v>0</v>
      </c>
      <c r="C30" s="26"/>
      <c r="D30" s="26"/>
      <c r="E30" s="26"/>
      <c r="F30" s="26"/>
      <c r="G30" s="27">
        <f t="shared" si="0"/>
        <v>0</v>
      </c>
      <c r="H30" s="26"/>
      <c r="I30" s="26"/>
      <c r="J30" s="26"/>
      <c r="K30" s="26"/>
      <c r="L30" s="27">
        <f t="shared" si="1"/>
        <v>0</v>
      </c>
      <c r="O30" s="19"/>
    </row>
    <row r="31" spans="1:15" ht="21.6" customHeight="1">
      <c r="A31" s="24">
        <f>'विद्य्र्थ्याची माहिती'!A31</f>
        <v>22</v>
      </c>
      <c r="B31" s="25">
        <f>'विद्य्र्थ्याची माहिती'!B31</f>
        <v>0</v>
      </c>
      <c r="C31" s="26"/>
      <c r="D31" s="26"/>
      <c r="E31" s="26"/>
      <c r="F31" s="26"/>
      <c r="G31" s="27">
        <f t="shared" si="0"/>
        <v>0</v>
      </c>
      <c r="H31" s="26"/>
      <c r="I31" s="26"/>
      <c r="J31" s="26"/>
      <c r="K31" s="26"/>
      <c r="L31" s="27">
        <f t="shared" si="1"/>
        <v>0</v>
      </c>
      <c r="O31" s="19"/>
    </row>
    <row r="32" spans="1:15" ht="21.6" customHeight="1">
      <c r="A32" s="24">
        <f>'विद्य्र्थ्याची माहिती'!A32</f>
        <v>23</v>
      </c>
      <c r="B32" s="25">
        <f>'विद्य्र्थ्याची माहिती'!B32</f>
        <v>0</v>
      </c>
      <c r="C32" s="26"/>
      <c r="D32" s="26"/>
      <c r="E32" s="26"/>
      <c r="F32" s="26"/>
      <c r="G32" s="27">
        <f t="shared" si="0"/>
        <v>0</v>
      </c>
      <c r="H32" s="26"/>
      <c r="I32" s="26"/>
      <c r="J32" s="26"/>
      <c r="K32" s="26"/>
      <c r="L32" s="27">
        <f t="shared" si="1"/>
        <v>0</v>
      </c>
      <c r="O32" s="19"/>
    </row>
    <row r="33" spans="1:15" ht="21.6" customHeight="1">
      <c r="A33" s="24">
        <f>'विद्य्र्थ्याची माहिती'!A33</f>
        <v>24</v>
      </c>
      <c r="B33" s="25">
        <f>'विद्य्र्थ्याची माहिती'!B33</f>
        <v>0</v>
      </c>
      <c r="C33" s="26"/>
      <c r="D33" s="26"/>
      <c r="E33" s="26"/>
      <c r="F33" s="26"/>
      <c r="G33" s="27">
        <f t="shared" si="0"/>
        <v>0</v>
      </c>
      <c r="H33" s="26"/>
      <c r="I33" s="26"/>
      <c r="J33" s="26"/>
      <c r="K33" s="26"/>
      <c r="L33" s="27">
        <f t="shared" si="1"/>
        <v>0</v>
      </c>
      <c r="O33" s="19"/>
    </row>
    <row r="34" spans="1:15" ht="21.6" customHeight="1">
      <c r="A34" s="24">
        <f>'विद्य्र्थ्याची माहिती'!A34</f>
        <v>25</v>
      </c>
      <c r="B34" s="25">
        <f>'विद्य्र्थ्याची माहिती'!B34</f>
        <v>0</v>
      </c>
      <c r="C34" s="26"/>
      <c r="D34" s="26"/>
      <c r="E34" s="26"/>
      <c r="F34" s="26"/>
      <c r="G34" s="27">
        <f t="shared" si="0"/>
        <v>0</v>
      </c>
      <c r="H34" s="26"/>
      <c r="I34" s="26"/>
      <c r="J34" s="26"/>
      <c r="K34" s="26"/>
      <c r="L34" s="27">
        <f t="shared" si="1"/>
        <v>0</v>
      </c>
      <c r="O34" s="19"/>
    </row>
    <row r="35" spans="1:15" ht="21.6" customHeight="1">
      <c r="A35" s="24">
        <f>'विद्य्र्थ्याची माहिती'!A35</f>
        <v>26</v>
      </c>
      <c r="B35" s="25">
        <f>'विद्य्र्थ्याची माहिती'!B35</f>
        <v>0</v>
      </c>
      <c r="C35" s="26"/>
      <c r="D35" s="26"/>
      <c r="E35" s="26"/>
      <c r="F35" s="26"/>
      <c r="G35" s="27">
        <f t="shared" si="0"/>
        <v>0</v>
      </c>
      <c r="H35" s="26"/>
      <c r="I35" s="26"/>
      <c r="J35" s="26"/>
      <c r="K35" s="26"/>
      <c r="L35" s="27">
        <f t="shared" si="1"/>
        <v>0</v>
      </c>
      <c r="O35" s="19"/>
    </row>
    <row r="36" spans="1:15" ht="21.6" customHeight="1">
      <c r="A36" s="24">
        <f>'विद्य्र्थ्याची माहिती'!A36</f>
        <v>27</v>
      </c>
      <c r="B36" s="25">
        <f>'विद्य्र्थ्याची माहिती'!B36</f>
        <v>0</v>
      </c>
      <c r="C36" s="26"/>
      <c r="D36" s="26"/>
      <c r="E36" s="26"/>
      <c r="F36" s="26"/>
      <c r="G36" s="27">
        <f t="shared" si="0"/>
        <v>0</v>
      </c>
      <c r="H36" s="26"/>
      <c r="I36" s="26"/>
      <c r="J36" s="26"/>
      <c r="K36" s="26"/>
      <c r="L36" s="27">
        <f t="shared" si="1"/>
        <v>0</v>
      </c>
      <c r="O36" s="19"/>
    </row>
    <row r="37" spans="1:15" ht="21.6" customHeight="1">
      <c r="A37" s="24">
        <f>'विद्य्र्थ्याची माहिती'!A37</f>
        <v>28</v>
      </c>
      <c r="B37" s="25">
        <f>'विद्य्र्थ्याची माहिती'!B37</f>
        <v>0</v>
      </c>
      <c r="C37" s="26"/>
      <c r="D37" s="26"/>
      <c r="E37" s="26"/>
      <c r="F37" s="26"/>
      <c r="G37" s="27">
        <f t="shared" si="0"/>
        <v>0</v>
      </c>
      <c r="H37" s="26"/>
      <c r="I37" s="26"/>
      <c r="J37" s="26"/>
      <c r="K37" s="26"/>
      <c r="L37" s="27">
        <f t="shared" si="1"/>
        <v>0</v>
      </c>
      <c r="O37" s="19"/>
    </row>
    <row r="38" spans="1:15" ht="21.6" customHeight="1">
      <c r="A38" s="24">
        <f>'विद्य्र्थ्याची माहिती'!A38</f>
        <v>29</v>
      </c>
      <c r="B38" s="25">
        <f>'विद्य्र्थ्याची माहिती'!B38</f>
        <v>0</v>
      </c>
      <c r="C38" s="26"/>
      <c r="D38" s="26"/>
      <c r="E38" s="26"/>
      <c r="F38" s="26"/>
      <c r="G38" s="27">
        <f t="shared" si="0"/>
        <v>0</v>
      </c>
      <c r="H38" s="26"/>
      <c r="I38" s="26"/>
      <c r="J38" s="26"/>
      <c r="K38" s="26"/>
      <c r="L38" s="27">
        <f t="shared" si="1"/>
        <v>0</v>
      </c>
      <c r="O38" s="19"/>
    </row>
    <row r="39" spans="1:15" ht="21.6" customHeight="1">
      <c r="A39" s="24">
        <f>'विद्य्र्थ्याची माहिती'!A39</f>
        <v>30</v>
      </c>
      <c r="B39" s="25">
        <f>'विद्य्र्थ्याची माहिती'!B39</f>
        <v>0</v>
      </c>
      <c r="C39" s="26"/>
      <c r="D39" s="26"/>
      <c r="E39" s="26"/>
      <c r="F39" s="26"/>
      <c r="G39" s="27">
        <f t="shared" si="0"/>
        <v>0</v>
      </c>
      <c r="H39" s="26"/>
      <c r="I39" s="26"/>
      <c r="J39" s="26"/>
      <c r="K39" s="26"/>
      <c r="L39" s="27">
        <f t="shared" si="1"/>
        <v>0</v>
      </c>
      <c r="O39" s="19"/>
    </row>
    <row r="40" spans="1:15" ht="21.6" customHeight="1">
      <c r="A40" s="24">
        <f>'विद्य्र्थ्याची माहिती'!A40</f>
        <v>31</v>
      </c>
      <c r="B40" s="25">
        <f>'विद्य्र्थ्याची माहिती'!B40</f>
        <v>0</v>
      </c>
      <c r="C40" s="26"/>
      <c r="D40" s="26"/>
      <c r="E40" s="26"/>
      <c r="F40" s="26"/>
      <c r="G40" s="27">
        <f t="shared" si="0"/>
        <v>0</v>
      </c>
      <c r="H40" s="26"/>
      <c r="I40" s="26"/>
      <c r="J40" s="26"/>
      <c r="K40" s="26"/>
      <c r="L40" s="27">
        <f t="shared" si="1"/>
        <v>0</v>
      </c>
      <c r="O40" s="19"/>
    </row>
    <row r="41" spans="1:15" ht="21.6" customHeight="1">
      <c r="A41" s="24">
        <f>'विद्य्र्थ्याची माहिती'!A41</f>
        <v>32</v>
      </c>
      <c r="B41" s="25">
        <f>'विद्य्र्थ्याची माहिती'!B41</f>
        <v>0</v>
      </c>
      <c r="C41" s="26"/>
      <c r="D41" s="26"/>
      <c r="E41" s="26"/>
      <c r="F41" s="26"/>
      <c r="G41" s="27">
        <f t="shared" si="0"/>
        <v>0</v>
      </c>
      <c r="H41" s="26"/>
      <c r="I41" s="26"/>
      <c r="J41" s="26"/>
      <c r="K41" s="26"/>
      <c r="L41" s="27">
        <f t="shared" si="1"/>
        <v>0</v>
      </c>
      <c r="O41" s="19"/>
    </row>
    <row r="42" spans="1:15" ht="21.6" customHeight="1">
      <c r="A42" s="24">
        <f>'विद्य्र्थ्याची माहिती'!A42</f>
        <v>33</v>
      </c>
      <c r="B42" s="25">
        <f>'विद्य्र्थ्याची माहिती'!B42</f>
        <v>0</v>
      </c>
      <c r="C42" s="26"/>
      <c r="D42" s="26"/>
      <c r="E42" s="26"/>
      <c r="F42" s="26"/>
      <c r="G42" s="27">
        <f t="shared" si="0"/>
        <v>0</v>
      </c>
      <c r="H42" s="26"/>
      <c r="I42" s="26"/>
      <c r="J42" s="26"/>
      <c r="K42" s="26"/>
      <c r="L42" s="27">
        <f t="shared" si="1"/>
        <v>0</v>
      </c>
      <c r="O42" s="19"/>
    </row>
    <row r="43" spans="1:15" ht="21.6" customHeight="1">
      <c r="A43" s="24">
        <f>'विद्य्र्थ्याची माहिती'!A43</f>
        <v>34</v>
      </c>
      <c r="B43" s="25">
        <f>'विद्य्र्थ्याची माहिती'!B43</f>
        <v>0</v>
      </c>
      <c r="C43" s="26"/>
      <c r="D43" s="26"/>
      <c r="E43" s="26"/>
      <c r="F43" s="26"/>
      <c r="G43" s="27">
        <f t="shared" si="0"/>
        <v>0</v>
      </c>
      <c r="H43" s="26"/>
      <c r="I43" s="26"/>
      <c r="J43" s="26"/>
      <c r="K43" s="26"/>
      <c r="L43" s="27">
        <f t="shared" si="1"/>
        <v>0</v>
      </c>
      <c r="O43" s="19"/>
    </row>
    <row r="44" spans="1:15" ht="21.6" customHeight="1">
      <c r="A44" s="24">
        <f>'विद्य्र्थ्याची माहिती'!A44</f>
        <v>35</v>
      </c>
      <c r="B44" s="25">
        <f>'विद्य्र्थ्याची माहिती'!B44</f>
        <v>0</v>
      </c>
      <c r="C44" s="26"/>
      <c r="D44" s="26"/>
      <c r="E44" s="26"/>
      <c r="F44" s="26"/>
      <c r="G44" s="27">
        <f t="shared" si="0"/>
        <v>0</v>
      </c>
      <c r="H44" s="26"/>
      <c r="I44" s="26"/>
      <c r="J44" s="26"/>
      <c r="K44" s="26"/>
      <c r="L44" s="27">
        <f t="shared" si="1"/>
        <v>0</v>
      </c>
      <c r="O44" s="19"/>
    </row>
    <row r="45" spans="1:15" ht="21.6" customHeight="1">
      <c r="A45" s="24">
        <f>'विद्य्र्थ्याची माहिती'!A45</f>
        <v>36</v>
      </c>
      <c r="B45" s="25">
        <f>'विद्य्र्थ्याची माहिती'!B45</f>
        <v>0</v>
      </c>
      <c r="C45" s="26"/>
      <c r="D45" s="26"/>
      <c r="E45" s="26"/>
      <c r="F45" s="26"/>
      <c r="G45" s="27">
        <f t="shared" si="0"/>
        <v>0</v>
      </c>
      <c r="H45" s="26"/>
      <c r="I45" s="26"/>
      <c r="J45" s="26"/>
      <c r="K45" s="26"/>
      <c r="L45" s="27">
        <f t="shared" si="1"/>
        <v>0</v>
      </c>
      <c r="O45" s="19"/>
    </row>
    <row r="46" spans="1:15" ht="21.6" customHeight="1">
      <c r="A46" s="24">
        <f>'विद्य्र्थ्याची माहिती'!A46</f>
        <v>37</v>
      </c>
      <c r="B46" s="25">
        <f>'विद्य्र्थ्याची माहिती'!B46</f>
        <v>0</v>
      </c>
      <c r="C46" s="26"/>
      <c r="D46" s="26"/>
      <c r="E46" s="26"/>
      <c r="F46" s="26"/>
      <c r="G46" s="27">
        <f t="shared" si="0"/>
        <v>0</v>
      </c>
      <c r="H46" s="26"/>
      <c r="I46" s="26"/>
      <c r="J46" s="26"/>
      <c r="K46" s="26"/>
      <c r="L46" s="27">
        <f t="shared" si="1"/>
        <v>0</v>
      </c>
      <c r="O46" s="19"/>
    </row>
    <row r="47" spans="1:15" ht="21.6" customHeight="1">
      <c r="A47" s="24">
        <f>'विद्य्र्थ्याची माहिती'!A47</f>
        <v>38</v>
      </c>
      <c r="B47" s="25">
        <f>'विद्य्र्थ्याची माहिती'!B47</f>
        <v>0</v>
      </c>
      <c r="C47" s="26"/>
      <c r="D47" s="26"/>
      <c r="E47" s="26"/>
      <c r="F47" s="26"/>
      <c r="G47" s="27">
        <f t="shared" si="0"/>
        <v>0</v>
      </c>
      <c r="H47" s="26"/>
      <c r="I47" s="26"/>
      <c r="J47" s="26"/>
      <c r="K47" s="26"/>
      <c r="L47" s="27">
        <f t="shared" si="1"/>
        <v>0</v>
      </c>
      <c r="O47" s="19"/>
    </row>
    <row r="48" spans="1:15" ht="21.6" customHeight="1">
      <c r="A48" s="24">
        <f>'विद्य्र्थ्याची माहिती'!A48</f>
        <v>39</v>
      </c>
      <c r="B48" s="25">
        <f>'विद्य्र्थ्याची माहिती'!B48</f>
        <v>0</v>
      </c>
      <c r="C48" s="26"/>
      <c r="D48" s="26"/>
      <c r="E48" s="26"/>
      <c r="F48" s="26"/>
      <c r="G48" s="27">
        <f t="shared" si="0"/>
        <v>0</v>
      </c>
      <c r="H48" s="26"/>
      <c r="I48" s="26"/>
      <c r="J48" s="26"/>
      <c r="K48" s="26"/>
      <c r="L48" s="27">
        <f t="shared" si="1"/>
        <v>0</v>
      </c>
      <c r="O48" s="19"/>
    </row>
    <row r="49" spans="1:15" ht="21.6" customHeight="1">
      <c r="A49" s="24">
        <f>'विद्य्र्थ्याची माहिती'!A49</f>
        <v>40</v>
      </c>
      <c r="B49" s="25">
        <f>'विद्य्र्थ्याची माहिती'!B49</f>
        <v>0</v>
      </c>
      <c r="C49" s="26"/>
      <c r="D49" s="26"/>
      <c r="E49" s="26"/>
      <c r="F49" s="26"/>
      <c r="G49" s="27">
        <f t="shared" si="0"/>
        <v>0</v>
      </c>
      <c r="H49" s="26"/>
      <c r="I49" s="26"/>
      <c r="J49" s="26"/>
      <c r="K49" s="26"/>
      <c r="L49" s="27">
        <f t="shared" si="1"/>
        <v>0</v>
      </c>
      <c r="O49" s="19"/>
    </row>
    <row r="50" spans="1:15" ht="21.6" customHeight="1">
      <c r="A50" s="24">
        <f>'विद्य्र्थ्याची माहिती'!A50</f>
        <v>41</v>
      </c>
      <c r="B50" s="25">
        <f>'विद्य्र्थ्याची माहिती'!B50</f>
        <v>0</v>
      </c>
      <c r="C50" s="26"/>
      <c r="D50" s="26"/>
      <c r="E50" s="26"/>
      <c r="F50" s="26"/>
      <c r="G50" s="27">
        <f t="shared" si="0"/>
        <v>0</v>
      </c>
      <c r="H50" s="26"/>
      <c r="I50" s="26"/>
      <c r="J50" s="26"/>
      <c r="K50" s="26"/>
      <c r="L50" s="27">
        <f t="shared" si="1"/>
        <v>0</v>
      </c>
      <c r="O50" s="19"/>
    </row>
    <row r="51" spans="1:15" ht="21.6" customHeight="1">
      <c r="A51" s="24">
        <f>'विद्य्र्थ्याची माहिती'!A51</f>
        <v>42</v>
      </c>
      <c r="B51" s="25">
        <f>'विद्य्र्थ्याची माहिती'!B51</f>
        <v>0</v>
      </c>
      <c r="C51" s="26"/>
      <c r="D51" s="26"/>
      <c r="E51" s="26"/>
      <c r="F51" s="26"/>
      <c r="G51" s="27">
        <f t="shared" si="0"/>
        <v>0</v>
      </c>
      <c r="H51" s="26"/>
      <c r="I51" s="26"/>
      <c r="J51" s="26"/>
      <c r="K51" s="26"/>
      <c r="L51" s="27">
        <f t="shared" si="1"/>
        <v>0</v>
      </c>
      <c r="O51" s="19"/>
    </row>
    <row r="52" spans="1:15" ht="21.6" customHeight="1">
      <c r="A52" s="24">
        <f>'विद्य्र्थ्याची माहिती'!A52</f>
        <v>43</v>
      </c>
      <c r="B52" s="25">
        <f>'विद्य्र्थ्याची माहिती'!B52</f>
        <v>0</v>
      </c>
      <c r="C52" s="26"/>
      <c r="D52" s="26"/>
      <c r="E52" s="26"/>
      <c r="F52" s="26"/>
      <c r="G52" s="27">
        <f t="shared" si="0"/>
        <v>0</v>
      </c>
      <c r="H52" s="26"/>
      <c r="I52" s="26"/>
      <c r="J52" s="26"/>
      <c r="K52" s="26"/>
      <c r="L52" s="27">
        <f t="shared" si="1"/>
        <v>0</v>
      </c>
      <c r="O52" s="19"/>
    </row>
    <row r="53" spans="1:15" ht="21.6" customHeight="1">
      <c r="A53" s="24">
        <f>'विद्य्र्थ्याची माहिती'!A53</f>
        <v>44</v>
      </c>
      <c r="B53" s="25">
        <f>'विद्य्र्थ्याची माहिती'!B53</f>
        <v>0</v>
      </c>
      <c r="C53" s="26"/>
      <c r="D53" s="26"/>
      <c r="E53" s="26"/>
      <c r="F53" s="26"/>
      <c r="G53" s="27">
        <f t="shared" si="0"/>
        <v>0</v>
      </c>
      <c r="H53" s="26"/>
      <c r="I53" s="26"/>
      <c r="J53" s="26"/>
      <c r="K53" s="26"/>
      <c r="L53" s="27">
        <f t="shared" si="1"/>
        <v>0</v>
      </c>
      <c r="O53" s="19"/>
    </row>
    <row r="54" spans="1:15" ht="21.6" customHeight="1">
      <c r="A54" s="24">
        <f>'विद्य्र्थ्याची माहिती'!A54</f>
        <v>45</v>
      </c>
      <c r="B54" s="25">
        <f>'विद्य्र्थ्याची माहिती'!B54</f>
        <v>0</v>
      </c>
      <c r="C54" s="26"/>
      <c r="D54" s="26"/>
      <c r="E54" s="26"/>
      <c r="F54" s="26"/>
      <c r="G54" s="27">
        <f t="shared" si="0"/>
        <v>0</v>
      </c>
      <c r="H54" s="26"/>
      <c r="I54" s="26"/>
      <c r="J54" s="26"/>
      <c r="K54" s="26"/>
      <c r="L54" s="27">
        <f t="shared" si="1"/>
        <v>0</v>
      </c>
      <c r="O54" s="19"/>
    </row>
    <row r="55" spans="1:15" ht="21.6" customHeight="1">
      <c r="A55" s="24">
        <f>'विद्य्र्थ्याची माहिती'!A55</f>
        <v>46</v>
      </c>
      <c r="B55" s="25">
        <f>'विद्य्र्थ्याची माहिती'!B55</f>
        <v>0</v>
      </c>
      <c r="C55" s="26"/>
      <c r="D55" s="26"/>
      <c r="E55" s="26"/>
      <c r="F55" s="26"/>
      <c r="G55" s="27">
        <f t="shared" si="0"/>
        <v>0</v>
      </c>
      <c r="H55" s="26"/>
      <c r="I55" s="26"/>
      <c r="J55" s="26"/>
      <c r="K55" s="26"/>
      <c r="L55" s="27">
        <f t="shared" si="1"/>
        <v>0</v>
      </c>
      <c r="O55" s="19"/>
    </row>
    <row r="56" spans="1:15" ht="21.6" customHeight="1">
      <c r="A56" s="24">
        <f>'विद्य्र्थ्याची माहिती'!A56</f>
        <v>47</v>
      </c>
      <c r="B56" s="25">
        <f>'विद्य्र्थ्याची माहिती'!B56</f>
        <v>0</v>
      </c>
      <c r="C56" s="26"/>
      <c r="D56" s="26"/>
      <c r="E56" s="26"/>
      <c r="F56" s="26"/>
      <c r="G56" s="27">
        <f t="shared" si="0"/>
        <v>0</v>
      </c>
      <c r="H56" s="26"/>
      <c r="I56" s="26"/>
      <c r="J56" s="26"/>
      <c r="K56" s="26"/>
      <c r="L56" s="27">
        <f t="shared" si="1"/>
        <v>0</v>
      </c>
      <c r="O56" s="19"/>
    </row>
    <row r="57" spans="1:15" ht="21.6" customHeight="1">
      <c r="A57" s="24">
        <f>'विद्य्र्थ्याची माहिती'!A57</f>
        <v>48</v>
      </c>
      <c r="B57" s="25">
        <f>'विद्य्र्थ्याची माहिती'!B57</f>
        <v>0</v>
      </c>
      <c r="C57" s="26"/>
      <c r="D57" s="26"/>
      <c r="E57" s="26"/>
      <c r="F57" s="26"/>
      <c r="G57" s="27">
        <f t="shared" si="0"/>
        <v>0</v>
      </c>
      <c r="H57" s="26"/>
      <c r="I57" s="26"/>
      <c r="J57" s="26"/>
      <c r="K57" s="26"/>
      <c r="L57" s="27">
        <f t="shared" si="1"/>
        <v>0</v>
      </c>
      <c r="O57" s="19"/>
    </row>
    <row r="58" spans="1:15" ht="21.6" customHeight="1">
      <c r="A58" s="24">
        <f>'विद्य्र्थ्याची माहिती'!A58</f>
        <v>49</v>
      </c>
      <c r="B58" s="25">
        <f>'विद्य्र्थ्याची माहिती'!B58</f>
        <v>0</v>
      </c>
      <c r="C58" s="26"/>
      <c r="D58" s="26"/>
      <c r="E58" s="26"/>
      <c r="F58" s="26"/>
      <c r="G58" s="27">
        <f t="shared" si="0"/>
        <v>0</v>
      </c>
      <c r="H58" s="26"/>
      <c r="I58" s="26"/>
      <c r="J58" s="26"/>
      <c r="K58" s="26"/>
      <c r="L58" s="27">
        <f t="shared" si="1"/>
        <v>0</v>
      </c>
      <c r="O58" s="19"/>
    </row>
    <row r="59" spans="1:15" ht="21.6" customHeight="1">
      <c r="A59" s="24">
        <f>'विद्य्र्थ्याची माहिती'!A59</f>
        <v>50</v>
      </c>
      <c r="B59" s="25">
        <f>'विद्य्र्थ्याची माहिती'!B59</f>
        <v>0</v>
      </c>
      <c r="C59" s="26"/>
      <c r="D59" s="26"/>
      <c r="E59" s="26"/>
      <c r="F59" s="26"/>
      <c r="G59" s="27">
        <f t="shared" si="0"/>
        <v>0</v>
      </c>
      <c r="H59" s="26"/>
      <c r="I59" s="26"/>
      <c r="J59" s="26"/>
      <c r="K59" s="26"/>
      <c r="L59" s="27">
        <f t="shared" si="1"/>
        <v>0</v>
      </c>
      <c r="O59" s="19"/>
    </row>
    <row r="60" spans="1:15" s="11" customFormat="1" ht="21.6" customHeight="1">
      <c r="A60" s="325">
        <f>'विद्य्र्थ्याची माहिती'!A60</f>
        <v>51</v>
      </c>
      <c r="B60" s="326">
        <f>'विद्य्र्थ्याची माहिती'!B60</f>
        <v>0</v>
      </c>
      <c r="C60" s="26"/>
      <c r="D60" s="26"/>
      <c r="E60" s="26"/>
      <c r="F60" s="26"/>
      <c r="G60" s="333">
        <f t="shared" si="0"/>
        <v>0</v>
      </c>
      <c r="H60" s="26"/>
      <c r="I60" s="26"/>
      <c r="J60" s="26"/>
      <c r="K60" s="26"/>
      <c r="L60" s="333">
        <f t="shared" si="1"/>
        <v>0</v>
      </c>
      <c r="M60" s="335"/>
      <c r="N60" s="335"/>
    </row>
    <row r="61" spans="1:15" s="11" customFormat="1" ht="21.6" customHeight="1">
      <c r="A61" s="325">
        <f>'विद्य्र्थ्याची माहिती'!A61</f>
        <v>52</v>
      </c>
      <c r="B61" s="326">
        <f>'विद्य्र्थ्याची माहिती'!B61</f>
        <v>0</v>
      </c>
      <c r="C61" s="26"/>
      <c r="D61" s="26"/>
      <c r="E61" s="26"/>
      <c r="F61" s="26"/>
      <c r="G61" s="333">
        <f t="shared" si="0"/>
        <v>0</v>
      </c>
      <c r="H61" s="26"/>
      <c r="I61" s="26"/>
      <c r="J61" s="26"/>
      <c r="K61" s="26"/>
      <c r="L61" s="333">
        <f t="shared" si="1"/>
        <v>0</v>
      </c>
      <c r="M61" s="335"/>
      <c r="N61" s="335"/>
    </row>
    <row r="62" spans="1:15" s="11" customFormat="1" ht="21.6" customHeight="1">
      <c r="A62" s="325">
        <f>'विद्य्र्थ्याची माहिती'!A62</f>
        <v>53</v>
      </c>
      <c r="B62" s="326">
        <f>'विद्य्र्थ्याची माहिती'!B62</f>
        <v>0</v>
      </c>
      <c r="C62" s="26"/>
      <c r="D62" s="26"/>
      <c r="E62" s="26"/>
      <c r="F62" s="26"/>
      <c r="G62" s="333">
        <f t="shared" si="0"/>
        <v>0</v>
      </c>
      <c r="H62" s="26"/>
      <c r="I62" s="26"/>
      <c r="J62" s="26"/>
      <c r="K62" s="26"/>
      <c r="L62" s="333">
        <f t="shared" si="1"/>
        <v>0</v>
      </c>
      <c r="M62" s="335"/>
      <c r="N62" s="335"/>
    </row>
    <row r="63" spans="1:15" s="11" customFormat="1" ht="21.6" customHeight="1">
      <c r="A63" s="325">
        <f>'विद्य्र्थ्याची माहिती'!A63</f>
        <v>54</v>
      </c>
      <c r="B63" s="326">
        <f>'विद्य्र्थ्याची माहिती'!B63</f>
        <v>0</v>
      </c>
      <c r="C63" s="26"/>
      <c r="D63" s="26"/>
      <c r="E63" s="26"/>
      <c r="F63" s="26"/>
      <c r="G63" s="333">
        <f t="shared" si="0"/>
        <v>0</v>
      </c>
      <c r="H63" s="26"/>
      <c r="I63" s="26"/>
      <c r="J63" s="26"/>
      <c r="K63" s="26"/>
      <c r="L63" s="333">
        <f t="shared" si="1"/>
        <v>0</v>
      </c>
      <c r="M63" s="335"/>
      <c r="N63" s="335"/>
    </row>
    <row r="64" spans="1:15" s="11" customFormat="1" ht="21.6" customHeight="1">
      <c r="A64" s="325">
        <f>'विद्य्र्थ्याची माहिती'!A64</f>
        <v>55</v>
      </c>
      <c r="B64" s="326">
        <f>'विद्य्र्थ्याची माहिती'!B64</f>
        <v>0</v>
      </c>
      <c r="C64" s="26"/>
      <c r="D64" s="26"/>
      <c r="E64" s="26"/>
      <c r="F64" s="26"/>
      <c r="G64" s="333">
        <f t="shared" si="0"/>
        <v>0</v>
      </c>
      <c r="H64" s="26"/>
      <c r="I64" s="26"/>
      <c r="J64" s="26"/>
      <c r="K64" s="26"/>
      <c r="L64" s="333">
        <f t="shared" si="1"/>
        <v>0</v>
      </c>
      <c r="M64" s="335"/>
      <c r="N64" s="335"/>
    </row>
    <row r="65" spans="1:17" s="11" customFormat="1" ht="21.6" customHeight="1">
      <c r="A65" s="325">
        <f>'विद्य्र्थ्याची माहिती'!A65</f>
        <v>56</v>
      </c>
      <c r="B65" s="326">
        <f>'विद्य्र्थ्याची माहिती'!B65</f>
        <v>0</v>
      </c>
      <c r="C65" s="26"/>
      <c r="D65" s="26"/>
      <c r="E65" s="26"/>
      <c r="F65" s="26"/>
      <c r="G65" s="333">
        <f t="shared" si="0"/>
        <v>0</v>
      </c>
      <c r="H65" s="26"/>
      <c r="I65" s="26"/>
      <c r="J65" s="26"/>
      <c r="K65" s="26"/>
      <c r="L65" s="333">
        <f t="shared" si="1"/>
        <v>0</v>
      </c>
      <c r="M65" s="335"/>
      <c r="N65" s="335"/>
    </row>
    <row r="66" spans="1:17" s="11" customFormat="1" ht="21.6" customHeight="1">
      <c r="A66" s="325">
        <f>'विद्य्र्थ्याची माहिती'!A66</f>
        <v>57</v>
      </c>
      <c r="B66" s="326">
        <f>'विद्य्र्थ्याची माहिती'!B66</f>
        <v>0</v>
      </c>
      <c r="C66" s="26"/>
      <c r="D66" s="26"/>
      <c r="E66" s="26"/>
      <c r="F66" s="26"/>
      <c r="G66" s="333">
        <f t="shared" si="0"/>
        <v>0</v>
      </c>
      <c r="H66" s="26"/>
      <c r="I66" s="26"/>
      <c r="J66" s="26"/>
      <c r="K66" s="26"/>
      <c r="L66" s="333">
        <f t="shared" si="1"/>
        <v>0</v>
      </c>
      <c r="M66" s="335"/>
      <c r="N66" s="335"/>
    </row>
    <row r="67" spans="1:17" s="11" customFormat="1" ht="21.6" customHeight="1">
      <c r="A67" s="325">
        <f>'विद्य्र्थ्याची माहिती'!A67</f>
        <v>58</v>
      </c>
      <c r="B67" s="326">
        <f>'विद्य्र्थ्याची माहिती'!B67</f>
        <v>0</v>
      </c>
      <c r="C67" s="26"/>
      <c r="D67" s="26"/>
      <c r="E67" s="26"/>
      <c r="F67" s="26"/>
      <c r="G67" s="333">
        <f t="shared" si="0"/>
        <v>0</v>
      </c>
      <c r="H67" s="26"/>
      <c r="I67" s="26"/>
      <c r="J67" s="26"/>
      <c r="K67" s="26"/>
      <c r="L67" s="333">
        <f t="shared" si="1"/>
        <v>0</v>
      </c>
      <c r="M67" s="335"/>
      <c r="N67" s="335"/>
    </row>
    <row r="68" spans="1:17" s="11" customFormat="1" ht="21.6" customHeight="1">
      <c r="A68" s="325">
        <f>'विद्य्र्थ्याची माहिती'!A68</f>
        <v>59</v>
      </c>
      <c r="B68" s="326">
        <f>'विद्य्र्थ्याची माहिती'!B68</f>
        <v>0</v>
      </c>
      <c r="C68" s="26"/>
      <c r="D68" s="26"/>
      <c r="E68" s="26"/>
      <c r="F68" s="26"/>
      <c r="G68" s="333">
        <f t="shared" si="0"/>
        <v>0</v>
      </c>
      <c r="H68" s="26"/>
      <c r="I68" s="26"/>
      <c r="J68" s="26"/>
      <c r="K68" s="26"/>
      <c r="L68" s="333">
        <f t="shared" si="1"/>
        <v>0</v>
      </c>
      <c r="M68" s="335"/>
      <c r="N68" s="335"/>
    </row>
    <row r="69" spans="1:17" s="11" customFormat="1" ht="21.6" customHeight="1">
      <c r="A69" s="325">
        <f>'विद्य्र्थ्याची माहिती'!A69</f>
        <v>60</v>
      </c>
      <c r="B69" s="326">
        <f>'विद्य्र्थ्याची माहिती'!B69</f>
        <v>0</v>
      </c>
      <c r="C69" s="26"/>
      <c r="D69" s="26"/>
      <c r="E69" s="26"/>
      <c r="F69" s="26"/>
      <c r="G69" s="333">
        <f t="shared" si="0"/>
        <v>0</v>
      </c>
      <c r="H69" s="26"/>
      <c r="I69" s="26"/>
      <c r="J69" s="26"/>
      <c r="K69" s="26"/>
      <c r="L69" s="333">
        <f t="shared" si="1"/>
        <v>0</v>
      </c>
      <c r="M69" s="335"/>
      <c r="N69" s="335"/>
    </row>
    <row r="70" spans="1:17" s="18" customFormat="1" ht="21.6" customHeight="1">
      <c r="A70" s="424" t="s">
        <v>145</v>
      </c>
      <c r="B70" s="424"/>
      <c r="C70" s="424"/>
      <c r="D70" s="424"/>
      <c r="E70" s="424"/>
      <c r="F70" s="424"/>
      <c r="G70" s="424"/>
      <c r="H70" s="424"/>
      <c r="I70" s="424"/>
      <c r="J70" s="424"/>
      <c r="K70" s="424"/>
      <c r="L70" s="424"/>
    </row>
    <row r="71" spans="1:17" s="7" customFormat="1" ht="21.6" customHeight="1"/>
    <row r="72" spans="1:17" s="12" customFormat="1" ht="21.6" customHeight="1">
      <c r="A72" s="7"/>
      <c r="B72" s="12" t="str">
        <f>MASTER!B15</f>
        <v>श्री. कोटकर संदीप भास्कर</v>
      </c>
      <c r="C72" s="7"/>
      <c r="D72" s="7"/>
      <c r="E72" s="7"/>
      <c r="F72" s="7"/>
      <c r="G72" s="7"/>
      <c r="H72" s="425" t="str">
        <f>MASTER!B8</f>
        <v>श्री. लेंडे किरण विठ्ठल</v>
      </c>
      <c r="I72" s="425"/>
      <c r="J72" s="425"/>
      <c r="K72" s="425"/>
      <c r="L72" s="425"/>
      <c r="M72" s="7"/>
      <c r="N72" s="7"/>
      <c r="O72" s="7"/>
      <c r="P72" s="7"/>
      <c r="Q72" s="7"/>
    </row>
    <row r="73" spans="1:17" s="12" customFormat="1" ht="21.6" customHeight="1">
      <c r="A73" s="7"/>
      <c r="B73" s="31" t="s">
        <v>31</v>
      </c>
      <c r="C73" s="7"/>
      <c r="D73" s="7"/>
      <c r="E73" s="7"/>
      <c r="F73" s="7"/>
      <c r="G73" s="7"/>
      <c r="H73" s="426" t="s">
        <v>42</v>
      </c>
      <c r="I73" s="426"/>
      <c r="J73" s="426"/>
      <c r="K73" s="426"/>
      <c r="L73" s="426"/>
      <c r="M73" s="7"/>
      <c r="N73" s="7"/>
      <c r="O73" s="7"/>
      <c r="P73" s="7"/>
      <c r="Q73" s="7"/>
    </row>
    <row r="74" spans="1:17" s="12" customFormat="1" ht="21.6" customHeight="1">
      <c r="A74" s="7"/>
      <c r="B74" s="7"/>
      <c r="C74" s="7"/>
      <c r="D74" s="7"/>
      <c r="E74" s="7"/>
      <c r="F74" s="7"/>
      <c r="G74" s="7"/>
      <c r="H74" s="7"/>
      <c r="I74" s="7"/>
      <c r="J74" s="7"/>
      <c r="K74" s="7"/>
      <c r="L74" s="7"/>
      <c r="M74" s="7"/>
      <c r="N74" s="7"/>
      <c r="O74" s="7"/>
      <c r="P74" s="7"/>
      <c r="Q74" s="7"/>
    </row>
    <row r="75" spans="1:17" s="12" customFormat="1" ht="21.6" customHeight="1">
      <c r="A75" s="7"/>
      <c r="B75" s="7"/>
      <c r="C75" s="7"/>
      <c r="D75" s="7"/>
      <c r="E75" s="7"/>
      <c r="F75" s="7"/>
      <c r="G75" s="7"/>
      <c r="H75" s="7"/>
      <c r="I75" s="7"/>
      <c r="J75" s="7"/>
      <c r="K75" s="7"/>
      <c r="L75" s="7"/>
      <c r="M75" s="7"/>
      <c r="N75" s="7"/>
      <c r="O75" s="7"/>
      <c r="P75" s="7"/>
      <c r="Q75" s="7"/>
    </row>
    <row r="76" spans="1:17" s="12" customFormat="1" ht="21.6" customHeight="1">
      <c r="A76" s="7"/>
      <c r="B76" s="7"/>
      <c r="C76" s="7"/>
      <c r="D76" s="7"/>
      <c r="E76" s="7"/>
      <c r="F76" s="7"/>
      <c r="G76" s="7"/>
      <c r="H76" s="7"/>
      <c r="I76" s="7"/>
      <c r="J76" s="7"/>
      <c r="K76" s="7"/>
      <c r="L76" s="7"/>
      <c r="M76" s="7"/>
      <c r="N76" s="7"/>
      <c r="O76" s="7"/>
      <c r="P76" s="7"/>
      <c r="Q76" s="7"/>
    </row>
    <row r="77" spans="1:17" s="12" customFormat="1" ht="21.6" customHeight="1">
      <c r="A77" s="7"/>
      <c r="B77" s="7"/>
      <c r="C77" s="7"/>
      <c r="D77" s="7"/>
      <c r="E77" s="7"/>
      <c r="F77" s="7"/>
      <c r="G77" s="7"/>
      <c r="H77" s="7"/>
      <c r="I77" s="7"/>
      <c r="J77" s="7"/>
      <c r="K77" s="7"/>
      <c r="L77" s="7"/>
      <c r="M77" s="7"/>
      <c r="N77" s="7"/>
      <c r="O77" s="7"/>
      <c r="P77" s="7"/>
      <c r="Q77" s="7"/>
    </row>
    <row r="78" spans="1:17" ht="21.6" customHeight="1">
      <c r="A78" s="18"/>
      <c r="B78" s="18"/>
      <c r="C78" s="18"/>
      <c r="D78" s="18"/>
      <c r="E78" s="18"/>
      <c r="F78" s="18"/>
      <c r="G78" s="18"/>
      <c r="H78" s="18"/>
      <c r="I78" s="18"/>
      <c r="J78" s="18"/>
      <c r="K78" s="18"/>
      <c r="L78" s="18"/>
      <c r="P78" s="18"/>
      <c r="Q78" s="18"/>
    </row>
    <row r="79" spans="1:17" ht="21.6" customHeight="1">
      <c r="A79" s="18"/>
      <c r="B79" s="18"/>
      <c r="C79" s="18"/>
      <c r="D79" s="18"/>
      <c r="E79" s="18"/>
      <c r="F79" s="18"/>
      <c r="G79" s="18"/>
      <c r="H79" s="18"/>
      <c r="I79" s="18"/>
      <c r="J79" s="18"/>
      <c r="K79" s="18"/>
      <c r="L79" s="18"/>
      <c r="P79" s="18"/>
      <c r="Q79" s="18"/>
    </row>
    <row r="80" spans="1:17" ht="21.6" customHeight="1">
      <c r="A80" s="18"/>
      <c r="B80" s="18"/>
      <c r="C80" s="18"/>
      <c r="D80" s="18"/>
      <c r="E80" s="18"/>
      <c r="F80" s="18"/>
      <c r="G80" s="18"/>
      <c r="H80" s="18"/>
      <c r="I80" s="18"/>
      <c r="J80" s="18"/>
      <c r="K80" s="18"/>
      <c r="L80" s="18"/>
      <c r="P80" s="18"/>
      <c r="Q80" s="18"/>
    </row>
  </sheetData>
  <sheetProtection algorithmName="SHA-512" hashValue="q07p0rXncndM+kd5on/Z4hCY5CAbkfGZG4PZixaOjDS889fyq+KiKKDo4hGEHhD38JOqbkylTGe9a6lkzi3qPg==" saltValue="ifCshzE9rIiUBBBR+iBvGA==" spinCount="100000" sheet="1" objects="1" scenarios="1"/>
  <mergeCells count="23">
    <mergeCell ref="A6:A9"/>
    <mergeCell ref="A1:L2"/>
    <mergeCell ref="A4:L4"/>
    <mergeCell ref="A5:D5"/>
    <mergeCell ref="E5:L5"/>
    <mergeCell ref="C3:G3"/>
    <mergeCell ref="H3:L3"/>
    <mergeCell ref="A70:L70"/>
    <mergeCell ref="B6:B9"/>
    <mergeCell ref="H72:L72"/>
    <mergeCell ref="H73:L73"/>
    <mergeCell ref="H6:L6"/>
    <mergeCell ref="I7:I8"/>
    <mergeCell ref="G7:G8"/>
    <mergeCell ref="C7:C8"/>
    <mergeCell ref="D7:D8"/>
    <mergeCell ref="C6:G6"/>
    <mergeCell ref="E7:E8"/>
    <mergeCell ref="H7:H8"/>
    <mergeCell ref="F7:F8"/>
    <mergeCell ref="J7:J8"/>
    <mergeCell ref="K7:K8"/>
    <mergeCell ref="L7:L8"/>
  </mergeCells>
  <pageMargins left="0.5" right="0.25" top="0.25" bottom="1" header="0" footer="0"/>
  <pageSetup paperSize="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R80"/>
  <sheetViews>
    <sheetView view="pageBreakPreview" zoomScale="60" zoomScaleNormal="12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34" customWidth="1"/>
    <col min="2" max="2" width="28" style="34" customWidth="1"/>
    <col min="3" max="12" width="6.28515625" style="34" customWidth="1"/>
    <col min="13" max="13" width="5" style="69" customWidth="1"/>
    <col min="14" max="14" width="5.42578125" style="69" customWidth="1"/>
    <col min="15" max="15" width="6.7109375" style="69" customWidth="1"/>
    <col min="16" max="16" width="11.28515625" style="34" customWidth="1"/>
    <col min="17" max="17" width="18" style="34" customWidth="1"/>
    <col min="18" max="16384" width="9.140625" style="34"/>
  </cols>
  <sheetData>
    <row r="1" spans="1:18" ht="21.6" customHeight="1">
      <c r="A1" s="416" t="str">
        <f>MASTER!B5</f>
        <v>अनुदानित माध्यमिक आश्रमशाळा, एकदरे, ता. अकोले जि. अहिल्यानगर</v>
      </c>
      <c r="B1" s="416"/>
      <c r="C1" s="416"/>
      <c r="D1" s="416"/>
      <c r="E1" s="416"/>
      <c r="F1" s="416"/>
      <c r="G1" s="416"/>
      <c r="H1" s="416"/>
      <c r="I1" s="416"/>
      <c r="J1" s="416"/>
      <c r="K1" s="416"/>
      <c r="L1" s="416"/>
    </row>
    <row r="2" spans="1:18" ht="21.6" customHeight="1">
      <c r="A2" s="416"/>
      <c r="B2" s="416"/>
      <c r="C2" s="416"/>
      <c r="D2" s="416"/>
      <c r="E2" s="416"/>
      <c r="F2" s="416"/>
      <c r="G2" s="416"/>
      <c r="H2" s="416"/>
      <c r="I2" s="416"/>
      <c r="J2" s="416"/>
      <c r="K2" s="416"/>
      <c r="L2" s="416"/>
    </row>
    <row r="3" spans="1:18" s="30" customFormat="1" ht="21.6" customHeight="1">
      <c r="A3" s="189" t="s">
        <v>121</v>
      </c>
      <c r="B3" s="191" t="str">
        <f>MASTER!B6</f>
        <v>9 वी</v>
      </c>
      <c r="C3" s="429"/>
      <c r="D3" s="429"/>
      <c r="E3" s="429"/>
      <c r="F3" s="429"/>
      <c r="G3" s="429"/>
      <c r="H3" s="423" t="str">
        <f>MASTER!F16</f>
        <v>विषय - हिंदी</v>
      </c>
      <c r="I3" s="423"/>
      <c r="J3" s="423"/>
      <c r="K3" s="423"/>
      <c r="L3" s="420"/>
      <c r="M3" s="29"/>
      <c r="N3" s="29"/>
      <c r="O3" s="29"/>
    </row>
    <row r="4" spans="1:18" ht="21.6" customHeight="1">
      <c r="A4" s="417" t="str">
        <f>MASTER!H16</f>
        <v>अंतर्गत मूल्यमापन (सन 2026-2027)</v>
      </c>
      <c r="B4" s="417"/>
      <c r="C4" s="417"/>
      <c r="D4" s="417"/>
      <c r="E4" s="417"/>
      <c r="F4" s="417"/>
      <c r="G4" s="417"/>
      <c r="H4" s="417"/>
      <c r="I4" s="417"/>
      <c r="J4" s="417"/>
      <c r="K4" s="417"/>
      <c r="L4" s="417"/>
    </row>
    <row r="5" spans="1:18" ht="21.6" customHeight="1">
      <c r="A5" s="418" t="str">
        <f>MASTER!C7</f>
        <v>वर्ग शिक्षक- श्री. ढगे भरत बुधाजी</v>
      </c>
      <c r="B5" s="418"/>
      <c r="C5" s="418"/>
      <c r="D5" s="419"/>
      <c r="E5" s="420" t="str">
        <f>MASTER!C16</f>
        <v>विषय शिक्षक- श्री. लेंडे किरण विठ्ठल</v>
      </c>
      <c r="F5" s="421"/>
      <c r="G5" s="421"/>
      <c r="H5" s="421"/>
      <c r="I5" s="421"/>
      <c r="J5" s="421"/>
      <c r="K5" s="421"/>
      <c r="L5" s="421"/>
    </row>
    <row r="6" spans="1:18" ht="21.6" customHeight="1">
      <c r="A6" s="409" t="s">
        <v>193</v>
      </c>
      <c r="B6" s="410" t="s">
        <v>0</v>
      </c>
      <c r="C6" s="410" t="s">
        <v>8</v>
      </c>
      <c r="D6" s="410"/>
      <c r="E6" s="410"/>
      <c r="F6" s="410"/>
      <c r="G6" s="410"/>
      <c r="H6" s="410" t="s">
        <v>52</v>
      </c>
      <c r="I6" s="410"/>
      <c r="J6" s="410"/>
      <c r="K6" s="410"/>
      <c r="L6" s="410"/>
    </row>
    <row r="7" spans="1:18" ht="21.6" customHeight="1">
      <c r="A7" s="409"/>
      <c r="B7" s="410"/>
      <c r="C7" s="427" t="s">
        <v>102</v>
      </c>
      <c r="D7" s="427" t="s">
        <v>103</v>
      </c>
      <c r="E7" s="428" t="s">
        <v>134</v>
      </c>
      <c r="F7" s="428" t="s">
        <v>135</v>
      </c>
      <c r="G7" s="428" t="s">
        <v>6</v>
      </c>
      <c r="H7" s="427" t="s">
        <v>102</v>
      </c>
      <c r="I7" s="427" t="s">
        <v>103</v>
      </c>
      <c r="J7" s="428" t="s">
        <v>134</v>
      </c>
      <c r="K7" s="428" t="s">
        <v>135</v>
      </c>
      <c r="L7" s="428" t="s">
        <v>6</v>
      </c>
    </row>
    <row r="8" spans="1:18" ht="21.6" customHeight="1">
      <c r="A8" s="409"/>
      <c r="B8" s="410"/>
      <c r="C8" s="427"/>
      <c r="D8" s="427"/>
      <c r="E8" s="428"/>
      <c r="F8" s="428"/>
      <c r="G8" s="428"/>
      <c r="H8" s="427"/>
      <c r="I8" s="427"/>
      <c r="J8" s="428"/>
      <c r="K8" s="428"/>
      <c r="L8" s="428"/>
      <c r="P8" s="69"/>
    </row>
    <row r="9" spans="1:18" s="70" customFormat="1" ht="21.6" customHeight="1">
      <c r="A9" s="409"/>
      <c r="B9" s="410"/>
      <c r="C9" s="195">
        <f>'संयुक्त भाषा-1 अ.मू.'!C9+'संयुक्त भाषा-2 अ.मू'!C9</f>
        <v>5</v>
      </c>
      <c r="D9" s="195">
        <f>'संयुक्त भाषा-1 अ.मू.'!D9+'संयुक्त भाषा-2 अ.मू'!D9</f>
        <v>5</v>
      </c>
      <c r="E9" s="195">
        <f>'संयुक्त भाषा-1 अ.मू.'!E9+'संयुक्त भाषा-2 अ.मू'!E9</f>
        <v>5</v>
      </c>
      <c r="F9" s="195">
        <f>'संयुक्त भाषा-1 अ.मू.'!F9+'संयुक्त भाषा-2 अ.मू'!F9</f>
        <v>5</v>
      </c>
      <c r="G9" s="21">
        <f>SUM(C9:F9)</f>
        <v>20</v>
      </c>
      <c r="H9" s="195">
        <f>'संयुक्त भाषा-1 अ.मू.'!H9+'संयुक्त भाषा-2 अ.मू'!H9</f>
        <v>5</v>
      </c>
      <c r="I9" s="195">
        <f>'संयुक्त भाषा-1 अ.मू.'!I9+'संयुक्त भाषा-2 अ.मू'!I9</f>
        <v>5</v>
      </c>
      <c r="J9" s="195">
        <f>'संयुक्त भाषा-1 अ.मू.'!J9+'संयुक्त भाषा-2 अ.मू'!J9</f>
        <v>5</v>
      </c>
      <c r="K9" s="195">
        <f>'संयुक्त भाषा-1 अ.मू.'!K9+'संयुक्त भाषा-2 अ.मू'!K9</f>
        <v>5</v>
      </c>
      <c r="L9" s="21">
        <f>SUM(H9:K9)</f>
        <v>20</v>
      </c>
      <c r="M9" s="57"/>
      <c r="N9" s="57"/>
      <c r="O9" s="57"/>
      <c r="P9" s="57"/>
      <c r="Q9" s="57"/>
    </row>
    <row r="10" spans="1:18" ht="21.6" customHeight="1">
      <c r="A10" s="24">
        <f>'विद्य्र्थ्याची माहिती'!A10</f>
        <v>1</v>
      </c>
      <c r="B10" s="71" t="str">
        <f>'विद्य्र्थ्याची माहिती'!B10</f>
        <v>चि. समीर यशवंत देशमुख सखाराम</v>
      </c>
      <c r="C10" s="26">
        <v>5</v>
      </c>
      <c r="D10" s="26">
        <v>5</v>
      </c>
      <c r="E10" s="26">
        <v>5</v>
      </c>
      <c r="F10" s="26">
        <v>5</v>
      </c>
      <c r="G10" s="72">
        <f t="shared" ref="G10:G19" si="0">SUM(C10:F10)</f>
        <v>20</v>
      </c>
      <c r="H10" s="26">
        <v>4</v>
      </c>
      <c r="I10" s="26">
        <v>5</v>
      </c>
      <c r="J10" s="26">
        <v>4</v>
      </c>
      <c r="K10" s="26">
        <v>4</v>
      </c>
      <c r="L10" s="72">
        <f t="shared" ref="L10:L69" si="1">SUM(H10:K10)</f>
        <v>17</v>
      </c>
      <c r="P10" s="69"/>
      <c r="Q10" s="69"/>
      <c r="R10" s="19"/>
    </row>
    <row r="11" spans="1:18" ht="21.6" customHeight="1">
      <c r="A11" s="24">
        <f>'विद्य्र्थ्याची माहिती'!A11</f>
        <v>2</v>
      </c>
      <c r="B11" s="71">
        <f>'विद्य्र्थ्याची माहिती'!B11</f>
        <v>0</v>
      </c>
      <c r="C11" s="26"/>
      <c r="D11" s="26"/>
      <c r="E11" s="26"/>
      <c r="F11" s="26"/>
      <c r="G11" s="72">
        <f t="shared" si="0"/>
        <v>0</v>
      </c>
      <c r="H11" s="26"/>
      <c r="I11" s="26"/>
      <c r="J11" s="26"/>
      <c r="K11" s="26"/>
      <c r="L11" s="72">
        <f t="shared" si="1"/>
        <v>0</v>
      </c>
      <c r="P11" s="69"/>
      <c r="Q11" s="69"/>
    </row>
    <row r="12" spans="1:18" ht="21.6" customHeight="1">
      <c r="A12" s="24">
        <f>'विद्य्र्थ्याची माहिती'!A12</f>
        <v>3</v>
      </c>
      <c r="B12" s="71">
        <f>'विद्य्र्थ्याची माहिती'!B12</f>
        <v>0</v>
      </c>
      <c r="C12" s="26"/>
      <c r="D12" s="26"/>
      <c r="E12" s="26"/>
      <c r="F12" s="26"/>
      <c r="G12" s="72">
        <f t="shared" si="0"/>
        <v>0</v>
      </c>
      <c r="H12" s="26"/>
      <c r="I12" s="26"/>
      <c r="J12" s="26"/>
      <c r="K12" s="26"/>
      <c r="L12" s="72">
        <f t="shared" si="1"/>
        <v>0</v>
      </c>
      <c r="P12" s="69"/>
      <c r="Q12" s="69"/>
    </row>
    <row r="13" spans="1:18" ht="21.6" customHeight="1">
      <c r="A13" s="24">
        <f>'विद्य्र्थ्याची माहिती'!A13</f>
        <v>4</v>
      </c>
      <c r="B13" s="71">
        <f>'विद्य्र्थ्याची माहिती'!B13</f>
        <v>0</v>
      </c>
      <c r="C13" s="26"/>
      <c r="D13" s="26"/>
      <c r="E13" s="26"/>
      <c r="F13" s="26"/>
      <c r="G13" s="72">
        <f t="shared" si="0"/>
        <v>0</v>
      </c>
      <c r="H13" s="26"/>
      <c r="I13" s="26"/>
      <c r="J13" s="26"/>
      <c r="K13" s="26"/>
      <c r="L13" s="72">
        <f t="shared" si="1"/>
        <v>0</v>
      </c>
      <c r="P13" s="69"/>
      <c r="Q13" s="69"/>
    </row>
    <row r="14" spans="1:18" ht="21.6" customHeight="1">
      <c r="A14" s="24">
        <f>'विद्य्र्थ्याची माहिती'!A14</f>
        <v>5</v>
      </c>
      <c r="B14" s="71">
        <f>'विद्य्र्थ्याची माहिती'!B14</f>
        <v>0</v>
      </c>
      <c r="C14" s="26"/>
      <c r="D14" s="26"/>
      <c r="E14" s="26"/>
      <c r="F14" s="26"/>
      <c r="G14" s="72">
        <f t="shared" si="0"/>
        <v>0</v>
      </c>
      <c r="H14" s="26"/>
      <c r="I14" s="26"/>
      <c r="J14" s="26"/>
      <c r="K14" s="26"/>
      <c r="L14" s="72">
        <f t="shared" si="1"/>
        <v>0</v>
      </c>
      <c r="P14" s="69"/>
      <c r="Q14" s="69"/>
    </row>
    <row r="15" spans="1:18" ht="21.6" customHeight="1">
      <c r="A15" s="24">
        <f>'विद्य्र्थ्याची माहिती'!A15</f>
        <v>6</v>
      </c>
      <c r="B15" s="71">
        <f>'विद्य्र्थ्याची माहिती'!B15</f>
        <v>0</v>
      </c>
      <c r="C15" s="26"/>
      <c r="D15" s="26"/>
      <c r="E15" s="26"/>
      <c r="F15" s="26"/>
      <c r="G15" s="72">
        <f t="shared" si="0"/>
        <v>0</v>
      </c>
      <c r="H15" s="26"/>
      <c r="I15" s="26"/>
      <c r="J15" s="26"/>
      <c r="K15" s="26"/>
      <c r="L15" s="72">
        <f t="shared" si="1"/>
        <v>0</v>
      </c>
      <c r="P15" s="69"/>
      <c r="Q15" s="69"/>
    </row>
    <row r="16" spans="1:18" ht="21.6" customHeight="1">
      <c r="A16" s="24">
        <f>'विद्य्र्थ्याची माहिती'!A16</f>
        <v>7</v>
      </c>
      <c r="B16" s="71">
        <f>'विद्य्र्थ्याची माहिती'!B16</f>
        <v>0</v>
      </c>
      <c r="C16" s="26"/>
      <c r="D16" s="26"/>
      <c r="E16" s="26"/>
      <c r="F16" s="26"/>
      <c r="G16" s="72">
        <f t="shared" si="0"/>
        <v>0</v>
      </c>
      <c r="H16" s="26"/>
      <c r="I16" s="26"/>
      <c r="J16" s="26"/>
      <c r="K16" s="26"/>
      <c r="L16" s="72">
        <f t="shared" si="1"/>
        <v>0</v>
      </c>
    </row>
    <row r="17" spans="1:15" ht="21.6" customHeight="1">
      <c r="A17" s="24">
        <f>'विद्य्र्थ्याची माहिती'!A17</f>
        <v>8</v>
      </c>
      <c r="B17" s="71">
        <f>'विद्य्र्थ्याची माहिती'!B17</f>
        <v>0</v>
      </c>
      <c r="C17" s="26"/>
      <c r="D17" s="26"/>
      <c r="E17" s="26"/>
      <c r="F17" s="26"/>
      <c r="G17" s="72">
        <f t="shared" si="0"/>
        <v>0</v>
      </c>
      <c r="H17" s="26"/>
      <c r="I17" s="26"/>
      <c r="J17" s="26"/>
      <c r="K17" s="26"/>
      <c r="L17" s="72">
        <f t="shared" si="1"/>
        <v>0</v>
      </c>
      <c r="O17" s="34"/>
    </row>
    <row r="18" spans="1:15" ht="21.6" customHeight="1">
      <c r="A18" s="24">
        <f>'विद्य्र्थ्याची माहिती'!A18</f>
        <v>9</v>
      </c>
      <c r="B18" s="71">
        <f>'विद्य्र्थ्याची माहिती'!B18</f>
        <v>0</v>
      </c>
      <c r="C18" s="26"/>
      <c r="D18" s="26"/>
      <c r="E18" s="26"/>
      <c r="F18" s="26"/>
      <c r="G18" s="72">
        <f t="shared" si="0"/>
        <v>0</v>
      </c>
      <c r="H18" s="26"/>
      <c r="I18" s="26"/>
      <c r="J18" s="26"/>
      <c r="K18" s="26"/>
      <c r="L18" s="72">
        <f t="shared" si="1"/>
        <v>0</v>
      </c>
      <c r="O18" s="34"/>
    </row>
    <row r="19" spans="1:15" ht="21.6" customHeight="1">
      <c r="A19" s="24">
        <f>'विद्य्र्थ्याची माहिती'!A19</f>
        <v>10</v>
      </c>
      <c r="B19" s="71">
        <f>'विद्य्र्थ्याची माहिती'!B19</f>
        <v>0</v>
      </c>
      <c r="C19" s="26"/>
      <c r="D19" s="26"/>
      <c r="E19" s="26"/>
      <c r="F19" s="26"/>
      <c r="G19" s="72">
        <f t="shared" si="0"/>
        <v>0</v>
      </c>
      <c r="H19" s="26"/>
      <c r="I19" s="26"/>
      <c r="J19" s="26"/>
      <c r="K19" s="26"/>
      <c r="L19" s="72">
        <f t="shared" si="1"/>
        <v>0</v>
      </c>
      <c r="O19" s="34"/>
    </row>
    <row r="20" spans="1:15" ht="21.6" customHeight="1">
      <c r="A20" s="24">
        <f>'विद्य्र्थ्याची माहिती'!A20</f>
        <v>11</v>
      </c>
      <c r="B20" s="71">
        <f>'विद्य्र्थ्याची माहिती'!B20</f>
        <v>0</v>
      </c>
      <c r="C20" s="26"/>
      <c r="D20" s="26"/>
      <c r="E20" s="26"/>
      <c r="F20" s="26"/>
      <c r="G20" s="72">
        <f t="shared" ref="G20:G69" si="2">SUM(C20:F20)</f>
        <v>0</v>
      </c>
      <c r="H20" s="26"/>
      <c r="I20" s="26"/>
      <c r="J20" s="26"/>
      <c r="K20" s="26"/>
      <c r="L20" s="72">
        <f t="shared" si="1"/>
        <v>0</v>
      </c>
      <c r="O20" s="34"/>
    </row>
    <row r="21" spans="1:15" ht="21.6" customHeight="1">
      <c r="A21" s="24">
        <f>'विद्य्र्थ्याची माहिती'!A21</f>
        <v>12</v>
      </c>
      <c r="B21" s="71">
        <f>'विद्य्र्थ्याची माहिती'!B21</f>
        <v>0</v>
      </c>
      <c r="C21" s="26"/>
      <c r="D21" s="26"/>
      <c r="E21" s="26"/>
      <c r="F21" s="26"/>
      <c r="G21" s="72">
        <f t="shared" si="2"/>
        <v>0</v>
      </c>
      <c r="H21" s="26"/>
      <c r="I21" s="26"/>
      <c r="J21" s="26"/>
      <c r="K21" s="26"/>
      <c r="L21" s="72">
        <f t="shared" si="1"/>
        <v>0</v>
      </c>
      <c r="O21" s="34"/>
    </row>
    <row r="22" spans="1:15" ht="21.6" customHeight="1">
      <c r="A22" s="24">
        <f>'विद्य्र्थ्याची माहिती'!A22</f>
        <v>13</v>
      </c>
      <c r="B22" s="71">
        <f>'विद्य्र्थ्याची माहिती'!B22</f>
        <v>0</v>
      </c>
      <c r="C22" s="26"/>
      <c r="D22" s="26"/>
      <c r="E22" s="26"/>
      <c r="F22" s="26"/>
      <c r="G22" s="72">
        <f t="shared" si="2"/>
        <v>0</v>
      </c>
      <c r="H22" s="26"/>
      <c r="I22" s="26"/>
      <c r="J22" s="26"/>
      <c r="K22" s="26"/>
      <c r="L22" s="72">
        <f t="shared" si="1"/>
        <v>0</v>
      </c>
      <c r="O22" s="34"/>
    </row>
    <row r="23" spans="1:15" ht="21.6" customHeight="1">
      <c r="A23" s="24">
        <f>'विद्य्र्थ्याची माहिती'!A23</f>
        <v>14</v>
      </c>
      <c r="B23" s="71">
        <f>'विद्य्र्थ्याची माहिती'!B23</f>
        <v>0</v>
      </c>
      <c r="C23" s="26"/>
      <c r="D23" s="26"/>
      <c r="E23" s="26"/>
      <c r="F23" s="26"/>
      <c r="G23" s="72">
        <f t="shared" si="2"/>
        <v>0</v>
      </c>
      <c r="H23" s="26"/>
      <c r="I23" s="26"/>
      <c r="J23" s="26"/>
      <c r="K23" s="26"/>
      <c r="L23" s="72">
        <f t="shared" si="1"/>
        <v>0</v>
      </c>
      <c r="O23" s="34"/>
    </row>
    <row r="24" spans="1:15" ht="21.6" customHeight="1">
      <c r="A24" s="24">
        <f>'विद्य्र्थ्याची माहिती'!A24</f>
        <v>15</v>
      </c>
      <c r="B24" s="71">
        <f>'विद्य्र्थ्याची माहिती'!B24</f>
        <v>0</v>
      </c>
      <c r="C24" s="26"/>
      <c r="D24" s="26"/>
      <c r="E24" s="26"/>
      <c r="F24" s="26"/>
      <c r="G24" s="72">
        <f t="shared" si="2"/>
        <v>0</v>
      </c>
      <c r="H24" s="26"/>
      <c r="I24" s="26"/>
      <c r="J24" s="26"/>
      <c r="K24" s="26"/>
      <c r="L24" s="72">
        <f t="shared" si="1"/>
        <v>0</v>
      </c>
      <c r="O24" s="34"/>
    </row>
    <row r="25" spans="1:15" ht="21.6" customHeight="1">
      <c r="A25" s="24">
        <f>'विद्य्र्थ्याची माहिती'!A25</f>
        <v>16</v>
      </c>
      <c r="B25" s="71">
        <f>'विद्य्र्थ्याची माहिती'!B25</f>
        <v>0</v>
      </c>
      <c r="C25" s="26"/>
      <c r="D25" s="26"/>
      <c r="E25" s="26"/>
      <c r="F25" s="26"/>
      <c r="G25" s="72">
        <f t="shared" si="2"/>
        <v>0</v>
      </c>
      <c r="H25" s="26"/>
      <c r="I25" s="26"/>
      <c r="J25" s="26"/>
      <c r="K25" s="26"/>
      <c r="L25" s="72">
        <f t="shared" si="1"/>
        <v>0</v>
      </c>
      <c r="O25" s="34"/>
    </row>
    <row r="26" spans="1:15" ht="21.6" customHeight="1">
      <c r="A26" s="24">
        <f>'विद्य्र्थ्याची माहिती'!A26</f>
        <v>17</v>
      </c>
      <c r="B26" s="71">
        <f>'विद्य्र्थ्याची माहिती'!B26</f>
        <v>0</v>
      </c>
      <c r="C26" s="26"/>
      <c r="D26" s="26"/>
      <c r="E26" s="26"/>
      <c r="F26" s="26"/>
      <c r="G26" s="72">
        <f t="shared" si="2"/>
        <v>0</v>
      </c>
      <c r="H26" s="26"/>
      <c r="I26" s="26"/>
      <c r="J26" s="26"/>
      <c r="K26" s="26"/>
      <c r="L26" s="72">
        <f t="shared" si="1"/>
        <v>0</v>
      </c>
      <c r="O26" s="34"/>
    </row>
    <row r="27" spans="1:15" ht="21.6" customHeight="1">
      <c r="A27" s="24">
        <f>'विद्य्र्थ्याची माहिती'!A27</f>
        <v>18</v>
      </c>
      <c r="B27" s="71">
        <f>'विद्य्र्थ्याची माहिती'!B27</f>
        <v>0</v>
      </c>
      <c r="C27" s="26"/>
      <c r="D27" s="26"/>
      <c r="E27" s="26"/>
      <c r="F27" s="26"/>
      <c r="G27" s="72">
        <f t="shared" si="2"/>
        <v>0</v>
      </c>
      <c r="H27" s="26"/>
      <c r="I27" s="26"/>
      <c r="J27" s="26"/>
      <c r="K27" s="26"/>
      <c r="L27" s="72">
        <f t="shared" si="1"/>
        <v>0</v>
      </c>
      <c r="O27" s="34"/>
    </row>
    <row r="28" spans="1:15" ht="21.6" customHeight="1">
      <c r="A28" s="24">
        <f>'विद्य्र्थ्याची माहिती'!A28</f>
        <v>19</v>
      </c>
      <c r="B28" s="71">
        <f>'विद्य्र्थ्याची माहिती'!B28</f>
        <v>0</v>
      </c>
      <c r="C28" s="26"/>
      <c r="D28" s="26"/>
      <c r="E28" s="26"/>
      <c r="F28" s="26"/>
      <c r="G28" s="72">
        <f t="shared" si="2"/>
        <v>0</v>
      </c>
      <c r="H28" s="26"/>
      <c r="I28" s="26"/>
      <c r="J28" s="26"/>
      <c r="K28" s="26"/>
      <c r="L28" s="72">
        <f t="shared" si="1"/>
        <v>0</v>
      </c>
      <c r="O28" s="34"/>
    </row>
    <row r="29" spans="1:15" ht="21.6" customHeight="1">
      <c r="A29" s="24">
        <f>'विद्य्र्थ्याची माहिती'!A29</f>
        <v>20</v>
      </c>
      <c r="B29" s="71">
        <f>'विद्य्र्थ्याची माहिती'!B29</f>
        <v>0</v>
      </c>
      <c r="C29" s="26"/>
      <c r="D29" s="26"/>
      <c r="E29" s="26"/>
      <c r="F29" s="26"/>
      <c r="G29" s="72">
        <f t="shared" si="2"/>
        <v>0</v>
      </c>
      <c r="H29" s="26"/>
      <c r="I29" s="26"/>
      <c r="J29" s="26"/>
      <c r="K29" s="26"/>
      <c r="L29" s="72">
        <f t="shared" si="1"/>
        <v>0</v>
      </c>
      <c r="O29" s="34"/>
    </row>
    <row r="30" spans="1:15" ht="21.6" customHeight="1">
      <c r="A30" s="24">
        <f>'विद्य्र्थ्याची माहिती'!A30</f>
        <v>21</v>
      </c>
      <c r="B30" s="71">
        <f>'विद्य्र्थ्याची माहिती'!B30</f>
        <v>0</v>
      </c>
      <c r="C30" s="26"/>
      <c r="D30" s="26"/>
      <c r="E30" s="26"/>
      <c r="F30" s="26"/>
      <c r="G30" s="72">
        <f t="shared" si="2"/>
        <v>0</v>
      </c>
      <c r="H30" s="26"/>
      <c r="I30" s="26"/>
      <c r="J30" s="26"/>
      <c r="K30" s="26"/>
      <c r="L30" s="72">
        <f t="shared" si="1"/>
        <v>0</v>
      </c>
      <c r="O30" s="34"/>
    </row>
    <row r="31" spans="1:15" ht="21.6" customHeight="1">
      <c r="A31" s="24">
        <f>'विद्य्र्थ्याची माहिती'!A31</f>
        <v>22</v>
      </c>
      <c r="B31" s="71">
        <f>'विद्य्र्थ्याची माहिती'!B31</f>
        <v>0</v>
      </c>
      <c r="C31" s="26"/>
      <c r="D31" s="26"/>
      <c r="E31" s="26"/>
      <c r="F31" s="26"/>
      <c r="G31" s="72">
        <f t="shared" si="2"/>
        <v>0</v>
      </c>
      <c r="H31" s="26"/>
      <c r="I31" s="26"/>
      <c r="J31" s="26"/>
      <c r="K31" s="26"/>
      <c r="L31" s="72">
        <f t="shared" si="1"/>
        <v>0</v>
      </c>
      <c r="O31" s="34"/>
    </row>
    <row r="32" spans="1:15" ht="21.6" customHeight="1">
      <c r="A32" s="24">
        <f>'विद्य्र्थ्याची माहिती'!A32</f>
        <v>23</v>
      </c>
      <c r="B32" s="71">
        <f>'विद्य्र्थ्याची माहिती'!B32</f>
        <v>0</v>
      </c>
      <c r="C32" s="26"/>
      <c r="D32" s="26"/>
      <c r="E32" s="26"/>
      <c r="F32" s="26"/>
      <c r="G32" s="72">
        <f t="shared" si="2"/>
        <v>0</v>
      </c>
      <c r="H32" s="26"/>
      <c r="I32" s="26"/>
      <c r="J32" s="26"/>
      <c r="K32" s="26"/>
      <c r="L32" s="72">
        <f t="shared" si="1"/>
        <v>0</v>
      </c>
      <c r="O32" s="34"/>
    </row>
    <row r="33" spans="1:15" ht="21.6" customHeight="1">
      <c r="A33" s="24">
        <f>'विद्य्र्थ्याची माहिती'!A33</f>
        <v>24</v>
      </c>
      <c r="B33" s="71">
        <f>'विद्य्र्थ्याची माहिती'!B33</f>
        <v>0</v>
      </c>
      <c r="C33" s="26"/>
      <c r="D33" s="26"/>
      <c r="E33" s="26"/>
      <c r="F33" s="26"/>
      <c r="G33" s="72">
        <f t="shared" si="2"/>
        <v>0</v>
      </c>
      <c r="H33" s="26"/>
      <c r="I33" s="26"/>
      <c r="J33" s="26"/>
      <c r="K33" s="26"/>
      <c r="L33" s="72">
        <f t="shared" si="1"/>
        <v>0</v>
      </c>
      <c r="O33" s="34"/>
    </row>
    <row r="34" spans="1:15" ht="21.6" customHeight="1">
      <c r="A34" s="24">
        <f>'विद्य्र्थ्याची माहिती'!A34</f>
        <v>25</v>
      </c>
      <c r="B34" s="71">
        <f>'विद्य्र्थ्याची माहिती'!B34</f>
        <v>0</v>
      </c>
      <c r="C34" s="26"/>
      <c r="D34" s="26"/>
      <c r="E34" s="26"/>
      <c r="F34" s="26"/>
      <c r="G34" s="72">
        <f t="shared" si="2"/>
        <v>0</v>
      </c>
      <c r="H34" s="26"/>
      <c r="I34" s="26"/>
      <c r="J34" s="26"/>
      <c r="K34" s="26"/>
      <c r="L34" s="72">
        <f t="shared" si="1"/>
        <v>0</v>
      </c>
      <c r="O34" s="34"/>
    </row>
    <row r="35" spans="1:15" ht="21.6" customHeight="1">
      <c r="A35" s="24">
        <f>'विद्य्र्थ्याची माहिती'!A35</f>
        <v>26</v>
      </c>
      <c r="B35" s="71">
        <f>'विद्य्र्थ्याची माहिती'!B35</f>
        <v>0</v>
      </c>
      <c r="C35" s="26"/>
      <c r="D35" s="26"/>
      <c r="E35" s="26"/>
      <c r="F35" s="26"/>
      <c r="G35" s="72">
        <f t="shared" si="2"/>
        <v>0</v>
      </c>
      <c r="H35" s="26"/>
      <c r="I35" s="26"/>
      <c r="J35" s="26"/>
      <c r="K35" s="26"/>
      <c r="L35" s="72">
        <f t="shared" si="1"/>
        <v>0</v>
      </c>
      <c r="O35" s="34"/>
    </row>
    <row r="36" spans="1:15" ht="21.6" customHeight="1">
      <c r="A36" s="24">
        <f>'विद्य्र्थ्याची माहिती'!A36</f>
        <v>27</v>
      </c>
      <c r="B36" s="71">
        <f>'विद्य्र्थ्याची माहिती'!B36</f>
        <v>0</v>
      </c>
      <c r="C36" s="26"/>
      <c r="D36" s="26"/>
      <c r="E36" s="26"/>
      <c r="F36" s="26"/>
      <c r="G36" s="72">
        <f t="shared" si="2"/>
        <v>0</v>
      </c>
      <c r="H36" s="26"/>
      <c r="I36" s="26"/>
      <c r="J36" s="26"/>
      <c r="K36" s="26"/>
      <c r="L36" s="72">
        <f t="shared" si="1"/>
        <v>0</v>
      </c>
      <c r="O36" s="34"/>
    </row>
    <row r="37" spans="1:15" ht="21.6" customHeight="1">
      <c r="A37" s="24">
        <f>'विद्य्र्थ्याची माहिती'!A37</f>
        <v>28</v>
      </c>
      <c r="B37" s="71">
        <f>'विद्य्र्थ्याची माहिती'!B37</f>
        <v>0</v>
      </c>
      <c r="C37" s="26"/>
      <c r="D37" s="26"/>
      <c r="E37" s="26"/>
      <c r="F37" s="26"/>
      <c r="G37" s="72">
        <f t="shared" si="2"/>
        <v>0</v>
      </c>
      <c r="H37" s="26"/>
      <c r="I37" s="26"/>
      <c r="J37" s="26"/>
      <c r="K37" s="26"/>
      <c r="L37" s="72">
        <f t="shared" si="1"/>
        <v>0</v>
      </c>
      <c r="O37" s="34"/>
    </row>
    <row r="38" spans="1:15" ht="21.6" customHeight="1">
      <c r="A38" s="24">
        <f>'विद्य्र्थ्याची माहिती'!A38</f>
        <v>29</v>
      </c>
      <c r="B38" s="71">
        <f>'विद्य्र्थ्याची माहिती'!B38</f>
        <v>0</v>
      </c>
      <c r="C38" s="26"/>
      <c r="D38" s="26"/>
      <c r="E38" s="26"/>
      <c r="F38" s="26"/>
      <c r="G38" s="72">
        <f t="shared" si="2"/>
        <v>0</v>
      </c>
      <c r="H38" s="26"/>
      <c r="I38" s="26"/>
      <c r="J38" s="26"/>
      <c r="K38" s="26"/>
      <c r="L38" s="72">
        <f t="shared" si="1"/>
        <v>0</v>
      </c>
      <c r="O38" s="34"/>
    </row>
    <row r="39" spans="1:15" ht="21.6" customHeight="1">
      <c r="A39" s="24">
        <f>'विद्य्र्थ्याची माहिती'!A39</f>
        <v>30</v>
      </c>
      <c r="B39" s="71">
        <f>'विद्य्र्थ्याची माहिती'!B39</f>
        <v>0</v>
      </c>
      <c r="C39" s="26"/>
      <c r="D39" s="26"/>
      <c r="E39" s="26"/>
      <c r="F39" s="26"/>
      <c r="G39" s="72">
        <f t="shared" si="2"/>
        <v>0</v>
      </c>
      <c r="H39" s="26"/>
      <c r="I39" s="26"/>
      <c r="J39" s="26"/>
      <c r="K39" s="26"/>
      <c r="L39" s="72">
        <f t="shared" si="1"/>
        <v>0</v>
      </c>
      <c r="O39" s="34"/>
    </row>
    <row r="40" spans="1:15" ht="21.6" customHeight="1">
      <c r="A40" s="24">
        <f>'विद्य्र्थ्याची माहिती'!A40</f>
        <v>31</v>
      </c>
      <c r="B40" s="71">
        <f>'विद्य्र्थ्याची माहिती'!B40</f>
        <v>0</v>
      </c>
      <c r="C40" s="26"/>
      <c r="D40" s="26"/>
      <c r="E40" s="26"/>
      <c r="F40" s="26"/>
      <c r="G40" s="72">
        <f t="shared" si="2"/>
        <v>0</v>
      </c>
      <c r="H40" s="26"/>
      <c r="I40" s="26"/>
      <c r="J40" s="26"/>
      <c r="K40" s="26"/>
      <c r="L40" s="72">
        <f t="shared" si="1"/>
        <v>0</v>
      </c>
      <c r="O40" s="34"/>
    </row>
    <row r="41" spans="1:15" ht="21.6" customHeight="1">
      <c r="A41" s="24">
        <f>'विद्य्र्थ्याची माहिती'!A41</f>
        <v>32</v>
      </c>
      <c r="B41" s="71">
        <f>'विद्य्र्थ्याची माहिती'!B41</f>
        <v>0</v>
      </c>
      <c r="C41" s="26"/>
      <c r="D41" s="26"/>
      <c r="E41" s="26"/>
      <c r="F41" s="26"/>
      <c r="G41" s="72">
        <f t="shared" si="2"/>
        <v>0</v>
      </c>
      <c r="H41" s="26"/>
      <c r="I41" s="26"/>
      <c r="J41" s="26"/>
      <c r="K41" s="26"/>
      <c r="L41" s="72">
        <f t="shared" si="1"/>
        <v>0</v>
      </c>
      <c r="O41" s="34"/>
    </row>
    <row r="42" spans="1:15" ht="21.6" customHeight="1">
      <c r="A42" s="24">
        <f>'विद्य्र्थ्याची माहिती'!A42</f>
        <v>33</v>
      </c>
      <c r="B42" s="71">
        <f>'विद्य्र्थ्याची माहिती'!B42</f>
        <v>0</v>
      </c>
      <c r="C42" s="26"/>
      <c r="D42" s="26"/>
      <c r="E42" s="26"/>
      <c r="F42" s="26"/>
      <c r="G42" s="72">
        <f t="shared" si="2"/>
        <v>0</v>
      </c>
      <c r="H42" s="26"/>
      <c r="I42" s="26"/>
      <c r="J42" s="26"/>
      <c r="K42" s="26"/>
      <c r="L42" s="72">
        <f t="shared" si="1"/>
        <v>0</v>
      </c>
      <c r="O42" s="34"/>
    </row>
    <row r="43" spans="1:15" ht="21.6" customHeight="1">
      <c r="A43" s="24">
        <f>'विद्य्र्थ्याची माहिती'!A43</f>
        <v>34</v>
      </c>
      <c r="B43" s="71">
        <f>'विद्य्र्थ्याची माहिती'!B43</f>
        <v>0</v>
      </c>
      <c r="C43" s="26"/>
      <c r="D43" s="26"/>
      <c r="E43" s="26"/>
      <c r="F43" s="26"/>
      <c r="G43" s="72">
        <f t="shared" si="2"/>
        <v>0</v>
      </c>
      <c r="H43" s="26"/>
      <c r="I43" s="26"/>
      <c r="J43" s="26"/>
      <c r="K43" s="26"/>
      <c r="L43" s="72">
        <f t="shared" si="1"/>
        <v>0</v>
      </c>
      <c r="O43" s="34"/>
    </row>
    <row r="44" spans="1:15" ht="21.6" customHeight="1">
      <c r="A44" s="24">
        <f>'विद्य्र्थ्याची माहिती'!A44</f>
        <v>35</v>
      </c>
      <c r="B44" s="71">
        <f>'विद्य्र्थ्याची माहिती'!B44</f>
        <v>0</v>
      </c>
      <c r="C44" s="26"/>
      <c r="D44" s="26"/>
      <c r="E44" s="26"/>
      <c r="F44" s="26"/>
      <c r="G44" s="72">
        <f t="shared" si="2"/>
        <v>0</v>
      </c>
      <c r="H44" s="26"/>
      <c r="I44" s="26"/>
      <c r="J44" s="26"/>
      <c r="K44" s="26"/>
      <c r="L44" s="72">
        <f t="shared" si="1"/>
        <v>0</v>
      </c>
      <c r="O44" s="34"/>
    </row>
    <row r="45" spans="1:15" ht="21.6" customHeight="1">
      <c r="A45" s="24">
        <f>'विद्य्र्थ्याची माहिती'!A45</f>
        <v>36</v>
      </c>
      <c r="B45" s="71">
        <f>'विद्य्र्थ्याची माहिती'!B45</f>
        <v>0</v>
      </c>
      <c r="C45" s="26"/>
      <c r="D45" s="26"/>
      <c r="E45" s="26"/>
      <c r="F45" s="26"/>
      <c r="G45" s="72">
        <f t="shared" si="2"/>
        <v>0</v>
      </c>
      <c r="H45" s="26"/>
      <c r="I45" s="26"/>
      <c r="J45" s="26"/>
      <c r="K45" s="26"/>
      <c r="L45" s="72">
        <f t="shared" si="1"/>
        <v>0</v>
      </c>
      <c r="O45" s="34"/>
    </row>
    <row r="46" spans="1:15" ht="21.6" customHeight="1">
      <c r="A46" s="24">
        <f>'विद्य्र्थ्याची माहिती'!A46</f>
        <v>37</v>
      </c>
      <c r="B46" s="71">
        <f>'विद्य्र्थ्याची माहिती'!B46</f>
        <v>0</v>
      </c>
      <c r="C46" s="26"/>
      <c r="D46" s="26"/>
      <c r="E46" s="26"/>
      <c r="F46" s="26"/>
      <c r="G46" s="72">
        <f t="shared" si="2"/>
        <v>0</v>
      </c>
      <c r="H46" s="26"/>
      <c r="I46" s="26"/>
      <c r="J46" s="26"/>
      <c r="K46" s="26"/>
      <c r="L46" s="72">
        <f t="shared" si="1"/>
        <v>0</v>
      </c>
      <c r="O46" s="34"/>
    </row>
    <row r="47" spans="1:15" ht="21.6" customHeight="1">
      <c r="A47" s="24">
        <f>'विद्य्र्थ्याची माहिती'!A47</f>
        <v>38</v>
      </c>
      <c r="B47" s="71">
        <f>'विद्य्र्थ्याची माहिती'!B47</f>
        <v>0</v>
      </c>
      <c r="C47" s="26"/>
      <c r="D47" s="26"/>
      <c r="E47" s="26"/>
      <c r="F47" s="26"/>
      <c r="G47" s="72">
        <f t="shared" si="2"/>
        <v>0</v>
      </c>
      <c r="H47" s="26"/>
      <c r="I47" s="26"/>
      <c r="J47" s="26"/>
      <c r="K47" s="26"/>
      <c r="L47" s="72">
        <f t="shared" si="1"/>
        <v>0</v>
      </c>
      <c r="O47" s="34"/>
    </row>
    <row r="48" spans="1:15" ht="21.6" customHeight="1">
      <c r="A48" s="24">
        <f>'विद्य्र्थ्याची माहिती'!A48</f>
        <v>39</v>
      </c>
      <c r="B48" s="71">
        <f>'विद्य्र्थ्याची माहिती'!B48</f>
        <v>0</v>
      </c>
      <c r="C48" s="26"/>
      <c r="D48" s="26"/>
      <c r="E48" s="26"/>
      <c r="F48" s="26"/>
      <c r="G48" s="72">
        <f t="shared" si="2"/>
        <v>0</v>
      </c>
      <c r="H48" s="26"/>
      <c r="I48" s="26"/>
      <c r="J48" s="26"/>
      <c r="K48" s="26"/>
      <c r="L48" s="72">
        <f t="shared" si="1"/>
        <v>0</v>
      </c>
      <c r="O48" s="34"/>
    </row>
    <row r="49" spans="1:15" ht="21.6" customHeight="1">
      <c r="A49" s="24">
        <f>'विद्य्र्थ्याची माहिती'!A49</f>
        <v>40</v>
      </c>
      <c r="B49" s="71">
        <f>'विद्य्र्थ्याची माहिती'!B49</f>
        <v>0</v>
      </c>
      <c r="C49" s="26"/>
      <c r="D49" s="26"/>
      <c r="E49" s="26"/>
      <c r="F49" s="26"/>
      <c r="G49" s="72">
        <f t="shared" si="2"/>
        <v>0</v>
      </c>
      <c r="H49" s="26"/>
      <c r="I49" s="26"/>
      <c r="J49" s="26"/>
      <c r="K49" s="26"/>
      <c r="L49" s="72">
        <f t="shared" si="1"/>
        <v>0</v>
      </c>
      <c r="O49" s="34"/>
    </row>
    <row r="50" spans="1:15" ht="21.6" customHeight="1">
      <c r="A50" s="24">
        <f>'विद्य्र्थ्याची माहिती'!A50</f>
        <v>41</v>
      </c>
      <c r="B50" s="71">
        <f>'विद्य्र्थ्याची माहिती'!B50</f>
        <v>0</v>
      </c>
      <c r="C50" s="26"/>
      <c r="D50" s="26"/>
      <c r="E50" s="26"/>
      <c r="F50" s="26"/>
      <c r="G50" s="72">
        <f t="shared" si="2"/>
        <v>0</v>
      </c>
      <c r="H50" s="26"/>
      <c r="I50" s="26"/>
      <c r="J50" s="26"/>
      <c r="K50" s="26"/>
      <c r="L50" s="72">
        <f t="shared" si="1"/>
        <v>0</v>
      </c>
      <c r="O50" s="34"/>
    </row>
    <row r="51" spans="1:15" ht="21.6" customHeight="1">
      <c r="A51" s="24">
        <f>'विद्य्र्थ्याची माहिती'!A51</f>
        <v>42</v>
      </c>
      <c r="B51" s="71">
        <f>'विद्य्र्थ्याची माहिती'!B51</f>
        <v>0</v>
      </c>
      <c r="C51" s="26"/>
      <c r="D51" s="26"/>
      <c r="E51" s="26"/>
      <c r="F51" s="26"/>
      <c r="G51" s="72">
        <f t="shared" si="2"/>
        <v>0</v>
      </c>
      <c r="H51" s="26"/>
      <c r="I51" s="26"/>
      <c r="J51" s="26"/>
      <c r="K51" s="26"/>
      <c r="L51" s="72">
        <f t="shared" si="1"/>
        <v>0</v>
      </c>
      <c r="O51" s="34"/>
    </row>
    <row r="52" spans="1:15" ht="21.6" customHeight="1">
      <c r="A52" s="24">
        <f>'विद्य्र्थ्याची माहिती'!A52</f>
        <v>43</v>
      </c>
      <c r="B52" s="71">
        <f>'विद्य्र्थ्याची माहिती'!B52</f>
        <v>0</v>
      </c>
      <c r="C52" s="26"/>
      <c r="D52" s="26"/>
      <c r="E52" s="26"/>
      <c r="F52" s="26"/>
      <c r="G52" s="72">
        <f t="shared" si="2"/>
        <v>0</v>
      </c>
      <c r="H52" s="26"/>
      <c r="I52" s="26"/>
      <c r="J52" s="26"/>
      <c r="K52" s="26"/>
      <c r="L52" s="72">
        <f t="shared" si="1"/>
        <v>0</v>
      </c>
      <c r="O52" s="34"/>
    </row>
    <row r="53" spans="1:15" ht="21.6" customHeight="1">
      <c r="A53" s="24">
        <f>'विद्य्र्थ्याची माहिती'!A53</f>
        <v>44</v>
      </c>
      <c r="B53" s="71">
        <f>'विद्य्र्थ्याची माहिती'!B53</f>
        <v>0</v>
      </c>
      <c r="C53" s="26"/>
      <c r="D53" s="26"/>
      <c r="E53" s="26"/>
      <c r="F53" s="26"/>
      <c r="G53" s="72">
        <f t="shared" si="2"/>
        <v>0</v>
      </c>
      <c r="H53" s="26"/>
      <c r="I53" s="26"/>
      <c r="J53" s="26"/>
      <c r="K53" s="26"/>
      <c r="L53" s="72">
        <f t="shared" si="1"/>
        <v>0</v>
      </c>
      <c r="O53" s="34"/>
    </row>
    <row r="54" spans="1:15" ht="21.6" customHeight="1">
      <c r="A54" s="24">
        <f>'विद्य्र्थ्याची माहिती'!A54</f>
        <v>45</v>
      </c>
      <c r="B54" s="71">
        <f>'विद्य्र्थ्याची माहिती'!B54</f>
        <v>0</v>
      </c>
      <c r="C54" s="26"/>
      <c r="D54" s="26"/>
      <c r="E54" s="26"/>
      <c r="F54" s="26"/>
      <c r="G54" s="72">
        <f t="shared" si="2"/>
        <v>0</v>
      </c>
      <c r="H54" s="26"/>
      <c r="I54" s="26"/>
      <c r="J54" s="26"/>
      <c r="K54" s="26"/>
      <c r="L54" s="72">
        <f t="shared" si="1"/>
        <v>0</v>
      </c>
      <c r="O54" s="34"/>
    </row>
    <row r="55" spans="1:15" ht="21.6" customHeight="1">
      <c r="A55" s="24">
        <f>'विद्य्र्थ्याची माहिती'!A55</f>
        <v>46</v>
      </c>
      <c r="B55" s="71">
        <f>'विद्य्र्थ्याची माहिती'!B55</f>
        <v>0</v>
      </c>
      <c r="C55" s="26"/>
      <c r="D55" s="26"/>
      <c r="E55" s="26"/>
      <c r="F55" s="26"/>
      <c r="G55" s="72">
        <f t="shared" si="2"/>
        <v>0</v>
      </c>
      <c r="H55" s="26"/>
      <c r="I55" s="26"/>
      <c r="J55" s="26"/>
      <c r="K55" s="26"/>
      <c r="L55" s="72">
        <f t="shared" si="1"/>
        <v>0</v>
      </c>
      <c r="O55" s="34"/>
    </row>
    <row r="56" spans="1:15" ht="21.6" customHeight="1">
      <c r="A56" s="24">
        <f>'विद्य्र्थ्याची माहिती'!A56</f>
        <v>47</v>
      </c>
      <c r="B56" s="71">
        <f>'विद्य्र्थ्याची माहिती'!B56</f>
        <v>0</v>
      </c>
      <c r="C56" s="26"/>
      <c r="D56" s="26"/>
      <c r="E56" s="26"/>
      <c r="F56" s="26"/>
      <c r="G56" s="72">
        <f t="shared" si="2"/>
        <v>0</v>
      </c>
      <c r="H56" s="26"/>
      <c r="I56" s="26"/>
      <c r="J56" s="26"/>
      <c r="K56" s="26"/>
      <c r="L56" s="72">
        <f t="shared" si="1"/>
        <v>0</v>
      </c>
      <c r="O56" s="34"/>
    </row>
    <row r="57" spans="1:15" ht="21.6" customHeight="1">
      <c r="A57" s="24">
        <f>'विद्य्र्थ्याची माहिती'!A57</f>
        <v>48</v>
      </c>
      <c r="B57" s="71">
        <f>'विद्य्र्थ्याची माहिती'!B57</f>
        <v>0</v>
      </c>
      <c r="C57" s="26"/>
      <c r="D57" s="26"/>
      <c r="E57" s="26"/>
      <c r="F57" s="26"/>
      <c r="G57" s="72">
        <f t="shared" si="2"/>
        <v>0</v>
      </c>
      <c r="H57" s="26"/>
      <c r="I57" s="26"/>
      <c r="J57" s="26"/>
      <c r="K57" s="26"/>
      <c r="L57" s="72">
        <f t="shared" si="1"/>
        <v>0</v>
      </c>
      <c r="O57" s="34"/>
    </row>
    <row r="58" spans="1:15" ht="21.6" customHeight="1">
      <c r="A58" s="24">
        <f>'विद्य्र्थ्याची माहिती'!A58</f>
        <v>49</v>
      </c>
      <c r="B58" s="71">
        <f>'विद्य्र्थ्याची माहिती'!B58</f>
        <v>0</v>
      </c>
      <c r="C58" s="26"/>
      <c r="D58" s="26"/>
      <c r="E58" s="26"/>
      <c r="F58" s="26"/>
      <c r="G58" s="72">
        <f t="shared" si="2"/>
        <v>0</v>
      </c>
      <c r="H58" s="26"/>
      <c r="I58" s="26"/>
      <c r="J58" s="26"/>
      <c r="K58" s="26"/>
      <c r="L58" s="72">
        <f t="shared" si="1"/>
        <v>0</v>
      </c>
      <c r="O58" s="34"/>
    </row>
    <row r="59" spans="1:15" ht="21.6" customHeight="1">
      <c r="A59" s="24">
        <f>'विद्य्र्थ्याची माहिती'!A59</f>
        <v>50</v>
      </c>
      <c r="B59" s="71">
        <f>'विद्य्र्थ्याची माहिती'!B59</f>
        <v>0</v>
      </c>
      <c r="C59" s="26"/>
      <c r="D59" s="26"/>
      <c r="E59" s="26"/>
      <c r="F59" s="26"/>
      <c r="G59" s="72">
        <f t="shared" si="2"/>
        <v>0</v>
      </c>
      <c r="H59" s="26"/>
      <c r="I59" s="26"/>
      <c r="J59" s="26"/>
      <c r="K59" s="26"/>
      <c r="L59" s="72">
        <f t="shared" si="1"/>
        <v>0</v>
      </c>
      <c r="O59" s="34"/>
    </row>
    <row r="60" spans="1:15" s="11" customFormat="1" ht="21.6" customHeight="1">
      <c r="A60" s="325">
        <f>'विद्य्र्थ्याची माहिती'!A60</f>
        <v>51</v>
      </c>
      <c r="B60" s="326">
        <f>'विद्य्र्थ्याची माहिती'!B60</f>
        <v>0</v>
      </c>
      <c r="C60" s="26"/>
      <c r="D60" s="26"/>
      <c r="E60" s="26"/>
      <c r="F60" s="26"/>
      <c r="G60" s="333">
        <f t="shared" si="2"/>
        <v>0</v>
      </c>
      <c r="H60" s="26"/>
      <c r="I60" s="26"/>
      <c r="J60" s="26"/>
      <c r="K60" s="26"/>
      <c r="L60" s="333">
        <f t="shared" si="1"/>
        <v>0</v>
      </c>
      <c r="M60" s="335"/>
      <c r="N60" s="335"/>
    </row>
    <row r="61" spans="1:15" s="11" customFormat="1" ht="21.6" customHeight="1">
      <c r="A61" s="325">
        <f>'विद्य्र्थ्याची माहिती'!A61</f>
        <v>52</v>
      </c>
      <c r="B61" s="326">
        <f>'विद्य्र्थ्याची माहिती'!B61</f>
        <v>0</v>
      </c>
      <c r="C61" s="26"/>
      <c r="D61" s="26"/>
      <c r="E61" s="26"/>
      <c r="F61" s="26"/>
      <c r="G61" s="333">
        <f t="shared" si="2"/>
        <v>0</v>
      </c>
      <c r="H61" s="26"/>
      <c r="I61" s="26"/>
      <c r="J61" s="26"/>
      <c r="K61" s="26"/>
      <c r="L61" s="333">
        <f t="shared" si="1"/>
        <v>0</v>
      </c>
      <c r="M61" s="335"/>
      <c r="N61" s="335"/>
    </row>
    <row r="62" spans="1:15" s="11" customFormat="1" ht="21.6" customHeight="1">
      <c r="A62" s="325">
        <f>'विद्य्र्थ्याची माहिती'!A62</f>
        <v>53</v>
      </c>
      <c r="B62" s="326">
        <f>'विद्य्र्थ्याची माहिती'!B62</f>
        <v>0</v>
      </c>
      <c r="C62" s="26"/>
      <c r="D62" s="26"/>
      <c r="E62" s="26"/>
      <c r="F62" s="26"/>
      <c r="G62" s="333">
        <f t="shared" si="2"/>
        <v>0</v>
      </c>
      <c r="H62" s="26"/>
      <c r="I62" s="26"/>
      <c r="J62" s="26"/>
      <c r="K62" s="26"/>
      <c r="L62" s="333">
        <f t="shared" si="1"/>
        <v>0</v>
      </c>
      <c r="M62" s="335"/>
      <c r="N62" s="335"/>
    </row>
    <row r="63" spans="1:15" s="11" customFormat="1" ht="21.6" customHeight="1">
      <c r="A63" s="325">
        <f>'विद्य्र्थ्याची माहिती'!A63</f>
        <v>54</v>
      </c>
      <c r="B63" s="326">
        <f>'विद्य्र्थ्याची माहिती'!B63</f>
        <v>0</v>
      </c>
      <c r="C63" s="26"/>
      <c r="D63" s="26"/>
      <c r="E63" s="26"/>
      <c r="F63" s="26"/>
      <c r="G63" s="333">
        <f t="shared" si="2"/>
        <v>0</v>
      </c>
      <c r="H63" s="26"/>
      <c r="I63" s="26"/>
      <c r="J63" s="26"/>
      <c r="K63" s="26"/>
      <c r="L63" s="333">
        <f t="shared" si="1"/>
        <v>0</v>
      </c>
      <c r="M63" s="335"/>
      <c r="N63" s="335"/>
    </row>
    <row r="64" spans="1:15" s="11" customFormat="1" ht="21.6" customHeight="1">
      <c r="A64" s="325">
        <f>'विद्य्र्थ्याची माहिती'!A64</f>
        <v>55</v>
      </c>
      <c r="B64" s="326">
        <f>'विद्य्र्थ्याची माहिती'!B64</f>
        <v>0</v>
      </c>
      <c r="C64" s="26"/>
      <c r="D64" s="26"/>
      <c r="E64" s="26"/>
      <c r="F64" s="26"/>
      <c r="G64" s="333">
        <f t="shared" si="2"/>
        <v>0</v>
      </c>
      <c r="H64" s="26"/>
      <c r="I64" s="26"/>
      <c r="J64" s="26"/>
      <c r="K64" s="26"/>
      <c r="L64" s="333">
        <f t="shared" si="1"/>
        <v>0</v>
      </c>
      <c r="M64" s="335"/>
      <c r="N64" s="335"/>
    </row>
    <row r="65" spans="1:17" s="11" customFormat="1" ht="21.6" customHeight="1">
      <c r="A65" s="325">
        <f>'विद्य्र्थ्याची माहिती'!A65</f>
        <v>56</v>
      </c>
      <c r="B65" s="326">
        <f>'विद्य्र्थ्याची माहिती'!B65</f>
        <v>0</v>
      </c>
      <c r="C65" s="26"/>
      <c r="D65" s="26"/>
      <c r="E65" s="26"/>
      <c r="F65" s="26"/>
      <c r="G65" s="333">
        <f t="shared" si="2"/>
        <v>0</v>
      </c>
      <c r="H65" s="26"/>
      <c r="I65" s="26"/>
      <c r="J65" s="26"/>
      <c r="K65" s="26"/>
      <c r="L65" s="333">
        <f t="shared" si="1"/>
        <v>0</v>
      </c>
      <c r="M65" s="335"/>
      <c r="N65" s="335"/>
    </row>
    <row r="66" spans="1:17" s="11" customFormat="1" ht="21.6" customHeight="1">
      <c r="A66" s="325">
        <f>'विद्य्र्थ्याची माहिती'!A66</f>
        <v>57</v>
      </c>
      <c r="B66" s="326">
        <f>'विद्य्र्थ्याची माहिती'!B66</f>
        <v>0</v>
      </c>
      <c r="C66" s="26"/>
      <c r="D66" s="26"/>
      <c r="E66" s="26"/>
      <c r="F66" s="26"/>
      <c r="G66" s="333">
        <f t="shared" si="2"/>
        <v>0</v>
      </c>
      <c r="H66" s="26"/>
      <c r="I66" s="26"/>
      <c r="J66" s="26"/>
      <c r="K66" s="26"/>
      <c r="L66" s="333">
        <f t="shared" si="1"/>
        <v>0</v>
      </c>
      <c r="M66" s="335"/>
      <c r="N66" s="335"/>
    </row>
    <row r="67" spans="1:17" s="11" customFormat="1" ht="21.6" customHeight="1">
      <c r="A67" s="325">
        <f>'विद्य्र्थ्याची माहिती'!A67</f>
        <v>58</v>
      </c>
      <c r="B67" s="326">
        <f>'विद्य्र्थ्याची माहिती'!B67</f>
        <v>0</v>
      </c>
      <c r="C67" s="26"/>
      <c r="D67" s="26"/>
      <c r="E67" s="26"/>
      <c r="F67" s="26"/>
      <c r="G67" s="333">
        <f t="shared" si="2"/>
        <v>0</v>
      </c>
      <c r="H67" s="26"/>
      <c r="I67" s="26"/>
      <c r="J67" s="26"/>
      <c r="K67" s="26"/>
      <c r="L67" s="333">
        <f t="shared" si="1"/>
        <v>0</v>
      </c>
      <c r="M67" s="335"/>
      <c r="N67" s="335"/>
    </row>
    <row r="68" spans="1:17" s="11" customFormat="1" ht="21.6" customHeight="1">
      <c r="A68" s="325">
        <f>'विद्य्र्थ्याची माहिती'!A68</f>
        <v>59</v>
      </c>
      <c r="B68" s="326">
        <f>'विद्य्र्थ्याची माहिती'!B68</f>
        <v>0</v>
      </c>
      <c r="C68" s="26"/>
      <c r="D68" s="26"/>
      <c r="E68" s="26"/>
      <c r="F68" s="26"/>
      <c r="G68" s="333">
        <f t="shared" si="2"/>
        <v>0</v>
      </c>
      <c r="H68" s="26"/>
      <c r="I68" s="26"/>
      <c r="J68" s="26"/>
      <c r="K68" s="26"/>
      <c r="L68" s="333">
        <f t="shared" si="1"/>
        <v>0</v>
      </c>
      <c r="M68" s="335"/>
      <c r="N68" s="335"/>
    </row>
    <row r="69" spans="1:17" s="11" customFormat="1" ht="21.6" customHeight="1">
      <c r="A69" s="325">
        <f>'विद्य्र्थ्याची माहिती'!A69</f>
        <v>60</v>
      </c>
      <c r="B69" s="326">
        <f>'विद्य्र्थ्याची माहिती'!B69</f>
        <v>0</v>
      </c>
      <c r="C69" s="26"/>
      <c r="D69" s="26"/>
      <c r="E69" s="26"/>
      <c r="F69" s="26"/>
      <c r="G69" s="333">
        <f t="shared" si="2"/>
        <v>0</v>
      </c>
      <c r="H69" s="26"/>
      <c r="I69" s="26"/>
      <c r="J69" s="26"/>
      <c r="K69" s="26"/>
      <c r="L69" s="333">
        <f t="shared" si="1"/>
        <v>0</v>
      </c>
      <c r="M69" s="335"/>
      <c r="N69" s="335"/>
    </row>
    <row r="70" spans="1:17" s="69" customFormat="1" ht="21.6" customHeight="1">
      <c r="A70" s="407" t="s">
        <v>145</v>
      </c>
      <c r="B70" s="407"/>
      <c r="C70" s="407"/>
      <c r="D70" s="407"/>
      <c r="E70" s="407"/>
      <c r="F70" s="407"/>
      <c r="G70" s="407"/>
      <c r="H70" s="407"/>
      <c r="I70" s="407"/>
      <c r="J70" s="407"/>
      <c r="K70" s="407"/>
      <c r="L70" s="407"/>
    </row>
    <row r="71" spans="1:17" s="54" customFormat="1" ht="21.6" customHeight="1"/>
    <row r="72" spans="1:17" s="73" customFormat="1" ht="21.6" customHeight="1">
      <c r="A72" s="54"/>
      <c r="B72" s="73" t="str">
        <f>MASTER!B16</f>
        <v>श्री. लेंडे किरण विठ्ठल</v>
      </c>
      <c r="C72" s="54"/>
      <c r="D72" s="54"/>
      <c r="E72" s="54"/>
      <c r="F72" s="54"/>
      <c r="G72" s="54"/>
      <c r="H72" s="431" t="str">
        <f>MASTER!B8</f>
        <v>श्री. लेंडे किरण विठ्ठल</v>
      </c>
      <c r="I72" s="431"/>
      <c r="J72" s="431"/>
      <c r="K72" s="431"/>
      <c r="L72" s="431"/>
      <c r="M72" s="54"/>
      <c r="N72" s="54"/>
      <c r="O72" s="54"/>
      <c r="P72" s="54"/>
      <c r="Q72" s="54"/>
    </row>
    <row r="73" spans="1:17" s="73" customFormat="1" ht="21.6" customHeight="1">
      <c r="A73" s="54"/>
      <c r="B73" s="74" t="s">
        <v>31</v>
      </c>
      <c r="C73" s="54"/>
      <c r="D73" s="54"/>
      <c r="E73" s="54"/>
      <c r="F73" s="54"/>
      <c r="G73" s="54"/>
      <c r="H73" s="430" t="s">
        <v>42</v>
      </c>
      <c r="I73" s="430"/>
      <c r="J73" s="430"/>
      <c r="K73" s="430"/>
      <c r="L73" s="430"/>
      <c r="M73" s="54"/>
      <c r="N73" s="54"/>
      <c r="O73" s="54"/>
      <c r="P73" s="54"/>
      <c r="Q73" s="54"/>
    </row>
    <row r="74" spans="1:17" s="73" customFormat="1" ht="21.6" customHeight="1">
      <c r="A74" s="54"/>
      <c r="B74" s="54"/>
      <c r="C74" s="54"/>
      <c r="D74" s="54"/>
      <c r="E74" s="54"/>
      <c r="F74" s="54"/>
      <c r="G74" s="54"/>
      <c r="H74" s="54"/>
      <c r="I74" s="54"/>
      <c r="J74" s="54"/>
      <c r="K74" s="54"/>
      <c r="L74" s="54"/>
      <c r="M74" s="54"/>
      <c r="N74" s="54"/>
      <c r="O74" s="54"/>
      <c r="P74" s="54"/>
      <c r="Q74" s="54"/>
    </row>
    <row r="75" spans="1:17" s="73" customFormat="1" ht="21.6" customHeight="1">
      <c r="A75" s="54"/>
      <c r="B75" s="54"/>
      <c r="C75" s="54"/>
      <c r="D75" s="54"/>
      <c r="E75" s="54"/>
      <c r="F75" s="54"/>
      <c r="G75" s="54"/>
      <c r="H75" s="54"/>
      <c r="I75" s="54"/>
      <c r="J75" s="54"/>
      <c r="K75" s="54"/>
      <c r="L75" s="54"/>
      <c r="M75" s="54"/>
      <c r="N75" s="54"/>
      <c r="O75" s="54"/>
      <c r="P75" s="54"/>
      <c r="Q75" s="54"/>
    </row>
    <row r="76" spans="1:17" s="73" customFormat="1" ht="21.6" customHeight="1">
      <c r="A76" s="54"/>
      <c r="B76" s="54"/>
      <c r="C76" s="54"/>
      <c r="D76" s="54"/>
      <c r="E76" s="54"/>
      <c r="F76" s="54"/>
      <c r="G76" s="54"/>
      <c r="H76" s="54"/>
      <c r="I76" s="54"/>
      <c r="J76" s="54"/>
      <c r="K76" s="54"/>
      <c r="L76" s="54"/>
      <c r="M76" s="54"/>
      <c r="N76" s="54"/>
      <c r="O76" s="54"/>
      <c r="P76" s="54"/>
      <c r="Q76" s="54"/>
    </row>
    <row r="77" spans="1:17" s="73" customFormat="1" ht="21.6" customHeight="1">
      <c r="A77" s="54"/>
      <c r="B77" s="54"/>
      <c r="C77" s="54"/>
      <c r="D77" s="54"/>
      <c r="E77" s="54"/>
      <c r="F77" s="54"/>
      <c r="G77" s="54"/>
      <c r="H77" s="54"/>
      <c r="I77" s="54"/>
      <c r="J77" s="54"/>
      <c r="K77" s="54"/>
      <c r="L77" s="54"/>
      <c r="M77" s="54"/>
      <c r="N77" s="54"/>
      <c r="O77" s="54"/>
      <c r="P77" s="54"/>
      <c r="Q77" s="54"/>
    </row>
    <row r="78" spans="1:17" ht="21.6" customHeight="1">
      <c r="A78" s="69"/>
      <c r="B78" s="69"/>
      <c r="C78" s="69"/>
      <c r="D78" s="69"/>
      <c r="E78" s="69"/>
      <c r="F78" s="69"/>
      <c r="G78" s="69"/>
      <c r="H78" s="69"/>
      <c r="I78" s="69"/>
      <c r="J78" s="69"/>
      <c r="K78" s="69"/>
      <c r="L78" s="69"/>
      <c r="P78" s="69"/>
      <c r="Q78" s="69"/>
    </row>
    <row r="79" spans="1:17" ht="21.6" customHeight="1">
      <c r="A79" s="69"/>
      <c r="B79" s="69"/>
      <c r="C79" s="69"/>
      <c r="D79" s="69"/>
      <c r="E79" s="69"/>
      <c r="F79" s="69"/>
      <c r="G79" s="69"/>
      <c r="H79" s="69"/>
      <c r="I79" s="69"/>
      <c r="J79" s="69"/>
      <c r="K79" s="69"/>
      <c r="L79" s="69"/>
      <c r="P79" s="69"/>
      <c r="Q79" s="69"/>
    </row>
    <row r="80" spans="1:17" ht="21.6" customHeight="1">
      <c r="A80" s="69"/>
      <c r="B80" s="69"/>
      <c r="C80" s="69"/>
      <c r="D80" s="69"/>
      <c r="E80" s="69"/>
      <c r="F80" s="69"/>
      <c r="G80" s="69"/>
      <c r="H80" s="69"/>
      <c r="I80" s="69"/>
      <c r="J80" s="69"/>
      <c r="K80" s="69"/>
      <c r="L80" s="69"/>
      <c r="P80" s="69"/>
      <c r="Q80" s="69"/>
    </row>
  </sheetData>
  <sheetProtection algorithmName="SHA-512" hashValue="1t5JLChbO7RbvP1d0GHJqZzEggwOYxzqPex4oATOVjsJ7aKYC4TUX0HKDbLuuDkQM1bTECoFKvV8HbvTpAJHow==" saltValue="ccQ5Tiq83v2HumJMe4kfEw==" spinCount="100000" sheet="1" objects="1" scenarios="1"/>
  <mergeCells count="23">
    <mergeCell ref="H6:L6"/>
    <mergeCell ref="A1:L2"/>
    <mergeCell ref="A4:L4"/>
    <mergeCell ref="A5:D5"/>
    <mergeCell ref="E5:L5"/>
    <mergeCell ref="C3:G3"/>
    <mergeCell ref="H3:L3"/>
    <mergeCell ref="C7:C8"/>
    <mergeCell ref="H73:L73"/>
    <mergeCell ref="D7:D8"/>
    <mergeCell ref="E7:E8"/>
    <mergeCell ref="F7:F8"/>
    <mergeCell ref="G7:G8"/>
    <mergeCell ref="H7:H8"/>
    <mergeCell ref="I7:I8"/>
    <mergeCell ref="J7:J8"/>
    <mergeCell ref="K7:K8"/>
    <mergeCell ref="L7:L8"/>
    <mergeCell ref="A70:L70"/>
    <mergeCell ref="H72:L72"/>
    <mergeCell ref="A6:A9"/>
    <mergeCell ref="B6:B9"/>
    <mergeCell ref="C6:G6"/>
  </mergeCells>
  <pageMargins left="0.5" right="0.25" top="0.25" bottom="1" header="0" footer="0"/>
  <pageSetup paperSize="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P80"/>
  <sheetViews>
    <sheetView view="pageBreakPreview" zoomScale="60" workbookViewId="0">
      <pane xSplit="1" ySplit="9" topLeftCell="B94"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9" customWidth="1"/>
    <col min="2" max="2" width="28" style="19" customWidth="1"/>
    <col min="3" max="10" width="5.5703125" style="19" customWidth="1"/>
    <col min="11" max="12" width="5.5703125" style="34" customWidth="1"/>
    <col min="13" max="13" width="7.7109375" style="19" customWidth="1"/>
    <col min="14" max="14" width="6.28515625" style="18" customWidth="1"/>
    <col min="15" max="15" width="11.28515625" style="19" customWidth="1"/>
    <col min="16" max="16" width="18" style="19" customWidth="1"/>
    <col min="17" max="16384" width="9.140625" style="19"/>
  </cols>
  <sheetData>
    <row r="1" spans="1:16"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row>
    <row r="2" spans="1:16" ht="21.6" customHeight="1">
      <c r="A2" s="416"/>
      <c r="B2" s="416"/>
      <c r="C2" s="416"/>
      <c r="D2" s="416"/>
      <c r="E2" s="416"/>
      <c r="F2" s="416"/>
      <c r="G2" s="416"/>
      <c r="H2" s="416"/>
      <c r="I2" s="416"/>
      <c r="J2" s="416"/>
      <c r="K2" s="416"/>
      <c r="L2" s="416"/>
      <c r="M2" s="416"/>
    </row>
    <row r="3" spans="1:16" s="30" customFormat="1" ht="21.6" customHeight="1">
      <c r="A3" s="192" t="s">
        <v>121</v>
      </c>
      <c r="B3" s="47" t="str">
        <f>MASTER!B6</f>
        <v>9 वी</v>
      </c>
      <c r="C3" s="422"/>
      <c r="D3" s="422"/>
      <c r="E3" s="422"/>
      <c r="F3" s="422"/>
      <c r="G3" s="423" t="str">
        <f>MASTER!F16</f>
        <v>विषय - हिंदी</v>
      </c>
      <c r="H3" s="423"/>
      <c r="I3" s="423"/>
      <c r="J3" s="423"/>
      <c r="K3" s="423"/>
      <c r="L3" s="423"/>
      <c r="M3" s="420"/>
      <c r="N3" s="18"/>
    </row>
    <row r="4" spans="1:16" ht="21.6" customHeight="1">
      <c r="A4" s="417" t="str">
        <f>MASTER!H15</f>
        <v>वार्षिक निकाल पत्रक (सन 2026-2027)</v>
      </c>
      <c r="B4" s="417"/>
      <c r="C4" s="417"/>
      <c r="D4" s="417"/>
      <c r="E4" s="417"/>
      <c r="F4" s="417"/>
      <c r="G4" s="417"/>
      <c r="H4" s="417"/>
      <c r="I4" s="417"/>
      <c r="J4" s="417"/>
      <c r="K4" s="417"/>
      <c r="L4" s="417"/>
      <c r="M4" s="417"/>
    </row>
    <row r="5" spans="1:16" ht="21.6" customHeight="1">
      <c r="A5" s="418" t="str">
        <f>MASTER!C7</f>
        <v>वर्ग शिक्षक- श्री. ढगे भरत बुधाजी</v>
      </c>
      <c r="B5" s="418"/>
      <c r="C5" s="418"/>
      <c r="D5" s="419"/>
      <c r="E5" s="420" t="str">
        <f>MASTER!C16</f>
        <v>विषय शिक्षक- श्री. लेंडे किरण विठ्ठल</v>
      </c>
      <c r="F5" s="421"/>
      <c r="G5" s="421"/>
      <c r="H5" s="421"/>
      <c r="I5" s="421"/>
      <c r="J5" s="421"/>
      <c r="K5" s="421"/>
      <c r="L5" s="421"/>
      <c r="M5" s="421"/>
    </row>
    <row r="6" spans="1:16" ht="21.6" customHeight="1">
      <c r="A6" s="409" t="s">
        <v>193</v>
      </c>
      <c r="B6" s="410" t="s">
        <v>0</v>
      </c>
      <c r="C6" s="411" t="s">
        <v>1</v>
      </c>
      <c r="D6" s="411"/>
      <c r="E6" s="411"/>
      <c r="F6" s="411" t="s">
        <v>109</v>
      </c>
      <c r="G6" s="411"/>
      <c r="H6" s="411"/>
      <c r="I6" s="410" t="s">
        <v>108</v>
      </c>
      <c r="J6" s="410"/>
      <c r="K6" s="410"/>
      <c r="L6" s="410"/>
      <c r="M6" s="410"/>
    </row>
    <row r="7" spans="1:16" ht="21.6" customHeight="1">
      <c r="A7" s="409"/>
      <c r="B7" s="410"/>
      <c r="C7" s="405" t="s">
        <v>11</v>
      </c>
      <c r="D7" s="406" t="s">
        <v>111</v>
      </c>
      <c r="E7" s="405" t="s">
        <v>6</v>
      </c>
      <c r="F7" s="405" t="s">
        <v>11</v>
      </c>
      <c r="G7" s="406" t="s">
        <v>111</v>
      </c>
      <c r="H7" s="405" t="s">
        <v>6</v>
      </c>
      <c r="I7" s="405" t="s">
        <v>107</v>
      </c>
      <c r="J7" s="405" t="s">
        <v>110</v>
      </c>
      <c r="K7" s="412" t="s">
        <v>321</v>
      </c>
      <c r="L7" s="414" t="s">
        <v>6</v>
      </c>
      <c r="M7" s="405" t="s">
        <v>5</v>
      </c>
    </row>
    <row r="8" spans="1:16" ht="21.6" customHeight="1">
      <c r="A8" s="409"/>
      <c r="B8" s="410"/>
      <c r="C8" s="405"/>
      <c r="D8" s="406"/>
      <c r="E8" s="405"/>
      <c r="F8" s="405"/>
      <c r="G8" s="406"/>
      <c r="H8" s="405"/>
      <c r="I8" s="405"/>
      <c r="J8" s="405"/>
      <c r="K8" s="413"/>
      <c r="L8" s="415"/>
      <c r="M8" s="405"/>
      <c r="O8" s="18"/>
    </row>
    <row r="9" spans="1:16" s="23" customFormat="1" ht="21.6" customHeight="1">
      <c r="A9" s="409"/>
      <c r="B9" s="410"/>
      <c r="C9" s="20">
        <v>80</v>
      </c>
      <c r="D9" s="20">
        <f>'व्दि. भाषा अ.मूल्यमापन'!G9</f>
        <v>20</v>
      </c>
      <c r="E9" s="21">
        <f>SUM(C9:D9)</f>
        <v>100</v>
      </c>
      <c r="F9" s="20">
        <v>80</v>
      </c>
      <c r="G9" s="20">
        <f>'व्दि. भाषा अ.मूल्यमापन'!L9</f>
        <v>20</v>
      </c>
      <c r="H9" s="21">
        <f>SUM(F9:G9)</f>
        <v>100</v>
      </c>
      <c r="I9" s="21">
        <f>SUM(E9,H9)</f>
        <v>200</v>
      </c>
      <c r="J9" s="20">
        <f>ROUND(I9/2,0)</f>
        <v>100</v>
      </c>
      <c r="K9" s="20" t="s">
        <v>322</v>
      </c>
      <c r="L9" s="199">
        <f>SUM(J9:K9)</f>
        <v>100</v>
      </c>
      <c r="M9" s="41" t="str">
        <f>IF(L9&gt;=35,"Pass","Fail")</f>
        <v>Pass</v>
      </c>
      <c r="N9" s="22"/>
      <c r="O9" s="22"/>
      <c r="P9" s="22"/>
    </row>
    <row r="10" spans="1:16" ht="21.6" customHeight="1">
      <c r="A10" s="24">
        <f>'विद्य्र्थ्याची माहिती'!A10</f>
        <v>1</v>
      </c>
      <c r="B10" s="25" t="str">
        <f>'विद्य्र्थ्याची माहिती'!B10</f>
        <v>चि. समीर यशवंत देशमुख सखाराम</v>
      </c>
      <c r="C10" s="26">
        <v>52</v>
      </c>
      <c r="D10" s="33">
        <f>'व्दि. भाषा अ.मूल्यमापन'!G10</f>
        <v>20</v>
      </c>
      <c r="E10" s="27">
        <f t="shared" ref="E10:E69" si="0">SUM(C10:D10)</f>
        <v>72</v>
      </c>
      <c r="F10" s="26">
        <v>46</v>
      </c>
      <c r="G10" s="33">
        <f>'व्दि. भाषा अ.मूल्यमापन'!L10</f>
        <v>17</v>
      </c>
      <c r="H10" s="27">
        <f t="shared" ref="H10:H69" si="1">SUM(F10:G10)</f>
        <v>63</v>
      </c>
      <c r="I10" s="27">
        <f t="shared" ref="I10:I69" si="2">SUM(E10,H10)</f>
        <v>135</v>
      </c>
      <c r="J10" s="33">
        <f t="shared" ref="J10:J69" si="3">ROUND(I10/2,0)</f>
        <v>68</v>
      </c>
      <c r="K10" s="201">
        <v>7</v>
      </c>
      <c r="L10" s="200">
        <f>SUM(J10:K10)</f>
        <v>75</v>
      </c>
      <c r="M10" s="33" t="str">
        <f>IF(L10&gt;=35,"Pass","Fail")</f>
        <v>Pass</v>
      </c>
      <c r="O10" s="18"/>
      <c r="P10" s="18"/>
    </row>
    <row r="11" spans="1:16" ht="21.6" customHeight="1">
      <c r="A11" s="24">
        <f>'विद्य्र्थ्याची माहिती'!A11</f>
        <v>2</v>
      </c>
      <c r="B11" s="25">
        <f>'विद्य्र्थ्याची माहिती'!B11</f>
        <v>0</v>
      </c>
      <c r="C11" s="26"/>
      <c r="D11" s="33">
        <f>'व्दि. भाषा अ.मूल्यमापन'!G11</f>
        <v>0</v>
      </c>
      <c r="E11" s="27">
        <f t="shared" si="0"/>
        <v>0</v>
      </c>
      <c r="F11" s="26"/>
      <c r="G11" s="33">
        <f>'व्दि. भाषा अ.मूल्यमापन'!L11</f>
        <v>0</v>
      </c>
      <c r="H11" s="27">
        <f t="shared" si="1"/>
        <v>0</v>
      </c>
      <c r="I11" s="27">
        <f t="shared" si="2"/>
        <v>0</v>
      </c>
      <c r="J11" s="33">
        <f t="shared" si="3"/>
        <v>0</v>
      </c>
      <c r="K11" s="201" t="s">
        <v>322</v>
      </c>
      <c r="L11" s="200">
        <f t="shared" ref="L11:L69" si="4">SUM(J11:K11)</f>
        <v>0</v>
      </c>
      <c r="M11" s="33" t="str">
        <f t="shared" ref="M11:M69" si="5">IF(L11&gt;=35,"Pass","Fail")</f>
        <v>Fail</v>
      </c>
      <c r="O11" s="18"/>
      <c r="P11" s="18"/>
    </row>
    <row r="12" spans="1:16" ht="21.6" customHeight="1">
      <c r="A12" s="24">
        <f>'विद्य्र्थ्याची माहिती'!A12</f>
        <v>3</v>
      </c>
      <c r="B12" s="25">
        <f>'विद्य्र्थ्याची माहिती'!B12</f>
        <v>0</v>
      </c>
      <c r="C12" s="26"/>
      <c r="D12" s="33">
        <f>'व्दि. भाषा अ.मूल्यमापन'!G12</f>
        <v>0</v>
      </c>
      <c r="E12" s="27">
        <f t="shared" si="0"/>
        <v>0</v>
      </c>
      <c r="F12" s="26"/>
      <c r="G12" s="33">
        <f>'व्दि. भाषा अ.मूल्यमापन'!L12</f>
        <v>0</v>
      </c>
      <c r="H12" s="27">
        <f t="shared" si="1"/>
        <v>0</v>
      </c>
      <c r="I12" s="27">
        <f t="shared" si="2"/>
        <v>0</v>
      </c>
      <c r="J12" s="33">
        <f t="shared" si="3"/>
        <v>0</v>
      </c>
      <c r="K12" s="201" t="s">
        <v>322</v>
      </c>
      <c r="L12" s="200">
        <f t="shared" si="4"/>
        <v>0</v>
      </c>
      <c r="M12" s="33" t="str">
        <f t="shared" si="5"/>
        <v>Fail</v>
      </c>
      <c r="O12" s="18"/>
      <c r="P12" s="18"/>
    </row>
    <row r="13" spans="1:16" ht="21.6" customHeight="1">
      <c r="A13" s="24">
        <f>'विद्य्र्थ्याची माहिती'!A13</f>
        <v>4</v>
      </c>
      <c r="B13" s="25">
        <f>'विद्य्र्थ्याची माहिती'!B13</f>
        <v>0</v>
      </c>
      <c r="C13" s="26"/>
      <c r="D13" s="33">
        <f>'व्दि. भाषा अ.मूल्यमापन'!G13</f>
        <v>0</v>
      </c>
      <c r="E13" s="27">
        <f t="shared" si="0"/>
        <v>0</v>
      </c>
      <c r="F13" s="26"/>
      <c r="G13" s="33">
        <f>'व्दि. भाषा अ.मूल्यमापन'!L13</f>
        <v>0</v>
      </c>
      <c r="H13" s="27">
        <f t="shared" si="1"/>
        <v>0</v>
      </c>
      <c r="I13" s="27">
        <f t="shared" si="2"/>
        <v>0</v>
      </c>
      <c r="J13" s="33">
        <f t="shared" si="3"/>
        <v>0</v>
      </c>
      <c r="K13" s="201" t="s">
        <v>322</v>
      </c>
      <c r="L13" s="200">
        <f t="shared" si="4"/>
        <v>0</v>
      </c>
      <c r="M13" s="33" t="str">
        <f t="shared" si="5"/>
        <v>Fail</v>
      </c>
      <c r="O13" s="18"/>
      <c r="P13" s="18"/>
    </row>
    <row r="14" spans="1:16" ht="21.6" customHeight="1">
      <c r="A14" s="24">
        <f>'विद्य्र्थ्याची माहिती'!A14</f>
        <v>5</v>
      </c>
      <c r="B14" s="25">
        <f>'विद्य्र्थ्याची माहिती'!B14</f>
        <v>0</v>
      </c>
      <c r="C14" s="26"/>
      <c r="D14" s="33">
        <f>'व्दि. भाषा अ.मूल्यमापन'!G14</f>
        <v>0</v>
      </c>
      <c r="E14" s="27">
        <f t="shared" si="0"/>
        <v>0</v>
      </c>
      <c r="F14" s="26"/>
      <c r="G14" s="33">
        <f>'व्दि. भाषा अ.मूल्यमापन'!L14</f>
        <v>0</v>
      </c>
      <c r="H14" s="27">
        <f t="shared" si="1"/>
        <v>0</v>
      </c>
      <c r="I14" s="27">
        <f t="shared" si="2"/>
        <v>0</v>
      </c>
      <c r="J14" s="33">
        <f t="shared" si="3"/>
        <v>0</v>
      </c>
      <c r="K14" s="201" t="s">
        <v>322</v>
      </c>
      <c r="L14" s="200">
        <f t="shared" si="4"/>
        <v>0</v>
      </c>
      <c r="M14" s="33" t="str">
        <f t="shared" si="5"/>
        <v>Fail</v>
      </c>
      <c r="O14" s="18"/>
      <c r="P14" s="18"/>
    </row>
    <row r="15" spans="1:16" ht="21.6" customHeight="1">
      <c r="A15" s="24">
        <f>'विद्य्र्थ्याची माहिती'!A15</f>
        <v>6</v>
      </c>
      <c r="B15" s="25">
        <f>'विद्य्र्थ्याची माहिती'!B15</f>
        <v>0</v>
      </c>
      <c r="C15" s="26"/>
      <c r="D15" s="33">
        <f>'व्दि. भाषा अ.मूल्यमापन'!G15</f>
        <v>0</v>
      </c>
      <c r="E15" s="27">
        <f t="shared" si="0"/>
        <v>0</v>
      </c>
      <c r="F15" s="26"/>
      <c r="G15" s="33">
        <f>'व्दि. भाषा अ.मूल्यमापन'!L15</f>
        <v>0</v>
      </c>
      <c r="H15" s="27">
        <f t="shared" si="1"/>
        <v>0</v>
      </c>
      <c r="I15" s="27">
        <f t="shared" si="2"/>
        <v>0</v>
      </c>
      <c r="J15" s="33">
        <f t="shared" si="3"/>
        <v>0</v>
      </c>
      <c r="K15" s="201" t="s">
        <v>322</v>
      </c>
      <c r="L15" s="200">
        <f t="shared" si="4"/>
        <v>0</v>
      </c>
      <c r="M15" s="33" t="str">
        <f t="shared" si="5"/>
        <v>Fail</v>
      </c>
      <c r="O15" s="18"/>
      <c r="P15" s="18"/>
    </row>
    <row r="16" spans="1:16" ht="21.6" customHeight="1">
      <c r="A16" s="24">
        <f>'विद्य्र्थ्याची माहिती'!A16</f>
        <v>7</v>
      </c>
      <c r="B16" s="25">
        <f>'विद्य्र्थ्याची माहिती'!B16</f>
        <v>0</v>
      </c>
      <c r="C16" s="26"/>
      <c r="D16" s="33">
        <f>'व्दि. भाषा अ.मूल्यमापन'!G16</f>
        <v>0</v>
      </c>
      <c r="E16" s="27">
        <f t="shared" si="0"/>
        <v>0</v>
      </c>
      <c r="F16" s="26"/>
      <c r="G16" s="33">
        <f>'व्दि. भाषा अ.मूल्यमापन'!L16</f>
        <v>0</v>
      </c>
      <c r="H16" s="27">
        <f t="shared" si="1"/>
        <v>0</v>
      </c>
      <c r="I16" s="27">
        <f t="shared" si="2"/>
        <v>0</v>
      </c>
      <c r="J16" s="33">
        <f t="shared" si="3"/>
        <v>0</v>
      </c>
      <c r="K16" s="201" t="s">
        <v>322</v>
      </c>
      <c r="L16" s="200">
        <f t="shared" si="4"/>
        <v>0</v>
      </c>
      <c r="M16" s="33" t="str">
        <f t="shared" si="5"/>
        <v>Fail</v>
      </c>
    </row>
    <row r="17" spans="1:13" ht="21.6" customHeight="1">
      <c r="A17" s="24">
        <f>'विद्य्र्थ्याची माहिती'!A17</f>
        <v>8</v>
      </c>
      <c r="B17" s="25">
        <f>'विद्य्र्थ्याची माहिती'!B17</f>
        <v>0</v>
      </c>
      <c r="C17" s="26"/>
      <c r="D17" s="33">
        <f>'व्दि. भाषा अ.मूल्यमापन'!G17</f>
        <v>0</v>
      </c>
      <c r="E17" s="27">
        <f t="shared" si="0"/>
        <v>0</v>
      </c>
      <c r="F17" s="26"/>
      <c r="G17" s="33">
        <f>'व्दि. भाषा अ.मूल्यमापन'!L17</f>
        <v>0</v>
      </c>
      <c r="H17" s="27">
        <f t="shared" si="1"/>
        <v>0</v>
      </c>
      <c r="I17" s="27">
        <f t="shared" si="2"/>
        <v>0</v>
      </c>
      <c r="J17" s="33">
        <f t="shared" si="3"/>
        <v>0</v>
      </c>
      <c r="K17" s="201" t="s">
        <v>322</v>
      </c>
      <c r="L17" s="200">
        <f t="shared" si="4"/>
        <v>0</v>
      </c>
      <c r="M17" s="33" t="str">
        <f t="shared" si="5"/>
        <v>Fail</v>
      </c>
    </row>
    <row r="18" spans="1:13" ht="21.6" customHeight="1">
      <c r="A18" s="24">
        <f>'विद्य्र्थ्याची माहिती'!A18</f>
        <v>9</v>
      </c>
      <c r="B18" s="25">
        <f>'विद्य्र्थ्याची माहिती'!B18</f>
        <v>0</v>
      </c>
      <c r="C18" s="26"/>
      <c r="D18" s="33">
        <f>'व्दि. भाषा अ.मूल्यमापन'!G18</f>
        <v>0</v>
      </c>
      <c r="E18" s="27">
        <f t="shared" si="0"/>
        <v>0</v>
      </c>
      <c r="F18" s="26"/>
      <c r="G18" s="33">
        <f>'व्दि. भाषा अ.मूल्यमापन'!L18</f>
        <v>0</v>
      </c>
      <c r="H18" s="27">
        <f t="shared" si="1"/>
        <v>0</v>
      </c>
      <c r="I18" s="27">
        <f t="shared" si="2"/>
        <v>0</v>
      </c>
      <c r="J18" s="33">
        <f t="shared" si="3"/>
        <v>0</v>
      </c>
      <c r="K18" s="201" t="s">
        <v>322</v>
      </c>
      <c r="L18" s="200">
        <f t="shared" si="4"/>
        <v>0</v>
      </c>
      <c r="M18" s="33" t="str">
        <f t="shared" si="5"/>
        <v>Fail</v>
      </c>
    </row>
    <row r="19" spans="1:13" ht="21.6" customHeight="1">
      <c r="A19" s="24">
        <f>'विद्य्र्थ्याची माहिती'!A19</f>
        <v>10</v>
      </c>
      <c r="B19" s="25">
        <f>'विद्य्र्थ्याची माहिती'!B19</f>
        <v>0</v>
      </c>
      <c r="C19" s="26"/>
      <c r="D19" s="33">
        <f>'व्दि. भाषा अ.मूल्यमापन'!G19</f>
        <v>0</v>
      </c>
      <c r="E19" s="27">
        <f t="shared" si="0"/>
        <v>0</v>
      </c>
      <c r="F19" s="26"/>
      <c r="G19" s="33">
        <f>'व्दि. भाषा अ.मूल्यमापन'!L19</f>
        <v>0</v>
      </c>
      <c r="H19" s="27">
        <f t="shared" si="1"/>
        <v>0</v>
      </c>
      <c r="I19" s="27">
        <f t="shared" si="2"/>
        <v>0</v>
      </c>
      <c r="J19" s="33">
        <f t="shared" si="3"/>
        <v>0</v>
      </c>
      <c r="K19" s="201" t="s">
        <v>322</v>
      </c>
      <c r="L19" s="200">
        <f t="shared" si="4"/>
        <v>0</v>
      </c>
      <c r="M19" s="33" t="str">
        <f t="shared" si="5"/>
        <v>Fail</v>
      </c>
    </row>
    <row r="20" spans="1:13" ht="21.6" customHeight="1">
      <c r="A20" s="24">
        <f>'विद्य्र्थ्याची माहिती'!A20</f>
        <v>11</v>
      </c>
      <c r="B20" s="25">
        <f>'विद्य्र्थ्याची माहिती'!B20</f>
        <v>0</v>
      </c>
      <c r="C20" s="26"/>
      <c r="D20" s="33">
        <f>'व्दि. भाषा अ.मूल्यमापन'!G20</f>
        <v>0</v>
      </c>
      <c r="E20" s="27">
        <f>SUM(C20:D20)</f>
        <v>0</v>
      </c>
      <c r="F20" s="26"/>
      <c r="G20" s="33">
        <f>'व्दि. भाषा अ.मूल्यमापन'!L20</f>
        <v>0</v>
      </c>
      <c r="H20" s="27">
        <f t="shared" si="1"/>
        <v>0</v>
      </c>
      <c r="I20" s="27">
        <f t="shared" si="2"/>
        <v>0</v>
      </c>
      <c r="J20" s="33">
        <f t="shared" si="3"/>
        <v>0</v>
      </c>
      <c r="K20" s="201" t="s">
        <v>322</v>
      </c>
      <c r="L20" s="200">
        <f t="shared" si="4"/>
        <v>0</v>
      </c>
      <c r="M20" s="33" t="str">
        <f t="shared" si="5"/>
        <v>Fail</v>
      </c>
    </row>
    <row r="21" spans="1:13" ht="21.6" customHeight="1">
      <c r="A21" s="24">
        <f>'विद्य्र्थ्याची माहिती'!A21</f>
        <v>12</v>
      </c>
      <c r="B21" s="25">
        <f>'विद्य्र्थ्याची माहिती'!B21</f>
        <v>0</v>
      </c>
      <c r="C21" s="26"/>
      <c r="D21" s="33">
        <f>'व्दि. भाषा अ.मूल्यमापन'!G21</f>
        <v>0</v>
      </c>
      <c r="E21" s="27">
        <f t="shared" si="0"/>
        <v>0</v>
      </c>
      <c r="F21" s="26"/>
      <c r="G21" s="33">
        <f>'व्दि. भाषा अ.मूल्यमापन'!L21</f>
        <v>0</v>
      </c>
      <c r="H21" s="27">
        <f t="shared" si="1"/>
        <v>0</v>
      </c>
      <c r="I21" s="27">
        <f t="shared" si="2"/>
        <v>0</v>
      </c>
      <c r="J21" s="33">
        <f t="shared" si="3"/>
        <v>0</v>
      </c>
      <c r="K21" s="201" t="s">
        <v>322</v>
      </c>
      <c r="L21" s="200">
        <f t="shared" si="4"/>
        <v>0</v>
      </c>
      <c r="M21" s="33" t="str">
        <f t="shared" si="5"/>
        <v>Fail</v>
      </c>
    </row>
    <row r="22" spans="1:13" ht="21.6" customHeight="1">
      <c r="A22" s="24">
        <f>'विद्य्र्थ्याची माहिती'!A22</f>
        <v>13</v>
      </c>
      <c r="B22" s="25">
        <f>'विद्य्र्थ्याची माहिती'!B22</f>
        <v>0</v>
      </c>
      <c r="C22" s="26"/>
      <c r="D22" s="33">
        <f>'व्दि. भाषा अ.मूल्यमापन'!G22</f>
        <v>0</v>
      </c>
      <c r="E22" s="27">
        <f t="shared" si="0"/>
        <v>0</v>
      </c>
      <c r="F22" s="26"/>
      <c r="G22" s="33">
        <f>'व्दि. भाषा अ.मूल्यमापन'!L22</f>
        <v>0</v>
      </c>
      <c r="H22" s="27">
        <f t="shared" si="1"/>
        <v>0</v>
      </c>
      <c r="I22" s="27">
        <f t="shared" si="2"/>
        <v>0</v>
      </c>
      <c r="J22" s="33">
        <f t="shared" si="3"/>
        <v>0</v>
      </c>
      <c r="K22" s="201" t="s">
        <v>322</v>
      </c>
      <c r="L22" s="200">
        <f t="shared" si="4"/>
        <v>0</v>
      </c>
      <c r="M22" s="33" t="str">
        <f t="shared" si="5"/>
        <v>Fail</v>
      </c>
    </row>
    <row r="23" spans="1:13" ht="21.6" customHeight="1">
      <c r="A23" s="24">
        <f>'विद्य्र्थ्याची माहिती'!A23</f>
        <v>14</v>
      </c>
      <c r="B23" s="25">
        <f>'विद्य्र्थ्याची माहिती'!B23</f>
        <v>0</v>
      </c>
      <c r="C23" s="26"/>
      <c r="D23" s="33">
        <f>'व्दि. भाषा अ.मूल्यमापन'!G23</f>
        <v>0</v>
      </c>
      <c r="E23" s="27">
        <f t="shared" si="0"/>
        <v>0</v>
      </c>
      <c r="F23" s="26"/>
      <c r="G23" s="33">
        <f>'व्दि. भाषा अ.मूल्यमापन'!L23</f>
        <v>0</v>
      </c>
      <c r="H23" s="27">
        <f t="shared" si="1"/>
        <v>0</v>
      </c>
      <c r="I23" s="27">
        <f t="shared" si="2"/>
        <v>0</v>
      </c>
      <c r="J23" s="33">
        <f t="shared" si="3"/>
        <v>0</v>
      </c>
      <c r="K23" s="201" t="s">
        <v>322</v>
      </c>
      <c r="L23" s="200">
        <f t="shared" si="4"/>
        <v>0</v>
      </c>
      <c r="M23" s="33" t="str">
        <f t="shared" si="5"/>
        <v>Fail</v>
      </c>
    </row>
    <row r="24" spans="1:13" ht="21.6" customHeight="1">
      <c r="A24" s="24">
        <f>'विद्य्र्थ्याची माहिती'!A24</f>
        <v>15</v>
      </c>
      <c r="B24" s="25">
        <f>'विद्य्र्थ्याची माहिती'!B24</f>
        <v>0</v>
      </c>
      <c r="C24" s="26"/>
      <c r="D24" s="33">
        <f>'व्दि. भाषा अ.मूल्यमापन'!G24</f>
        <v>0</v>
      </c>
      <c r="E24" s="27">
        <f t="shared" si="0"/>
        <v>0</v>
      </c>
      <c r="F24" s="26"/>
      <c r="G24" s="33">
        <f>'व्दि. भाषा अ.मूल्यमापन'!L24</f>
        <v>0</v>
      </c>
      <c r="H24" s="27">
        <f t="shared" si="1"/>
        <v>0</v>
      </c>
      <c r="I24" s="27">
        <f t="shared" si="2"/>
        <v>0</v>
      </c>
      <c r="J24" s="33">
        <f t="shared" si="3"/>
        <v>0</v>
      </c>
      <c r="K24" s="201" t="s">
        <v>322</v>
      </c>
      <c r="L24" s="200">
        <f t="shared" si="4"/>
        <v>0</v>
      </c>
      <c r="M24" s="33" t="str">
        <f t="shared" si="5"/>
        <v>Fail</v>
      </c>
    </row>
    <row r="25" spans="1:13" ht="21.6" customHeight="1">
      <c r="A25" s="24">
        <f>'विद्य्र्थ्याची माहिती'!A25</f>
        <v>16</v>
      </c>
      <c r="B25" s="25">
        <f>'विद्य्र्थ्याची माहिती'!B25</f>
        <v>0</v>
      </c>
      <c r="C25" s="26"/>
      <c r="D25" s="33">
        <f>'व्दि. भाषा अ.मूल्यमापन'!G25</f>
        <v>0</v>
      </c>
      <c r="E25" s="27">
        <f t="shared" si="0"/>
        <v>0</v>
      </c>
      <c r="F25" s="26"/>
      <c r="G25" s="33">
        <f>'व्दि. भाषा अ.मूल्यमापन'!L25</f>
        <v>0</v>
      </c>
      <c r="H25" s="27">
        <f t="shared" si="1"/>
        <v>0</v>
      </c>
      <c r="I25" s="27">
        <f t="shared" si="2"/>
        <v>0</v>
      </c>
      <c r="J25" s="33">
        <f t="shared" si="3"/>
        <v>0</v>
      </c>
      <c r="K25" s="201" t="s">
        <v>322</v>
      </c>
      <c r="L25" s="200">
        <f t="shared" si="4"/>
        <v>0</v>
      </c>
      <c r="M25" s="33" t="str">
        <f t="shared" si="5"/>
        <v>Fail</v>
      </c>
    </row>
    <row r="26" spans="1:13" ht="21.6" customHeight="1">
      <c r="A26" s="24">
        <f>'विद्य्र्थ्याची माहिती'!A26</f>
        <v>17</v>
      </c>
      <c r="B26" s="25">
        <f>'विद्य्र्थ्याची माहिती'!B26</f>
        <v>0</v>
      </c>
      <c r="C26" s="26"/>
      <c r="D26" s="33">
        <f>'व्दि. भाषा अ.मूल्यमापन'!G26</f>
        <v>0</v>
      </c>
      <c r="E26" s="27">
        <f t="shared" si="0"/>
        <v>0</v>
      </c>
      <c r="F26" s="26"/>
      <c r="G26" s="33">
        <f>'व्दि. भाषा अ.मूल्यमापन'!L26</f>
        <v>0</v>
      </c>
      <c r="H26" s="27">
        <f t="shared" si="1"/>
        <v>0</v>
      </c>
      <c r="I26" s="27">
        <f t="shared" si="2"/>
        <v>0</v>
      </c>
      <c r="J26" s="33">
        <f t="shared" si="3"/>
        <v>0</v>
      </c>
      <c r="K26" s="201" t="s">
        <v>322</v>
      </c>
      <c r="L26" s="200">
        <f t="shared" si="4"/>
        <v>0</v>
      </c>
      <c r="M26" s="33" t="str">
        <f t="shared" si="5"/>
        <v>Fail</v>
      </c>
    </row>
    <row r="27" spans="1:13" ht="21.6" customHeight="1">
      <c r="A27" s="24">
        <f>'विद्य्र्थ्याची माहिती'!A27</f>
        <v>18</v>
      </c>
      <c r="B27" s="25">
        <f>'विद्य्र्थ्याची माहिती'!B27</f>
        <v>0</v>
      </c>
      <c r="C27" s="26"/>
      <c r="D27" s="33">
        <f>'व्दि. भाषा अ.मूल्यमापन'!G27</f>
        <v>0</v>
      </c>
      <c r="E27" s="27">
        <f t="shared" si="0"/>
        <v>0</v>
      </c>
      <c r="F27" s="26"/>
      <c r="G27" s="33">
        <f>'व्दि. भाषा अ.मूल्यमापन'!L27</f>
        <v>0</v>
      </c>
      <c r="H27" s="27">
        <f t="shared" si="1"/>
        <v>0</v>
      </c>
      <c r="I27" s="27">
        <f t="shared" si="2"/>
        <v>0</v>
      </c>
      <c r="J27" s="33">
        <f t="shared" si="3"/>
        <v>0</v>
      </c>
      <c r="K27" s="201" t="s">
        <v>322</v>
      </c>
      <c r="L27" s="200">
        <f t="shared" si="4"/>
        <v>0</v>
      </c>
      <c r="M27" s="33" t="str">
        <f t="shared" si="5"/>
        <v>Fail</v>
      </c>
    </row>
    <row r="28" spans="1:13" ht="21.6" customHeight="1">
      <c r="A28" s="24">
        <f>'विद्य्र्थ्याची माहिती'!A28</f>
        <v>19</v>
      </c>
      <c r="B28" s="25">
        <f>'विद्य्र्थ्याची माहिती'!B28</f>
        <v>0</v>
      </c>
      <c r="C28" s="26"/>
      <c r="D28" s="33">
        <f>'व्दि. भाषा अ.मूल्यमापन'!G28</f>
        <v>0</v>
      </c>
      <c r="E28" s="27">
        <f t="shared" si="0"/>
        <v>0</v>
      </c>
      <c r="F28" s="26"/>
      <c r="G28" s="33">
        <f>'व्दि. भाषा अ.मूल्यमापन'!L28</f>
        <v>0</v>
      </c>
      <c r="H28" s="27">
        <f t="shared" si="1"/>
        <v>0</v>
      </c>
      <c r="I28" s="27">
        <f t="shared" si="2"/>
        <v>0</v>
      </c>
      <c r="J28" s="33">
        <f t="shared" si="3"/>
        <v>0</v>
      </c>
      <c r="K28" s="201" t="s">
        <v>322</v>
      </c>
      <c r="L28" s="200">
        <f t="shared" si="4"/>
        <v>0</v>
      </c>
      <c r="M28" s="33" t="str">
        <f t="shared" si="5"/>
        <v>Fail</v>
      </c>
    </row>
    <row r="29" spans="1:13" ht="21.6" customHeight="1">
      <c r="A29" s="24">
        <f>'विद्य्र्थ्याची माहिती'!A29</f>
        <v>20</v>
      </c>
      <c r="B29" s="25">
        <f>'विद्य्र्थ्याची माहिती'!B29</f>
        <v>0</v>
      </c>
      <c r="C29" s="26"/>
      <c r="D29" s="33">
        <f>'व्दि. भाषा अ.मूल्यमापन'!G29</f>
        <v>0</v>
      </c>
      <c r="E29" s="27">
        <f t="shared" si="0"/>
        <v>0</v>
      </c>
      <c r="F29" s="26"/>
      <c r="G29" s="33">
        <f>'व्दि. भाषा अ.मूल्यमापन'!L29</f>
        <v>0</v>
      </c>
      <c r="H29" s="27">
        <f t="shared" si="1"/>
        <v>0</v>
      </c>
      <c r="I29" s="27">
        <f t="shared" si="2"/>
        <v>0</v>
      </c>
      <c r="J29" s="33">
        <f t="shared" si="3"/>
        <v>0</v>
      </c>
      <c r="K29" s="201" t="s">
        <v>322</v>
      </c>
      <c r="L29" s="200">
        <f t="shared" si="4"/>
        <v>0</v>
      </c>
      <c r="M29" s="33" t="str">
        <f t="shared" si="5"/>
        <v>Fail</v>
      </c>
    </row>
    <row r="30" spans="1:13" ht="21.6" customHeight="1">
      <c r="A30" s="24">
        <f>'विद्य्र्थ्याची माहिती'!A30</f>
        <v>21</v>
      </c>
      <c r="B30" s="25">
        <f>'विद्य्र्थ्याची माहिती'!B30</f>
        <v>0</v>
      </c>
      <c r="C30" s="26"/>
      <c r="D30" s="33">
        <f>'व्दि. भाषा अ.मूल्यमापन'!G30</f>
        <v>0</v>
      </c>
      <c r="E30" s="27">
        <f t="shared" si="0"/>
        <v>0</v>
      </c>
      <c r="F30" s="26"/>
      <c r="G30" s="33">
        <f>'व्दि. भाषा अ.मूल्यमापन'!L30</f>
        <v>0</v>
      </c>
      <c r="H30" s="27">
        <f t="shared" si="1"/>
        <v>0</v>
      </c>
      <c r="I30" s="27">
        <f t="shared" si="2"/>
        <v>0</v>
      </c>
      <c r="J30" s="33">
        <f t="shared" si="3"/>
        <v>0</v>
      </c>
      <c r="K30" s="201" t="s">
        <v>322</v>
      </c>
      <c r="L30" s="200">
        <f t="shared" si="4"/>
        <v>0</v>
      </c>
      <c r="M30" s="33" t="str">
        <f t="shared" si="5"/>
        <v>Fail</v>
      </c>
    </row>
    <row r="31" spans="1:13" ht="21.6" customHeight="1">
      <c r="A31" s="24">
        <f>'विद्य्र्थ्याची माहिती'!A31</f>
        <v>22</v>
      </c>
      <c r="B31" s="25">
        <f>'विद्य्र्थ्याची माहिती'!B31</f>
        <v>0</v>
      </c>
      <c r="C31" s="26"/>
      <c r="D31" s="33">
        <f>'व्दि. भाषा अ.मूल्यमापन'!G31</f>
        <v>0</v>
      </c>
      <c r="E31" s="27">
        <f t="shared" si="0"/>
        <v>0</v>
      </c>
      <c r="F31" s="26"/>
      <c r="G31" s="33">
        <f>'व्दि. भाषा अ.मूल्यमापन'!L31</f>
        <v>0</v>
      </c>
      <c r="H31" s="27">
        <f t="shared" si="1"/>
        <v>0</v>
      </c>
      <c r="I31" s="27">
        <f t="shared" si="2"/>
        <v>0</v>
      </c>
      <c r="J31" s="33">
        <f t="shared" si="3"/>
        <v>0</v>
      </c>
      <c r="K31" s="201" t="s">
        <v>322</v>
      </c>
      <c r="L31" s="200">
        <f t="shared" si="4"/>
        <v>0</v>
      </c>
      <c r="M31" s="33" t="str">
        <f t="shared" si="5"/>
        <v>Fail</v>
      </c>
    </row>
    <row r="32" spans="1:13" ht="21.6" customHeight="1">
      <c r="A32" s="24">
        <f>'विद्य्र्थ्याची माहिती'!A32</f>
        <v>23</v>
      </c>
      <c r="B32" s="25">
        <f>'विद्य्र्थ्याची माहिती'!B32</f>
        <v>0</v>
      </c>
      <c r="C32" s="26"/>
      <c r="D32" s="33">
        <f>'व्दि. भाषा अ.मूल्यमापन'!G32</f>
        <v>0</v>
      </c>
      <c r="E32" s="27">
        <f t="shared" si="0"/>
        <v>0</v>
      </c>
      <c r="F32" s="26"/>
      <c r="G32" s="33">
        <f>'व्दि. भाषा अ.मूल्यमापन'!L32</f>
        <v>0</v>
      </c>
      <c r="H32" s="27">
        <f t="shared" si="1"/>
        <v>0</v>
      </c>
      <c r="I32" s="27">
        <f t="shared" si="2"/>
        <v>0</v>
      </c>
      <c r="J32" s="33">
        <f t="shared" si="3"/>
        <v>0</v>
      </c>
      <c r="K32" s="201" t="s">
        <v>322</v>
      </c>
      <c r="L32" s="200">
        <f t="shared" si="4"/>
        <v>0</v>
      </c>
      <c r="M32" s="33" t="str">
        <f t="shared" si="5"/>
        <v>Fail</v>
      </c>
    </row>
    <row r="33" spans="1:13" ht="21.6" customHeight="1">
      <c r="A33" s="24">
        <f>'विद्य्र्थ्याची माहिती'!A33</f>
        <v>24</v>
      </c>
      <c r="B33" s="25">
        <f>'विद्य्र्थ्याची माहिती'!B33</f>
        <v>0</v>
      </c>
      <c r="C33" s="26"/>
      <c r="D33" s="33">
        <f>'व्दि. भाषा अ.मूल्यमापन'!G33</f>
        <v>0</v>
      </c>
      <c r="E33" s="27">
        <f t="shared" si="0"/>
        <v>0</v>
      </c>
      <c r="F33" s="26"/>
      <c r="G33" s="33">
        <f>'व्दि. भाषा अ.मूल्यमापन'!L33</f>
        <v>0</v>
      </c>
      <c r="H33" s="27">
        <f t="shared" si="1"/>
        <v>0</v>
      </c>
      <c r="I33" s="27">
        <f t="shared" si="2"/>
        <v>0</v>
      </c>
      <c r="J33" s="33">
        <f t="shared" si="3"/>
        <v>0</v>
      </c>
      <c r="K33" s="201" t="s">
        <v>322</v>
      </c>
      <c r="L33" s="200">
        <f t="shared" si="4"/>
        <v>0</v>
      </c>
      <c r="M33" s="33" t="str">
        <f t="shared" si="5"/>
        <v>Fail</v>
      </c>
    </row>
    <row r="34" spans="1:13" ht="21.6" customHeight="1">
      <c r="A34" s="24">
        <f>'विद्य्र्थ्याची माहिती'!A34</f>
        <v>25</v>
      </c>
      <c r="B34" s="25">
        <f>'विद्य्र्थ्याची माहिती'!B34</f>
        <v>0</v>
      </c>
      <c r="C34" s="26"/>
      <c r="D34" s="33">
        <f>'व्दि. भाषा अ.मूल्यमापन'!G34</f>
        <v>0</v>
      </c>
      <c r="E34" s="27">
        <f t="shared" si="0"/>
        <v>0</v>
      </c>
      <c r="F34" s="26"/>
      <c r="G34" s="33">
        <f>'व्दि. भाषा अ.मूल्यमापन'!L34</f>
        <v>0</v>
      </c>
      <c r="H34" s="27">
        <f t="shared" si="1"/>
        <v>0</v>
      </c>
      <c r="I34" s="27">
        <f t="shared" si="2"/>
        <v>0</v>
      </c>
      <c r="J34" s="33">
        <f t="shared" si="3"/>
        <v>0</v>
      </c>
      <c r="K34" s="201" t="s">
        <v>322</v>
      </c>
      <c r="L34" s="200">
        <f t="shared" si="4"/>
        <v>0</v>
      </c>
      <c r="M34" s="33" t="str">
        <f t="shared" si="5"/>
        <v>Fail</v>
      </c>
    </row>
    <row r="35" spans="1:13" ht="21.6" customHeight="1">
      <c r="A35" s="24">
        <f>'विद्य्र्थ्याची माहिती'!A35</f>
        <v>26</v>
      </c>
      <c r="B35" s="25">
        <f>'विद्य्र्थ्याची माहिती'!B35</f>
        <v>0</v>
      </c>
      <c r="C35" s="26"/>
      <c r="D35" s="33">
        <f>'व्दि. भाषा अ.मूल्यमापन'!G35</f>
        <v>0</v>
      </c>
      <c r="E35" s="27">
        <f t="shared" si="0"/>
        <v>0</v>
      </c>
      <c r="F35" s="26"/>
      <c r="G35" s="33">
        <f>'व्दि. भाषा अ.मूल्यमापन'!L35</f>
        <v>0</v>
      </c>
      <c r="H35" s="27">
        <f t="shared" si="1"/>
        <v>0</v>
      </c>
      <c r="I35" s="27">
        <f t="shared" si="2"/>
        <v>0</v>
      </c>
      <c r="J35" s="33">
        <f t="shared" si="3"/>
        <v>0</v>
      </c>
      <c r="K35" s="201" t="s">
        <v>322</v>
      </c>
      <c r="L35" s="200">
        <f t="shared" si="4"/>
        <v>0</v>
      </c>
      <c r="M35" s="33" t="str">
        <f t="shared" si="5"/>
        <v>Fail</v>
      </c>
    </row>
    <row r="36" spans="1:13" ht="21.6" customHeight="1">
      <c r="A36" s="24">
        <f>'विद्य्र्थ्याची माहिती'!A36</f>
        <v>27</v>
      </c>
      <c r="B36" s="25">
        <f>'विद्य्र्थ्याची माहिती'!B36</f>
        <v>0</v>
      </c>
      <c r="C36" s="26"/>
      <c r="D36" s="33">
        <f>'व्दि. भाषा अ.मूल्यमापन'!G36</f>
        <v>0</v>
      </c>
      <c r="E36" s="27">
        <f t="shared" si="0"/>
        <v>0</v>
      </c>
      <c r="F36" s="26"/>
      <c r="G36" s="33">
        <f>'व्दि. भाषा अ.मूल्यमापन'!L36</f>
        <v>0</v>
      </c>
      <c r="H36" s="27">
        <f t="shared" si="1"/>
        <v>0</v>
      </c>
      <c r="I36" s="27">
        <f t="shared" si="2"/>
        <v>0</v>
      </c>
      <c r="J36" s="33">
        <f t="shared" si="3"/>
        <v>0</v>
      </c>
      <c r="K36" s="201" t="s">
        <v>322</v>
      </c>
      <c r="L36" s="200">
        <f t="shared" si="4"/>
        <v>0</v>
      </c>
      <c r="M36" s="33" t="str">
        <f t="shared" si="5"/>
        <v>Fail</v>
      </c>
    </row>
    <row r="37" spans="1:13" ht="21.6" customHeight="1">
      <c r="A37" s="24">
        <f>'विद्य्र्थ्याची माहिती'!A37</f>
        <v>28</v>
      </c>
      <c r="B37" s="25">
        <f>'विद्य्र्थ्याची माहिती'!B37</f>
        <v>0</v>
      </c>
      <c r="C37" s="26"/>
      <c r="D37" s="33">
        <f>'व्दि. भाषा अ.मूल्यमापन'!G37</f>
        <v>0</v>
      </c>
      <c r="E37" s="27">
        <f t="shared" si="0"/>
        <v>0</v>
      </c>
      <c r="F37" s="26"/>
      <c r="G37" s="33">
        <f>'व्दि. भाषा अ.मूल्यमापन'!L37</f>
        <v>0</v>
      </c>
      <c r="H37" s="27">
        <f t="shared" si="1"/>
        <v>0</v>
      </c>
      <c r="I37" s="27">
        <f t="shared" si="2"/>
        <v>0</v>
      </c>
      <c r="J37" s="33">
        <f t="shared" si="3"/>
        <v>0</v>
      </c>
      <c r="K37" s="201" t="s">
        <v>322</v>
      </c>
      <c r="L37" s="200">
        <f t="shared" si="4"/>
        <v>0</v>
      </c>
      <c r="M37" s="33" t="str">
        <f t="shared" si="5"/>
        <v>Fail</v>
      </c>
    </row>
    <row r="38" spans="1:13" ht="21.6" customHeight="1">
      <c r="A38" s="24">
        <f>'विद्य्र्थ्याची माहिती'!A38</f>
        <v>29</v>
      </c>
      <c r="B38" s="25">
        <f>'विद्य्र्थ्याची माहिती'!B38</f>
        <v>0</v>
      </c>
      <c r="C38" s="26"/>
      <c r="D38" s="33">
        <f>'व्दि. भाषा अ.मूल्यमापन'!G38</f>
        <v>0</v>
      </c>
      <c r="E38" s="27">
        <f t="shared" si="0"/>
        <v>0</v>
      </c>
      <c r="F38" s="26"/>
      <c r="G38" s="33">
        <f>'व्दि. भाषा अ.मूल्यमापन'!L38</f>
        <v>0</v>
      </c>
      <c r="H38" s="27">
        <f t="shared" si="1"/>
        <v>0</v>
      </c>
      <c r="I38" s="27">
        <f t="shared" si="2"/>
        <v>0</v>
      </c>
      <c r="J38" s="33">
        <f t="shared" si="3"/>
        <v>0</v>
      </c>
      <c r="K38" s="201" t="s">
        <v>322</v>
      </c>
      <c r="L38" s="200">
        <f t="shared" si="4"/>
        <v>0</v>
      </c>
      <c r="M38" s="33" t="str">
        <f t="shared" si="5"/>
        <v>Fail</v>
      </c>
    </row>
    <row r="39" spans="1:13" ht="21.6" customHeight="1">
      <c r="A39" s="24">
        <f>'विद्य्र्थ्याची माहिती'!A39</f>
        <v>30</v>
      </c>
      <c r="B39" s="25">
        <f>'विद्य्र्थ्याची माहिती'!B39</f>
        <v>0</v>
      </c>
      <c r="C39" s="26"/>
      <c r="D39" s="33">
        <f>'व्दि. भाषा अ.मूल्यमापन'!G39</f>
        <v>0</v>
      </c>
      <c r="E39" s="27">
        <f t="shared" si="0"/>
        <v>0</v>
      </c>
      <c r="F39" s="26"/>
      <c r="G39" s="33">
        <f>'व्दि. भाषा अ.मूल्यमापन'!L39</f>
        <v>0</v>
      </c>
      <c r="H39" s="27">
        <f t="shared" si="1"/>
        <v>0</v>
      </c>
      <c r="I39" s="27">
        <f t="shared" si="2"/>
        <v>0</v>
      </c>
      <c r="J39" s="33">
        <f t="shared" si="3"/>
        <v>0</v>
      </c>
      <c r="K39" s="201" t="s">
        <v>322</v>
      </c>
      <c r="L39" s="200">
        <f t="shared" si="4"/>
        <v>0</v>
      </c>
      <c r="M39" s="33" t="str">
        <f t="shared" si="5"/>
        <v>Fail</v>
      </c>
    </row>
    <row r="40" spans="1:13" ht="21.6" customHeight="1">
      <c r="A40" s="24">
        <f>'विद्य्र्थ्याची माहिती'!A40</f>
        <v>31</v>
      </c>
      <c r="B40" s="25">
        <f>'विद्य्र्थ्याची माहिती'!B40</f>
        <v>0</v>
      </c>
      <c r="C40" s="28"/>
      <c r="D40" s="33">
        <f>'व्दि. भाषा अ.मूल्यमापन'!G40</f>
        <v>0</v>
      </c>
      <c r="E40" s="27">
        <f t="shared" si="0"/>
        <v>0</v>
      </c>
      <c r="F40" s="26"/>
      <c r="G40" s="33">
        <f>'व्दि. भाषा अ.मूल्यमापन'!L40</f>
        <v>0</v>
      </c>
      <c r="H40" s="27">
        <f t="shared" si="1"/>
        <v>0</v>
      </c>
      <c r="I40" s="27">
        <f t="shared" si="2"/>
        <v>0</v>
      </c>
      <c r="J40" s="33">
        <f t="shared" si="3"/>
        <v>0</v>
      </c>
      <c r="K40" s="201" t="s">
        <v>322</v>
      </c>
      <c r="L40" s="200">
        <f t="shared" si="4"/>
        <v>0</v>
      </c>
      <c r="M40" s="33" t="str">
        <f t="shared" si="5"/>
        <v>Fail</v>
      </c>
    </row>
    <row r="41" spans="1:13" ht="21.6" customHeight="1">
      <c r="A41" s="24">
        <f>'विद्य्र्थ्याची माहिती'!A41</f>
        <v>32</v>
      </c>
      <c r="B41" s="25">
        <f>'विद्य्र्थ्याची माहिती'!B41</f>
        <v>0</v>
      </c>
      <c r="C41" s="28"/>
      <c r="D41" s="33">
        <f>'व्दि. भाषा अ.मूल्यमापन'!G41</f>
        <v>0</v>
      </c>
      <c r="E41" s="27">
        <f t="shared" si="0"/>
        <v>0</v>
      </c>
      <c r="F41" s="26"/>
      <c r="G41" s="33">
        <f>'व्दि. भाषा अ.मूल्यमापन'!L41</f>
        <v>0</v>
      </c>
      <c r="H41" s="27">
        <f t="shared" si="1"/>
        <v>0</v>
      </c>
      <c r="I41" s="27">
        <f t="shared" si="2"/>
        <v>0</v>
      </c>
      <c r="J41" s="33">
        <f t="shared" si="3"/>
        <v>0</v>
      </c>
      <c r="K41" s="201" t="s">
        <v>322</v>
      </c>
      <c r="L41" s="200">
        <f t="shared" si="4"/>
        <v>0</v>
      </c>
      <c r="M41" s="33" t="str">
        <f t="shared" si="5"/>
        <v>Fail</v>
      </c>
    </row>
    <row r="42" spans="1:13" ht="21.6" customHeight="1">
      <c r="A42" s="24">
        <f>'विद्य्र्थ्याची माहिती'!A42</f>
        <v>33</v>
      </c>
      <c r="B42" s="25">
        <f>'विद्य्र्थ्याची माहिती'!B42</f>
        <v>0</v>
      </c>
      <c r="C42" s="28"/>
      <c r="D42" s="33">
        <f>'व्दि. भाषा अ.मूल्यमापन'!G42</f>
        <v>0</v>
      </c>
      <c r="E42" s="27">
        <f t="shared" si="0"/>
        <v>0</v>
      </c>
      <c r="F42" s="26"/>
      <c r="G42" s="33">
        <f>'व्दि. भाषा अ.मूल्यमापन'!L42</f>
        <v>0</v>
      </c>
      <c r="H42" s="27">
        <f t="shared" si="1"/>
        <v>0</v>
      </c>
      <c r="I42" s="27">
        <f t="shared" si="2"/>
        <v>0</v>
      </c>
      <c r="J42" s="33">
        <f t="shared" si="3"/>
        <v>0</v>
      </c>
      <c r="K42" s="201" t="s">
        <v>322</v>
      </c>
      <c r="L42" s="200">
        <f t="shared" si="4"/>
        <v>0</v>
      </c>
      <c r="M42" s="33" t="str">
        <f t="shared" si="5"/>
        <v>Fail</v>
      </c>
    </row>
    <row r="43" spans="1:13" ht="21.6" customHeight="1">
      <c r="A43" s="24">
        <f>'विद्य्र्थ्याची माहिती'!A43</f>
        <v>34</v>
      </c>
      <c r="B43" s="25">
        <f>'विद्य्र्थ्याची माहिती'!B43</f>
        <v>0</v>
      </c>
      <c r="C43" s="28"/>
      <c r="D43" s="33">
        <f>'व्दि. भाषा अ.मूल्यमापन'!G43</f>
        <v>0</v>
      </c>
      <c r="E43" s="27">
        <f t="shared" si="0"/>
        <v>0</v>
      </c>
      <c r="F43" s="26"/>
      <c r="G43" s="33">
        <f>'व्दि. भाषा अ.मूल्यमापन'!L43</f>
        <v>0</v>
      </c>
      <c r="H43" s="27">
        <f t="shared" si="1"/>
        <v>0</v>
      </c>
      <c r="I43" s="27">
        <f t="shared" si="2"/>
        <v>0</v>
      </c>
      <c r="J43" s="33">
        <f t="shared" si="3"/>
        <v>0</v>
      </c>
      <c r="K43" s="201" t="s">
        <v>322</v>
      </c>
      <c r="L43" s="200">
        <f t="shared" si="4"/>
        <v>0</v>
      </c>
      <c r="M43" s="33" t="str">
        <f t="shared" si="5"/>
        <v>Fail</v>
      </c>
    </row>
    <row r="44" spans="1:13" ht="21.6" customHeight="1">
      <c r="A44" s="24">
        <f>'विद्य्र्थ्याची माहिती'!A44</f>
        <v>35</v>
      </c>
      <c r="B44" s="25">
        <f>'विद्य्र्थ्याची माहिती'!B44</f>
        <v>0</v>
      </c>
      <c r="C44" s="28"/>
      <c r="D44" s="33">
        <f>'व्दि. भाषा अ.मूल्यमापन'!G44</f>
        <v>0</v>
      </c>
      <c r="E44" s="27">
        <f t="shared" si="0"/>
        <v>0</v>
      </c>
      <c r="F44" s="26"/>
      <c r="G44" s="33">
        <f>'व्दि. भाषा अ.मूल्यमापन'!L44</f>
        <v>0</v>
      </c>
      <c r="H44" s="27">
        <f t="shared" si="1"/>
        <v>0</v>
      </c>
      <c r="I44" s="27">
        <f t="shared" si="2"/>
        <v>0</v>
      </c>
      <c r="J44" s="33">
        <f t="shared" si="3"/>
        <v>0</v>
      </c>
      <c r="K44" s="201" t="s">
        <v>322</v>
      </c>
      <c r="L44" s="200">
        <f t="shared" si="4"/>
        <v>0</v>
      </c>
      <c r="M44" s="33" t="str">
        <f t="shared" si="5"/>
        <v>Fail</v>
      </c>
    </row>
    <row r="45" spans="1:13" ht="21.6" customHeight="1">
      <c r="A45" s="24">
        <f>'विद्य्र्थ्याची माहिती'!A45</f>
        <v>36</v>
      </c>
      <c r="B45" s="25">
        <f>'विद्य्र्थ्याची माहिती'!B45</f>
        <v>0</v>
      </c>
      <c r="C45" s="28"/>
      <c r="D45" s="33">
        <f>'व्दि. भाषा अ.मूल्यमापन'!G45</f>
        <v>0</v>
      </c>
      <c r="E45" s="27">
        <f t="shared" si="0"/>
        <v>0</v>
      </c>
      <c r="F45" s="26"/>
      <c r="G45" s="33">
        <f>'व्दि. भाषा अ.मूल्यमापन'!L45</f>
        <v>0</v>
      </c>
      <c r="H45" s="27">
        <f t="shared" si="1"/>
        <v>0</v>
      </c>
      <c r="I45" s="27">
        <f t="shared" si="2"/>
        <v>0</v>
      </c>
      <c r="J45" s="33">
        <f t="shared" si="3"/>
        <v>0</v>
      </c>
      <c r="K45" s="201" t="s">
        <v>322</v>
      </c>
      <c r="L45" s="200">
        <f t="shared" si="4"/>
        <v>0</v>
      </c>
      <c r="M45" s="33" t="str">
        <f t="shared" si="5"/>
        <v>Fail</v>
      </c>
    </row>
    <row r="46" spans="1:13" ht="21.6" customHeight="1">
      <c r="A46" s="24">
        <f>'विद्य्र्थ्याची माहिती'!A46</f>
        <v>37</v>
      </c>
      <c r="B46" s="25">
        <f>'विद्य्र्थ्याची माहिती'!B46</f>
        <v>0</v>
      </c>
      <c r="C46" s="28"/>
      <c r="D46" s="33">
        <f>'व्दि. भाषा अ.मूल्यमापन'!G46</f>
        <v>0</v>
      </c>
      <c r="E46" s="27">
        <f t="shared" si="0"/>
        <v>0</v>
      </c>
      <c r="F46" s="26"/>
      <c r="G46" s="33">
        <f>'व्दि. भाषा अ.मूल्यमापन'!L46</f>
        <v>0</v>
      </c>
      <c r="H46" s="27">
        <f t="shared" si="1"/>
        <v>0</v>
      </c>
      <c r="I46" s="27">
        <f t="shared" si="2"/>
        <v>0</v>
      </c>
      <c r="J46" s="33">
        <f t="shared" si="3"/>
        <v>0</v>
      </c>
      <c r="K46" s="201" t="s">
        <v>322</v>
      </c>
      <c r="L46" s="200">
        <f t="shared" si="4"/>
        <v>0</v>
      </c>
      <c r="M46" s="33" t="str">
        <f t="shared" si="5"/>
        <v>Fail</v>
      </c>
    </row>
    <row r="47" spans="1:13" ht="21.6" customHeight="1">
      <c r="A47" s="24">
        <f>'विद्य्र्थ्याची माहिती'!A47</f>
        <v>38</v>
      </c>
      <c r="B47" s="25">
        <f>'विद्य्र्थ्याची माहिती'!B47</f>
        <v>0</v>
      </c>
      <c r="C47" s="28"/>
      <c r="D47" s="33">
        <f>'व्दि. भाषा अ.मूल्यमापन'!G47</f>
        <v>0</v>
      </c>
      <c r="E47" s="27">
        <f t="shared" si="0"/>
        <v>0</v>
      </c>
      <c r="F47" s="26"/>
      <c r="G47" s="33">
        <f>'व्दि. भाषा अ.मूल्यमापन'!L47</f>
        <v>0</v>
      </c>
      <c r="H47" s="27">
        <f t="shared" si="1"/>
        <v>0</v>
      </c>
      <c r="I47" s="27">
        <f t="shared" si="2"/>
        <v>0</v>
      </c>
      <c r="J47" s="33">
        <f t="shared" si="3"/>
        <v>0</v>
      </c>
      <c r="K47" s="201" t="s">
        <v>322</v>
      </c>
      <c r="L47" s="200">
        <f t="shared" si="4"/>
        <v>0</v>
      </c>
      <c r="M47" s="33" t="str">
        <f t="shared" si="5"/>
        <v>Fail</v>
      </c>
    </row>
    <row r="48" spans="1:13" ht="21.6" customHeight="1">
      <c r="A48" s="24">
        <f>'विद्य्र्थ्याची माहिती'!A48</f>
        <v>39</v>
      </c>
      <c r="B48" s="25">
        <f>'विद्य्र्थ्याची माहिती'!B48</f>
        <v>0</v>
      </c>
      <c r="C48" s="28"/>
      <c r="D48" s="33">
        <f>'व्दि. भाषा अ.मूल्यमापन'!G48</f>
        <v>0</v>
      </c>
      <c r="E48" s="27">
        <f t="shared" si="0"/>
        <v>0</v>
      </c>
      <c r="F48" s="26"/>
      <c r="G48" s="33">
        <f>'व्दि. भाषा अ.मूल्यमापन'!L48</f>
        <v>0</v>
      </c>
      <c r="H48" s="27">
        <f t="shared" si="1"/>
        <v>0</v>
      </c>
      <c r="I48" s="27">
        <f t="shared" si="2"/>
        <v>0</v>
      </c>
      <c r="J48" s="33">
        <f t="shared" si="3"/>
        <v>0</v>
      </c>
      <c r="K48" s="201" t="s">
        <v>322</v>
      </c>
      <c r="L48" s="200">
        <f t="shared" si="4"/>
        <v>0</v>
      </c>
      <c r="M48" s="33" t="str">
        <f t="shared" si="5"/>
        <v>Fail</v>
      </c>
    </row>
    <row r="49" spans="1:14" ht="21.6" customHeight="1">
      <c r="A49" s="24">
        <f>'विद्य्र्थ्याची माहिती'!A49</f>
        <v>40</v>
      </c>
      <c r="B49" s="25">
        <f>'विद्य्र्थ्याची माहिती'!B49</f>
        <v>0</v>
      </c>
      <c r="C49" s="28"/>
      <c r="D49" s="33">
        <f>'व्दि. भाषा अ.मूल्यमापन'!G49</f>
        <v>0</v>
      </c>
      <c r="E49" s="27">
        <f t="shared" si="0"/>
        <v>0</v>
      </c>
      <c r="F49" s="26"/>
      <c r="G49" s="33">
        <f>'व्दि. भाषा अ.मूल्यमापन'!L49</f>
        <v>0</v>
      </c>
      <c r="H49" s="27">
        <f t="shared" si="1"/>
        <v>0</v>
      </c>
      <c r="I49" s="27">
        <f t="shared" si="2"/>
        <v>0</v>
      </c>
      <c r="J49" s="33">
        <f t="shared" si="3"/>
        <v>0</v>
      </c>
      <c r="K49" s="201" t="s">
        <v>322</v>
      </c>
      <c r="L49" s="200">
        <f t="shared" si="4"/>
        <v>0</v>
      </c>
      <c r="M49" s="33" t="str">
        <f t="shared" si="5"/>
        <v>Fail</v>
      </c>
    </row>
    <row r="50" spans="1:14" ht="21.6" customHeight="1">
      <c r="A50" s="24">
        <f>'विद्य्र्थ्याची माहिती'!A50</f>
        <v>41</v>
      </c>
      <c r="B50" s="25">
        <f>'विद्य्र्थ्याची माहिती'!B50</f>
        <v>0</v>
      </c>
      <c r="C50" s="26"/>
      <c r="D50" s="33">
        <f>'व्दि. भाषा अ.मूल्यमापन'!G50</f>
        <v>0</v>
      </c>
      <c r="E50" s="27">
        <f t="shared" si="0"/>
        <v>0</v>
      </c>
      <c r="F50" s="26"/>
      <c r="G50" s="33">
        <f>'व्दि. भाषा अ.मूल्यमापन'!L50</f>
        <v>0</v>
      </c>
      <c r="H50" s="27">
        <f t="shared" si="1"/>
        <v>0</v>
      </c>
      <c r="I50" s="27">
        <f t="shared" si="2"/>
        <v>0</v>
      </c>
      <c r="J50" s="33">
        <f t="shared" si="3"/>
        <v>0</v>
      </c>
      <c r="K50" s="201" t="s">
        <v>322</v>
      </c>
      <c r="L50" s="200">
        <f t="shared" si="4"/>
        <v>0</v>
      </c>
      <c r="M50" s="33" t="str">
        <f t="shared" si="5"/>
        <v>Fail</v>
      </c>
    </row>
    <row r="51" spans="1:14" ht="21.6" customHeight="1">
      <c r="A51" s="24">
        <f>'विद्य्र्थ्याची माहिती'!A51</f>
        <v>42</v>
      </c>
      <c r="B51" s="25">
        <f>'विद्य्र्थ्याची माहिती'!B51</f>
        <v>0</v>
      </c>
      <c r="C51" s="26"/>
      <c r="D51" s="33">
        <f>'व्दि. भाषा अ.मूल्यमापन'!G51</f>
        <v>0</v>
      </c>
      <c r="E51" s="27">
        <f t="shared" si="0"/>
        <v>0</v>
      </c>
      <c r="F51" s="26"/>
      <c r="G51" s="33">
        <f>'व्दि. भाषा अ.मूल्यमापन'!L51</f>
        <v>0</v>
      </c>
      <c r="H51" s="27">
        <f t="shared" si="1"/>
        <v>0</v>
      </c>
      <c r="I51" s="27">
        <f t="shared" si="2"/>
        <v>0</v>
      </c>
      <c r="J51" s="33">
        <f t="shared" si="3"/>
        <v>0</v>
      </c>
      <c r="K51" s="201" t="s">
        <v>322</v>
      </c>
      <c r="L51" s="200">
        <f t="shared" si="4"/>
        <v>0</v>
      </c>
      <c r="M51" s="33" t="str">
        <f t="shared" si="5"/>
        <v>Fail</v>
      </c>
    </row>
    <row r="52" spans="1:14" ht="21.6" customHeight="1">
      <c r="A52" s="24">
        <f>'विद्य्र्थ्याची माहिती'!A52</f>
        <v>43</v>
      </c>
      <c r="B52" s="25">
        <f>'विद्य्र्थ्याची माहिती'!B52</f>
        <v>0</v>
      </c>
      <c r="C52" s="26"/>
      <c r="D52" s="33">
        <f>'व्दि. भाषा अ.मूल्यमापन'!G52</f>
        <v>0</v>
      </c>
      <c r="E52" s="27">
        <f t="shared" si="0"/>
        <v>0</v>
      </c>
      <c r="F52" s="26"/>
      <c r="G52" s="33">
        <f>'व्दि. भाषा अ.मूल्यमापन'!L52</f>
        <v>0</v>
      </c>
      <c r="H52" s="27">
        <f t="shared" si="1"/>
        <v>0</v>
      </c>
      <c r="I52" s="27">
        <f t="shared" si="2"/>
        <v>0</v>
      </c>
      <c r="J52" s="33">
        <f t="shared" si="3"/>
        <v>0</v>
      </c>
      <c r="K52" s="201" t="s">
        <v>322</v>
      </c>
      <c r="L52" s="200">
        <f t="shared" si="4"/>
        <v>0</v>
      </c>
      <c r="M52" s="33" t="str">
        <f t="shared" si="5"/>
        <v>Fail</v>
      </c>
    </row>
    <row r="53" spans="1:14" ht="21.6" customHeight="1">
      <c r="A53" s="24">
        <f>'विद्य्र्थ्याची माहिती'!A53</f>
        <v>44</v>
      </c>
      <c r="B53" s="25">
        <f>'विद्य्र्थ्याची माहिती'!B53</f>
        <v>0</v>
      </c>
      <c r="C53" s="26"/>
      <c r="D53" s="33">
        <f>'व्दि. भाषा अ.मूल्यमापन'!G53</f>
        <v>0</v>
      </c>
      <c r="E53" s="27">
        <f t="shared" si="0"/>
        <v>0</v>
      </c>
      <c r="F53" s="26"/>
      <c r="G53" s="33">
        <f>'व्दि. भाषा अ.मूल्यमापन'!L53</f>
        <v>0</v>
      </c>
      <c r="H53" s="27">
        <f t="shared" si="1"/>
        <v>0</v>
      </c>
      <c r="I53" s="27">
        <f t="shared" si="2"/>
        <v>0</v>
      </c>
      <c r="J53" s="33">
        <f t="shared" si="3"/>
        <v>0</v>
      </c>
      <c r="K53" s="201" t="s">
        <v>322</v>
      </c>
      <c r="L53" s="200">
        <f t="shared" si="4"/>
        <v>0</v>
      </c>
      <c r="M53" s="33" t="str">
        <f t="shared" si="5"/>
        <v>Fail</v>
      </c>
    </row>
    <row r="54" spans="1:14" ht="21.6" customHeight="1">
      <c r="A54" s="24">
        <f>'विद्य्र्थ्याची माहिती'!A54</f>
        <v>45</v>
      </c>
      <c r="B54" s="25">
        <f>'विद्य्र्थ्याची माहिती'!B54</f>
        <v>0</v>
      </c>
      <c r="C54" s="26"/>
      <c r="D54" s="33">
        <f>'व्दि. भाषा अ.मूल्यमापन'!G54</f>
        <v>0</v>
      </c>
      <c r="E54" s="27">
        <f t="shared" si="0"/>
        <v>0</v>
      </c>
      <c r="F54" s="26"/>
      <c r="G54" s="33">
        <f>'व्दि. भाषा अ.मूल्यमापन'!L54</f>
        <v>0</v>
      </c>
      <c r="H54" s="27">
        <f t="shared" si="1"/>
        <v>0</v>
      </c>
      <c r="I54" s="27">
        <f t="shared" si="2"/>
        <v>0</v>
      </c>
      <c r="J54" s="33">
        <f t="shared" si="3"/>
        <v>0</v>
      </c>
      <c r="K54" s="201" t="s">
        <v>322</v>
      </c>
      <c r="L54" s="200">
        <f t="shared" si="4"/>
        <v>0</v>
      </c>
      <c r="M54" s="33" t="str">
        <f t="shared" si="5"/>
        <v>Fail</v>
      </c>
    </row>
    <row r="55" spans="1:14" ht="21.6" customHeight="1">
      <c r="A55" s="24">
        <f>'विद्य्र्थ्याची माहिती'!A55</f>
        <v>46</v>
      </c>
      <c r="B55" s="25">
        <f>'विद्य्र्थ्याची माहिती'!B55</f>
        <v>0</v>
      </c>
      <c r="C55" s="26"/>
      <c r="D55" s="33">
        <f>'व्दि. भाषा अ.मूल्यमापन'!G55</f>
        <v>0</v>
      </c>
      <c r="E55" s="27">
        <f t="shared" si="0"/>
        <v>0</v>
      </c>
      <c r="F55" s="26"/>
      <c r="G55" s="33">
        <f>'व्दि. भाषा अ.मूल्यमापन'!L55</f>
        <v>0</v>
      </c>
      <c r="H55" s="27">
        <f t="shared" si="1"/>
        <v>0</v>
      </c>
      <c r="I55" s="27">
        <f t="shared" si="2"/>
        <v>0</v>
      </c>
      <c r="J55" s="33">
        <f t="shared" si="3"/>
        <v>0</v>
      </c>
      <c r="K55" s="201" t="s">
        <v>322</v>
      </c>
      <c r="L55" s="200">
        <f t="shared" si="4"/>
        <v>0</v>
      </c>
      <c r="M55" s="33" t="str">
        <f t="shared" si="5"/>
        <v>Fail</v>
      </c>
    </row>
    <row r="56" spans="1:14" ht="21.6" customHeight="1">
      <c r="A56" s="24">
        <f>'विद्य्र्थ्याची माहिती'!A56</f>
        <v>47</v>
      </c>
      <c r="B56" s="25">
        <f>'विद्य्र्थ्याची माहिती'!B56</f>
        <v>0</v>
      </c>
      <c r="C56" s="26"/>
      <c r="D56" s="33">
        <f>'व्दि. भाषा अ.मूल्यमापन'!G56</f>
        <v>0</v>
      </c>
      <c r="E56" s="27">
        <f t="shared" si="0"/>
        <v>0</v>
      </c>
      <c r="F56" s="26"/>
      <c r="G56" s="33">
        <f>'व्दि. भाषा अ.मूल्यमापन'!L56</f>
        <v>0</v>
      </c>
      <c r="H56" s="27">
        <f t="shared" si="1"/>
        <v>0</v>
      </c>
      <c r="I56" s="27">
        <f t="shared" si="2"/>
        <v>0</v>
      </c>
      <c r="J56" s="33">
        <f t="shared" si="3"/>
        <v>0</v>
      </c>
      <c r="K56" s="201" t="s">
        <v>322</v>
      </c>
      <c r="L56" s="200">
        <f t="shared" si="4"/>
        <v>0</v>
      </c>
      <c r="M56" s="33" t="str">
        <f t="shared" si="5"/>
        <v>Fail</v>
      </c>
    </row>
    <row r="57" spans="1:14" ht="21.6" customHeight="1">
      <c r="A57" s="24">
        <f>'विद्य्र्थ्याची माहिती'!A57</f>
        <v>48</v>
      </c>
      <c r="B57" s="25">
        <f>'विद्य्र्थ्याची माहिती'!B57</f>
        <v>0</v>
      </c>
      <c r="C57" s="26"/>
      <c r="D57" s="33">
        <f>'व्दि. भाषा अ.मूल्यमापन'!G57</f>
        <v>0</v>
      </c>
      <c r="E57" s="27">
        <f t="shared" si="0"/>
        <v>0</v>
      </c>
      <c r="F57" s="26"/>
      <c r="G57" s="33">
        <f>'व्दि. भाषा अ.मूल्यमापन'!L57</f>
        <v>0</v>
      </c>
      <c r="H57" s="27">
        <f t="shared" si="1"/>
        <v>0</v>
      </c>
      <c r="I57" s="27">
        <f t="shared" si="2"/>
        <v>0</v>
      </c>
      <c r="J57" s="33">
        <f t="shared" si="3"/>
        <v>0</v>
      </c>
      <c r="K57" s="201" t="s">
        <v>322</v>
      </c>
      <c r="L57" s="200">
        <f t="shared" si="4"/>
        <v>0</v>
      </c>
      <c r="M57" s="33" t="str">
        <f t="shared" si="5"/>
        <v>Fail</v>
      </c>
    </row>
    <row r="58" spans="1:14" ht="21.6" customHeight="1">
      <c r="A58" s="24">
        <f>'विद्य्र्थ्याची माहिती'!A58</f>
        <v>49</v>
      </c>
      <c r="B58" s="25">
        <f>'विद्य्र्थ्याची माहिती'!B58</f>
        <v>0</v>
      </c>
      <c r="C58" s="26"/>
      <c r="D58" s="33">
        <f>'व्दि. भाषा अ.मूल्यमापन'!G58</f>
        <v>0</v>
      </c>
      <c r="E58" s="27">
        <f t="shared" si="0"/>
        <v>0</v>
      </c>
      <c r="F58" s="26"/>
      <c r="G58" s="33">
        <f>'व्दि. भाषा अ.मूल्यमापन'!L58</f>
        <v>0</v>
      </c>
      <c r="H58" s="27">
        <f t="shared" si="1"/>
        <v>0</v>
      </c>
      <c r="I58" s="27">
        <f t="shared" si="2"/>
        <v>0</v>
      </c>
      <c r="J58" s="33">
        <f t="shared" si="3"/>
        <v>0</v>
      </c>
      <c r="K58" s="201" t="s">
        <v>322</v>
      </c>
      <c r="L58" s="200">
        <f t="shared" si="4"/>
        <v>0</v>
      </c>
      <c r="M58" s="33" t="str">
        <f t="shared" si="5"/>
        <v>Fail</v>
      </c>
    </row>
    <row r="59" spans="1:14" ht="21.6" customHeight="1">
      <c r="A59" s="24">
        <f>'विद्य्र्थ्याची माहिती'!A59</f>
        <v>50</v>
      </c>
      <c r="B59" s="25">
        <f>'विद्य्र्थ्याची माहिती'!B59</f>
        <v>0</v>
      </c>
      <c r="C59" s="26"/>
      <c r="D59" s="33">
        <f>'व्दि. भाषा अ.मूल्यमापन'!G59</f>
        <v>0</v>
      </c>
      <c r="E59" s="27">
        <f t="shared" si="0"/>
        <v>0</v>
      </c>
      <c r="F59" s="26"/>
      <c r="G59" s="33">
        <f>'व्दि. भाषा अ.मूल्यमापन'!L59</f>
        <v>0</v>
      </c>
      <c r="H59" s="27">
        <f t="shared" si="1"/>
        <v>0</v>
      </c>
      <c r="I59" s="27">
        <f t="shared" si="2"/>
        <v>0</v>
      </c>
      <c r="J59" s="33">
        <f t="shared" si="3"/>
        <v>0</v>
      </c>
      <c r="K59" s="201" t="s">
        <v>322</v>
      </c>
      <c r="L59" s="200">
        <f t="shared" si="4"/>
        <v>0</v>
      </c>
      <c r="M59" s="33" t="str">
        <f t="shared" si="5"/>
        <v>Fail</v>
      </c>
    </row>
    <row r="60" spans="1:14" s="11" customFormat="1" ht="21.6" customHeight="1">
      <c r="A60" s="325">
        <f>'विद्य्र्थ्याची माहिती'!A60</f>
        <v>51</v>
      </c>
      <c r="B60" s="326">
        <f>'विद्य्र्थ्याची माहिती'!B60</f>
        <v>0</v>
      </c>
      <c r="C60" s="26"/>
      <c r="D60" s="327">
        <f>'व्दि. भाषा अ.मूल्यमापन'!G60</f>
        <v>0</v>
      </c>
      <c r="E60" s="333">
        <f t="shared" si="0"/>
        <v>0</v>
      </c>
      <c r="F60" s="26"/>
      <c r="G60" s="327">
        <f>'व्दि. भाषा अ.मूल्यमापन'!L60</f>
        <v>0</v>
      </c>
      <c r="H60" s="333">
        <f t="shared" si="1"/>
        <v>0</v>
      </c>
      <c r="I60" s="333">
        <f t="shared" si="2"/>
        <v>0</v>
      </c>
      <c r="J60" s="327">
        <f t="shared" si="3"/>
        <v>0</v>
      </c>
      <c r="K60" s="201" t="s">
        <v>322</v>
      </c>
      <c r="L60" s="336">
        <f t="shared" si="4"/>
        <v>0</v>
      </c>
      <c r="M60" s="327" t="str">
        <f t="shared" si="5"/>
        <v>Fail</v>
      </c>
      <c r="N60" s="335"/>
    </row>
    <row r="61" spans="1:14" s="11" customFormat="1" ht="21.6" customHeight="1">
      <c r="A61" s="325">
        <f>'विद्य्र्थ्याची माहिती'!A61</f>
        <v>52</v>
      </c>
      <c r="B61" s="326">
        <f>'विद्य्र्थ्याची माहिती'!B61</f>
        <v>0</v>
      </c>
      <c r="C61" s="26"/>
      <c r="D61" s="327">
        <f>'व्दि. भाषा अ.मूल्यमापन'!G61</f>
        <v>0</v>
      </c>
      <c r="E61" s="333">
        <f t="shared" si="0"/>
        <v>0</v>
      </c>
      <c r="F61" s="26"/>
      <c r="G61" s="327">
        <f>'व्दि. भाषा अ.मूल्यमापन'!L61</f>
        <v>0</v>
      </c>
      <c r="H61" s="333">
        <f t="shared" si="1"/>
        <v>0</v>
      </c>
      <c r="I61" s="333">
        <f t="shared" si="2"/>
        <v>0</v>
      </c>
      <c r="J61" s="327">
        <f t="shared" si="3"/>
        <v>0</v>
      </c>
      <c r="K61" s="201" t="s">
        <v>322</v>
      </c>
      <c r="L61" s="336">
        <f t="shared" si="4"/>
        <v>0</v>
      </c>
      <c r="M61" s="327" t="str">
        <f t="shared" si="5"/>
        <v>Fail</v>
      </c>
      <c r="N61" s="335"/>
    </row>
    <row r="62" spans="1:14" s="11" customFormat="1" ht="21.6" customHeight="1">
      <c r="A62" s="325">
        <f>'विद्य्र्थ्याची माहिती'!A62</f>
        <v>53</v>
      </c>
      <c r="B62" s="326">
        <f>'विद्य्र्थ्याची माहिती'!B62</f>
        <v>0</v>
      </c>
      <c r="C62" s="26"/>
      <c r="D62" s="327">
        <f>'व्दि. भाषा अ.मूल्यमापन'!G62</f>
        <v>0</v>
      </c>
      <c r="E62" s="333">
        <f t="shared" si="0"/>
        <v>0</v>
      </c>
      <c r="F62" s="26"/>
      <c r="G62" s="327">
        <f>'व्दि. भाषा अ.मूल्यमापन'!L62</f>
        <v>0</v>
      </c>
      <c r="H62" s="333">
        <f t="shared" si="1"/>
        <v>0</v>
      </c>
      <c r="I62" s="333">
        <f t="shared" si="2"/>
        <v>0</v>
      </c>
      <c r="J62" s="327">
        <f t="shared" si="3"/>
        <v>0</v>
      </c>
      <c r="K62" s="201" t="s">
        <v>322</v>
      </c>
      <c r="L62" s="336">
        <f t="shared" si="4"/>
        <v>0</v>
      </c>
      <c r="M62" s="327" t="str">
        <f t="shared" si="5"/>
        <v>Fail</v>
      </c>
      <c r="N62" s="335"/>
    </row>
    <row r="63" spans="1:14" s="11" customFormat="1" ht="21.6" customHeight="1">
      <c r="A63" s="325">
        <f>'विद्य्र्थ्याची माहिती'!A63</f>
        <v>54</v>
      </c>
      <c r="B63" s="326">
        <f>'विद्य्र्थ्याची माहिती'!B63</f>
        <v>0</v>
      </c>
      <c r="C63" s="26"/>
      <c r="D63" s="327">
        <f>'व्दि. भाषा अ.मूल्यमापन'!G63</f>
        <v>0</v>
      </c>
      <c r="E63" s="333">
        <f t="shared" si="0"/>
        <v>0</v>
      </c>
      <c r="F63" s="26"/>
      <c r="G63" s="327">
        <f>'व्दि. भाषा अ.मूल्यमापन'!L63</f>
        <v>0</v>
      </c>
      <c r="H63" s="333">
        <f t="shared" si="1"/>
        <v>0</v>
      </c>
      <c r="I63" s="333">
        <f t="shared" si="2"/>
        <v>0</v>
      </c>
      <c r="J63" s="327">
        <f t="shared" si="3"/>
        <v>0</v>
      </c>
      <c r="K63" s="201" t="s">
        <v>322</v>
      </c>
      <c r="L63" s="336">
        <f t="shared" si="4"/>
        <v>0</v>
      </c>
      <c r="M63" s="327" t="str">
        <f t="shared" si="5"/>
        <v>Fail</v>
      </c>
      <c r="N63" s="335"/>
    </row>
    <row r="64" spans="1:14" s="11" customFormat="1" ht="21.6" customHeight="1">
      <c r="A64" s="325">
        <f>'विद्य्र्थ्याची माहिती'!A64</f>
        <v>55</v>
      </c>
      <c r="B64" s="326">
        <f>'विद्य्र्थ्याची माहिती'!B64</f>
        <v>0</v>
      </c>
      <c r="C64" s="26"/>
      <c r="D64" s="327">
        <f>'व्दि. भाषा अ.मूल्यमापन'!G64</f>
        <v>0</v>
      </c>
      <c r="E64" s="333">
        <f t="shared" si="0"/>
        <v>0</v>
      </c>
      <c r="F64" s="26"/>
      <c r="G64" s="327">
        <f>'व्दि. भाषा अ.मूल्यमापन'!L64</f>
        <v>0</v>
      </c>
      <c r="H64" s="333">
        <f t="shared" si="1"/>
        <v>0</v>
      </c>
      <c r="I64" s="333">
        <f t="shared" si="2"/>
        <v>0</v>
      </c>
      <c r="J64" s="327">
        <f t="shared" si="3"/>
        <v>0</v>
      </c>
      <c r="K64" s="201" t="s">
        <v>322</v>
      </c>
      <c r="L64" s="336">
        <f t="shared" si="4"/>
        <v>0</v>
      </c>
      <c r="M64" s="327" t="str">
        <f t="shared" si="5"/>
        <v>Fail</v>
      </c>
      <c r="N64" s="335"/>
    </row>
    <row r="65" spans="1:16" s="11" customFormat="1" ht="21.6" customHeight="1">
      <c r="A65" s="325">
        <f>'विद्य्र्थ्याची माहिती'!A65</f>
        <v>56</v>
      </c>
      <c r="B65" s="326">
        <f>'विद्य्र्थ्याची माहिती'!B65</f>
        <v>0</v>
      </c>
      <c r="C65" s="26"/>
      <c r="D65" s="327">
        <f>'व्दि. भाषा अ.मूल्यमापन'!G65</f>
        <v>0</v>
      </c>
      <c r="E65" s="333">
        <f t="shared" si="0"/>
        <v>0</v>
      </c>
      <c r="F65" s="26"/>
      <c r="G65" s="327">
        <f>'व्दि. भाषा अ.मूल्यमापन'!L65</f>
        <v>0</v>
      </c>
      <c r="H65" s="333">
        <f t="shared" si="1"/>
        <v>0</v>
      </c>
      <c r="I65" s="333">
        <f t="shared" si="2"/>
        <v>0</v>
      </c>
      <c r="J65" s="327">
        <f t="shared" si="3"/>
        <v>0</v>
      </c>
      <c r="K65" s="201" t="s">
        <v>322</v>
      </c>
      <c r="L65" s="336">
        <f t="shared" si="4"/>
        <v>0</v>
      </c>
      <c r="M65" s="327" t="str">
        <f t="shared" si="5"/>
        <v>Fail</v>
      </c>
      <c r="N65" s="335"/>
    </row>
    <row r="66" spans="1:16" s="11" customFormat="1" ht="21.6" customHeight="1">
      <c r="A66" s="325">
        <f>'विद्य्र्थ्याची माहिती'!A66</f>
        <v>57</v>
      </c>
      <c r="B66" s="326">
        <f>'विद्य्र्थ्याची माहिती'!B66</f>
        <v>0</v>
      </c>
      <c r="C66" s="26"/>
      <c r="D66" s="327">
        <f>'व्दि. भाषा अ.मूल्यमापन'!G66</f>
        <v>0</v>
      </c>
      <c r="E66" s="333">
        <f t="shared" si="0"/>
        <v>0</v>
      </c>
      <c r="F66" s="26"/>
      <c r="G66" s="327">
        <f>'व्दि. भाषा अ.मूल्यमापन'!L66</f>
        <v>0</v>
      </c>
      <c r="H66" s="333">
        <f t="shared" si="1"/>
        <v>0</v>
      </c>
      <c r="I66" s="333">
        <f t="shared" si="2"/>
        <v>0</v>
      </c>
      <c r="J66" s="327">
        <f t="shared" si="3"/>
        <v>0</v>
      </c>
      <c r="K66" s="201" t="s">
        <v>322</v>
      </c>
      <c r="L66" s="336">
        <f t="shared" si="4"/>
        <v>0</v>
      </c>
      <c r="M66" s="327" t="str">
        <f t="shared" si="5"/>
        <v>Fail</v>
      </c>
      <c r="N66" s="335"/>
    </row>
    <row r="67" spans="1:16" s="11" customFormat="1" ht="21.6" customHeight="1">
      <c r="A67" s="325">
        <f>'विद्य्र्थ्याची माहिती'!A67</f>
        <v>58</v>
      </c>
      <c r="B67" s="326">
        <f>'विद्य्र्थ्याची माहिती'!B67</f>
        <v>0</v>
      </c>
      <c r="C67" s="26"/>
      <c r="D67" s="327">
        <f>'व्दि. भाषा अ.मूल्यमापन'!G67</f>
        <v>0</v>
      </c>
      <c r="E67" s="333">
        <f t="shared" si="0"/>
        <v>0</v>
      </c>
      <c r="F67" s="26"/>
      <c r="G67" s="327">
        <f>'व्दि. भाषा अ.मूल्यमापन'!L67</f>
        <v>0</v>
      </c>
      <c r="H67" s="333">
        <f t="shared" si="1"/>
        <v>0</v>
      </c>
      <c r="I67" s="333">
        <f t="shared" si="2"/>
        <v>0</v>
      </c>
      <c r="J67" s="327">
        <f t="shared" si="3"/>
        <v>0</v>
      </c>
      <c r="K67" s="201" t="s">
        <v>322</v>
      </c>
      <c r="L67" s="336">
        <f t="shared" si="4"/>
        <v>0</v>
      </c>
      <c r="M67" s="327" t="str">
        <f t="shared" si="5"/>
        <v>Fail</v>
      </c>
      <c r="N67" s="335"/>
    </row>
    <row r="68" spans="1:16" s="11" customFormat="1" ht="21.6" customHeight="1">
      <c r="A68" s="325">
        <f>'विद्य्र्थ्याची माहिती'!A68</f>
        <v>59</v>
      </c>
      <c r="B68" s="326">
        <f>'विद्य्र्थ्याची माहिती'!B68</f>
        <v>0</v>
      </c>
      <c r="C68" s="26"/>
      <c r="D68" s="327">
        <f>'व्दि. भाषा अ.मूल्यमापन'!G68</f>
        <v>0</v>
      </c>
      <c r="E68" s="333">
        <f t="shared" si="0"/>
        <v>0</v>
      </c>
      <c r="F68" s="26"/>
      <c r="G68" s="327">
        <f>'व्दि. भाषा अ.मूल्यमापन'!L68</f>
        <v>0</v>
      </c>
      <c r="H68" s="333">
        <f t="shared" si="1"/>
        <v>0</v>
      </c>
      <c r="I68" s="333">
        <f t="shared" si="2"/>
        <v>0</v>
      </c>
      <c r="J68" s="327">
        <f t="shared" si="3"/>
        <v>0</v>
      </c>
      <c r="K68" s="201" t="s">
        <v>322</v>
      </c>
      <c r="L68" s="336">
        <f t="shared" si="4"/>
        <v>0</v>
      </c>
      <c r="M68" s="327" t="str">
        <f t="shared" si="5"/>
        <v>Fail</v>
      </c>
      <c r="N68" s="335"/>
    </row>
    <row r="69" spans="1:16" s="11" customFormat="1" ht="21.6" customHeight="1">
      <c r="A69" s="325">
        <f>'विद्य्र्थ्याची माहिती'!A69</f>
        <v>60</v>
      </c>
      <c r="B69" s="326">
        <f>'विद्य्र्थ्याची माहिती'!B69</f>
        <v>0</v>
      </c>
      <c r="C69" s="26"/>
      <c r="D69" s="327">
        <f>'व्दि. भाषा अ.मूल्यमापन'!G69</f>
        <v>0</v>
      </c>
      <c r="E69" s="333">
        <f t="shared" si="0"/>
        <v>0</v>
      </c>
      <c r="F69" s="26"/>
      <c r="G69" s="327">
        <f>'व्दि. भाषा अ.मूल्यमापन'!L69</f>
        <v>0</v>
      </c>
      <c r="H69" s="333">
        <f t="shared" si="1"/>
        <v>0</v>
      </c>
      <c r="I69" s="333">
        <f t="shared" si="2"/>
        <v>0</v>
      </c>
      <c r="J69" s="327">
        <f t="shared" si="3"/>
        <v>0</v>
      </c>
      <c r="K69" s="201" t="s">
        <v>322</v>
      </c>
      <c r="L69" s="336">
        <f t="shared" si="4"/>
        <v>0</v>
      </c>
      <c r="M69" s="327" t="str">
        <f t="shared" si="5"/>
        <v>Fail</v>
      </c>
      <c r="N69" s="335"/>
    </row>
    <row r="70" spans="1:16" s="18" customFormat="1" ht="21.6" customHeight="1">
      <c r="A70" s="424" t="s">
        <v>145</v>
      </c>
      <c r="B70" s="424"/>
      <c r="C70" s="424"/>
      <c r="D70" s="424"/>
      <c r="E70" s="424"/>
      <c r="F70" s="424"/>
      <c r="G70" s="424"/>
      <c r="H70" s="424"/>
      <c r="I70" s="424"/>
      <c r="J70" s="424"/>
      <c r="K70" s="424"/>
      <c r="L70" s="424"/>
      <c r="M70" s="424"/>
    </row>
    <row r="71" spans="1:16" s="7" customFormat="1" ht="21.6" customHeight="1">
      <c r="K71" s="54"/>
      <c r="L71" s="54"/>
    </row>
    <row r="72" spans="1:16" s="12" customFormat="1" ht="21.6" customHeight="1">
      <c r="A72" s="7"/>
      <c r="B72" s="12" t="str">
        <f>MASTER!B16</f>
        <v>श्री. लेंडे किरण विठ्ठल</v>
      </c>
      <c r="C72" s="7"/>
      <c r="D72" s="7"/>
      <c r="E72" s="7"/>
      <c r="F72" s="7"/>
      <c r="G72" s="433" t="str">
        <f>MASTER!B8</f>
        <v>श्री. लेंडे किरण विठ्ठल</v>
      </c>
      <c r="H72" s="433"/>
      <c r="I72" s="433"/>
      <c r="J72" s="433"/>
      <c r="K72" s="433"/>
      <c r="L72" s="433"/>
      <c r="M72" s="433"/>
      <c r="N72" s="7"/>
      <c r="O72" s="7"/>
      <c r="P72" s="7"/>
    </row>
    <row r="73" spans="1:16" s="12" customFormat="1" ht="21.6" customHeight="1">
      <c r="A73" s="7"/>
      <c r="B73" s="31" t="s">
        <v>31</v>
      </c>
      <c r="C73" s="7"/>
      <c r="D73" s="7"/>
      <c r="E73" s="7"/>
      <c r="F73" s="7"/>
      <c r="G73" s="432" t="s">
        <v>42</v>
      </c>
      <c r="H73" s="432"/>
      <c r="I73" s="432"/>
      <c r="J73" s="432"/>
      <c r="K73" s="432"/>
      <c r="L73" s="432"/>
      <c r="M73" s="432"/>
      <c r="N73" s="7"/>
      <c r="O73" s="7"/>
      <c r="P73" s="7"/>
    </row>
    <row r="74" spans="1:16" ht="21.6" customHeight="1">
      <c r="A74" s="18"/>
      <c r="B74" s="18"/>
      <c r="C74" s="18"/>
      <c r="D74" s="18"/>
      <c r="E74" s="18"/>
      <c r="F74" s="18"/>
      <c r="G74" s="18"/>
      <c r="H74" s="18"/>
      <c r="I74" s="18"/>
      <c r="J74" s="18"/>
      <c r="K74" s="69"/>
      <c r="L74" s="69"/>
      <c r="M74" s="18"/>
      <c r="O74" s="18"/>
      <c r="P74" s="18"/>
    </row>
    <row r="75" spans="1:16" ht="21.6" customHeight="1">
      <c r="A75" s="18"/>
      <c r="B75" s="18"/>
      <c r="C75" s="18"/>
      <c r="D75" s="18"/>
      <c r="E75" s="18"/>
      <c r="F75" s="18"/>
      <c r="G75" s="18"/>
      <c r="H75" s="18"/>
      <c r="I75" s="18"/>
      <c r="J75" s="18"/>
      <c r="K75" s="69"/>
      <c r="L75" s="69"/>
      <c r="M75" s="18"/>
      <c r="O75" s="18"/>
      <c r="P75" s="18"/>
    </row>
    <row r="76" spans="1:16" ht="21.6" customHeight="1">
      <c r="A76" s="18"/>
      <c r="B76" s="18"/>
      <c r="C76" s="18"/>
      <c r="D76" s="18"/>
      <c r="E76" s="18"/>
      <c r="F76" s="18"/>
      <c r="G76" s="18"/>
      <c r="H76" s="18"/>
      <c r="I76" s="18"/>
      <c r="J76" s="18"/>
      <c r="K76" s="69"/>
      <c r="L76" s="69"/>
      <c r="M76" s="18"/>
      <c r="O76" s="18"/>
      <c r="P76" s="18"/>
    </row>
    <row r="77" spans="1:16" ht="21.6" customHeight="1">
      <c r="A77" s="18"/>
      <c r="B77" s="18"/>
      <c r="C77" s="18"/>
      <c r="D77" s="18"/>
      <c r="E77" s="18"/>
      <c r="F77" s="18"/>
      <c r="G77" s="18"/>
      <c r="H77" s="18"/>
      <c r="I77" s="18"/>
      <c r="J77" s="18"/>
      <c r="K77" s="69"/>
      <c r="L77" s="69"/>
      <c r="M77" s="18"/>
      <c r="O77" s="18"/>
      <c r="P77" s="18"/>
    </row>
    <row r="78" spans="1:16" ht="21.6" customHeight="1">
      <c r="A78" s="18"/>
      <c r="B78" s="18"/>
      <c r="C78" s="18"/>
      <c r="D78" s="18"/>
      <c r="E78" s="18"/>
      <c r="F78" s="18"/>
      <c r="G78" s="18"/>
      <c r="H78" s="18"/>
      <c r="I78" s="18"/>
      <c r="J78" s="18"/>
      <c r="K78" s="69"/>
      <c r="L78" s="69"/>
      <c r="M78" s="18"/>
      <c r="O78" s="18"/>
      <c r="P78" s="18"/>
    </row>
    <row r="79" spans="1:16" ht="21.6" customHeight="1">
      <c r="A79" s="18"/>
      <c r="B79" s="18"/>
      <c r="C79" s="18"/>
      <c r="D79" s="18"/>
      <c r="E79" s="18"/>
      <c r="F79" s="18"/>
      <c r="G79" s="18"/>
      <c r="H79" s="18"/>
      <c r="I79" s="18"/>
      <c r="J79" s="18"/>
      <c r="K79" s="69"/>
      <c r="L79" s="69"/>
      <c r="M79" s="18"/>
      <c r="O79" s="18"/>
      <c r="P79" s="18"/>
    </row>
    <row r="80" spans="1:16" ht="21.6" customHeight="1">
      <c r="A80" s="18"/>
      <c r="B80" s="18"/>
      <c r="C80" s="18"/>
      <c r="D80" s="18"/>
      <c r="E80" s="18"/>
      <c r="F80" s="18"/>
      <c r="G80" s="18"/>
      <c r="H80" s="18"/>
      <c r="I80" s="18"/>
      <c r="J80" s="18"/>
      <c r="K80" s="69"/>
      <c r="L80" s="69"/>
      <c r="M80" s="18"/>
      <c r="O80" s="18"/>
      <c r="P80" s="18"/>
    </row>
  </sheetData>
  <sheetProtection algorithmName="SHA-512" hashValue="TU8YZ+GaoCJFH6XW0D/Gtr+42PbQz1SZTLRW5zA8DuoUrCXa56fn1alJXZr/YYPHOyatCpGEOTkegy+6k8AaRg==" saltValue="OHy5nDU1LLAlOvU6Fq3Jtw==" spinCount="100000" sheet="1" objects="1" scenarios="1"/>
  <mergeCells count="25">
    <mergeCell ref="K7:K8"/>
    <mergeCell ref="L7:L8"/>
    <mergeCell ref="I6:M6"/>
    <mergeCell ref="A1:M2"/>
    <mergeCell ref="A4:M4"/>
    <mergeCell ref="A5:D5"/>
    <mergeCell ref="E5:M5"/>
    <mergeCell ref="C3:F3"/>
    <mergeCell ref="G3:M3"/>
    <mergeCell ref="G73:M73"/>
    <mergeCell ref="C7:C8"/>
    <mergeCell ref="D7:D8"/>
    <mergeCell ref="E7:E8"/>
    <mergeCell ref="F7:F8"/>
    <mergeCell ref="G7:G8"/>
    <mergeCell ref="H7:H8"/>
    <mergeCell ref="I7:I8"/>
    <mergeCell ref="J7:J8"/>
    <mergeCell ref="M7:M8"/>
    <mergeCell ref="A70:M70"/>
    <mergeCell ref="G72:M72"/>
    <mergeCell ref="A6:A9"/>
    <mergeCell ref="B6:B9"/>
    <mergeCell ref="C6:E6"/>
    <mergeCell ref="F6:H6"/>
  </mergeCells>
  <pageMargins left="0.5" right="0.25" top="0.25" bottom="1" header="0" footer="0"/>
  <pageSetup paperSize="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R80"/>
  <sheetViews>
    <sheetView view="pageBreakPreview" zoomScale="60" zoomScaleNormal="12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34" customWidth="1"/>
    <col min="2" max="2" width="28" style="34" customWidth="1"/>
    <col min="3" max="12" width="6.28515625" style="34" customWidth="1"/>
    <col min="13" max="13" width="5" style="69" customWidth="1"/>
    <col min="14" max="14" width="5.42578125" style="69" customWidth="1"/>
    <col min="15" max="15" width="6.7109375" style="69" customWidth="1"/>
    <col min="16" max="16" width="11.28515625" style="34" customWidth="1"/>
    <col min="17" max="17" width="18" style="34" customWidth="1"/>
    <col min="18" max="16384" width="9.140625" style="34"/>
  </cols>
  <sheetData>
    <row r="1" spans="1:18" ht="21.6" customHeight="1">
      <c r="A1" s="416" t="str">
        <f>MASTER!B5</f>
        <v>अनुदानित माध्यमिक आश्रमशाळा, एकदरे, ता. अकोले जि. अहिल्यानगर</v>
      </c>
      <c r="B1" s="416"/>
      <c r="C1" s="416"/>
      <c r="D1" s="416"/>
      <c r="E1" s="416"/>
      <c r="F1" s="416"/>
      <c r="G1" s="416"/>
      <c r="H1" s="416"/>
      <c r="I1" s="416"/>
      <c r="J1" s="416"/>
      <c r="K1" s="416"/>
      <c r="L1" s="416"/>
    </row>
    <row r="2" spans="1:18" ht="21.6" customHeight="1">
      <c r="A2" s="416"/>
      <c r="B2" s="416"/>
      <c r="C2" s="416"/>
      <c r="D2" s="416"/>
      <c r="E2" s="416"/>
      <c r="F2" s="416"/>
      <c r="G2" s="416"/>
      <c r="H2" s="416"/>
      <c r="I2" s="416"/>
      <c r="J2" s="416"/>
      <c r="K2" s="416"/>
      <c r="L2" s="416"/>
    </row>
    <row r="3" spans="1:18" s="30" customFormat="1" ht="21.6" customHeight="1">
      <c r="A3" s="189" t="s">
        <v>121</v>
      </c>
      <c r="B3" s="191" t="str">
        <f>MASTER!B6</f>
        <v>9 वी</v>
      </c>
      <c r="C3" s="429"/>
      <c r="D3" s="429"/>
      <c r="E3" s="429"/>
      <c r="F3" s="429"/>
      <c r="G3" s="429"/>
      <c r="H3" s="434" t="str">
        <f>MASTER!F16</f>
        <v>विषय - हिंदी</v>
      </c>
      <c r="I3" s="434"/>
      <c r="J3" s="434"/>
      <c r="K3" s="434"/>
      <c r="L3" s="435"/>
      <c r="M3" s="29"/>
      <c r="N3" s="29"/>
      <c r="O3" s="29"/>
    </row>
    <row r="4" spans="1:18" ht="21.6" customHeight="1">
      <c r="A4" s="417" t="str">
        <f>MASTER!H16</f>
        <v>अंतर्गत मूल्यमापन (सन 2026-2027)</v>
      </c>
      <c r="B4" s="417"/>
      <c r="C4" s="417"/>
      <c r="D4" s="417"/>
      <c r="E4" s="417"/>
      <c r="F4" s="417"/>
      <c r="G4" s="417"/>
      <c r="H4" s="417"/>
      <c r="I4" s="417"/>
      <c r="J4" s="417"/>
      <c r="K4" s="417"/>
      <c r="L4" s="417"/>
    </row>
    <row r="5" spans="1:18" ht="21.6" customHeight="1">
      <c r="A5" s="418" t="str">
        <f>MASTER!C7</f>
        <v>वर्ग शिक्षक- श्री. ढगे भरत बुधाजी</v>
      </c>
      <c r="B5" s="418"/>
      <c r="C5" s="418"/>
      <c r="D5" s="419"/>
      <c r="E5" s="420" t="str">
        <f>MASTER!C16</f>
        <v>विषय शिक्षक- श्री. लेंडे किरण विठ्ठल</v>
      </c>
      <c r="F5" s="421"/>
      <c r="G5" s="421"/>
      <c r="H5" s="421"/>
      <c r="I5" s="421"/>
      <c r="J5" s="421"/>
      <c r="K5" s="421"/>
      <c r="L5" s="421"/>
    </row>
    <row r="6" spans="1:18" ht="21.6" customHeight="1">
      <c r="A6" s="409" t="s">
        <v>193</v>
      </c>
      <c r="B6" s="410" t="s">
        <v>0</v>
      </c>
      <c r="C6" s="410" t="s">
        <v>8</v>
      </c>
      <c r="D6" s="410"/>
      <c r="E6" s="410"/>
      <c r="F6" s="410"/>
      <c r="G6" s="410"/>
      <c r="H6" s="410" t="s">
        <v>52</v>
      </c>
      <c r="I6" s="410"/>
      <c r="J6" s="410"/>
      <c r="K6" s="410"/>
      <c r="L6" s="410"/>
    </row>
    <row r="7" spans="1:18" ht="21.6" customHeight="1">
      <c r="A7" s="409"/>
      <c r="B7" s="410"/>
      <c r="C7" s="427" t="s">
        <v>102</v>
      </c>
      <c r="D7" s="427" t="s">
        <v>103</v>
      </c>
      <c r="E7" s="428" t="s">
        <v>134</v>
      </c>
      <c r="F7" s="428" t="s">
        <v>135</v>
      </c>
      <c r="G7" s="428" t="s">
        <v>6</v>
      </c>
      <c r="H7" s="427" t="s">
        <v>102</v>
      </c>
      <c r="I7" s="427" t="s">
        <v>103</v>
      </c>
      <c r="J7" s="428" t="s">
        <v>134</v>
      </c>
      <c r="K7" s="428" t="s">
        <v>135</v>
      </c>
      <c r="L7" s="428" t="s">
        <v>6</v>
      </c>
    </row>
    <row r="8" spans="1:18" ht="21.6" customHeight="1">
      <c r="A8" s="409"/>
      <c r="B8" s="410"/>
      <c r="C8" s="427"/>
      <c r="D8" s="427"/>
      <c r="E8" s="428"/>
      <c r="F8" s="428"/>
      <c r="G8" s="428"/>
      <c r="H8" s="427"/>
      <c r="I8" s="427"/>
      <c r="J8" s="428"/>
      <c r="K8" s="428"/>
      <c r="L8" s="428"/>
      <c r="P8" s="69"/>
    </row>
    <row r="9" spans="1:18" s="70" customFormat="1" ht="21.6" customHeight="1">
      <c r="A9" s="409"/>
      <c r="B9" s="410"/>
      <c r="C9" s="195">
        <v>2</v>
      </c>
      <c r="D9" s="195">
        <v>3</v>
      </c>
      <c r="E9" s="195">
        <v>2</v>
      </c>
      <c r="F9" s="195">
        <v>3</v>
      </c>
      <c r="G9" s="199">
        <f>SUM(C9:F9)</f>
        <v>10</v>
      </c>
      <c r="H9" s="195">
        <v>3</v>
      </c>
      <c r="I9" s="195">
        <v>2</v>
      </c>
      <c r="J9" s="195">
        <v>3</v>
      </c>
      <c r="K9" s="195">
        <v>2</v>
      </c>
      <c r="L9" s="199">
        <f>SUM(H9:K9)</f>
        <v>10</v>
      </c>
      <c r="M9" s="57"/>
      <c r="N9" s="57"/>
      <c r="O9" s="57"/>
      <c r="P9" s="57"/>
      <c r="Q9" s="57"/>
    </row>
    <row r="10" spans="1:18" ht="21.6" customHeight="1">
      <c r="A10" s="24">
        <f>'विद्य्र्थ्याची माहिती'!A10</f>
        <v>1</v>
      </c>
      <c r="B10" s="71" t="str">
        <f>'विद्य्र्थ्याची माहिती'!B10</f>
        <v>चि. समीर यशवंत देशमुख सखाराम</v>
      </c>
      <c r="C10" s="26"/>
      <c r="D10" s="26"/>
      <c r="E10" s="26"/>
      <c r="F10" s="26"/>
      <c r="G10" s="72">
        <f t="shared" ref="G10:G69" si="0">SUM(C10:F10)</f>
        <v>0</v>
      </c>
      <c r="H10" s="26"/>
      <c r="I10" s="26"/>
      <c r="J10" s="26"/>
      <c r="K10" s="26"/>
      <c r="L10" s="72">
        <f t="shared" ref="L10:L69" si="1">SUM(H10:K10)</f>
        <v>0</v>
      </c>
      <c r="P10" s="69"/>
      <c r="Q10" s="69"/>
      <c r="R10" s="19"/>
    </row>
    <row r="11" spans="1:18" ht="21.6" customHeight="1">
      <c r="A11" s="24">
        <f>'विद्य्र्थ्याची माहिती'!A11</f>
        <v>2</v>
      </c>
      <c r="B11" s="71">
        <f>'विद्य्र्थ्याची माहिती'!B11</f>
        <v>0</v>
      </c>
      <c r="C11" s="26"/>
      <c r="D11" s="26"/>
      <c r="E11" s="26"/>
      <c r="F11" s="26"/>
      <c r="G11" s="72">
        <f t="shared" si="0"/>
        <v>0</v>
      </c>
      <c r="H11" s="26"/>
      <c r="I11" s="26"/>
      <c r="J11" s="26"/>
      <c r="K11" s="26"/>
      <c r="L11" s="72">
        <f t="shared" si="1"/>
        <v>0</v>
      </c>
      <c r="P11" s="69"/>
      <c r="Q11" s="69"/>
    </row>
    <row r="12" spans="1:18" ht="21.6" customHeight="1">
      <c r="A12" s="24">
        <f>'विद्य्र्थ्याची माहिती'!A12</f>
        <v>3</v>
      </c>
      <c r="B12" s="71">
        <f>'विद्य्र्थ्याची माहिती'!B12</f>
        <v>0</v>
      </c>
      <c r="C12" s="26"/>
      <c r="D12" s="26"/>
      <c r="E12" s="26"/>
      <c r="F12" s="26"/>
      <c r="G12" s="72">
        <f t="shared" si="0"/>
        <v>0</v>
      </c>
      <c r="H12" s="26"/>
      <c r="I12" s="26"/>
      <c r="J12" s="26"/>
      <c r="K12" s="26"/>
      <c r="L12" s="72">
        <f t="shared" si="1"/>
        <v>0</v>
      </c>
      <c r="P12" s="69"/>
      <c r="Q12" s="69"/>
    </row>
    <row r="13" spans="1:18" ht="21.6" customHeight="1">
      <c r="A13" s="24">
        <f>'विद्य्र्थ्याची माहिती'!A13</f>
        <v>4</v>
      </c>
      <c r="B13" s="71">
        <f>'विद्य्र्थ्याची माहिती'!B13</f>
        <v>0</v>
      </c>
      <c r="C13" s="26"/>
      <c r="D13" s="26"/>
      <c r="E13" s="26"/>
      <c r="F13" s="26"/>
      <c r="G13" s="72">
        <f t="shared" si="0"/>
        <v>0</v>
      </c>
      <c r="H13" s="26"/>
      <c r="I13" s="26"/>
      <c r="J13" s="26"/>
      <c r="K13" s="26"/>
      <c r="L13" s="72">
        <f t="shared" si="1"/>
        <v>0</v>
      </c>
      <c r="P13" s="69"/>
      <c r="Q13" s="69"/>
    </row>
    <row r="14" spans="1:18" ht="21.6" customHeight="1">
      <c r="A14" s="24">
        <f>'विद्य्र्थ्याची माहिती'!A14</f>
        <v>5</v>
      </c>
      <c r="B14" s="71">
        <f>'विद्य्र्थ्याची माहिती'!B14</f>
        <v>0</v>
      </c>
      <c r="C14" s="26"/>
      <c r="D14" s="26"/>
      <c r="E14" s="26"/>
      <c r="F14" s="26"/>
      <c r="G14" s="72">
        <f t="shared" si="0"/>
        <v>0</v>
      </c>
      <c r="H14" s="26"/>
      <c r="I14" s="26"/>
      <c r="J14" s="26"/>
      <c r="K14" s="26"/>
      <c r="L14" s="72">
        <f t="shared" si="1"/>
        <v>0</v>
      </c>
      <c r="P14" s="69"/>
      <c r="Q14" s="69"/>
    </row>
    <row r="15" spans="1:18" ht="21.6" customHeight="1">
      <c r="A15" s="24">
        <f>'विद्य्र्थ्याची माहिती'!A15</f>
        <v>6</v>
      </c>
      <c r="B15" s="71">
        <f>'विद्य्र्थ्याची माहिती'!B15</f>
        <v>0</v>
      </c>
      <c r="C15" s="26"/>
      <c r="D15" s="26"/>
      <c r="E15" s="26"/>
      <c r="F15" s="26"/>
      <c r="G15" s="72">
        <f t="shared" si="0"/>
        <v>0</v>
      </c>
      <c r="H15" s="26"/>
      <c r="I15" s="26"/>
      <c r="J15" s="26"/>
      <c r="K15" s="26"/>
      <c r="L15" s="72">
        <f t="shared" si="1"/>
        <v>0</v>
      </c>
      <c r="P15" s="69"/>
      <c r="Q15" s="69"/>
    </row>
    <row r="16" spans="1:18" ht="21.6" customHeight="1">
      <c r="A16" s="24">
        <f>'विद्य्र्थ्याची माहिती'!A16</f>
        <v>7</v>
      </c>
      <c r="B16" s="71">
        <f>'विद्य्र्थ्याची माहिती'!B16</f>
        <v>0</v>
      </c>
      <c r="C16" s="26"/>
      <c r="D16" s="26"/>
      <c r="E16" s="26"/>
      <c r="F16" s="26"/>
      <c r="G16" s="72">
        <f t="shared" si="0"/>
        <v>0</v>
      </c>
      <c r="H16" s="26"/>
      <c r="I16" s="26"/>
      <c r="J16" s="26"/>
      <c r="K16" s="26"/>
      <c r="L16" s="72">
        <f t="shared" si="1"/>
        <v>0</v>
      </c>
    </row>
    <row r="17" spans="1:15" ht="21.6" customHeight="1">
      <c r="A17" s="24">
        <f>'विद्य्र्थ्याची माहिती'!A17</f>
        <v>8</v>
      </c>
      <c r="B17" s="71">
        <f>'विद्य्र्थ्याची माहिती'!B17</f>
        <v>0</v>
      </c>
      <c r="C17" s="26"/>
      <c r="D17" s="26"/>
      <c r="E17" s="26"/>
      <c r="F17" s="26"/>
      <c r="G17" s="72">
        <f t="shared" si="0"/>
        <v>0</v>
      </c>
      <c r="H17" s="26"/>
      <c r="I17" s="26"/>
      <c r="J17" s="26"/>
      <c r="K17" s="26"/>
      <c r="L17" s="72">
        <f t="shared" si="1"/>
        <v>0</v>
      </c>
      <c r="O17" s="34"/>
    </row>
    <row r="18" spans="1:15" ht="21.6" customHeight="1">
      <c r="A18" s="24">
        <f>'विद्य्र्थ्याची माहिती'!A18</f>
        <v>9</v>
      </c>
      <c r="B18" s="71">
        <f>'विद्य्र्थ्याची माहिती'!B18</f>
        <v>0</v>
      </c>
      <c r="C18" s="26"/>
      <c r="D18" s="26"/>
      <c r="E18" s="26"/>
      <c r="F18" s="26"/>
      <c r="G18" s="72">
        <f t="shared" si="0"/>
        <v>0</v>
      </c>
      <c r="H18" s="26"/>
      <c r="I18" s="26"/>
      <c r="J18" s="26"/>
      <c r="K18" s="26"/>
      <c r="L18" s="72">
        <f t="shared" si="1"/>
        <v>0</v>
      </c>
      <c r="O18" s="34"/>
    </row>
    <row r="19" spans="1:15" ht="21.6" customHeight="1">
      <c r="A19" s="24">
        <f>'विद्य्र्थ्याची माहिती'!A19</f>
        <v>10</v>
      </c>
      <c r="B19" s="71">
        <f>'विद्य्र्थ्याची माहिती'!B19</f>
        <v>0</v>
      </c>
      <c r="C19" s="26"/>
      <c r="D19" s="26"/>
      <c r="E19" s="26"/>
      <c r="F19" s="26"/>
      <c r="G19" s="72">
        <f t="shared" si="0"/>
        <v>0</v>
      </c>
      <c r="H19" s="26"/>
      <c r="I19" s="26"/>
      <c r="J19" s="26"/>
      <c r="K19" s="26"/>
      <c r="L19" s="72">
        <f t="shared" si="1"/>
        <v>0</v>
      </c>
      <c r="O19" s="34"/>
    </row>
    <row r="20" spans="1:15" ht="21.6" customHeight="1">
      <c r="A20" s="24">
        <f>'विद्य्र्थ्याची माहिती'!A20</f>
        <v>11</v>
      </c>
      <c r="B20" s="71">
        <f>'विद्य्र्थ्याची माहिती'!B20</f>
        <v>0</v>
      </c>
      <c r="C20" s="26"/>
      <c r="D20" s="26"/>
      <c r="E20" s="26"/>
      <c r="F20" s="26"/>
      <c r="G20" s="72">
        <f t="shared" si="0"/>
        <v>0</v>
      </c>
      <c r="H20" s="26"/>
      <c r="I20" s="26"/>
      <c r="J20" s="26"/>
      <c r="K20" s="26"/>
      <c r="L20" s="72">
        <f t="shared" si="1"/>
        <v>0</v>
      </c>
      <c r="O20" s="34"/>
    </row>
    <row r="21" spans="1:15" ht="21.6" customHeight="1">
      <c r="A21" s="24">
        <f>'विद्य्र्थ्याची माहिती'!A21</f>
        <v>12</v>
      </c>
      <c r="B21" s="71">
        <f>'विद्य्र्थ्याची माहिती'!B21</f>
        <v>0</v>
      </c>
      <c r="C21" s="26"/>
      <c r="D21" s="26"/>
      <c r="E21" s="26"/>
      <c r="F21" s="26"/>
      <c r="G21" s="72">
        <f t="shared" si="0"/>
        <v>0</v>
      </c>
      <c r="H21" s="26"/>
      <c r="I21" s="26"/>
      <c r="J21" s="26"/>
      <c r="K21" s="26"/>
      <c r="L21" s="72">
        <f t="shared" si="1"/>
        <v>0</v>
      </c>
      <c r="O21" s="34"/>
    </row>
    <row r="22" spans="1:15" ht="21.6" customHeight="1">
      <c r="A22" s="24">
        <f>'विद्य्र्थ्याची माहिती'!A22</f>
        <v>13</v>
      </c>
      <c r="B22" s="71">
        <f>'विद्य्र्थ्याची माहिती'!B22</f>
        <v>0</v>
      </c>
      <c r="C22" s="26"/>
      <c r="D22" s="26"/>
      <c r="E22" s="26"/>
      <c r="F22" s="26"/>
      <c r="G22" s="72">
        <f t="shared" si="0"/>
        <v>0</v>
      </c>
      <c r="H22" s="26"/>
      <c r="I22" s="26"/>
      <c r="J22" s="26"/>
      <c r="K22" s="26"/>
      <c r="L22" s="72">
        <f t="shared" si="1"/>
        <v>0</v>
      </c>
      <c r="O22" s="34"/>
    </row>
    <row r="23" spans="1:15" ht="21.6" customHeight="1">
      <c r="A23" s="24">
        <f>'विद्य्र्थ्याची माहिती'!A23</f>
        <v>14</v>
      </c>
      <c r="B23" s="71">
        <f>'विद्य्र्थ्याची माहिती'!B23</f>
        <v>0</v>
      </c>
      <c r="C23" s="26"/>
      <c r="D23" s="26"/>
      <c r="E23" s="26"/>
      <c r="F23" s="26"/>
      <c r="G23" s="72">
        <f t="shared" si="0"/>
        <v>0</v>
      </c>
      <c r="H23" s="26"/>
      <c r="I23" s="26"/>
      <c r="J23" s="26"/>
      <c r="K23" s="26"/>
      <c r="L23" s="72">
        <f t="shared" si="1"/>
        <v>0</v>
      </c>
      <c r="O23" s="34"/>
    </row>
    <row r="24" spans="1:15" ht="21.6" customHeight="1">
      <c r="A24" s="24">
        <f>'विद्य्र्थ्याची माहिती'!A24</f>
        <v>15</v>
      </c>
      <c r="B24" s="71">
        <f>'विद्य्र्थ्याची माहिती'!B24</f>
        <v>0</v>
      </c>
      <c r="C24" s="26"/>
      <c r="D24" s="26"/>
      <c r="E24" s="26"/>
      <c r="F24" s="26"/>
      <c r="G24" s="72">
        <f t="shared" si="0"/>
        <v>0</v>
      </c>
      <c r="H24" s="26"/>
      <c r="I24" s="26"/>
      <c r="J24" s="26"/>
      <c r="K24" s="26"/>
      <c r="L24" s="72">
        <f t="shared" si="1"/>
        <v>0</v>
      </c>
      <c r="O24" s="34"/>
    </row>
    <row r="25" spans="1:15" ht="21.6" customHeight="1">
      <c r="A25" s="24">
        <f>'विद्य्र्थ्याची माहिती'!A25</f>
        <v>16</v>
      </c>
      <c r="B25" s="71">
        <f>'विद्य्र्थ्याची माहिती'!B25</f>
        <v>0</v>
      </c>
      <c r="C25" s="26"/>
      <c r="D25" s="26"/>
      <c r="E25" s="26"/>
      <c r="F25" s="26"/>
      <c r="G25" s="72">
        <f t="shared" si="0"/>
        <v>0</v>
      </c>
      <c r="H25" s="26"/>
      <c r="I25" s="26"/>
      <c r="J25" s="26"/>
      <c r="K25" s="26"/>
      <c r="L25" s="72">
        <f t="shared" si="1"/>
        <v>0</v>
      </c>
      <c r="O25" s="34"/>
    </row>
    <row r="26" spans="1:15" ht="21.6" customHeight="1">
      <c r="A26" s="24">
        <f>'विद्य्र्थ्याची माहिती'!A26</f>
        <v>17</v>
      </c>
      <c r="B26" s="71">
        <f>'विद्य्र्थ्याची माहिती'!B26</f>
        <v>0</v>
      </c>
      <c r="C26" s="26"/>
      <c r="D26" s="26"/>
      <c r="E26" s="26"/>
      <c r="F26" s="26"/>
      <c r="G26" s="72">
        <f t="shared" si="0"/>
        <v>0</v>
      </c>
      <c r="H26" s="26"/>
      <c r="I26" s="26"/>
      <c r="J26" s="26"/>
      <c r="K26" s="26"/>
      <c r="L26" s="72">
        <f t="shared" si="1"/>
        <v>0</v>
      </c>
      <c r="O26" s="34"/>
    </row>
    <row r="27" spans="1:15" ht="21.6" customHeight="1">
      <c r="A27" s="24">
        <f>'विद्य्र्थ्याची माहिती'!A27</f>
        <v>18</v>
      </c>
      <c r="B27" s="71">
        <f>'विद्य्र्थ्याची माहिती'!B27</f>
        <v>0</v>
      </c>
      <c r="C27" s="26"/>
      <c r="D27" s="26"/>
      <c r="E27" s="26"/>
      <c r="F27" s="26"/>
      <c r="G27" s="72">
        <f t="shared" si="0"/>
        <v>0</v>
      </c>
      <c r="H27" s="26"/>
      <c r="I27" s="26"/>
      <c r="J27" s="26"/>
      <c r="K27" s="26"/>
      <c r="L27" s="72">
        <f t="shared" si="1"/>
        <v>0</v>
      </c>
      <c r="O27" s="34"/>
    </row>
    <row r="28" spans="1:15" ht="21.6" customHeight="1">
      <c r="A28" s="24">
        <f>'विद्य्र्थ्याची माहिती'!A28</f>
        <v>19</v>
      </c>
      <c r="B28" s="71">
        <f>'विद्य्र्थ्याची माहिती'!B28</f>
        <v>0</v>
      </c>
      <c r="C28" s="26"/>
      <c r="D28" s="26"/>
      <c r="E28" s="26"/>
      <c r="F28" s="26"/>
      <c r="G28" s="72">
        <f t="shared" si="0"/>
        <v>0</v>
      </c>
      <c r="H28" s="26"/>
      <c r="I28" s="26"/>
      <c r="J28" s="26"/>
      <c r="K28" s="26"/>
      <c r="L28" s="72">
        <f t="shared" si="1"/>
        <v>0</v>
      </c>
      <c r="O28" s="34"/>
    </row>
    <row r="29" spans="1:15" ht="21.6" customHeight="1">
      <c r="A29" s="24">
        <f>'विद्य्र्थ्याची माहिती'!A29</f>
        <v>20</v>
      </c>
      <c r="B29" s="71">
        <f>'विद्य्र्थ्याची माहिती'!B29</f>
        <v>0</v>
      </c>
      <c r="C29" s="26"/>
      <c r="D29" s="26"/>
      <c r="E29" s="26"/>
      <c r="F29" s="26"/>
      <c r="G29" s="72">
        <f t="shared" si="0"/>
        <v>0</v>
      </c>
      <c r="H29" s="26"/>
      <c r="I29" s="26"/>
      <c r="J29" s="26"/>
      <c r="K29" s="26"/>
      <c r="L29" s="72">
        <f t="shared" si="1"/>
        <v>0</v>
      </c>
      <c r="O29" s="34"/>
    </row>
    <row r="30" spans="1:15" ht="21.6" customHeight="1">
      <c r="A30" s="24">
        <f>'विद्य्र्थ्याची माहिती'!A30</f>
        <v>21</v>
      </c>
      <c r="B30" s="71">
        <f>'विद्य्र्थ्याची माहिती'!B30</f>
        <v>0</v>
      </c>
      <c r="C30" s="26"/>
      <c r="D30" s="26"/>
      <c r="E30" s="26"/>
      <c r="F30" s="26"/>
      <c r="G30" s="72">
        <f t="shared" si="0"/>
        <v>0</v>
      </c>
      <c r="H30" s="26"/>
      <c r="I30" s="26"/>
      <c r="J30" s="26"/>
      <c r="K30" s="26"/>
      <c r="L30" s="72">
        <f t="shared" si="1"/>
        <v>0</v>
      </c>
      <c r="O30" s="34"/>
    </row>
    <row r="31" spans="1:15" ht="21.6" customHeight="1">
      <c r="A31" s="24">
        <f>'विद्य्र्थ्याची माहिती'!A31</f>
        <v>22</v>
      </c>
      <c r="B31" s="71">
        <f>'विद्य्र्थ्याची माहिती'!B31</f>
        <v>0</v>
      </c>
      <c r="C31" s="26"/>
      <c r="D31" s="26"/>
      <c r="E31" s="26"/>
      <c r="F31" s="26"/>
      <c r="G31" s="72">
        <f t="shared" si="0"/>
        <v>0</v>
      </c>
      <c r="H31" s="26"/>
      <c r="I31" s="26"/>
      <c r="J31" s="26"/>
      <c r="K31" s="26"/>
      <c r="L31" s="72">
        <f t="shared" si="1"/>
        <v>0</v>
      </c>
      <c r="O31" s="34"/>
    </row>
    <row r="32" spans="1:15" ht="21.6" customHeight="1">
      <c r="A32" s="24">
        <f>'विद्य्र्थ्याची माहिती'!A32</f>
        <v>23</v>
      </c>
      <c r="B32" s="71">
        <f>'विद्य्र्थ्याची माहिती'!B32</f>
        <v>0</v>
      </c>
      <c r="C32" s="26"/>
      <c r="D32" s="26"/>
      <c r="E32" s="26"/>
      <c r="F32" s="26"/>
      <c r="G32" s="72">
        <f t="shared" si="0"/>
        <v>0</v>
      </c>
      <c r="H32" s="26"/>
      <c r="I32" s="26"/>
      <c r="J32" s="26"/>
      <c r="K32" s="26"/>
      <c r="L32" s="72">
        <f t="shared" si="1"/>
        <v>0</v>
      </c>
      <c r="O32" s="34"/>
    </row>
    <row r="33" spans="1:15" ht="21.6" customHeight="1">
      <c r="A33" s="24">
        <f>'विद्य्र्थ्याची माहिती'!A33</f>
        <v>24</v>
      </c>
      <c r="B33" s="71">
        <f>'विद्य्र्थ्याची माहिती'!B33</f>
        <v>0</v>
      </c>
      <c r="C33" s="26"/>
      <c r="D33" s="26"/>
      <c r="E33" s="26"/>
      <c r="F33" s="26"/>
      <c r="G33" s="72">
        <f t="shared" si="0"/>
        <v>0</v>
      </c>
      <c r="H33" s="26"/>
      <c r="I33" s="26"/>
      <c r="J33" s="26"/>
      <c r="K33" s="26"/>
      <c r="L33" s="72">
        <f t="shared" si="1"/>
        <v>0</v>
      </c>
      <c r="O33" s="34"/>
    </row>
    <row r="34" spans="1:15" ht="21.6" customHeight="1">
      <c r="A34" s="24">
        <f>'विद्य्र्थ्याची माहिती'!A34</f>
        <v>25</v>
      </c>
      <c r="B34" s="71">
        <f>'विद्य्र्थ्याची माहिती'!B34</f>
        <v>0</v>
      </c>
      <c r="C34" s="26"/>
      <c r="D34" s="26"/>
      <c r="E34" s="26"/>
      <c r="F34" s="26"/>
      <c r="G34" s="72">
        <f t="shared" si="0"/>
        <v>0</v>
      </c>
      <c r="H34" s="26"/>
      <c r="I34" s="26"/>
      <c r="J34" s="26"/>
      <c r="K34" s="26"/>
      <c r="L34" s="72">
        <f t="shared" si="1"/>
        <v>0</v>
      </c>
      <c r="O34" s="34"/>
    </row>
    <row r="35" spans="1:15" ht="21.6" customHeight="1">
      <c r="A35" s="24">
        <f>'विद्य्र्थ्याची माहिती'!A35</f>
        <v>26</v>
      </c>
      <c r="B35" s="71">
        <f>'विद्य्र्थ्याची माहिती'!B35</f>
        <v>0</v>
      </c>
      <c r="C35" s="26"/>
      <c r="D35" s="26"/>
      <c r="E35" s="26"/>
      <c r="F35" s="26"/>
      <c r="G35" s="72">
        <f t="shared" si="0"/>
        <v>0</v>
      </c>
      <c r="H35" s="26"/>
      <c r="I35" s="26"/>
      <c r="J35" s="26"/>
      <c r="K35" s="26"/>
      <c r="L35" s="72">
        <f t="shared" si="1"/>
        <v>0</v>
      </c>
      <c r="O35" s="34"/>
    </row>
    <row r="36" spans="1:15" ht="21.6" customHeight="1">
      <c r="A36" s="24">
        <f>'विद्य्र्थ्याची माहिती'!A36</f>
        <v>27</v>
      </c>
      <c r="B36" s="71">
        <f>'विद्य्र्थ्याची माहिती'!B36</f>
        <v>0</v>
      </c>
      <c r="C36" s="26"/>
      <c r="D36" s="26"/>
      <c r="E36" s="26"/>
      <c r="F36" s="26"/>
      <c r="G36" s="72">
        <f t="shared" si="0"/>
        <v>0</v>
      </c>
      <c r="H36" s="26"/>
      <c r="I36" s="26"/>
      <c r="J36" s="26"/>
      <c r="K36" s="26"/>
      <c r="L36" s="72">
        <f t="shared" si="1"/>
        <v>0</v>
      </c>
      <c r="O36" s="34"/>
    </row>
    <row r="37" spans="1:15" ht="21.6" customHeight="1">
      <c r="A37" s="24">
        <f>'विद्य्र्थ्याची माहिती'!A37</f>
        <v>28</v>
      </c>
      <c r="B37" s="71">
        <f>'विद्य्र्थ्याची माहिती'!B37</f>
        <v>0</v>
      </c>
      <c r="C37" s="26"/>
      <c r="D37" s="26"/>
      <c r="E37" s="26"/>
      <c r="F37" s="26"/>
      <c r="G37" s="72">
        <f t="shared" si="0"/>
        <v>0</v>
      </c>
      <c r="H37" s="26"/>
      <c r="I37" s="26"/>
      <c r="J37" s="26"/>
      <c r="K37" s="26"/>
      <c r="L37" s="72">
        <f t="shared" si="1"/>
        <v>0</v>
      </c>
      <c r="O37" s="34"/>
    </row>
    <row r="38" spans="1:15" ht="21.6" customHeight="1">
      <c r="A38" s="24">
        <f>'विद्य्र्थ्याची माहिती'!A38</f>
        <v>29</v>
      </c>
      <c r="B38" s="71">
        <f>'विद्य्र्थ्याची माहिती'!B38</f>
        <v>0</v>
      </c>
      <c r="C38" s="26"/>
      <c r="D38" s="26"/>
      <c r="E38" s="26"/>
      <c r="F38" s="26"/>
      <c r="G38" s="72">
        <f t="shared" si="0"/>
        <v>0</v>
      </c>
      <c r="H38" s="26"/>
      <c r="I38" s="26"/>
      <c r="J38" s="26"/>
      <c r="K38" s="26"/>
      <c r="L38" s="72">
        <f t="shared" si="1"/>
        <v>0</v>
      </c>
      <c r="O38" s="34"/>
    </row>
    <row r="39" spans="1:15" ht="21.6" customHeight="1">
      <c r="A39" s="24">
        <f>'विद्य्र्थ्याची माहिती'!A39</f>
        <v>30</v>
      </c>
      <c r="B39" s="71">
        <f>'विद्य्र्थ्याची माहिती'!B39</f>
        <v>0</v>
      </c>
      <c r="C39" s="26"/>
      <c r="D39" s="26"/>
      <c r="E39" s="26"/>
      <c r="F39" s="26"/>
      <c r="G39" s="72">
        <f t="shared" si="0"/>
        <v>0</v>
      </c>
      <c r="H39" s="26"/>
      <c r="I39" s="26"/>
      <c r="J39" s="26"/>
      <c r="K39" s="26"/>
      <c r="L39" s="72">
        <f t="shared" si="1"/>
        <v>0</v>
      </c>
      <c r="O39" s="34"/>
    </row>
    <row r="40" spans="1:15" ht="21.6" customHeight="1">
      <c r="A40" s="24">
        <f>'विद्य्र्थ्याची माहिती'!A40</f>
        <v>31</v>
      </c>
      <c r="B40" s="71">
        <f>'विद्य्र्थ्याची माहिती'!B40</f>
        <v>0</v>
      </c>
      <c r="C40" s="26"/>
      <c r="D40" s="26"/>
      <c r="E40" s="26"/>
      <c r="F40" s="26"/>
      <c r="G40" s="72">
        <f t="shared" si="0"/>
        <v>0</v>
      </c>
      <c r="H40" s="26"/>
      <c r="I40" s="26"/>
      <c r="J40" s="26"/>
      <c r="K40" s="26"/>
      <c r="L40" s="72">
        <f t="shared" si="1"/>
        <v>0</v>
      </c>
      <c r="O40" s="34"/>
    </row>
    <row r="41" spans="1:15" ht="21.6" customHeight="1">
      <c r="A41" s="24">
        <f>'विद्य्र्थ्याची माहिती'!A41</f>
        <v>32</v>
      </c>
      <c r="B41" s="71">
        <f>'विद्य्र्थ्याची माहिती'!B41</f>
        <v>0</v>
      </c>
      <c r="C41" s="26"/>
      <c r="D41" s="26"/>
      <c r="E41" s="26"/>
      <c r="F41" s="26"/>
      <c r="G41" s="72">
        <f t="shared" si="0"/>
        <v>0</v>
      </c>
      <c r="H41" s="26"/>
      <c r="I41" s="26"/>
      <c r="J41" s="26"/>
      <c r="K41" s="26"/>
      <c r="L41" s="72">
        <f t="shared" si="1"/>
        <v>0</v>
      </c>
      <c r="O41" s="34"/>
    </row>
    <row r="42" spans="1:15" ht="21.6" customHeight="1">
      <c r="A42" s="24">
        <f>'विद्य्र्थ्याची माहिती'!A42</f>
        <v>33</v>
      </c>
      <c r="B42" s="71">
        <f>'विद्य्र्थ्याची माहिती'!B42</f>
        <v>0</v>
      </c>
      <c r="C42" s="26"/>
      <c r="D42" s="26"/>
      <c r="E42" s="26"/>
      <c r="F42" s="26"/>
      <c r="G42" s="72">
        <f t="shared" si="0"/>
        <v>0</v>
      </c>
      <c r="H42" s="26"/>
      <c r="I42" s="26"/>
      <c r="J42" s="26"/>
      <c r="K42" s="26"/>
      <c r="L42" s="72">
        <f t="shared" si="1"/>
        <v>0</v>
      </c>
      <c r="O42" s="34"/>
    </row>
    <row r="43" spans="1:15" ht="21.6" customHeight="1">
      <c r="A43" s="24">
        <f>'विद्य्र्थ्याची माहिती'!A43</f>
        <v>34</v>
      </c>
      <c r="B43" s="71">
        <f>'विद्य्र्थ्याची माहिती'!B43</f>
        <v>0</v>
      </c>
      <c r="C43" s="26"/>
      <c r="D43" s="26"/>
      <c r="E43" s="26"/>
      <c r="F43" s="26"/>
      <c r="G43" s="72">
        <f t="shared" si="0"/>
        <v>0</v>
      </c>
      <c r="H43" s="26"/>
      <c r="I43" s="26"/>
      <c r="J43" s="26"/>
      <c r="K43" s="26"/>
      <c r="L43" s="72">
        <f t="shared" si="1"/>
        <v>0</v>
      </c>
      <c r="O43" s="34"/>
    </row>
    <row r="44" spans="1:15" ht="21.6" customHeight="1">
      <c r="A44" s="24">
        <f>'विद्य्र्थ्याची माहिती'!A44</f>
        <v>35</v>
      </c>
      <c r="B44" s="71">
        <f>'विद्य्र्थ्याची माहिती'!B44</f>
        <v>0</v>
      </c>
      <c r="C44" s="26"/>
      <c r="D44" s="26"/>
      <c r="E44" s="26"/>
      <c r="F44" s="26"/>
      <c r="G44" s="72">
        <f t="shared" si="0"/>
        <v>0</v>
      </c>
      <c r="H44" s="26"/>
      <c r="I44" s="26"/>
      <c r="J44" s="26"/>
      <c r="K44" s="26"/>
      <c r="L44" s="72">
        <f t="shared" si="1"/>
        <v>0</v>
      </c>
      <c r="O44" s="34"/>
    </row>
    <row r="45" spans="1:15" ht="21.6" customHeight="1">
      <c r="A45" s="24">
        <f>'विद्य्र्थ्याची माहिती'!A45</f>
        <v>36</v>
      </c>
      <c r="B45" s="71">
        <f>'विद्य्र्थ्याची माहिती'!B45</f>
        <v>0</v>
      </c>
      <c r="C45" s="26"/>
      <c r="D45" s="26"/>
      <c r="E45" s="26"/>
      <c r="F45" s="26"/>
      <c r="G45" s="72">
        <f t="shared" si="0"/>
        <v>0</v>
      </c>
      <c r="H45" s="26"/>
      <c r="I45" s="26"/>
      <c r="J45" s="26"/>
      <c r="K45" s="26"/>
      <c r="L45" s="72">
        <f t="shared" si="1"/>
        <v>0</v>
      </c>
      <c r="O45" s="34"/>
    </row>
    <row r="46" spans="1:15" ht="21.6" customHeight="1">
      <c r="A46" s="24">
        <f>'विद्य्र्थ्याची माहिती'!A46</f>
        <v>37</v>
      </c>
      <c r="B46" s="71">
        <f>'विद्य्र्थ्याची माहिती'!B46</f>
        <v>0</v>
      </c>
      <c r="C46" s="26"/>
      <c r="D46" s="26"/>
      <c r="E46" s="26"/>
      <c r="F46" s="26"/>
      <c r="G46" s="72">
        <f t="shared" si="0"/>
        <v>0</v>
      </c>
      <c r="H46" s="26"/>
      <c r="I46" s="26"/>
      <c r="J46" s="26"/>
      <c r="K46" s="26"/>
      <c r="L46" s="72">
        <f t="shared" si="1"/>
        <v>0</v>
      </c>
      <c r="O46" s="34"/>
    </row>
    <row r="47" spans="1:15" ht="21.6" customHeight="1">
      <c r="A47" s="24">
        <f>'विद्य्र्थ्याची माहिती'!A47</f>
        <v>38</v>
      </c>
      <c r="B47" s="71">
        <f>'विद्य्र्थ्याची माहिती'!B47</f>
        <v>0</v>
      </c>
      <c r="C47" s="26"/>
      <c r="D47" s="26"/>
      <c r="E47" s="26"/>
      <c r="F47" s="26"/>
      <c r="G47" s="72">
        <f t="shared" si="0"/>
        <v>0</v>
      </c>
      <c r="H47" s="26"/>
      <c r="I47" s="26"/>
      <c r="J47" s="26"/>
      <c r="K47" s="26"/>
      <c r="L47" s="72">
        <f t="shared" si="1"/>
        <v>0</v>
      </c>
      <c r="O47" s="34"/>
    </row>
    <row r="48" spans="1:15" ht="21.6" customHeight="1">
      <c r="A48" s="24">
        <f>'विद्य्र्थ्याची माहिती'!A48</f>
        <v>39</v>
      </c>
      <c r="B48" s="71">
        <f>'विद्य्र्थ्याची माहिती'!B48</f>
        <v>0</v>
      </c>
      <c r="C48" s="26"/>
      <c r="D48" s="26"/>
      <c r="E48" s="26"/>
      <c r="F48" s="26"/>
      <c r="G48" s="72">
        <f t="shared" si="0"/>
        <v>0</v>
      </c>
      <c r="H48" s="26"/>
      <c r="I48" s="26"/>
      <c r="J48" s="26"/>
      <c r="K48" s="26"/>
      <c r="L48" s="72">
        <f t="shared" si="1"/>
        <v>0</v>
      </c>
      <c r="O48" s="34"/>
    </row>
    <row r="49" spans="1:15" ht="21.6" customHeight="1">
      <c r="A49" s="24">
        <f>'विद्य्र्थ्याची माहिती'!A49</f>
        <v>40</v>
      </c>
      <c r="B49" s="71">
        <f>'विद्य्र्थ्याची माहिती'!B49</f>
        <v>0</v>
      </c>
      <c r="C49" s="26"/>
      <c r="D49" s="26"/>
      <c r="E49" s="26"/>
      <c r="F49" s="26"/>
      <c r="G49" s="72">
        <f t="shared" si="0"/>
        <v>0</v>
      </c>
      <c r="H49" s="26"/>
      <c r="I49" s="26"/>
      <c r="J49" s="26"/>
      <c r="K49" s="26"/>
      <c r="L49" s="72">
        <f t="shared" si="1"/>
        <v>0</v>
      </c>
      <c r="O49" s="34"/>
    </row>
    <row r="50" spans="1:15" ht="21.6" customHeight="1">
      <c r="A50" s="24">
        <f>'विद्य्र्थ्याची माहिती'!A50</f>
        <v>41</v>
      </c>
      <c r="B50" s="71">
        <f>'विद्य्र्थ्याची माहिती'!B50</f>
        <v>0</v>
      </c>
      <c r="C50" s="26"/>
      <c r="D50" s="26"/>
      <c r="E50" s="26"/>
      <c r="F50" s="26"/>
      <c r="G50" s="72">
        <f t="shared" si="0"/>
        <v>0</v>
      </c>
      <c r="H50" s="26"/>
      <c r="I50" s="26"/>
      <c r="J50" s="26"/>
      <c r="K50" s="26"/>
      <c r="L50" s="72">
        <f t="shared" si="1"/>
        <v>0</v>
      </c>
      <c r="O50" s="34"/>
    </row>
    <row r="51" spans="1:15" ht="21.6" customHeight="1">
      <c r="A51" s="24">
        <f>'विद्य्र्थ्याची माहिती'!A51</f>
        <v>42</v>
      </c>
      <c r="B51" s="71">
        <f>'विद्य्र्थ्याची माहिती'!B51</f>
        <v>0</v>
      </c>
      <c r="C51" s="26"/>
      <c r="D51" s="26"/>
      <c r="E51" s="26"/>
      <c r="F51" s="26"/>
      <c r="G51" s="72">
        <f t="shared" si="0"/>
        <v>0</v>
      </c>
      <c r="H51" s="26"/>
      <c r="I51" s="26"/>
      <c r="J51" s="26"/>
      <c r="K51" s="26"/>
      <c r="L51" s="72">
        <f t="shared" si="1"/>
        <v>0</v>
      </c>
      <c r="O51" s="34"/>
    </row>
    <row r="52" spans="1:15" ht="21.6" customHeight="1">
      <c r="A52" s="24">
        <f>'विद्य्र्थ्याची माहिती'!A52</f>
        <v>43</v>
      </c>
      <c r="B52" s="71">
        <f>'विद्य्र्थ्याची माहिती'!B52</f>
        <v>0</v>
      </c>
      <c r="C52" s="26"/>
      <c r="D52" s="26"/>
      <c r="E52" s="26"/>
      <c r="F52" s="26"/>
      <c r="G52" s="72">
        <f t="shared" si="0"/>
        <v>0</v>
      </c>
      <c r="H52" s="26"/>
      <c r="I52" s="26"/>
      <c r="J52" s="26"/>
      <c r="K52" s="26"/>
      <c r="L52" s="72">
        <f t="shared" si="1"/>
        <v>0</v>
      </c>
      <c r="O52" s="34"/>
    </row>
    <row r="53" spans="1:15" ht="21.6" customHeight="1">
      <c r="A53" s="24">
        <f>'विद्य्र्थ्याची माहिती'!A53</f>
        <v>44</v>
      </c>
      <c r="B53" s="71">
        <f>'विद्य्र्थ्याची माहिती'!B53</f>
        <v>0</v>
      </c>
      <c r="C53" s="26"/>
      <c r="D53" s="26"/>
      <c r="E53" s="26"/>
      <c r="F53" s="26"/>
      <c r="G53" s="72">
        <f t="shared" si="0"/>
        <v>0</v>
      </c>
      <c r="H53" s="26"/>
      <c r="I53" s="26"/>
      <c r="J53" s="26"/>
      <c r="K53" s="26"/>
      <c r="L53" s="72">
        <f t="shared" si="1"/>
        <v>0</v>
      </c>
      <c r="O53" s="34"/>
    </row>
    <row r="54" spans="1:15" ht="21.6" customHeight="1">
      <c r="A54" s="24">
        <f>'विद्य्र्थ्याची माहिती'!A54</f>
        <v>45</v>
      </c>
      <c r="B54" s="71">
        <f>'विद्य्र्थ्याची माहिती'!B54</f>
        <v>0</v>
      </c>
      <c r="C54" s="26"/>
      <c r="D54" s="26"/>
      <c r="E54" s="26"/>
      <c r="F54" s="26"/>
      <c r="G54" s="72">
        <f t="shared" si="0"/>
        <v>0</v>
      </c>
      <c r="H54" s="26"/>
      <c r="I54" s="26"/>
      <c r="J54" s="26"/>
      <c r="K54" s="26"/>
      <c r="L54" s="72">
        <f t="shared" si="1"/>
        <v>0</v>
      </c>
      <c r="O54" s="34"/>
    </row>
    <row r="55" spans="1:15" ht="21.6" customHeight="1">
      <c r="A55" s="24">
        <f>'विद्य्र्थ्याची माहिती'!A55</f>
        <v>46</v>
      </c>
      <c r="B55" s="71">
        <f>'विद्य्र्थ्याची माहिती'!B55</f>
        <v>0</v>
      </c>
      <c r="C55" s="26"/>
      <c r="D55" s="26"/>
      <c r="E55" s="26"/>
      <c r="F55" s="26"/>
      <c r="G55" s="72">
        <f t="shared" si="0"/>
        <v>0</v>
      </c>
      <c r="H55" s="26"/>
      <c r="I55" s="26"/>
      <c r="J55" s="26"/>
      <c r="K55" s="26"/>
      <c r="L55" s="72">
        <f t="shared" si="1"/>
        <v>0</v>
      </c>
      <c r="O55" s="34"/>
    </row>
    <row r="56" spans="1:15" ht="21.6" customHeight="1">
      <c r="A56" s="24">
        <f>'विद्य्र्थ्याची माहिती'!A56</f>
        <v>47</v>
      </c>
      <c r="B56" s="71">
        <f>'विद्य्र्थ्याची माहिती'!B56</f>
        <v>0</v>
      </c>
      <c r="C56" s="26"/>
      <c r="D56" s="26"/>
      <c r="E56" s="26"/>
      <c r="F56" s="26"/>
      <c r="G56" s="72">
        <f t="shared" si="0"/>
        <v>0</v>
      </c>
      <c r="H56" s="26"/>
      <c r="I56" s="26"/>
      <c r="J56" s="26"/>
      <c r="K56" s="26"/>
      <c r="L56" s="72">
        <f t="shared" si="1"/>
        <v>0</v>
      </c>
      <c r="O56" s="34"/>
    </row>
    <row r="57" spans="1:15" ht="21.6" customHeight="1">
      <c r="A57" s="24">
        <f>'विद्य्र्थ्याची माहिती'!A57</f>
        <v>48</v>
      </c>
      <c r="B57" s="71">
        <f>'विद्य्र्थ्याची माहिती'!B57</f>
        <v>0</v>
      </c>
      <c r="C57" s="26"/>
      <c r="D57" s="26"/>
      <c r="E57" s="26"/>
      <c r="F57" s="26"/>
      <c r="G57" s="72">
        <f t="shared" si="0"/>
        <v>0</v>
      </c>
      <c r="H57" s="26"/>
      <c r="I57" s="26"/>
      <c r="J57" s="26"/>
      <c r="K57" s="26"/>
      <c r="L57" s="72">
        <f t="shared" si="1"/>
        <v>0</v>
      </c>
      <c r="O57" s="34"/>
    </row>
    <row r="58" spans="1:15" ht="21.6" customHeight="1">
      <c r="A58" s="24">
        <f>'विद्य्र्थ्याची माहिती'!A58</f>
        <v>49</v>
      </c>
      <c r="B58" s="71">
        <f>'विद्य्र्थ्याची माहिती'!B58</f>
        <v>0</v>
      </c>
      <c r="C58" s="26"/>
      <c r="D58" s="26"/>
      <c r="E58" s="26"/>
      <c r="F58" s="26"/>
      <c r="G58" s="72">
        <f t="shared" si="0"/>
        <v>0</v>
      </c>
      <c r="H58" s="26"/>
      <c r="I58" s="26"/>
      <c r="J58" s="26"/>
      <c r="K58" s="26"/>
      <c r="L58" s="72">
        <f t="shared" si="1"/>
        <v>0</v>
      </c>
      <c r="O58" s="34"/>
    </row>
    <row r="59" spans="1:15" ht="21.6" customHeight="1">
      <c r="A59" s="24">
        <f>'विद्य्र्थ्याची माहिती'!A59</f>
        <v>50</v>
      </c>
      <c r="B59" s="71">
        <f>'विद्य्र्थ्याची माहिती'!B59</f>
        <v>0</v>
      </c>
      <c r="C59" s="26"/>
      <c r="D59" s="26"/>
      <c r="E59" s="26"/>
      <c r="F59" s="26"/>
      <c r="G59" s="72">
        <f t="shared" si="0"/>
        <v>0</v>
      </c>
      <c r="H59" s="26"/>
      <c r="I59" s="26"/>
      <c r="J59" s="26"/>
      <c r="K59" s="26"/>
      <c r="L59" s="72">
        <f t="shared" si="1"/>
        <v>0</v>
      </c>
      <c r="O59" s="34"/>
    </row>
    <row r="60" spans="1:15" s="11" customFormat="1" ht="21.6" customHeight="1">
      <c r="A60" s="325">
        <f>'विद्य्र्थ्याची माहिती'!A60</f>
        <v>51</v>
      </c>
      <c r="B60" s="326">
        <f>'विद्य्र्थ्याची माहिती'!B60</f>
        <v>0</v>
      </c>
      <c r="C60" s="26"/>
      <c r="D60" s="26"/>
      <c r="E60" s="26"/>
      <c r="F60" s="26"/>
      <c r="G60" s="333">
        <f t="shared" si="0"/>
        <v>0</v>
      </c>
      <c r="H60" s="26"/>
      <c r="I60" s="26"/>
      <c r="J60" s="26"/>
      <c r="K60" s="26"/>
      <c r="L60" s="333">
        <f t="shared" si="1"/>
        <v>0</v>
      </c>
      <c r="M60" s="335"/>
      <c r="N60" s="335"/>
    </row>
    <row r="61" spans="1:15" s="11" customFormat="1" ht="21.6" customHeight="1">
      <c r="A61" s="325">
        <f>'विद्य्र्थ्याची माहिती'!A61</f>
        <v>52</v>
      </c>
      <c r="B61" s="326">
        <f>'विद्य्र्थ्याची माहिती'!B61</f>
        <v>0</v>
      </c>
      <c r="C61" s="26"/>
      <c r="D61" s="26"/>
      <c r="E61" s="26"/>
      <c r="F61" s="26"/>
      <c r="G61" s="333">
        <f t="shared" si="0"/>
        <v>0</v>
      </c>
      <c r="H61" s="26"/>
      <c r="I61" s="26"/>
      <c r="J61" s="26"/>
      <c r="K61" s="26"/>
      <c r="L61" s="333">
        <f t="shared" si="1"/>
        <v>0</v>
      </c>
      <c r="M61" s="335"/>
      <c r="N61" s="335"/>
    </row>
    <row r="62" spans="1:15" s="11" customFormat="1" ht="21.6" customHeight="1">
      <c r="A62" s="325">
        <f>'विद्य्र्थ्याची माहिती'!A62</f>
        <v>53</v>
      </c>
      <c r="B62" s="326">
        <f>'विद्य्र्थ्याची माहिती'!B62</f>
        <v>0</v>
      </c>
      <c r="C62" s="26"/>
      <c r="D62" s="26"/>
      <c r="E62" s="26"/>
      <c r="F62" s="26"/>
      <c r="G62" s="333">
        <f t="shared" si="0"/>
        <v>0</v>
      </c>
      <c r="H62" s="26"/>
      <c r="I62" s="26"/>
      <c r="J62" s="26"/>
      <c r="K62" s="26"/>
      <c r="L62" s="333">
        <f t="shared" si="1"/>
        <v>0</v>
      </c>
      <c r="M62" s="335"/>
      <c r="N62" s="335"/>
    </row>
    <row r="63" spans="1:15" s="11" customFormat="1" ht="21.6" customHeight="1">
      <c r="A63" s="325">
        <f>'विद्य्र्थ्याची माहिती'!A63</f>
        <v>54</v>
      </c>
      <c r="B63" s="326">
        <f>'विद्य्र्थ्याची माहिती'!B63</f>
        <v>0</v>
      </c>
      <c r="C63" s="26"/>
      <c r="D63" s="26"/>
      <c r="E63" s="26"/>
      <c r="F63" s="26"/>
      <c r="G63" s="333">
        <f t="shared" si="0"/>
        <v>0</v>
      </c>
      <c r="H63" s="26"/>
      <c r="I63" s="26"/>
      <c r="J63" s="26"/>
      <c r="K63" s="26"/>
      <c r="L63" s="333">
        <f t="shared" si="1"/>
        <v>0</v>
      </c>
      <c r="M63" s="335"/>
      <c r="N63" s="335"/>
    </row>
    <row r="64" spans="1:15" s="11" customFormat="1" ht="21.6" customHeight="1">
      <c r="A64" s="325">
        <f>'विद्य्र्थ्याची माहिती'!A64</f>
        <v>55</v>
      </c>
      <c r="B64" s="326">
        <f>'विद्य्र्थ्याची माहिती'!B64</f>
        <v>0</v>
      </c>
      <c r="C64" s="26"/>
      <c r="D64" s="26"/>
      <c r="E64" s="26"/>
      <c r="F64" s="26"/>
      <c r="G64" s="333">
        <f t="shared" si="0"/>
        <v>0</v>
      </c>
      <c r="H64" s="26"/>
      <c r="I64" s="26"/>
      <c r="J64" s="26"/>
      <c r="K64" s="26"/>
      <c r="L64" s="333">
        <f t="shared" si="1"/>
        <v>0</v>
      </c>
      <c r="M64" s="335"/>
      <c r="N64" s="335"/>
    </row>
    <row r="65" spans="1:17" s="11" customFormat="1" ht="21.6" customHeight="1">
      <c r="A65" s="325">
        <f>'विद्य्र्थ्याची माहिती'!A65</f>
        <v>56</v>
      </c>
      <c r="B65" s="326">
        <f>'विद्य्र्थ्याची माहिती'!B65</f>
        <v>0</v>
      </c>
      <c r="C65" s="26"/>
      <c r="D65" s="26"/>
      <c r="E65" s="26"/>
      <c r="F65" s="26"/>
      <c r="G65" s="333">
        <f t="shared" si="0"/>
        <v>0</v>
      </c>
      <c r="H65" s="26"/>
      <c r="I65" s="26"/>
      <c r="J65" s="26"/>
      <c r="K65" s="26"/>
      <c r="L65" s="333">
        <f t="shared" si="1"/>
        <v>0</v>
      </c>
      <c r="M65" s="335"/>
      <c r="N65" s="335"/>
    </row>
    <row r="66" spans="1:17" s="11" customFormat="1" ht="21.6" customHeight="1">
      <c r="A66" s="325">
        <f>'विद्य्र्थ्याची माहिती'!A66</f>
        <v>57</v>
      </c>
      <c r="B66" s="326">
        <f>'विद्य्र्थ्याची माहिती'!B66</f>
        <v>0</v>
      </c>
      <c r="C66" s="26"/>
      <c r="D66" s="26"/>
      <c r="E66" s="26"/>
      <c r="F66" s="26"/>
      <c r="G66" s="333">
        <f t="shared" si="0"/>
        <v>0</v>
      </c>
      <c r="H66" s="26"/>
      <c r="I66" s="26"/>
      <c r="J66" s="26"/>
      <c r="K66" s="26"/>
      <c r="L66" s="333">
        <f t="shared" si="1"/>
        <v>0</v>
      </c>
      <c r="M66" s="335"/>
      <c r="N66" s="335"/>
    </row>
    <row r="67" spans="1:17" s="11" customFormat="1" ht="21.6" customHeight="1">
      <c r="A67" s="325">
        <f>'विद्य्र्थ्याची माहिती'!A67</f>
        <v>58</v>
      </c>
      <c r="B67" s="326">
        <f>'विद्य्र्थ्याची माहिती'!B67</f>
        <v>0</v>
      </c>
      <c r="C67" s="26"/>
      <c r="D67" s="26"/>
      <c r="E67" s="26"/>
      <c r="F67" s="26"/>
      <c r="G67" s="333">
        <f t="shared" si="0"/>
        <v>0</v>
      </c>
      <c r="H67" s="26"/>
      <c r="I67" s="26"/>
      <c r="J67" s="26"/>
      <c r="K67" s="26"/>
      <c r="L67" s="333">
        <f t="shared" si="1"/>
        <v>0</v>
      </c>
      <c r="M67" s="335"/>
      <c r="N67" s="335"/>
    </row>
    <row r="68" spans="1:17" s="11" customFormat="1" ht="21.6" customHeight="1">
      <c r="A68" s="325">
        <f>'विद्य्र्थ्याची माहिती'!A68</f>
        <v>59</v>
      </c>
      <c r="B68" s="326">
        <f>'विद्य्र्थ्याची माहिती'!B68</f>
        <v>0</v>
      </c>
      <c r="C68" s="26"/>
      <c r="D68" s="26"/>
      <c r="E68" s="26"/>
      <c r="F68" s="26"/>
      <c r="G68" s="333">
        <f t="shared" si="0"/>
        <v>0</v>
      </c>
      <c r="H68" s="26"/>
      <c r="I68" s="26"/>
      <c r="J68" s="26"/>
      <c r="K68" s="26"/>
      <c r="L68" s="333">
        <f t="shared" si="1"/>
        <v>0</v>
      </c>
      <c r="M68" s="335"/>
      <c r="N68" s="335"/>
    </row>
    <row r="69" spans="1:17" s="11" customFormat="1" ht="21.6" customHeight="1">
      <c r="A69" s="325">
        <f>'विद्य्र्थ्याची माहिती'!A69</f>
        <v>60</v>
      </c>
      <c r="B69" s="326">
        <f>'विद्य्र्थ्याची माहिती'!B69</f>
        <v>0</v>
      </c>
      <c r="C69" s="26"/>
      <c r="D69" s="26"/>
      <c r="E69" s="26"/>
      <c r="F69" s="26"/>
      <c r="G69" s="333">
        <f t="shared" si="0"/>
        <v>0</v>
      </c>
      <c r="H69" s="26"/>
      <c r="I69" s="26"/>
      <c r="J69" s="26"/>
      <c r="K69" s="26"/>
      <c r="L69" s="333">
        <f t="shared" si="1"/>
        <v>0</v>
      </c>
      <c r="M69" s="335"/>
      <c r="N69" s="335"/>
    </row>
    <row r="70" spans="1:17" s="69" customFormat="1" ht="21.6" customHeight="1">
      <c r="A70" s="407" t="s">
        <v>145</v>
      </c>
      <c r="B70" s="407"/>
      <c r="C70" s="407"/>
      <c r="D70" s="407"/>
      <c r="E70" s="407"/>
      <c r="F70" s="407"/>
      <c r="G70" s="407"/>
      <c r="H70" s="407"/>
      <c r="I70" s="407"/>
      <c r="J70" s="407"/>
      <c r="K70" s="407"/>
      <c r="L70" s="407"/>
    </row>
    <row r="71" spans="1:17" s="54" customFormat="1" ht="21.6" customHeight="1"/>
    <row r="72" spans="1:17" s="73" customFormat="1" ht="21.6" customHeight="1">
      <c r="A72" s="54"/>
      <c r="B72" s="73" t="str">
        <f>MASTER!B16</f>
        <v>श्री. लेंडे किरण विठ्ठल</v>
      </c>
      <c r="C72" s="54"/>
      <c r="D72" s="54"/>
      <c r="E72" s="54"/>
      <c r="F72" s="54"/>
      <c r="G72" s="54"/>
      <c r="H72" s="431" t="str">
        <f>MASTER!B8</f>
        <v>श्री. लेंडे किरण विठ्ठल</v>
      </c>
      <c r="I72" s="431"/>
      <c r="J72" s="431"/>
      <c r="K72" s="431"/>
      <c r="L72" s="431"/>
      <c r="M72" s="54"/>
      <c r="N72" s="54"/>
      <c r="O72" s="54"/>
      <c r="P72" s="54"/>
      <c r="Q72" s="54"/>
    </row>
    <row r="73" spans="1:17" s="73" customFormat="1" ht="21.6" customHeight="1">
      <c r="A73" s="54"/>
      <c r="B73" s="74" t="s">
        <v>31</v>
      </c>
      <c r="C73" s="54"/>
      <c r="D73" s="54"/>
      <c r="E73" s="54"/>
      <c r="F73" s="54"/>
      <c r="G73" s="54"/>
      <c r="H73" s="430" t="s">
        <v>42</v>
      </c>
      <c r="I73" s="430"/>
      <c r="J73" s="430"/>
      <c r="K73" s="430"/>
      <c r="L73" s="430"/>
      <c r="M73" s="54"/>
      <c r="N73" s="54"/>
      <c r="O73" s="54"/>
      <c r="P73" s="54"/>
      <c r="Q73" s="54"/>
    </row>
    <row r="74" spans="1:17" s="73" customFormat="1" ht="21.6" customHeight="1">
      <c r="A74" s="54"/>
      <c r="B74" s="54"/>
      <c r="C74" s="54"/>
      <c r="D74" s="54"/>
      <c r="E74" s="54"/>
      <c r="F74" s="54"/>
      <c r="G74" s="54"/>
      <c r="H74" s="54"/>
      <c r="I74" s="54"/>
      <c r="J74" s="54"/>
      <c r="K74" s="54"/>
      <c r="L74" s="54"/>
      <c r="M74" s="54"/>
      <c r="N74" s="54"/>
      <c r="O74" s="54"/>
      <c r="P74" s="54"/>
      <c r="Q74" s="54"/>
    </row>
    <row r="75" spans="1:17" s="73" customFormat="1" ht="21.6" customHeight="1">
      <c r="A75" s="54"/>
      <c r="B75" s="54"/>
      <c r="C75" s="54"/>
      <c r="D75" s="54"/>
      <c r="E75" s="54"/>
      <c r="F75" s="54"/>
      <c r="G75" s="54"/>
      <c r="H75" s="54"/>
      <c r="I75" s="54"/>
      <c r="J75" s="54"/>
      <c r="K75" s="54"/>
      <c r="L75" s="54"/>
      <c r="M75" s="54"/>
      <c r="N75" s="54"/>
      <c r="O75" s="54"/>
      <c r="P75" s="54"/>
      <c r="Q75" s="54"/>
    </row>
    <row r="76" spans="1:17" s="73" customFormat="1" ht="21.6" customHeight="1">
      <c r="A76" s="54"/>
      <c r="B76" s="54"/>
      <c r="C76" s="54"/>
      <c r="D76" s="54"/>
      <c r="E76" s="54"/>
      <c r="F76" s="54"/>
      <c r="G76" s="54"/>
      <c r="H76" s="54"/>
      <c r="I76" s="54"/>
      <c r="J76" s="54"/>
      <c r="K76" s="54"/>
      <c r="L76" s="54"/>
      <c r="M76" s="54"/>
      <c r="N76" s="54"/>
      <c r="O76" s="54"/>
      <c r="P76" s="54"/>
      <c r="Q76" s="54"/>
    </row>
    <row r="77" spans="1:17" s="73" customFormat="1" ht="21.6" customHeight="1">
      <c r="A77" s="54"/>
      <c r="B77" s="54"/>
      <c r="C77" s="54"/>
      <c r="D77" s="54"/>
      <c r="E77" s="54"/>
      <c r="F77" s="54"/>
      <c r="G77" s="54"/>
      <c r="H77" s="54"/>
      <c r="I77" s="54"/>
      <c r="J77" s="54"/>
      <c r="K77" s="54"/>
      <c r="L77" s="54"/>
      <c r="M77" s="54"/>
      <c r="N77" s="54"/>
      <c r="O77" s="54"/>
      <c r="P77" s="54"/>
      <c r="Q77" s="54"/>
    </row>
    <row r="78" spans="1:17" ht="21.6" customHeight="1">
      <c r="A78" s="69"/>
      <c r="B78" s="69"/>
      <c r="C78" s="69"/>
      <c r="D78" s="69"/>
      <c r="E78" s="69"/>
      <c r="F78" s="69"/>
      <c r="G78" s="69"/>
      <c r="H78" s="69"/>
      <c r="I78" s="69"/>
      <c r="J78" s="69"/>
      <c r="K78" s="69"/>
      <c r="L78" s="69"/>
      <c r="P78" s="69"/>
      <c r="Q78" s="69"/>
    </row>
    <row r="79" spans="1:17" ht="21.6" customHeight="1">
      <c r="A79" s="69"/>
      <c r="B79" s="69"/>
      <c r="C79" s="69"/>
      <c r="D79" s="69"/>
      <c r="E79" s="69"/>
      <c r="F79" s="69"/>
      <c r="G79" s="69"/>
      <c r="H79" s="69"/>
      <c r="I79" s="69"/>
      <c r="J79" s="69"/>
      <c r="K79" s="69"/>
      <c r="L79" s="69"/>
      <c r="P79" s="69"/>
      <c r="Q79" s="69"/>
    </row>
    <row r="80" spans="1:17" ht="21.6" customHeight="1">
      <c r="A80" s="69"/>
      <c r="B80" s="69"/>
      <c r="C80" s="69"/>
      <c r="D80" s="69"/>
      <c r="E80" s="69"/>
      <c r="F80" s="69"/>
      <c r="G80" s="69"/>
      <c r="H80" s="69"/>
      <c r="I80" s="69"/>
      <c r="J80" s="69"/>
      <c r="K80" s="69"/>
      <c r="L80" s="69"/>
      <c r="P80" s="69"/>
      <c r="Q80" s="69"/>
    </row>
  </sheetData>
  <sheetProtection algorithmName="SHA-512" hashValue="EMYCUQZTeLhUQOpHFeKNpNHlKwg7aijdjKHrvw9t3BEIckdGCZyqVkhM5C4R74ohop7xV8hwVy8DIT9CMIep8w==" saltValue="JYj6S95gY4iMjUd+MZbQ/Q==" spinCount="100000" sheet="1" objects="1" scenarios="1"/>
  <mergeCells count="23">
    <mergeCell ref="H7:H8"/>
    <mergeCell ref="A1:L2"/>
    <mergeCell ref="C3:G3"/>
    <mergeCell ref="H3:L3"/>
    <mergeCell ref="A4:L4"/>
    <mergeCell ref="A5:D5"/>
    <mergeCell ref="E5:L5"/>
    <mergeCell ref="H73:L73"/>
    <mergeCell ref="I7:I8"/>
    <mergeCell ref="J7:J8"/>
    <mergeCell ref="K7:K8"/>
    <mergeCell ref="L7:L8"/>
    <mergeCell ref="A70:L70"/>
    <mergeCell ref="H72:L72"/>
    <mergeCell ref="A6:A9"/>
    <mergeCell ref="B6:B9"/>
    <mergeCell ref="C6:G6"/>
    <mergeCell ref="H6:L6"/>
    <mergeCell ref="C7:C8"/>
    <mergeCell ref="D7:D8"/>
    <mergeCell ref="E7:E8"/>
    <mergeCell ref="F7:F8"/>
    <mergeCell ref="G7:G8"/>
  </mergeCells>
  <pageMargins left="0.5" right="0.25" top="0.25" bottom="1" header="0" footer="0"/>
  <pageSetup paperSize="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R80"/>
  <sheetViews>
    <sheetView view="pageBreakPreview" zoomScale="60" zoomScaleNormal="12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34" customWidth="1"/>
    <col min="2" max="2" width="28" style="34" customWidth="1"/>
    <col min="3" max="12" width="6.28515625" style="34" customWidth="1"/>
    <col min="13" max="13" width="5" style="69" customWidth="1"/>
    <col min="14" max="14" width="5.42578125" style="69" customWidth="1"/>
    <col min="15" max="15" width="6.7109375" style="69" customWidth="1"/>
    <col min="16" max="16" width="11.28515625" style="34" customWidth="1"/>
    <col min="17" max="17" width="18" style="34" customWidth="1"/>
    <col min="18" max="16384" width="9.140625" style="34"/>
  </cols>
  <sheetData>
    <row r="1" spans="1:18" ht="21.6" customHeight="1">
      <c r="A1" s="416" t="str">
        <f>MASTER!B5</f>
        <v>अनुदानित माध्यमिक आश्रमशाळा, एकदरे, ता. अकोले जि. अहिल्यानगर</v>
      </c>
      <c r="B1" s="416"/>
      <c r="C1" s="416"/>
      <c r="D1" s="416"/>
      <c r="E1" s="416"/>
      <c r="F1" s="416"/>
      <c r="G1" s="416"/>
      <c r="H1" s="416"/>
      <c r="I1" s="416"/>
      <c r="J1" s="416"/>
      <c r="K1" s="416"/>
      <c r="L1" s="416"/>
    </row>
    <row r="2" spans="1:18" ht="21.6" customHeight="1">
      <c r="A2" s="416"/>
      <c r="B2" s="416"/>
      <c r="C2" s="416"/>
      <c r="D2" s="416"/>
      <c r="E2" s="416"/>
      <c r="F2" s="416"/>
      <c r="G2" s="416"/>
      <c r="H2" s="416"/>
      <c r="I2" s="416"/>
      <c r="J2" s="416"/>
      <c r="K2" s="416"/>
      <c r="L2" s="416"/>
    </row>
    <row r="3" spans="1:18" s="30" customFormat="1" ht="21.6" customHeight="1">
      <c r="A3" s="189" t="s">
        <v>121</v>
      </c>
      <c r="B3" s="191" t="str">
        <f>MASTER!B6</f>
        <v>9 वी</v>
      </c>
      <c r="C3" s="429"/>
      <c r="D3" s="429"/>
      <c r="E3" s="429"/>
      <c r="F3" s="429"/>
      <c r="G3" s="429"/>
      <c r="H3" s="434" t="str">
        <f>MASTER!F16</f>
        <v>विषय - हिंदी</v>
      </c>
      <c r="I3" s="434"/>
      <c r="J3" s="434"/>
      <c r="K3" s="434"/>
      <c r="L3" s="435"/>
      <c r="M3" s="29"/>
      <c r="N3" s="29"/>
      <c r="O3" s="29"/>
    </row>
    <row r="4" spans="1:18" ht="21.6" customHeight="1">
      <c r="A4" s="417" t="str">
        <f>MASTER!H16</f>
        <v>अंतर्गत मूल्यमापन (सन 2026-2027)</v>
      </c>
      <c r="B4" s="417"/>
      <c r="C4" s="417"/>
      <c r="D4" s="417"/>
      <c r="E4" s="417"/>
      <c r="F4" s="417"/>
      <c r="G4" s="417"/>
      <c r="H4" s="417"/>
      <c r="I4" s="417"/>
      <c r="J4" s="417"/>
      <c r="K4" s="417"/>
      <c r="L4" s="417"/>
    </row>
    <row r="5" spans="1:18" ht="21.6" customHeight="1">
      <c r="A5" s="418" t="str">
        <f>MASTER!C7</f>
        <v>वर्ग शिक्षक- श्री. ढगे भरत बुधाजी</v>
      </c>
      <c r="B5" s="418"/>
      <c r="C5" s="418"/>
      <c r="D5" s="419"/>
      <c r="E5" s="420" t="str">
        <f>MASTER!C16</f>
        <v>विषय शिक्षक- श्री. लेंडे किरण विठ्ठल</v>
      </c>
      <c r="F5" s="421"/>
      <c r="G5" s="421"/>
      <c r="H5" s="421"/>
      <c r="I5" s="421"/>
      <c r="J5" s="421"/>
      <c r="K5" s="421"/>
      <c r="L5" s="421"/>
    </row>
    <row r="6" spans="1:18" ht="21.6" customHeight="1">
      <c r="A6" s="409" t="s">
        <v>193</v>
      </c>
      <c r="B6" s="410" t="s">
        <v>0</v>
      </c>
      <c r="C6" s="410" t="s">
        <v>8</v>
      </c>
      <c r="D6" s="410"/>
      <c r="E6" s="410"/>
      <c r="F6" s="410"/>
      <c r="G6" s="410"/>
      <c r="H6" s="410" t="s">
        <v>52</v>
      </c>
      <c r="I6" s="410"/>
      <c r="J6" s="410"/>
      <c r="K6" s="410"/>
      <c r="L6" s="410"/>
    </row>
    <row r="7" spans="1:18" ht="21.6" customHeight="1">
      <c r="A7" s="409"/>
      <c r="B7" s="410"/>
      <c r="C7" s="427" t="s">
        <v>102</v>
      </c>
      <c r="D7" s="427" t="s">
        <v>103</v>
      </c>
      <c r="E7" s="428" t="s">
        <v>134</v>
      </c>
      <c r="F7" s="428" t="s">
        <v>135</v>
      </c>
      <c r="G7" s="428" t="s">
        <v>6</v>
      </c>
      <c r="H7" s="427" t="s">
        <v>102</v>
      </c>
      <c r="I7" s="427" t="s">
        <v>103</v>
      </c>
      <c r="J7" s="428" t="s">
        <v>134</v>
      </c>
      <c r="K7" s="428" t="s">
        <v>135</v>
      </c>
      <c r="L7" s="428" t="s">
        <v>6</v>
      </c>
    </row>
    <row r="8" spans="1:18" ht="21.6" customHeight="1">
      <c r="A8" s="409"/>
      <c r="B8" s="410"/>
      <c r="C8" s="427"/>
      <c r="D8" s="427"/>
      <c r="E8" s="428"/>
      <c r="F8" s="428"/>
      <c r="G8" s="428"/>
      <c r="H8" s="427"/>
      <c r="I8" s="427"/>
      <c r="J8" s="428"/>
      <c r="K8" s="428"/>
      <c r="L8" s="428"/>
      <c r="P8" s="69"/>
    </row>
    <row r="9" spans="1:18" s="70" customFormat="1" ht="21.6" customHeight="1">
      <c r="A9" s="409"/>
      <c r="B9" s="410"/>
      <c r="C9" s="195">
        <v>3</v>
      </c>
      <c r="D9" s="195">
        <v>2</v>
      </c>
      <c r="E9" s="195">
        <v>3</v>
      </c>
      <c r="F9" s="195">
        <v>2</v>
      </c>
      <c r="G9" s="21">
        <f>SUM(C9:F9)</f>
        <v>10</v>
      </c>
      <c r="H9" s="195">
        <v>2</v>
      </c>
      <c r="I9" s="195">
        <v>3</v>
      </c>
      <c r="J9" s="195">
        <v>2</v>
      </c>
      <c r="K9" s="195">
        <v>3</v>
      </c>
      <c r="L9" s="21">
        <f>SUM(H9:K9)</f>
        <v>10</v>
      </c>
      <c r="M9" s="57"/>
      <c r="N9" s="57"/>
      <c r="O9" s="57"/>
      <c r="P9" s="57"/>
      <c r="Q9" s="57"/>
    </row>
    <row r="10" spans="1:18" ht="21.6" customHeight="1">
      <c r="A10" s="24">
        <f>'विद्य्र्थ्याची माहिती'!A10</f>
        <v>1</v>
      </c>
      <c r="B10" s="71" t="str">
        <f>'विद्य्र्थ्याची माहिती'!B10</f>
        <v>चि. समीर यशवंत देशमुख सखाराम</v>
      </c>
      <c r="C10" s="26"/>
      <c r="D10" s="26"/>
      <c r="E10" s="26"/>
      <c r="F10" s="26"/>
      <c r="G10" s="72">
        <f t="shared" ref="G10:G69" si="0">SUM(C10:F10)</f>
        <v>0</v>
      </c>
      <c r="H10" s="26"/>
      <c r="I10" s="26"/>
      <c r="J10" s="26"/>
      <c r="K10" s="26"/>
      <c r="L10" s="72">
        <f t="shared" ref="L10:L69" si="1">SUM(H10:K10)</f>
        <v>0</v>
      </c>
      <c r="P10" s="69"/>
      <c r="Q10" s="69"/>
      <c r="R10" s="19"/>
    </row>
    <row r="11" spans="1:18" ht="21.6" customHeight="1">
      <c r="A11" s="24">
        <f>'विद्य्र्थ्याची माहिती'!A11</f>
        <v>2</v>
      </c>
      <c r="B11" s="71">
        <f>'विद्य्र्थ्याची माहिती'!B11</f>
        <v>0</v>
      </c>
      <c r="C11" s="26"/>
      <c r="D11" s="26"/>
      <c r="E11" s="26"/>
      <c r="F11" s="26"/>
      <c r="G11" s="72">
        <f t="shared" si="0"/>
        <v>0</v>
      </c>
      <c r="H11" s="26"/>
      <c r="I11" s="26"/>
      <c r="J11" s="26"/>
      <c r="K11" s="26"/>
      <c r="L11" s="72">
        <f t="shared" si="1"/>
        <v>0</v>
      </c>
      <c r="P11" s="69"/>
      <c r="Q11" s="69"/>
    </row>
    <row r="12" spans="1:18" ht="21.6" customHeight="1">
      <c r="A12" s="24">
        <f>'विद्य्र्थ्याची माहिती'!A12</f>
        <v>3</v>
      </c>
      <c r="B12" s="71">
        <f>'विद्य्र्थ्याची माहिती'!B12</f>
        <v>0</v>
      </c>
      <c r="C12" s="26"/>
      <c r="D12" s="26"/>
      <c r="E12" s="26"/>
      <c r="F12" s="26"/>
      <c r="G12" s="72">
        <f t="shared" si="0"/>
        <v>0</v>
      </c>
      <c r="H12" s="26"/>
      <c r="I12" s="26"/>
      <c r="J12" s="26"/>
      <c r="K12" s="26"/>
      <c r="L12" s="72">
        <f t="shared" si="1"/>
        <v>0</v>
      </c>
      <c r="P12" s="69"/>
      <c r="Q12" s="69"/>
    </row>
    <row r="13" spans="1:18" ht="21.6" customHeight="1">
      <c r="A13" s="24">
        <f>'विद्य्र्थ्याची माहिती'!A13</f>
        <v>4</v>
      </c>
      <c r="B13" s="71">
        <f>'विद्य्र्थ्याची माहिती'!B13</f>
        <v>0</v>
      </c>
      <c r="C13" s="26"/>
      <c r="D13" s="26"/>
      <c r="E13" s="26"/>
      <c r="F13" s="26"/>
      <c r="G13" s="72">
        <f t="shared" si="0"/>
        <v>0</v>
      </c>
      <c r="H13" s="26"/>
      <c r="I13" s="26"/>
      <c r="J13" s="26"/>
      <c r="K13" s="26"/>
      <c r="L13" s="72">
        <f t="shared" si="1"/>
        <v>0</v>
      </c>
      <c r="P13" s="69"/>
      <c r="Q13" s="69"/>
    </row>
    <row r="14" spans="1:18" ht="21.6" customHeight="1">
      <c r="A14" s="24">
        <f>'विद्य्र्थ्याची माहिती'!A14</f>
        <v>5</v>
      </c>
      <c r="B14" s="71">
        <f>'विद्य्र्थ्याची माहिती'!B14</f>
        <v>0</v>
      </c>
      <c r="C14" s="26"/>
      <c r="D14" s="26"/>
      <c r="E14" s="26"/>
      <c r="F14" s="26"/>
      <c r="G14" s="72">
        <f t="shared" si="0"/>
        <v>0</v>
      </c>
      <c r="H14" s="26"/>
      <c r="I14" s="26"/>
      <c r="J14" s="26"/>
      <c r="K14" s="26"/>
      <c r="L14" s="72">
        <f t="shared" si="1"/>
        <v>0</v>
      </c>
      <c r="P14" s="69"/>
      <c r="Q14" s="69"/>
    </row>
    <row r="15" spans="1:18" ht="21.6" customHeight="1">
      <c r="A15" s="24">
        <f>'विद्य्र्थ्याची माहिती'!A15</f>
        <v>6</v>
      </c>
      <c r="B15" s="71">
        <f>'विद्य्र्थ्याची माहिती'!B15</f>
        <v>0</v>
      </c>
      <c r="C15" s="26"/>
      <c r="D15" s="26"/>
      <c r="E15" s="26"/>
      <c r="F15" s="26"/>
      <c r="G15" s="72">
        <f t="shared" si="0"/>
        <v>0</v>
      </c>
      <c r="H15" s="26"/>
      <c r="I15" s="26"/>
      <c r="J15" s="26"/>
      <c r="K15" s="26"/>
      <c r="L15" s="72">
        <f t="shared" si="1"/>
        <v>0</v>
      </c>
      <c r="P15" s="69"/>
      <c r="Q15" s="69"/>
    </row>
    <row r="16" spans="1:18" ht="21.6" customHeight="1">
      <c r="A16" s="24">
        <f>'विद्य्र्थ्याची माहिती'!A16</f>
        <v>7</v>
      </c>
      <c r="B16" s="71">
        <f>'विद्य्र्थ्याची माहिती'!B16</f>
        <v>0</v>
      </c>
      <c r="C16" s="26"/>
      <c r="D16" s="26"/>
      <c r="E16" s="26"/>
      <c r="F16" s="26"/>
      <c r="G16" s="72">
        <f t="shared" si="0"/>
        <v>0</v>
      </c>
      <c r="H16" s="26"/>
      <c r="I16" s="26"/>
      <c r="J16" s="26"/>
      <c r="K16" s="26"/>
      <c r="L16" s="72">
        <f t="shared" si="1"/>
        <v>0</v>
      </c>
    </row>
    <row r="17" spans="1:15" ht="21.6" customHeight="1">
      <c r="A17" s="24">
        <f>'विद्य्र्थ्याची माहिती'!A17</f>
        <v>8</v>
      </c>
      <c r="B17" s="71">
        <f>'विद्य्र्थ्याची माहिती'!B17</f>
        <v>0</v>
      </c>
      <c r="C17" s="26"/>
      <c r="D17" s="26"/>
      <c r="E17" s="26"/>
      <c r="F17" s="26"/>
      <c r="G17" s="72">
        <f t="shared" si="0"/>
        <v>0</v>
      </c>
      <c r="H17" s="26"/>
      <c r="I17" s="26"/>
      <c r="J17" s="26"/>
      <c r="K17" s="26"/>
      <c r="L17" s="72">
        <f t="shared" si="1"/>
        <v>0</v>
      </c>
      <c r="O17" s="34"/>
    </row>
    <row r="18" spans="1:15" ht="21.6" customHeight="1">
      <c r="A18" s="24">
        <f>'विद्य्र्थ्याची माहिती'!A18</f>
        <v>9</v>
      </c>
      <c r="B18" s="71">
        <f>'विद्य्र्थ्याची माहिती'!B18</f>
        <v>0</v>
      </c>
      <c r="C18" s="26"/>
      <c r="D18" s="26"/>
      <c r="E18" s="26"/>
      <c r="F18" s="26"/>
      <c r="G18" s="72">
        <f t="shared" si="0"/>
        <v>0</v>
      </c>
      <c r="H18" s="26"/>
      <c r="I18" s="26"/>
      <c r="J18" s="26"/>
      <c r="K18" s="26"/>
      <c r="L18" s="72">
        <f t="shared" si="1"/>
        <v>0</v>
      </c>
      <c r="O18" s="34"/>
    </row>
    <row r="19" spans="1:15" ht="21.6" customHeight="1">
      <c r="A19" s="24">
        <f>'विद्य्र्थ्याची माहिती'!A19</f>
        <v>10</v>
      </c>
      <c r="B19" s="71">
        <f>'विद्य्र्थ्याची माहिती'!B19</f>
        <v>0</v>
      </c>
      <c r="C19" s="26"/>
      <c r="D19" s="26"/>
      <c r="E19" s="26"/>
      <c r="F19" s="26"/>
      <c r="G19" s="72">
        <f t="shared" si="0"/>
        <v>0</v>
      </c>
      <c r="H19" s="26"/>
      <c r="I19" s="26"/>
      <c r="J19" s="26"/>
      <c r="K19" s="26"/>
      <c r="L19" s="72">
        <f t="shared" si="1"/>
        <v>0</v>
      </c>
      <c r="O19" s="34"/>
    </row>
    <row r="20" spans="1:15" ht="21.6" customHeight="1">
      <c r="A20" s="24">
        <f>'विद्य्र्थ्याची माहिती'!A20</f>
        <v>11</v>
      </c>
      <c r="B20" s="71">
        <f>'विद्य्र्थ्याची माहिती'!B20</f>
        <v>0</v>
      </c>
      <c r="C20" s="26"/>
      <c r="D20" s="26"/>
      <c r="E20" s="26"/>
      <c r="F20" s="26"/>
      <c r="G20" s="72">
        <f t="shared" si="0"/>
        <v>0</v>
      </c>
      <c r="H20" s="26"/>
      <c r="I20" s="26"/>
      <c r="J20" s="26"/>
      <c r="K20" s="26"/>
      <c r="L20" s="72">
        <f t="shared" si="1"/>
        <v>0</v>
      </c>
      <c r="O20" s="34"/>
    </row>
    <row r="21" spans="1:15" ht="21.6" customHeight="1">
      <c r="A21" s="24">
        <f>'विद्य्र्थ्याची माहिती'!A21</f>
        <v>12</v>
      </c>
      <c r="B21" s="71">
        <f>'विद्य्र्थ्याची माहिती'!B21</f>
        <v>0</v>
      </c>
      <c r="C21" s="26"/>
      <c r="D21" s="26"/>
      <c r="E21" s="26"/>
      <c r="F21" s="26"/>
      <c r="G21" s="72">
        <f t="shared" si="0"/>
        <v>0</v>
      </c>
      <c r="H21" s="26"/>
      <c r="I21" s="26"/>
      <c r="J21" s="26"/>
      <c r="K21" s="26"/>
      <c r="L21" s="72">
        <f t="shared" si="1"/>
        <v>0</v>
      </c>
      <c r="O21" s="34"/>
    </row>
    <row r="22" spans="1:15" ht="21.6" customHeight="1">
      <c r="A22" s="24">
        <f>'विद्य्र्थ्याची माहिती'!A22</f>
        <v>13</v>
      </c>
      <c r="B22" s="71">
        <f>'विद्य्र्थ्याची माहिती'!B22</f>
        <v>0</v>
      </c>
      <c r="C22" s="26"/>
      <c r="D22" s="26"/>
      <c r="E22" s="26"/>
      <c r="F22" s="26"/>
      <c r="G22" s="72">
        <f t="shared" si="0"/>
        <v>0</v>
      </c>
      <c r="H22" s="26"/>
      <c r="I22" s="26"/>
      <c r="J22" s="26"/>
      <c r="K22" s="26"/>
      <c r="L22" s="72">
        <f t="shared" si="1"/>
        <v>0</v>
      </c>
      <c r="O22" s="34"/>
    </row>
    <row r="23" spans="1:15" ht="21.6" customHeight="1">
      <c r="A23" s="24">
        <f>'विद्य्र्थ्याची माहिती'!A23</f>
        <v>14</v>
      </c>
      <c r="B23" s="71">
        <f>'विद्य्र्थ्याची माहिती'!B23</f>
        <v>0</v>
      </c>
      <c r="C23" s="26"/>
      <c r="D23" s="26"/>
      <c r="E23" s="26"/>
      <c r="F23" s="26"/>
      <c r="G23" s="72">
        <f t="shared" si="0"/>
        <v>0</v>
      </c>
      <c r="H23" s="26"/>
      <c r="I23" s="26"/>
      <c r="J23" s="26"/>
      <c r="K23" s="26"/>
      <c r="L23" s="72">
        <f t="shared" si="1"/>
        <v>0</v>
      </c>
      <c r="O23" s="34"/>
    </row>
    <row r="24" spans="1:15" ht="21.6" customHeight="1">
      <c r="A24" s="24">
        <f>'विद्य्र्थ्याची माहिती'!A24</f>
        <v>15</v>
      </c>
      <c r="B24" s="71">
        <f>'विद्य्र्थ्याची माहिती'!B24</f>
        <v>0</v>
      </c>
      <c r="C24" s="26"/>
      <c r="D24" s="26"/>
      <c r="E24" s="26"/>
      <c r="F24" s="26"/>
      <c r="G24" s="72">
        <f t="shared" si="0"/>
        <v>0</v>
      </c>
      <c r="H24" s="26"/>
      <c r="I24" s="26"/>
      <c r="J24" s="26"/>
      <c r="K24" s="26"/>
      <c r="L24" s="72">
        <f t="shared" si="1"/>
        <v>0</v>
      </c>
      <c r="O24" s="34"/>
    </row>
    <row r="25" spans="1:15" ht="21.6" customHeight="1">
      <c r="A25" s="24">
        <f>'विद्य्र्थ्याची माहिती'!A25</f>
        <v>16</v>
      </c>
      <c r="B25" s="71">
        <f>'विद्य्र्थ्याची माहिती'!B25</f>
        <v>0</v>
      </c>
      <c r="C25" s="26"/>
      <c r="D25" s="26"/>
      <c r="E25" s="26"/>
      <c r="F25" s="26"/>
      <c r="G25" s="72">
        <f t="shared" si="0"/>
        <v>0</v>
      </c>
      <c r="H25" s="26"/>
      <c r="I25" s="26"/>
      <c r="J25" s="26"/>
      <c r="K25" s="26"/>
      <c r="L25" s="72">
        <f t="shared" si="1"/>
        <v>0</v>
      </c>
      <c r="O25" s="34"/>
    </row>
    <row r="26" spans="1:15" ht="21.6" customHeight="1">
      <c r="A26" s="24">
        <f>'विद्य्र्थ्याची माहिती'!A26</f>
        <v>17</v>
      </c>
      <c r="B26" s="71">
        <f>'विद्य्र्थ्याची माहिती'!B26</f>
        <v>0</v>
      </c>
      <c r="C26" s="26"/>
      <c r="D26" s="26"/>
      <c r="E26" s="26"/>
      <c r="F26" s="26"/>
      <c r="G26" s="72">
        <f t="shared" si="0"/>
        <v>0</v>
      </c>
      <c r="H26" s="26"/>
      <c r="I26" s="26"/>
      <c r="J26" s="26"/>
      <c r="K26" s="26"/>
      <c r="L26" s="72">
        <f t="shared" si="1"/>
        <v>0</v>
      </c>
      <c r="O26" s="34"/>
    </row>
    <row r="27" spans="1:15" ht="21.6" customHeight="1">
      <c r="A27" s="24">
        <f>'विद्य्र्थ्याची माहिती'!A27</f>
        <v>18</v>
      </c>
      <c r="B27" s="71">
        <f>'विद्य्र्थ्याची माहिती'!B27</f>
        <v>0</v>
      </c>
      <c r="C27" s="26"/>
      <c r="D27" s="26"/>
      <c r="E27" s="26"/>
      <c r="F27" s="26"/>
      <c r="G27" s="72">
        <f t="shared" si="0"/>
        <v>0</v>
      </c>
      <c r="H27" s="26"/>
      <c r="I27" s="26"/>
      <c r="J27" s="26"/>
      <c r="K27" s="26"/>
      <c r="L27" s="72">
        <f t="shared" si="1"/>
        <v>0</v>
      </c>
      <c r="O27" s="34"/>
    </row>
    <row r="28" spans="1:15" ht="21.6" customHeight="1">
      <c r="A28" s="24">
        <f>'विद्य्र्थ्याची माहिती'!A28</f>
        <v>19</v>
      </c>
      <c r="B28" s="71">
        <f>'विद्य्र्थ्याची माहिती'!B28</f>
        <v>0</v>
      </c>
      <c r="C28" s="26"/>
      <c r="D28" s="26"/>
      <c r="E28" s="26"/>
      <c r="F28" s="26"/>
      <c r="G28" s="72">
        <f t="shared" si="0"/>
        <v>0</v>
      </c>
      <c r="H28" s="26"/>
      <c r="I28" s="26"/>
      <c r="J28" s="26"/>
      <c r="K28" s="26"/>
      <c r="L28" s="72">
        <f t="shared" si="1"/>
        <v>0</v>
      </c>
      <c r="O28" s="34"/>
    </row>
    <row r="29" spans="1:15" ht="21.6" customHeight="1">
      <c r="A29" s="24">
        <f>'विद्य्र्थ्याची माहिती'!A29</f>
        <v>20</v>
      </c>
      <c r="B29" s="71">
        <f>'विद्य्र्थ्याची माहिती'!B29</f>
        <v>0</v>
      </c>
      <c r="C29" s="26"/>
      <c r="D29" s="26"/>
      <c r="E29" s="26"/>
      <c r="F29" s="26"/>
      <c r="G29" s="72">
        <f t="shared" si="0"/>
        <v>0</v>
      </c>
      <c r="H29" s="26"/>
      <c r="I29" s="26"/>
      <c r="J29" s="26"/>
      <c r="K29" s="26"/>
      <c r="L29" s="72">
        <f t="shared" si="1"/>
        <v>0</v>
      </c>
      <c r="O29" s="34"/>
    </row>
    <row r="30" spans="1:15" ht="21.6" customHeight="1">
      <c r="A30" s="24">
        <f>'विद्य्र्थ्याची माहिती'!A30</f>
        <v>21</v>
      </c>
      <c r="B30" s="71">
        <f>'विद्य्र्थ्याची माहिती'!B30</f>
        <v>0</v>
      </c>
      <c r="C30" s="26"/>
      <c r="D30" s="26"/>
      <c r="E30" s="26"/>
      <c r="F30" s="26"/>
      <c r="G30" s="72">
        <f t="shared" si="0"/>
        <v>0</v>
      </c>
      <c r="H30" s="26"/>
      <c r="I30" s="26"/>
      <c r="J30" s="26"/>
      <c r="K30" s="26"/>
      <c r="L30" s="72">
        <f t="shared" si="1"/>
        <v>0</v>
      </c>
      <c r="O30" s="34"/>
    </row>
    <row r="31" spans="1:15" ht="21.6" customHeight="1">
      <c r="A31" s="24">
        <f>'विद्य्र्थ्याची माहिती'!A31</f>
        <v>22</v>
      </c>
      <c r="B31" s="71">
        <f>'विद्य्र्थ्याची माहिती'!B31</f>
        <v>0</v>
      </c>
      <c r="C31" s="26"/>
      <c r="D31" s="26"/>
      <c r="E31" s="26"/>
      <c r="F31" s="26"/>
      <c r="G31" s="72">
        <f t="shared" si="0"/>
        <v>0</v>
      </c>
      <c r="H31" s="26"/>
      <c r="I31" s="26"/>
      <c r="J31" s="26"/>
      <c r="K31" s="26"/>
      <c r="L31" s="72">
        <f t="shared" si="1"/>
        <v>0</v>
      </c>
      <c r="O31" s="34"/>
    </row>
    <row r="32" spans="1:15" ht="21.6" customHeight="1">
      <c r="A32" s="24">
        <f>'विद्य्र्थ्याची माहिती'!A32</f>
        <v>23</v>
      </c>
      <c r="B32" s="71">
        <f>'विद्य्र्थ्याची माहिती'!B32</f>
        <v>0</v>
      </c>
      <c r="C32" s="26"/>
      <c r="D32" s="26"/>
      <c r="E32" s="26"/>
      <c r="F32" s="26"/>
      <c r="G32" s="72">
        <f t="shared" si="0"/>
        <v>0</v>
      </c>
      <c r="H32" s="26"/>
      <c r="I32" s="26"/>
      <c r="J32" s="26"/>
      <c r="K32" s="26"/>
      <c r="L32" s="72">
        <f t="shared" si="1"/>
        <v>0</v>
      </c>
      <c r="O32" s="34"/>
    </row>
    <row r="33" spans="1:15" ht="21.6" customHeight="1">
      <c r="A33" s="24">
        <f>'विद्य्र्थ्याची माहिती'!A33</f>
        <v>24</v>
      </c>
      <c r="B33" s="71">
        <f>'विद्य्र्थ्याची माहिती'!B33</f>
        <v>0</v>
      </c>
      <c r="C33" s="26"/>
      <c r="D33" s="26"/>
      <c r="E33" s="26"/>
      <c r="F33" s="26"/>
      <c r="G33" s="72">
        <f t="shared" si="0"/>
        <v>0</v>
      </c>
      <c r="H33" s="26"/>
      <c r="I33" s="26"/>
      <c r="J33" s="26"/>
      <c r="K33" s="26"/>
      <c r="L33" s="72">
        <f t="shared" si="1"/>
        <v>0</v>
      </c>
      <c r="O33" s="34"/>
    </row>
    <row r="34" spans="1:15" ht="21.6" customHeight="1">
      <c r="A34" s="24">
        <f>'विद्य्र्थ्याची माहिती'!A34</f>
        <v>25</v>
      </c>
      <c r="B34" s="71">
        <f>'विद्य्र्थ्याची माहिती'!B34</f>
        <v>0</v>
      </c>
      <c r="C34" s="26"/>
      <c r="D34" s="26"/>
      <c r="E34" s="26"/>
      <c r="F34" s="26"/>
      <c r="G34" s="72">
        <f t="shared" si="0"/>
        <v>0</v>
      </c>
      <c r="H34" s="26"/>
      <c r="I34" s="26"/>
      <c r="J34" s="26"/>
      <c r="K34" s="26"/>
      <c r="L34" s="72">
        <f t="shared" si="1"/>
        <v>0</v>
      </c>
      <c r="O34" s="34"/>
    </row>
    <row r="35" spans="1:15" ht="21.6" customHeight="1">
      <c r="A35" s="24">
        <f>'विद्य्र्थ्याची माहिती'!A35</f>
        <v>26</v>
      </c>
      <c r="B35" s="71">
        <f>'विद्य्र्थ्याची माहिती'!B35</f>
        <v>0</v>
      </c>
      <c r="C35" s="26"/>
      <c r="D35" s="26"/>
      <c r="E35" s="26"/>
      <c r="F35" s="26"/>
      <c r="G35" s="72">
        <f t="shared" si="0"/>
        <v>0</v>
      </c>
      <c r="H35" s="26"/>
      <c r="I35" s="26"/>
      <c r="J35" s="26"/>
      <c r="K35" s="26"/>
      <c r="L35" s="72">
        <f t="shared" si="1"/>
        <v>0</v>
      </c>
      <c r="O35" s="34"/>
    </row>
    <row r="36" spans="1:15" ht="21.6" customHeight="1">
      <c r="A36" s="24">
        <f>'विद्य्र्थ्याची माहिती'!A36</f>
        <v>27</v>
      </c>
      <c r="B36" s="71">
        <f>'विद्य्र्थ्याची माहिती'!B36</f>
        <v>0</v>
      </c>
      <c r="C36" s="26"/>
      <c r="D36" s="26"/>
      <c r="E36" s="26"/>
      <c r="F36" s="26"/>
      <c r="G36" s="72">
        <f t="shared" si="0"/>
        <v>0</v>
      </c>
      <c r="H36" s="26"/>
      <c r="I36" s="26"/>
      <c r="J36" s="26"/>
      <c r="K36" s="26"/>
      <c r="L36" s="72">
        <f t="shared" si="1"/>
        <v>0</v>
      </c>
      <c r="O36" s="34"/>
    </row>
    <row r="37" spans="1:15" ht="21.6" customHeight="1">
      <c r="A37" s="24">
        <f>'विद्य्र्थ्याची माहिती'!A37</f>
        <v>28</v>
      </c>
      <c r="B37" s="71">
        <f>'विद्य्र्थ्याची माहिती'!B37</f>
        <v>0</v>
      </c>
      <c r="C37" s="26"/>
      <c r="D37" s="26"/>
      <c r="E37" s="26"/>
      <c r="F37" s="26"/>
      <c r="G37" s="72">
        <f t="shared" si="0"/>
        <v>0</v>
      </c>
      <c r="H37" s="26"/>
      <c r="I37" s="26"/>
      <c r="J37" s="26"/>
      <c r="K37" s="26"/>
      <c r="L37" s="72">
        <f t="shared" si="1"/>
        <v>0</v>
      </c>
      <c r="O37" s="34"/>
    </row>
    <row r="38" spans="1:15" ht="21.6" customHeight="1">
      <c r="A38" s="24">
        <f>'विद्य्र्थ्याची माहिती'!A38</f>
        <v>29</v>
      </c>
      <c r="B38" s="71">
        <f>'विद्य्र्थ्याची माहिती'!B38</f>
        <v>0</v>
      </c>
      <c r="C38" s="26"/>
      <c r="D38" s="26"/>
      <c r="E38" s="26"/>
      <c r="F38" s="26"/>
      <c r="G38" s="72">
        <f t="shared" si="0"/>
        <v>0</v>
      </c>
      <c r="H38" s="26"/>
      <c r="I38" s="26"/>
      <c r="J38" s="26"/>
      <c r="K38" s="26"/>
      <c r="L38" s="72">
        <f t="shared" si="1"/>
        <v>0</v>
      </c>
      <c r="O38" s="34"/>
    </row>
    <row r="39" spans="1:15" ht="21.6" customHeight="1">
      <c r="A39" s="24">
        <f>'विद्य्र्थ्याची माहिती'!A39</f>
        <v>30</v>
      </c>
      <c r="B39" s="71">
        <f>'विद्य्र्थ्याची माहिती'!B39</f>
        <v>0</v>
      </c>
      <c r="C39" s="26"/>
      <c r="D39" s="26"/>
      <c r="E39" s="26"/>
      <c r="F39" s="26"/>
      <c r="G39" s="72">
        <f t="shared" si="0"/>
        <v>0</v>
      </c>
      <c r="H39" s="26"/>
      <c r="I39" s="26"/>
      <c r="J39" s="26"/>
      <c r="K39" s="26"/>
      <c r="L39" s="72">
        <f t="shared" si="1"/>
        <v>0</v>
      </c>
      <c r="O39" s="34"/>
    </row>
    <row r="40" spans="1:15" ht="21.6" customHeight="1">
      <c r="A40" s="24">
        <f>'विद्य्र्थ्याची माहिती'!A40</f>
        <v>31</v>
      </c>
      <c r="B40" s="71">
        <f>'विद्य्र्थ्याची माहिती'!B40</f>
        <v>0</v>
      </c>
      <c r="C40" s="26"/>
      <c r="D40" s="26"/>
      <c r="E40" s="26"/>
      <c r="F40" s="26"/>
      <c r="G40" s="72">
        <f t="shared" si="0"/>
        <v>0</v>
      </c>
      <c r="H40" s="26"/>
      <c r="I40" s="26"/>
      <c r="J40" s="26"/>
      <c r="K40" s="26"/>
      <c r="L40" s="72">
        <f t="shared" si="1"/>
        <v>0</v>
      </c>
      <c r="O40" s="34"/>
    </row>
    <row r="41" spans="1:15" ht="21.6" customHeight="1">
      <c r="A41" s="24">
        <f>'विद्य्र्थ्याची माहिती'!A41</f>
        <v>32</v>
      </c>
      <c r="B41" s="71">
        <f>'विद्य्र्थ्याची माहिती'!B41</f>
        <v>0</v>
      </c>
      <c r="C41" s="26"/>
      <c r="D41" s="26"/>
      <c r="E41" s="26"/>
      <c r="F41" s="26"/>
      <c r="G41" s="72">
        <f t="shared" si="0"/>
        <v>0</v>
      </c>
      <c r="H41" s="26"/>
      <c r="I41" s="26"/>
      <c r="J41" s="26"/>
      <c r="K41" s="26"/>
      <c r="L41" s="72">
        <f t="shared" si="1"/>
        <v>0</v>
      </c>
      <c r="O41" s="34"/>
    </row>
    <row r="42" spans="1:15" ht="21.6" customHeight="1">
      <c r="A42" s="24">
        <f>'विद्य्र्थ्याची माहिती'!A42</f>
        <v>33</v>
      </c>
      <c r="B42" s="71">
        <f>'विद्य्र्थ्याची माहिती'!B42</f>
        <v>0</v>
      </c>
      <c r="C42" s="26"/>
      <c r="D42" s="26"/>
      <c r="E42" s="26"/>
      <c r="F42" s="26"/>
      <c r="G42" s="72">
        <f t="shared" si="0"/>
        <v>0</v>
      </c>
      <c r="H42" s="26"/>
      <c r="I42" s="26"/>
      <c r="J42" s="26"/>
      <c r="K42" s="26"/>
      <c r="L42" s="72">
        <f t="shared" si="1"/>
        <v>0</v>
      </c>
      <c r="O42" s="34"/>
    </row>
    <row r="43" spans="1:15" ht="21.6" customHeight="1">
      <c r="A43" s="24">
        <f>'विद्य्र्थ्याची माहिती'!A43</f>
        <v>34</v>
      </c>
      <c r="B43" s="71">
        <f>'विद्य्र्थ्याची माहिती'!B43</f>
        <v>0</v>
      </c>
      <c r="C43" s="26"/>
      <c r="D43" s="26"/>
      <c r="E43" s="26"/>
      <c r="F43" s="26"/>
      <c r="G43" s="72">
        <f t="shared" si="0"/>
        <v>0</v>
      </c>
      <c r="H43" s="26"/>
      <c r="I43" s="26"/>
      <c r="J43" s="26"/>
      <c r="K43" s="26"/>
      <c r="L43" s="72">
        <f t="shared" si="1"/>
        <v>0</v>
      </c>
      <c r="O43" s="34"/>
    </row>
    <row r="44" spans="1:15" ht="21.6" customHeight="1">
      <c r="A44" s="24">
        <f>'विद्य्र्थ्याची माहिती'!A44</f>
        <v>35</v>
      </c>
      <c r="B44" s="71">
        <f>'विद्य्र्थ्याची माहिती'!B44</f>
        <v>0</v>
      </c>
      <c r="C44" s="26"/>
      <c r="D44" s="26"/>
      <c r="E44" s="26"/>
      <c r="F44" s="26"/>
      <c r="G44" s="72">
        <f t="shared" si="0"/>
        <v>0</v>
      </c>
      <c r="H44" s="26"/>
      <c r="I44" s="26"/>
      <c r="J44" s="26"/>
      <c r="K44" s="26"/>
      <c r="L44" s="72">
        <f t="shared" si="1"/>
        <v>0</v>
      </c>
      <c r="O44" s="34"/>
    </row>
    <row r="45" spans="1:15" ht="21.6" customHeight="1">
      <c r="A45" s="24">
        <f>'विद्य्र्थ्याची माहिती'!A45</f>
        <v>36</v>
      </c>
      <c r="B45" s="71">
        <f>'विद्य्र्थ्याची माहिती'!B45</f>
        <v>0</v>
      </c>
      <c r="C45" s="26"/>
      <c r="D45" s="26"/>
      <c r="E45" s="26"/>
      <c r="F45" s="26"/>
      <c r="G45" s="72">
        <f t="shared" si="0"/>
        <v>0</v>
      </c>
      <c r="H45" s="26"/>
      <c r="I45" s="26"/>
      <c r="J45" s="26"/>
      <c r="K45" s="26"/>
      <c r="L45" s="72">
        <f t="shared" si="1"/>
        <v>0</v>
      </c>
      <c r="O45" s="34"/>
    </row>
    <row r="46" spans="1:15" ht="21.6" customHeight="1">
      <c r="A46" s="24">
        <f>'विद्य्र्थ्याची माहिती'!A46</f>
        <v>37</v>
      </c>
      <c r="B46" s="71">
        <f>'विद्य्र्थ्याची माहिती'!B46</f>
        <v>0</v>
      </c>
      <c r="C46" s="26"/>
      <c r="D46" s="26"/>
      <c r="E46" s="26"/>
      <c r="F46" s="26"/>
      <c r="G46" s="72">
        <f t="shared" si="0"/>
        <v>0</v>
      </c>
      <c r="H46" s="26"/>
      <c r="I46" s="26"/>
      <c r="J46" s="26"/>
      <c r="K46" s="26"/>
      <c r="L46" s="72">
        <f t="shared" si="1"/>
        <v>0</v>
      </c>
      <c r="O46" s="34"/>
    </row>
    <row r="47" spans="1:15" ht="21.6" customHeight="1">
      <c r="A47" s="24">
        <f>'विद्य्र्थ्याची माहिती'!A47</f>
        <v>38</v>
      </c>
      <c r="B47" s="71">
        <f>'विद्य्र्थ्याची माहिती'!B47</f>
        <v>0</v>
      </c>
      <c r="C47" s="26"/>
      <c r="D47" s="26"/>
      <c r="E47" s="26"/>
      <c r="F47" s="26"/>
      <c r="G47" s="72">
        <f t="shared" si="0"/>
        <v>0</v>
      </c>
      <c r="H47" s="26"/>
      <c r="I47" s="26"/>
      <c r="J47" s="26"/>
      <c r="K47" s="26"/>
      <c r="L47" s="72">
        <f t="shared" si="1"/>
        <v>0</v>
      </c>
      <c r="O47" s="34"/>
    </row>
    <row r="48" spans="1:15" ht="21.6" customHeight="1">
      <c r="A48" s="24">
        <f>'विद्य्र्थ्याची माहिती'!A48</f>
        <v>39</v>
      </c>
      <c r="B48" s="71">
        <f>'विद्य्र्थ्याची माहिती'!B48</f>
        <v>0</v>
      </c>
      <c r="C48" s="26"/>
      <c r="D48" s="26"/>
      <c r="E48" s="26"/>
      <c r="F48" s="26"/>
      <c r="G48" s="72">
        <f t="shared" si="0"/>
        <v>0</v>
      </c>
      <c r="H48" s="26"/>
      <c r="I48" s="26"/>
      <c r="J48" s="26"/>
      <c r="K48" s="26"/>
      <c r="L48" s="72">
        <f t="shared" si="1"/>
        <v>0</v>
      </c>
      <c r="O48" s="34"/>
    </row>
    <row r="49" spans="1:15" ht="21.6" customHeight="1">
      <c r="A49" s="24">
        <f>'विद्य्र्थ्याची माहिती'!A49</f>
        <v>40</v>
      </c>
      <c r="B49" s="71">
        <f>'विद्य्र्थ्याची माहिती'!B49</f>
        <v>0</v>
      </c>
      <c r="C49" s="26"/>
      <c r="D49" s="26"/>
      <c r="E49" s="26"/>
      <c r="F49" s="26"/>
      <c r="G49" s="72">
        <f t="shared" si="0"/>
        <v>0</v>
      </c>
      <c r="H49" s="26"/>
      <c r="I49" s="26"/>
      <c r="J49" s="26"/>
      <c r="K49" s="26"/>
      <c r="L49" s="72">
        <f t="shared" si="1"/>
        <v>0</v>
      </c>
      <c r="O49" s="34"/>
    </row>
    <row r="50" spans="1:15" ht="21.6" customHeight="1">
      <c r="A50" s="24">
        <f>'विद्य्र्थ्याची माहिती'!A50</f>
        <v>41</v>
      </c>
      <c r="B50" s="71">
        <f>'विद्य्र्थ्याची माहिती'!B50</f>
        <v>0</v>
      </c>
      <c r="C50" s="26"/>
      <c r="D50" s="26"/>
      <c r="E50" s="26"/>
      <c r="F50" s="26"/>
      <c r="G50" s="72">
        <f t="shared" si="0"/>
        <v>0</v>
      </c>
      <c r="H50" s="26"/>
      <c r="I50" s="26"/>
      <c r="J50" s="26"/>
      <c r="K50" s="26"/>
      <c r="L50" s="72">
        <f t="shared" si="1"/>
        <v>0</v>
      </c>
      <c r="O50" s="34"/>
    </row>
    <row r="51" spans="1:15" ht="21.6" customHeight="1">
      <c r="A51" s="24">
        <f>'विद्य्र्थ्याची माहिती'!A51</f>
        <v>42</v>
      </c>
      <c r="B51" s="71">
        <f>'विद्य्र्थ्याची माहिती'!B51</f>
        <v>0</v>
      </c>
      <c r="C51" s="26"/>
      <c r="D51" s="26"/>
      <c r="E51" s="26"/>
      <c r="F51" s="26"/>
      <c r="G51" s="72">
        <f t="shared" si="0"/>
        <v>0</v>
      </c>
      <c r="H51" s="26"/>
      <c r="I51" s="26"/>
      <c r="J51" s="26"/>
      <c r="K51" s="26"/>
      <c r="L51" s="72">
        <f t="shared" si="1"/>
        <v>0</v>
      </c>
      <c r="O51" s="34"/>
    </row>
    <row r="52" spans="1:15" ht="21.6" customHeight="1">
      <c r="A52" s="24">
        <f>'विद्य्र्थ्याची माहिती'!A52</f>
        <v>43</v>
      </c>
      <c r="B52" s="71">
        <f>'विद्य्र्थ्याची माहिती'!B52</f>
        <v>0</v>
      </c>
      <c r="C52" s="26"/>
      <c r="D52" s="26"/>
      <c r="E52" s="26"/>
      <c r="F52" s="26"/>
      <c r="G52" s="72">
        <f t="shared" si="0"/>
        <v>0</v>
      </c>
      <c r="H52" s="26"/>
      <c r="I52" s="26"/>
      <c r="J52" s="26"/>
      <c r="K52" s="26"/>
      <c r="L52" s="72">
        <f t="shared" si="1"/>
        <v>0</v>
      </c>
      <c r="O52" s="34"/>
    </row>
    <row r="53" spans="1:15" ht="21.6" customHeight="1">
      <c r="A53" s="24">
        <f>'विद्य्र्थ्याची माहिती'!A53</f>
        <v>44</v>
      </c>
      <c r="B53" s="71">
        <f>'विद्य्र्थ्याची माहिती'!B53</f>
        <v>0</v>
      </c>
      <c r="C53" s="26"/>
      <c r="D53" s="26"/>
      <c r="E53" s="26"/>
      <c r="F53" s="26"/>
      <c r="G53" s="72">
        <f t="shared" si="0"/>
        <v>0</v>
      </c>
      <c r="H53" s="26"/>
      <c r="I53" s="26"/>
      <c r="J53" s="26"/>
      <c r="K53" s="26"/>
      <c r="L53" s="72">
        <f t="shared" si="1"/>
        <v>0</v>
      </c>
      <c r="O53" s="34"/>
    </row>
    <row r="54" spans="1:15" ht="21.6" customHeight="1">
      <c r="A54" s="24">
        <f>'विद्य्र्थ्याची माहिती'!A54</f>
        <v>45</v>
      </c>
      <c r="B54" s="71">
        <f>'विद्य्र्थ्याची माहिती'!B54</f>
        <v>0</v>
      </c>
      <c r="C54" s="26"/>
      <c r="D54" s="26"/>
      <c r="E54" s="26"/>
      <c r="F54" s="26"/>
      <c r="G54" s="72">
        <f t="shared" si="0"/>
        <v>0</v>
      </c>
      <c r="H54" s="26"/>
      <c r="I54" s="26"/>
      <c r="J54" s="26"/>
      <c r="K54" s="26"/>
      <c r="L54" s="72">
        <f t="shared" si="1"/>
        <v>0</v>
      </c>
      <c r="O54" s="34"/>
    </row>
    <row r="55" spans="1:15" ht="21.6" customHeight="1">
      <c r="A55" s="24">
        <f>'विद्य्र्थ्याची माहिती'!A55</f>
        <v>46</v>
      </c>
      <c r="B55" s="71">
        <f>'विद्य्र्थ्याची माहिती'!B55</f>
        <v>0</v>
      </c>
      <c r="C55" s="26"/>
      <c r="D55" s="26"/>
      <c r="E55" s="26"/>
      <c r="F55" s="26"/>
      <c r="G55" s="72">
        <f t="shared" si="0"/>
        <v>0</v>
      </c>
      <c r="H55" s="26"/>
      <c r="I55" s="26"/>
      <c r="J55" s="26"/>
      <c r="K55" s="26"/>
      <c r="L55" s="72">
        <f t="shared" si="1"/>
        <v>0</v>
      </c>
      <c r="O55" s="34"/>
    </row>
    <row r="56" spans="1:15" ht="21.6" customHeight="1">
      <c r="A56" s="24">
        <f>'विद्य्र्थ्याची माहिती'!A56</f>
        <v>47</v>
      </c>
      <c r="B56" s="71">
        <f>'विद्य्र्थ्याची माहिती'!B56</f>
        <v>0</v>
      </c>
      <c r="C56" s="26"/>
      <c r="D56" s="26"/>
      <c r="E56" s="26"/>
      <c r="F56" s="26"/>
      <c r="G56" s="72">
        <f t="shared" si="0"/>
        <v>0</v>
      </c>
      <c r="H56" s="26"/>
      <c r="I56" s="26"/>
      <c r="J56" s="26"/>
      <c r="K56" s="26"/>
      <c r="L56" s="72">
        <f t="shared" si="1"/>
        <v>0</v>
      </c>
      <c r="O56" s="34"/>
    </row>
    <row r="57" spans="1:15" ht="21.6" customHeight="1">
      <c r="A57" s="24">
        <f>'विद्य्र्थ्याची माहिती'!A57</f>
        <v>48</v>
      </c>
      <c r="B57" s="71">
        <f>'विद्य्र्थ्याची माहिती'!B57</f>
        <v>0</v>
      </c>
      <c r="C57" s="26"/>
      <c r="D57" s="26"/>
      <c r="E57" s="26"/>
      <c r="F57" s="26"/>
      <c r="G57" s="72">
        <f t="shared" si="0"/>
        <v>0</v>
      </c>
      <c r="H57" s="26"/>
      <c r="I57" s="26"/>
      <c r="J57" s="26"/>
      <c r="K57" s="26"/>
      <c r="L57" s="72">
        <f t="shared" si="1"/>
        <v>0</v>
      </c>
      <c r="O57" s="34"/>
    </row>
    <row r="58" spans="1:15" ht="21.6" customHeight="1">
      <c r="A58" s="24">
        <f>'विद्य्र्थ्याची माहिती'!A58</f>
        <v>49</v>
      </c>
      <c r="B58" s="71">
        <f>'विद्य्र्थ्याची माहिती'!B58</f>
        <v>0</v>
      </c>
      <c r="C58" s="26"/>
      <c r="D58" s="26"/>
      <c r="E58" s="26"/>
      <c r="F58" s="26"/>
      <c r="G58" s="72">
        <f t="shared" si="0"/>
        <v>0</v>
      </c>
      <c r="H58" s="26"/>
      <c r="I58" s="26"/>
      <c r="J58" s="26"/>
      <c r="K58" s="26"/>
      <c r="L58" s="72">
        <f t="shared" si="1"/>
        <v>0</v>
      </c>
      <c r="O58" s="34"/>
    </row>
    <row r="59" spans="1:15" ht="21.6" customHeight="1">
      <c r="A59" s="24">
        <f>'विद्य्र्थ्याची माहिती'!A59</f>
        <v>50</v>
      </c>
      <c r="B59" s="71">
        <f>'विद्य्र्थ्याची माहिती'!B59</f>
        <v>0</v>
      </c>
      <c r="C59" s="26"/>
      <c r="D59" s="26"/>
      <c r="E59" s="26"/>
      <c r="F59" s="26"/>
      <c r="G59" s="72">
        <f t="shared" si="0"/>
        <v>0</v>
      </c>
      <c r="H59" s="26"/>
      <c r="I59" s="26"/>
      <c r="J59" s="26"/>
      <c r="K59" s="26"/>
      <c r="L59" s="72">
        <f t="shared" si="1"/>
        <v>0</v>
      </c>
      <c r="O59" s="34"/>
    </row>
    <row r="60" spans="1:15" s="11" customFormat="1" ht="21.6" customHeight="1">
      <c r="A60" s="325">
        <f>'विद्य्र्थ्याची माहिती'!A60</f>
        <v>51</v>
      </c>
      <c r="B60" s="326">
        <f>'विद्य्र्थ्याची माहिती'!B60</f>
        <v>0</v>
      </c>
      <c r="C60" s="26"/>
      <c r="D60" s="26"/>
      <c r="E60" s="26"/>
      <c r="F60" s="26"/>
      <c r="G60" s="333">
        <f t="shared" si="0"/>
        <v>0</v>
      </c>
      <c r="H60" s="26"/>
      <c r="I60" s="26"/>
      <c r="J60" s="26"/>
      <c r="K60" s="26"/>
      <c r="L60" s="333">
        <f t="shared" si="1"/>
        <v>0</v>
      </c>
      <c r="M60" s="335"/>
      <c r="N60" s="335"/>
    </row>
    <row r="61" spans="1:15" s="11" customFormat="1" ht="21.6" customHeight="1">
      <c r="A61" s="325">
        <f>'विद्य्र्थ्याची माहिती'!A61</f>
        <v>52</v>
      </c>
      <c r="B61" s="326">
        <f>'विद्य्र्थ्याची माहिती'!B61</f>
        <v>0</v>
      </c>
      <c r="C61" s="26"/>
      <c r="D61" s="26"/>
      <c r="E61" s="26"/>
      <c r="F61" s="26"/>
      <c r="G61" s="333">
        <f t="shared" si="0"/>
        <v>0</v>
      </c>
      <c r="H61" s="26"/>
      <c r="I61" s="26"/>
      <c r="J61" s="26"/>
      <c r="K61" s="26"/>
      <c r="L61" s="333">
        <f t="shared" si="1"/>
        <v>0</v>
      </c>
      <c r="M61" s="335"/>
      <c r="N61" s="335"/>
    </row>
    <row r="62" spans="1:15" s="11" customFormat="1" ht="21.6" customHeight="1">
      <c r="A62" s="325">
        <f>'विद्य्र्थ्याची माहिती'!A62</f>
        <v>53</v>
      </c>
      <c r="B62" s="326">
        <f>'विद्य्र्थ्याची माहिती'!B62</f>
        <v>0</v>
      </c>
      <c r="C62" s="26"/>
      <c r="D62" s="26"/>
      <c r="E62" s="26"/>
      <c r="F62" s="26"/>
      <c r="G62" s="333">
        <f t="shared" si="0"/>
        <v>0</v>
      </c>
      <c r="H62" s="26"/>
      <c r="I62" s="26"/>
      <c r="J62" s="26"/>
      <c r="K62" s="26"/>
      <c r="L62" s="333">
        <f t="shared" si="1"/>
        <v>0</v>
      </c>
      <c r="M62" s="335"/>
      <c r="N62" s="335"/>
    </row>
    <row r="63" spans="1:15" s="11" customFormat="1" ht="21.6" customHeight="1">
      <c r="A63" s="325">
        <f>'विद्य्र्थ्याची माहिती'!A63</f>
        <v>54</v>
      </c>
      <c r="B63" s="326">
        <f>'विद्य्र्थ्याची माहिती'!B63</f>
        <v>0</v>
      </c>
      <c r="C63" s="26"/>
      <c r="D63" s="26"/>
      <c r="E63" s="26"/>
      <c r="F63" s="26"/>
      <c r="G63" s="333">
        <f t="shared" si="0"/>
        <v>0</v>
      </c>
      <c r="H63" s="26"/>
      <c r="I63" s="26"/>
      <c r="J63" s="26"/>
      <c r="K63" s="26"/>
      <c r="L63" s="333">
        <f t="shared" si="1"/>
        <v>0</v>
      </c>
      <c r="M63" s="335"/>
      <c r="N63" s="335"/>
    </row>
    <row r="64" spans="1:15" s="11" customFormat="1" ht="21.6" customHeight="1">
      <c r="A64" s="325">
        <f>'विद्य्र्थ्याची माहिती'!A64</f>
        <v>55</v>
      </c>
      <c r="B64" s="326">
        <f>'विद्य्र्थ्याची माहिती'!B64</f>
        <v>0</v>
      </c>
      <c r="C64" s="26"/>
      <c r="D64" s="26"/>
      <c r="E64" s="26"/>
      <c r="F64" s="26"/>
      <c r="G64" s="333">
        <f t="shared" si="0"/>
        <v>0</v>
      </c>
      <c r="H64" s="26"/>
      <c r="I64" s="26"/>
      <c r="J64" s="26"/>
      <c r="K64" s="26"/>
      <c r="L64" s="333">
        <f t="shared" si="1"/>
        <v>0</v>
      </c>
      <c r="M64" s="335"/>
      <c r="N64" s="335"/>
    </row>
    <row r="65" spans="1:17" s="11" customFormat="1" ht="21.6" customHeight="1">
      <c r="A65" s="325">
        <f>'विद्य्र्थ्याची माहिती'!A65</f>
        <v>56</v>
      </c>
      <c r="B65" s="326">
        <f>'विद्य्र्थ्याची माहिती'!B65</f>
        <v>0</v>
      </c>
      <c r="C65" s="26"/>
      <c r="D65" s="26"/>
      <c r="E65" s="26"/>
      <c r="F65" s="26"/>
      <c r="G65" s="333">
        <f t="shared" si="0"/>
        <v>0</v>
      </c>
      <c r="H65" s="26"/>
      <c r="I65" s="26"/>
      <c r="J65" s="26"/>
      <c r="K65" s="26"/>
      <c r="L65" s="333">
        <f t="shared" si="1"/>
        <v>0</v>
      </c>
      <c r="M65" s="335"/>
      <c r="N65" s="335"/>
    </row>
    <row r="66" spans="1:17" s="11" customFormat="1" ht="21.6" customHeight="1">
      <c r="A66" s="325">
        <f>'विद्य्र्थ्याची माहिती'!A66</f>
        <v>57</v>
      </c>
      <c r="B66" s="326">
        <f>'विद्य्र्थ्याची माहिती'!B66</f>
        <v>0</v>
      </c>
      <c r="C66" s="26"/>
      <c r="D66" s="26"/>
      <c r="E66" s="26"/>
      <c r="F66" s="26"/>
      <c r="G66" s="333">
        <f t="shared" si="0"/>
        <v>0</v>
      </c>
      <c r="H66" s="26"/>
      <c r="I66" s="26"/>
      <c r="J66" s="26"/>
      <c r="K66" s="26"/>
      <c r="L66" s="333">
        <f t="shared" si="1"/>
        <v>0</v>
      </c>
      <c r="M66" s="335"/>
      <c r="N66" s="335"/>
    </row>
    <row r="67" spans="1:17" s="11" customFormat="1" ht="21.6" customHeight="1">
      <c r="A67" s="325">
        <f>'विद्य्र्थ्याची माहिती'!A67</f>
        <v>58</v>
      </c>
      <c r="B67" s="326">
        <f>'विद्य्र्थ्याची माहिती'!B67</f>
        <v>0</v>
      </c>
      <c r="C67" s="26"/>
      <c r="D67" s="26"/>
      <c r="E67" s="26"/>
      <c r="F67" s="26"/>
      <c r="G67" s="333">
        <f t="shared" si="0"/>
        <v>0</v>
      </c>
      <c r="H67" s="26"/>
      <c r="I67" s="26"/>
      <c r="J67" s="26"/>
      <c r="K67" s="26"/>
      <c r="L67" s="333">
        <f t="shared" si="1"/>
        <v>0</v>
      </c>
      <c r="M67" s="335"/>
      <c r="N67" s="335"/>
    </row>
    <row r="68" spans="1:17" s="11" customFormat="1" ht="21.6" customHeight="1">
      <c r="A68" s="325">
        <f>'विद्य्र्थ्याची माहिती'!A68</f>
        <v>59</v>
      </c>
      <c r="B68" s="326">
        <f>'विद्य्र्थ्याची माहिती'!B68</f>
        <v>0</v>
      </c>
      <c r="C68" s="26"/>
      <c r="D68" s="26"/>
      <c r="E68" s="26"/>
      <c r="F68" s="26"/>
      <c r="G68" s="333">
        <f t="shared" si="0"/>
        <v>0</v>
      </c>
      <c r="H68" s="26"/>
      <c r="I68" s="26"/>
      <c r="J68" s="26"/>
      <c r="K68" s="26"/>
      <c r="L68" s="333">
        <f t="shared" si="1"/>
        <v>0</v>
      </c>
      <c r="M68" s="335"/>
      <c r="N68" s="335"/>
    </row>
    <row r="69" spans="1:17" s="11" customFormat="1" ht="21.6" customHeight="1">
      <c r="A69" s="325">
        <f>'विद्य्र्थ्याची माहिती'!A69</f>
        <v>60</v>
      </c>
      <c r="B69" s="326">
        <f>'विद्य्र्थ्याची माहिती'!B69</f>
        <v>0</v>
      </c>
      <c r="C69" s="26"/>
      <c r="D69" s="26"/>
      <c r="E69" s="26"/>
      <c r="F69" s="26"/>
      <c r="G69" s="333">
        <f t="shared" si="0"/>
        <v>0</v>
      </c>
      <c r="H69" s="26"/>
      <c r="I69" s="26"/>
      <c r="J69" s="26"/>
      <c r="K69" s="26"/>
      <c r="L69" s="333">
        <f t="shared" si="1"/>
        <v>0</v>
      </c>
      <c r="M69" s="335"/>
      <c r="N69" s="335"/>
    </row>
    <row r="70" spans="1:17" s="69" customFormat="1" ht="21.6" customHeight="1">
      <c r="A70" s="407" t="s">
        <v>145</v>
      </c>
      <c r="B70" s="407"/>
      <c r="C70" s="407"/>
      <c r="D70" s="407"/>
      <c r="E70" s="407"/>
      <c r="F70" s="407"/>
      <c r="G70" s="407"/>
      <c r="H70" s="407"/>
      <c r="I70" s="407"/>
      <c r="J70" s="407"/>
      <c r="K70" s="407"/>
      <c r="L70" s="407"/>
    </row>
    <row r="71" spans="1:17" s="54" customFormat="1" ht="21.6" customHeight="1"/>
    <row r="72" spans="1:17" s="73" customFormat="1" ht="21.6" customHeight="1">
      <c r="A72" s="54"/>
      <c r="B72" s="73" t="str">
        <f>MASTER!B16</f>
        <v>श्री. लेंडे किरण विठ्ठल</v>
      </c>
      <c r="C72" s="54"/>
      <c r="D72" s="54"/>
      <c r="E72" s="54"/>
      <c r="F72" s="54"/>
      <c r="G72" s="54"/>
      <c r="H72" s="431" t="str">
        <f>MASTER!B8</f>
        <v>श्री. लेंडे किरण विठ्ठल</v>
      </c>
      <c r="I72" s="431"/>
      <c r="J72" s="431"/>
      <c r="K72" s="431"/>
      <c r="L72" s="431"/>
      <c r="M72" s="54"/>
      <c r="N72" s="54"/>
      <c r="O72" s="54"/>
      <c r="P72" s="54"/>
      <c r="Q72" s="54"/>
    </row>
    <row r="73" spans="1:17" s="73" customFormat="1" ht="21.6" customHeight="1">
      <c r="A73" s="54"/>
      <c r="B73" s="74" t="s">
        <v>31</v>
      </c>
      <c r="C73" s="54"/>
      <c r="D73" s="54"/>
      <c r="E73" s="54"/>
      <c r="F73" s="54"/>
      <c r="G73" s="54"/>
      <c r="H73" s="430" t="s">
        <v>42</v>
      </c>
      <c r="I73" s="430"/>
      <c r="J73" s="430"/>
      <c r="K73" s="430"/>
      <c r="L73" s="430"/>
      <c r="M73" s="54"/>
      <c r="N73" s="54"/>
      <c r="O73" s="54"/>
      <c r="P73" s="54"/>
      <c r="Q73" s="54"/>
    </row>
    <row r="74" spans="1:17" s="73" customFormat="1" ht="21.6" customHeight="1">
      <c r="A74" s="54"/>
      <c r="B74" s="54"/>
      <c r="C74" s="54"/>
      <c r="D74" s="54"/>
      <c r="E74" s="54"/>
      <c r="F74" s="54"/>
      <c r="G74" s="54"/>
      <c r="H74" s="54"/>
      <c r="I74" s="54"/>
      <c r="J74" s="54"/>
      <c r="K74" s="54"/>
      <c r="L74" s="54"/>
      <c r="M74" s="54"/>
      <c r="N74" s="54"/>
      <c r="O74" s="54"/>
      <c r="P74" s="54"/>
      <c r="Q74" s="54"/>
    </row>
    <row r="75" spans="1:17" s="73" customFormat="1" ht="21.6" customHeight="1">
      <c r="A75" s="54"/>
      <c r="B75" s="54"/>
      <c r="C75" s="54"/>
      <c r="D75" s="54"/>
      <c r="E75" s="54"/>
      <c r="F75" s="54"/>
      <c r="G75" s="54"/>
      <c r="H75" s="54"/>
      <c r="I75" s="54"/>
      <c r="J75" s="54"/>
      <c r="K75" s="54"/>
      <c r="L75" s="54"/>
      <c r="M75" s="54"/>
      <c r="N75" s="54"/>
      <c r="O75" s="54"/>
      <c r="P75" s="54"/>
      <c r="Q75" s="54"/>
    </row>
    <row r="76" spans="1:17" s="73" customFormat="1" ht="21.6" customHeight="1">
      <c r="A76" s="54"/>
      <c r="B76" s="54"/>
      <c r="C76" s="54"/>
      <c r="D76" s="54"/>
      <c r="E76" s="54"/>
      <c r="F76" s="54"/>
      <c r="G76" s="54"/>
      <c r="H76" s="54"/>
      <c r="I76" s="54"/>
      <c r="J76" s="54"/>
      <c r="K76" s="54"/>
      <c r="L76" s="54"/>
      <c r="M76" s="54"/>
      <c r="N76" s="54"/>
      <c r="O76" s="54"/>
      <c r="P76" s="54"/>
      <c r="Q76" s="54"/>
    </row>
    <row r="77" spans="1:17" s="73" customFormat="1" ht="21.6" customHeight="1">
      <c r="A77" s="54"/>
      <c r="B77" s="54"/>
      <c r="C77" s="54"/>
      <c r="D77" s="54"/>
      <c r="E77" s="54"/>
      <c r="F77" s="54"/>
      <c r="G77" s="54"/>
      <c r="H77" s="54"/>
      <c r="I77" s="54"/>
      <c r="J77" s="54"/>
      <c r="K77" s="54"/>
      <c r="L77" s="54"/>
      <c r="M77" s="54"/>
      <c r="N77" s="54"/>
      <c r="O77" s="54"/>
      <c r="P77" s="54"/>
      <c r="Q77" s="54"/>
    </row>
    <row r="78" spans="1:17" ht="21.6" customHeight="1">
      <c r="A78" s="69"/>
      <c r="B78" s="69"/>
      <c r="C78" s="69"/>
      <c r="D78" s="69"/>
      <c r="E78" s="69"/>
      <c r="F78" s="69"/>
      <c r="G78" s="69"/>
      <c r="H78" s="69"/>
      <c r="I78" s="69"/>
      <c r="J78" s="69"/>
      <c r="K78" s="69"/>
      <c r="L78" s="69"/>
      <c r="P78" s="69"/>
      <c r="Q78" s="69"/>
    </row>
    <row r="79" spans="1:17" ht="21.6" customHeight="1">
      <c r="A79" s="69"/>
      <c r="B79" s="69"/>
      <c r="C79" s="69"/>
      <c r="D79" s="69"/>
      <c r="E79" s="69"/>
      <c r="F79" s="69"/>
      <c r="G79" s="69"/>
      <c r="H79" s="69"/>
      <c r="I79" s="69"/>
      <c r="J79" s="69"/>
      <c r="K79" s="69"/>
      <c r="L79" s="69"/>
      <c r="P79" s="69"/>
      <c r="Q79" s="69"/>
    </row>
    <row r="80" spans="1:17" ht="21.6" customHeight="1">
      <c r="A80" s="69"/>
      <c r="B80" s="69"/>
      <c r="C80" s="69"/>
      <c r="D80" s="69"/>
      <c r="E80" s="69"/>
      <c r="F80" s="69"/>
      <c r="G80" s="69"/>
      <c r="H80" s="69"/>
      <c r="I80" s="69"/>
      <c r="J80" s="69"/>
      <c r="K80" s="69"/>
      <c r="L80" s="69"/>
      <c r="P80" s="69"/>
      <c r="Q80" s="69"/>
    </row>
  </sheetData>
  <sheetProtection algorithmName="SHA-512" hashValue="tyx6po7/WEah6mTeXljqmtcXuzahtelBKYX/22zzqeqms7HECLc+du8koAvlWi8nK1/kxW9XJxrx4NBU0byAig==" saltValue="/SRq3JriyKf9v2kt04PDqA==" spinCount="100000" sheet="1" objects="1" scenarios="1"/>
  <mergeCells count="23">
    <mergeCell ref="H73:L73"/>
    <mergeCell ref="I7:I8"/>
    <mergeCell ref="J7:J8"/>
    <mergeCell ref="K7:K8"/>
    <mergeCell ref="L7:L8"/>
    <mergeCell ref="A70:L70"/>
    <mergeCell ref="H72:L72"/>
    <mergeCell ref="A6:A9"/>
    <mergeCell ref="B6:B9"/>
    <mergeCell ref="C6:G6"/>
    <mergeCell ref="H6:L6"/>
    <mergeCell ref="C7:C8"/>
    <mergeCell ref="D7:D8"/>
    <mergeCell ref="E7:E8"/>
    <mergeCell ref="F7:F8"/>
    <mergeCell ref="G7:G8"/>
    <mergeCell ref="H7:H8"/>
    <mergeCell ref="A1:L2"/>
    <mergeCell ref="C3:G3"/>
    <mergeCell ref="H3:L3"/>
    <mergeCell ref="A4:L4"/>
    <mergeCell ref="A5:D5"/>
    <mergeCell ref="E5:L5"/>
  </mergeCells>
  <pageMargins left="0.5" right="0.25" top="0.25" bottom="1" header="0" footer="0"/>
  <pageSetup paperSize="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P80"/>
  <sheetViews>
    <sheetView view="pageBreakPreview" zoomScale="6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9" customWidth="1"/>
    <col min="2" max="2" width="28" style="19" customWidth="1"/>
    <col min="3" max="10" width="5.5703125" style="19" customWidth="1"/>
    <col min="11" max="12" width="5.5703125" style="34" customWidth="1"/>
    <col min="13" max="13" width="7.7109375" style="19" customWidth="1"/>
    <col min="14" max="14" width="6.28515625" style="18" customWidth="1"/>
    <col min="15" max="15" width="11.28515625" style="19" customWidth="1"/>
    <col min="16" max="16" width="18" style="19" customWidth="1"/>
    <col min="17" max="16384" width="9.140625" style="19"/>
  </cols>
  <sheetData>
    <row r="1" spans="1:16"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row>
    <row r="2" spans="1:16" ht="21.6" customHeight="1">
      <c r="A2" s="416"/>
      <c r="B2" s="416"/>
      <c r="C2" s="416"/>
      <c r="D2" s="416"/>
      <c r="E2" s="416"/>
      <c r="F2" s="416"/>
      <c r="G2" s="416"/>
      <c r="H2" s="416"/>
      <c r="I2" s="416"/>
      <c r="J2" s="416"/>
      <c r="K2" s="416"/>
      <c r="L2" s="416"/>
      <c r="M2" s="416"/>
    </row>
    <row r="3" spans="1:16" s="30" customFormat="1" ht="21.6" customHeight="1">
      <c r="A3" s="192" t="s">
        <v>121</v>
      </c>
      <c r="B3" s="47" t="str">
        <f>MASTER!B6</f>
        <v>9 वी</v>
      </c>
      <c r="C3" s="422"/>
      <c r="D3" s="422"/>
      <c r="E3" s="422"/>
      <c r="F3" s="422"/>
      <c r="G3" s="423" t="str">
        <f>MASTER!F17</f>
        <v>विषय - इंग्रजी</v>
      </c>
      <c r="H3" s="423"/>
      <c r="I3" s="423"/>
      <c r="J3" s="423"/>
      <c r="K3" s="423"/>
      <c r="L3" s="423"/>
      <c r="M3" s="420"/>
      <c r="N3" s="18"/>
    </row>
    <row r="4" spans="1:16" ht="21.6" customHeight="1">
      <c r="A4" s="417" t="str">
        <f>MASTER!H15</f>
        <v>वार्षिक निकाल पत्रक (सन 2026-2027)</v>
      </c>
      <c r="B4" s="417"/>
      <c r="C4" s="417"/>
      <c r="D4" s="417"/>
      <c r="E4" s="417"/>
      <c r="F4" s="417"/>
      <c r="G4" s="417"/>
      <c r="H4" s="417"/>
      <c r="I4" s="417"/>
      <c r="J4" s="417"/>
      <c r="K4" s="417"/>
      <c r="L4" s="417"/>
      <c r="M4" s="417"/>
    </row>
    <row r="5" spans="1:16" ht="21.6" customHeight="1">
      <c r="A5" s="418" t="str">
        <f>MASTER!C7</f>
        <v>वर्ग शिक्षक- श्री. ढगे भरत बुधाजी</v>
      </c>
      <c r="B5" s="418"/>
      <c r="C5" s="418"/>
      <c r="D5" s="419"/>
      <c r="E5" s="420" t="str">
        <f>MASTER!C17</f>
        <v>विषय शिक्षक- श्री. ढगे भरत बुधाजी</v>
      </c>
      <c r="F5" s="421"/>
      <c r="G5" s="421"/>
      <c r="H5" s="421"/>
      <c r="I5" s="421"/>
      <c r="J5" s="421"/>
      <c r="K5" s="421"/>
      <c r="L5" s="421"/>
      <c r="M5" s="421"/>
    </row>
    <row r="6" spans="1:16" ht="21.6" customHeight="1">
      <c r="A6" s="409" t="s">
        <v>193</v>
      </c>
      <c r="B6" s="410" t="s">
        <v>0</v>
      </c>
      <c r="C6" s="411" t="s">
        <v>1</v>
      </c>
      <c r="D6" s="411"/>
      <c r="E6" s="411"/>
      <c r="F6" s="411" t="s">
        <v>109</v>
      </c>
      <c r="G6" s="411"/>
      <c r="H6" s="411"/>
      <c r="I6" s="410" t="s">
        <v>108</v>
      </c>
      <c r="J6" s="410"/>
      <c r="K6" s="410"/>
      <c r="L6" s="410"/>
      <c r="M6" s="410"/>
    </row>
    <row r="7" spans="1:16" ht="21.6" customHeight="1">
      <c r="A7" s="409"/>
      <c r="B7" s="410"/>
      <c r="C7" s="405" t="s">
        <v>11</v>
      </c>
      <c r="D7" s="406" t="s">
        <v>111</v>
      </c>
      <c r="E7" s="405" t="s">
        <v>6</v>
      </c>
      <c r="F7" s="405" t="s">
        <v>11</v>
      </c>
      <c r="G7" s="406" t="s">
        <v>111</v>
      </c>
      <c r="H7" s="405" t="s">
        <v>6</v>
      </c>
      <c r="I7" s="405" t="s">
        <v>107</v>
      </c>
      <c r="J7" s="405" t="s">
        <v>110</v>
      </c>
      <c r="K7" s="412" t="s">
        <v>321</v>
      </c>
      <c r="L7" s="414" t="s">
        <v>6</v>
      </c>
      <c r="M7" s="405" t="s">
        <v>5</v>
      </c>
    </row>
    <row r="8" spans="1:16" ht="21.6" customHeight="1">
      <c r="A8" s="409"/>
      <c r="B8" s="410"/>
      <c r="C8" s="405"/>
      <c r="D8" s="406"/>
      <c r="E8" s="405"/>
      <c r="F8" s="405"/>
      <c r="G8" s="406"/>
      <c r="H8" s="405"/>
      <c r="I8" s="405"/>
      <c r="J8" s="405"/>
      <c r="K8" s="413"/>
      <c r="L8" s="415"/>
      <c r="M8" s="405"/>
      <c r="O8" s="18"/>
    </row>
    <row r="9" spans="1:16" s="23" customFormat="1" ht="21.6" customHeight="1">
      <c r="A9" s="409"/>
      <c r="B9" s="410"/>
      <c r="C9" s="20">
        <v>80</v>
      </c>
      <c r="D9" s="20">
        <f>'तृ.भाषा-अ.मूल्यमापन'!G9</f>
        <v>20</v>
      </c>
      <c r="E9" s="21">
        <f>SUM(C9:D9)</f>
        <v>100</v>
      </c>
      <c r="F9" s="20">
        <v>80</v>
      </c>
      <c r="G9" s="20">
        <f>'तृ.भाषा-अ.मूल्यमापन'!L9</f>
        <v>20</v>
      </c>
      <c r="H9" s="21">
        <f>SUM(F9:G9)</f>
        <v>100</v>
      </c>
      <c r="I9" s="21">
        <f>SUM(E9,H9)</f>
        <v>200</v>
      </c>
      <c r="J9" s="20">
        <f>ROUND(I9/2,0)</f>
        <v>100</v>
      </c>
      <c r="K9" s="20" t="s">
        <v>322</v>
      </c>
      <c r="L9" s="199">
        <f>SUM(J9:K9)</f>
        <v>100</v>
      </c>
      <c r="M9" s="41" t="str">
        <f>IF(L9&gt;=35,"Pass","Fail")</f>
        <v>Pass</v>
      </c>
      <c r="N9" s="22"/>
      <c r="O9" s="22"/>
      <c r="P9" s="22"/>
    </row>
    <row r="10" spans="1:16" ht="21.6" customHeight="1">
      <c r="A10" s="24">
        <f>'विद्य्र्थ्याची माहिती'!A10</f>
        <v>1</v>
      </c>
      <c r="B10" s="25" t="str">
        <f>'विद्य्र्थ्याची माहिती'!B10</f>
        <v>चि. समीर यशवंत देशमुख सखाराम</v>
      </c>
      <c r="C10" s="26">
        <v>51</v>
      </c>
      <c r="D10" s="33">
        <f>'तृ.भाषा-अ.मूल्यमापन'!G10</f>
        <v>19</v>
      </c>
      <c r="E10" s="27">
        <f t="shared" ref="E10:E69" si="0">SUM(C10:D10)</f>
        <v>70</v>
      </c>
      <c r="F10" s="26">
        <v>53</v>
      </c>
      <c r="G10" s="33">
        <f>'तृ.भाषा-अ.मूल्यमापन'!L10</f>
        <v>16</v>
      </c>
      <c r="H10" s="27">
        <f t="shared" ref="H10:H69" si="1">SUM(F10:G10)</f>
        <v>69</v>
      </c>
      <c r="I10" s="27">
        <f t="shared" ref="I10:I69" si="2">SUM(E10,H10)</f>
        <v>139</v>
      </c>
      <c r="J10" s="33">
        <f t="shared" ref="J10:J69" si="3">ROUND(I10/2,0)</f>
        <v>70</v>
      </c>
      <c r="K10" s="201">
        <v>8</v>
      </c>
      <c r="L10" s="200">
        <f t="shared" ref="L10:L69" si="4">SUM(J10:K10)</f>
        <v>78</v>
      </c>
      <c r="M10" s="33" t="str">
        <f>IF(L10&gt;=35,"Pass","Fail")</f>
        <v>Pass</v>
      </c>
      <c r="O10" s="18"/>
      <c r="P10" s="18"/>
    </row>
    <row r="11" spans="1:16" ht="21.6" customHeight="1">
      <c r="A11" s="24">
        <f>'विद्य्र्थ्याची माहिती'!A11</f>
        <v>2</v>
      </c>
      <c r="B11" s="25">
        <f>'विद्य्र्थ्याची माहिती'!B11</f>
        <v>0</v>
      </c>
      <c r="C11" s="26"/>
      <c r="D11" s="33">
        <f>'तृ.भाषा-अ.मूल्यमापन'!G11</f>
        <v>0</v>
      </c>
      <c r="E11" s="27">
        <f t="shared" si="0"/>
        <v>0</v>
      </c>
      <c r="F11" s="26"/>
      <c r="G11" s="33">
        <f>'तृ.भाषा-अ.मूल्यमापन'!L11</f>
        <v>0</v>
      </c>
      <c r="H11" s="27">
        <f t="shared" si="1"/>
        <v>0</v>
      </c>
      <c r="I11" s="27">
        <f t="shared" si="2"/>
        <v>0</v>
      </c>
      <c r="J11" s="33">
        <f t="shared" si="3"/>
        <v>0</v>
      </c>
      <c r="K11" s="201" t="s">
        <v>322</v>
      </c>
      <c r="L11" s="200">
        <f t="shared" si="4"/>
        <v>0</v>
      </c>
      <c r="M11" s="33" t="str">
        <f t="shared" ref="M11:M69" si="5">IF(L11&gt;=35,"Pass","Fail")</f>
        <v>Fail</v>
      </c>
      <c r="O11" s="18"/>
      <c r="P11" s="18"/>
    </row>
    <row r="12" spans="1:16" ht="21.6" customHeight="1">
      <c r="A12" s="24">
        <f>'विद्य्र्थ्याची माहिती'!A12</f>
        <v>3</v>
      </c>
      <c r="B12" s="25">
        <f>'विद्य्र्थ्याची माहिती'!B12</f>
        <v>0</v>
      </c>
      <c r="C12" s="26"/>
      <c r="D12" s="33">
        <f>'तृ.भाषा-अ.मूल्यमापन'!G12</f>
        <v>0</v>
      </c>
      <c r="E12" s="27">
        <f t="shared" si="0"/>
        <v>0</v>
      </c>
      <c r="F12" s="26"/>
      <c r="G12" s="33">
        <f>'तृ.भाषा-अ.मूल्यमापन'!L12</f>
        <v>0</v>
      </c>
      <c r="H12" s="27">
        <f t="shared" si="1"/>
        <v>0</v>
      </c>
      <c r="I12" s="27">
        <f t="shared" si="2"/>
        <v>0</v>
      </c>
      <c r="J12" s="33">
        <f t="shared" si="3"/>
        <v>0</v>
      </c>
      <c r="K12" s="201" t="s">
        <v>322</v>
      </c>
      <c r="L12" s="200">
        <f t="shared" si="4"/>
        <v>0</v>
      </c>
      <c r="M12" s="33" t="str">
        <f t="shared" si="5"/>
        <v>Fail</v>
      </c>
      <c r="O12" s="18"/>
      <c r="P12" s="18"/>
    </row>
    <row r="13" spans="1:16" ht="21.6" customHeight="1">
      <c r="A13" s="24">
        <f>'विद्य्र्थ्याची माहिती'!A13</f>
        <v>4</v>
      </c>
      <c r="B13" s="25">
        <f>'विद्य्र्थ्याची माहिती'!B13</f>
        <v>0</v>
      </c>
      <c r="C13" s="26"/>
      <c r="D13" s="33">
        <f>'तृ.भाषा-अ.मूल्यमापन'!G13</f>
        <v>0</v>
      </c>
      <c r="E13" s="27">
        <f t="shared" si="0"/>
        <v>0</v>
      </c>
      <c r="F13" s="26"/>
      <c r="G13" s="33">
        <f>'तृ.भाषा-अ.मूल्यमापन'!L13</f>
        <v>0</v>
      </c>
      <c r="H13" s="27">
        <f t="shared" si="1"/>
        <v>0</v>
      </c>
      <c r="I13" s="27">
        <f t="shared" si="2"/>
        <v>0</v>
      </c>
      <c r="J13" s="33">
        <f t="shared" si="3"/>
        <v>0</v>
      </c>
      <c r="K13" s="201" t="s">
        <v>322</v>
      </c>
      <c r="L13" s="200">
        <f t="shared" si="4"/>
        <v>0</v>
      </c>
      <c r="M13" s="33" t="str">
        <f t="shared" si="5"/>
        <v>Fail</v>
      </c>
      <c r="O13" s="18"/>
      <c r="P13" s="18"/>
    </row>
    <row r="14" spans="1:16" ht="21.6" customHeight="1">
      <c r="A14" s="24">
        <f>'विद्य्र्थ्याची माहिती'!A14</f>
        <v>5</v>
      </c>
      <c r="B14" s="25">
        <f>'विद्य्र्थ्याची माहिती'!B14</f>
        <v>0</v>
      </c>
      <c r="C14" s="26"/>
      <c r="D14" s="33">
        <f>'तृ.भाषा-अ.मूल्यमापन'!G14</f>
        <v>0</v>
      </c>
      <c r="E14" s="27">
        <f t="shared" si="0"/>
        <v>0</v>
      </c>
      <c r="F14" s="26"/>
      <c r="G14" s="33">
        <f>'तृ.भाषा-अ.मूल्यमापन'!L14</f>
        <v>0</v>
      </c>
      <c r="H14" s="27">
        <f t="shared" si="1"/>
        <v>0</v>
      </c>
      <c r="I14" s="27">
        <f t="shared" si="2"/>
        <v>0</v>
      </c>
      <c r="J14" s="33">
        <f t="shared" si="3"/>
        <v>0</v>
      </c>
      <c r="K14" s="201" t="s">
        <v>322</v>
      </c>
      <c r="L14" s="200">
        <f t="shared" si="4"/>
        <v>0</v>
      </c>
      <c r="M14" s="33" t="str">
        <f t="shared" si="5"/>
        <v>Fail</v>
      </c>
      <c r="O14" s="18"/>
      <c r="P14" s="18"/>
    </row>
    <row r="15" spans="1:16" ht="21.6" customHeight="1">
      <c r="A15" s="24">
        <f>'विद्य्र्थ्याची माहिती'!A15</f>
        <v>6</v>
      </c>
      <c r="B15" s="25">
        <f>'विद्य्र्थ्याची माहिती'!B15</f>
        <v>0</v>
      </c>
      <c r="C15" s="26"/>
      <c r="D15" s="33">
        <f>'तृ.भाषा-अ.मूल्यमापन'!G15</f>
        <v>0</v>
      </c>
      <c r="E15" s="27">
        <f t="shared" si="0"/>
        <v>0</v>
      </c>
      <c r="F15" s="26"/>
      <c r="G15" s="33">
        <f>'तृ.भाषा-अ.मूल्यमापन'!L15</f>
        <v>0</v>
      </c>
      <c r="H15" s="27">
        <f t="shared" si="1"/>
        <v>0</v>
      </c>
      <c r="I15" s="27">
        <f t="shared" si="2"/>
        <v>0</v>
      </c>
      <c r="J15" s="33">
        <f t="shared" si="3"/>
        <v>0</v>
      </c>
      <c r="K15" s="201" t="s">
        <v>322</v>
      </c>
      <c r="L15" s="200">
        <f t="shared" si="4"/>
        <v>0</v>
      </c>
      <c r="M15" s="33" t="str">
        <f t="shared" si="5"/>
        <v>Fail</v>
      </c>
      <c r="O15" s="18"/>
      <c r="P15" s="18"/>
    </row>
    <row r="16" spans="1:16" ht="21.6" customHeight="1">
      <c r="A16" s="24">
        <f>'विद्य्र्थ्याची माहिती'!A16</f>
        <v>7</v>
      </c>
      <c r="B16" s="25">
        <f>'विद्य्र्थ्याची माहिती'!B16</f>
        <v>0</v>
      </c>
      <c r="C16" s="26"/>
      <c r="D16" s="33">
        <f>'तृ.भाषा-अ.मूल्यमापन'!G16</f>
        <v>0</v>
      </c>
      <c r="E16" s="27">
        <f t="shared" si="0"/>
        <v>0</v>
      </c>
      <c r="F16" s="26"/>
      <c r="G16" s="33">
        <f>'तृ.भाषा-अ.मूल्यमापन'!L16</f>
        <v>0</v>
      </c>
      <c r="H16" s="27">
        <f t="shared" si="1"/>
        <v>0</v>
      </c>
      <c r="I16" s="27">
        <f t="shared" si="2"/>
        <v>0</v>
      </c>
      <c r="J16" s="33">
        <f t="shared" si="3"/>
        <v>0</v>
      </c>
      <c r="K16" s="201" t="s">
        <v>322</v>
      </c>
      <c r="L16" s="200">
        <f t="shared" si="4"/>
        <v>0</v>
      </c>
      <c r="M16" s="33" t="str">
        <f t="shared" si="5"/>
        <v>Fail</v>
      </c>
    </row>
    <row r="17" spans="1:13" ht="21.6" customHeight="1">
      <c r="A17" s="24">
        <f>'विद्य्र्थ्याची माहिती'!A17</f>
        <v>8</v>
      </c>
      <c r="B17" s="25">
        <f>'विद्य्र्थ्याची माहिती'!B17</f>
        <v>0</v>
      </c>
      <c r="C17" s="26"/>
      <c r="D17" s="33">
        <f>'तृ.भाषा-अ.मूल्यमापन'!G17</f>
        <v>0</v>
      </c>
      <c r="E17" s="27">
        <f t="shared" si="0"/>
        <v>0</v>
      </c>
      <c r="F17" s="26"/>
      <c r="G17" s="33">
        <f>'तृ.भाषा-अ.मूल्यमापन'!L17</f>
        <v>0</v>
      </c>
      <c r="H17" s="27">
        <f t="shared" si="1"/>
        <v>0</v>
      </c>
      <c r="I17" s="27">
        <f t="shared" si="2"/>
        <v>0</v>
      </c>
      <c r="J17" s="33">
        <f t="shared" si="3"/>
        <v>0</v>
      </c>
      <c r="K17" s="201" t="s">
        <v>322</v>
      </c>
      <c r="L17" s="200">
        <f t="shared" si="4"/>
        <v>0</v>
      </c>
      <c r="M17" s="33" t="str">
        <f t="shared" si="5"/>
        <v>Fail</v>
      </c>
    </row>
    <row r="18" spans="1:13" ht="21.6" customHeight="1">
      <c r="A18" s="24">
        <f>'विद्य्र्थ्याची माहिती'!A18</f>
        <v>9</v>
      </c>
      <c r="B18" s="25">
        <f>'विद्य्र्थ्याची माहिती'!B18</f>
        <v>0</v>
      </c>
      <c r="C18" s="26"/>
      <c r="D18" s="33">
        <f>'तृ.भाषा-अ.मूल्यमापन'!G18</f>
        <v>0</v>
      </c>
      <c r="E18" s="27">
        <f t="shared" si="0"/>
        <v>0</v>
      </c>
      <c r="F18" s="26"/>
      <c r="G18" s="33">
        <f>'तृ.भाषा-अ.मूल्यमापन'!L18</f>
        <v>0</v>
      </c>
      <c r="H18" s="27">
        <f t="shared" si="1"/>
        <v>0</v>
      </c>
      <c r="I18" s="27">
        <f t="shared" si="2"/>
        <v>0</v>
      </c>
      <c r="J18" s="33">
        <f t="shared" si="3"/>
        <v>0</v>
      </c>
      <c r="K18" s="201" t="s">
        <v>322</v>
      </c>
      <c r="L18" s="200">
        <f t="shared" si="4"/>
        <v>0</v>
      </c>
      <c r="M18" s="33" t="str">
        <f t="shared" si="5"/>
        <v>Fail</v>
      </c>
    </row>
    <row r="19" spans="1:13" ht="21.6" customHeight="1">
      <c r="A19" s="24">
        <f>'विद्य्र्थ्याची माहिती'!A19</f>
        <v>10</v>
      </c>
      <c r="B19" s="25">
        <f>'विद्य्र्थ्याची माहिती'!B19</f>
        <v>0</v>
      </c>
      <c r="C19" s="26"/>
      <c r="D19" s="33">
        <f>'तृ.भाषा-अ.मूल्यमापन'!G19</f>
        <v>0</v>
      </c>
      <c r="E19" s="27">
        <f t="shared" si="0"/>
        <v>0</v>
      </c>
      <c r="F19" s="26"/>
      <c r="G19" s="33">
        <f>'तृ.भाषा-अ.मूल्यमापन'!L19</f>
        <v>0</v>
      </c>
      <c r="H19" s="27">
        <f t="shared" si="1"/>
        <v>0</v>
      </c>
      <c r="I19" s="27">
        <f t="shared" si="2"/>
        <v>0</v>
      </c>
      <c r="J19" s="33">
        <f t="shared" si="3"/>
        <v>0</v>
      </c>
      <c r="K19" s="201" t="s">
        <v>322</v>
      </c>
      <c r="L19" s="200">
        <f t="shared" si="4"/>
        <v>0</v>
      </c>
      <c r="M19" s="33" t="str">
        <f t="shared" si="5"/>
        <v>Fail</v>
      </c>
    </row>
    <row r="20" spans="1:13" ht="21.6" customHeight="1">
      <c r="A20" s="24">
        <f>'विद्य्र्थ्याची माहिती'!A20</f>
        <v>11</v>
      </c>
      <c r="B20" s="25">
        <f>'विद्य्र्थ्याची माहिती'!B20</f>
        <v>0</v>
      </c>
      <c r="C20" s="26"/>
      <c r="D20" s="33">
        <f>'तृ.भाषा-अ.मूल्यमापन'!G20</f>
        <v>0</v>
      </c>
      <c r="E20" s="27">
        <f t="shared" si="0"/>
        <v>0</v>
      </c>
      <c r="F20" s="26"/>
      <c r="G20" s="33">
        <f>'तृ.भाषा-अ.मूल्यमापन'!L20</f>
        <v>0</v>
      </c>
      <c r="H20" s="27">
        <f t="shared" si="1"/>
        <v>0</v>
      </c>
      <c r="I20" s="27">
        <f t="shared" si="2"/>
        <v>0</v>
      </c>
      <c r="J20" s="33">
        <f t="shared" si="3"/>
        <v>0</v>
      </c>
      <c r="K20" s="201" t="s">
        <v>322</v>
      </c>
      <c r="L20" s="200">
        <f t="shared" si="4"/>
        <v>0</v>
      </c>
      <c r="M20" s="33" t="str">
        <f t="shared" si="5"/>
        <v>Fail</v>
      </c>
    </row>
    <row r="21" spans="1:13" ht="21.6" customHeight="1">
      <c r="A21" s="24">
        <f>'विद्य्र्थ्याची माहिती'!A21</f>
        <v>12</v>
      </c>
      <c r="B21" s="25">
        <f>'विद्य्र्थ्याची माहिती'!B21</f>
        <v>0</v>
      </c>
      <c r="C21" s="26"/>
      <c r="D21" s="33">
        <f>'तृ.भाषा-अ.मूल्यमापन'!G21</f>
        <v>0</v>
      </c>
      <c r="E21" s="27">
        <f t="shared" si="0"/>
        <v>0</v>
      </c>
      <c r="F21" s="26"/>
      <c r="G21" s="33">
        <f>'तृ.भाषा-अ.मूल्यमापन'!L21</f>
        <v>0</v>
      </c>
      <c r="H21" s="27">
        <f t="shared" si="1"/>
        <v>0</v>
      </c>
      <c r="I21" s="27">
        <f t="shared" si="2"/>
        <v>0</v>
      </c>
      <c r="J21" s="33">
        <f t="shared" si="3"/>
        <v>0</v>
      </c>
      <c r="K21" s="201" t="s">
        <v>322</v>
      </c>
      <c r="L21" s="200">
        <f t="shared" si="4"/>
        <v>0</v>
      </c>
      <c r="M21" s="33" t="str">
        <f t="shared" si="5"/>
        <v>Fail</v>
      </c>
    </row>
    <row r="22" spans="1:13" ht="21.6" customHeight="1">
      <c r="A22" s="24">
        <f>'विद्य्र्थ्याची माहिती'!A22</f>
        <v>13</v>
      </c>
      <c r="B22" s="25">
        <f>'विद्य्र्थ्याची माहिती'!B22</f>
        <v>0</v>
      </c>
      <c r="C22" s="26"/>
      <c r="D22" s="33">
        <f>'तृ.भाषा-अ.मूल्यमापन'!G22</f>
        <v>0</v>
      </c>
      <c r="E22" s="27">
        <f t="shared" si="0"/>
        <v>0</v>
      </c>
      <c r="F22" s="26"/>
      <c r="G22" s="33">
        <f>'तृ.भाषा-अ.मूल्यमापन'!L22</f>
        <v>0</v>
      </c>
      <c r="H22" s="27">
        <f t="shared" si="1"/>
        <v>0</v>
      </c>
      <c r="I22" s="27">
        <f t="shared" si="2"/>
        <v>0</v>
      </c>
      <c r="J22" s="33">
        <f t="shared" si="3"/>
        <v>0</v>
      </c>
      <c r="K22" s="201" t="s">
        <v>322</v>
      </c>
      <c r="L22" s="200">
        <f t="shared" si="4"/>
        <v>0</v>
      </c>
      <c r="M22" s="33" t="str">
        <f t="shared" si="5"/>
        <v>Fail</v>
      </c>
    </row>
    <row r="23" spans="1:13" ht="21.6" customHeight="1">
      <c r="A23" s="24">
        <f>'विद्य्र्थ्याची माहिती'!A23</f>
        <v>14</v>
      </c>
      <c r="B23" s="25">
        <f>'विद्य्र्थ्याची माहिती'!B23</f>
        <v>0</v>
      </c>
      <c r="C23" s="26"/>
      <c r="D23" s="33">
        <f>'तृ.भाषा-अ.मूल्यमापन'!G23</f>
        <v>0</v>
      </c>
      <c r="E23" s="27">
        <f t="shared" si="0"/>
        <v>0</v>
      </c>
      <c r="F23" s="26"/>
      <c r="G23" s="33">
        <f>'तृ.भाषा-अ.मूल्यमापन'!L23</f>
        <v>0</v>
      </c>
      <c r="H23" s="27">
        <f t="shared" si="1"/>
        <v>0</v>
      </c>
      <c r="I23" s="27">
        <f t="shared" si="2"/>
        <v>0</v>
      </c>
      <c r="J23" s="33">
        <f t="shared" si="3"/>
        <v>0</v>
      </c>
      <c r="K23" s="201" t="s">
        <v>322</v>
      </c>
      <c r="L23" s="200">
        <f t="shared" si="4"/>
        <v>0</v>
      </c>
      <c r="M23" s="33" t="str">
        <f t="shared" si="5"/>
        <v>Fail</v>
      </c>
    </row>
    <row r="24" spans="1:13" ht="21.6" customHeight="1">
      <c r="A24" s="24">
        <f>'विद्य्र्थ्याची माहिती'!A24</f>
        <v>15</v>
      </c>
      <c r="B24" s="25">
        <f>'विद्य्र्थ्याची माहिती'!B24</f>
        <v>0</v>
      </c>
      <c r="C24" s="26"/>
      <c r="D24" s="33">
        <f>'तृ.भाषा-अ.मूल्यमापन'!G24</f>
        <v>0</v>
      </c>
      <c r="E24" s="27">
        <f t="shared" si="0"/>
        <v>0</v>
      </c>
      <c r="F24" s="26"/>
      <c r="G24" s="33">
        <f>'तृ.भाषा-अ.मूल्यमापन'!L24</f>
        <v>0</v>
      </c>
      <c r="H24" s="27">
        <f t="shared" si="1"/>
        <v>0</v>
      </c>
      <c r="I24" s="27">
        <f t="shared" si="2"/>
        <v>0</v>
      </c>
      <c r="J24" s="33">
        <f t="shared" si="3"/>
        <v>0</v>
      </c>
      <c r="K24" s="201" t="s">
        <v>322</v>
      </c>
      <c r="L24" s="200">
        <f t="shared" si="4"/>
        <v>0</v>
      </c>
      <c r="M24" s="33" t="str">
        <f t="shared" si="5"/>
        <v>Fail</v>
      </c>
    </row>
    <row r="25" spans="1:13" ht="21.6" customHeight="1">
      <c r="A25" s="24">
        <f>'विद्य्र्थ्याची माहिती'!A25</f>
        <v>16</v>
      </c>
      <c r="B25" s="25">
        <f>'विद्य्र्थ्याची माहिती'!B25</f>
        <v>0</v>
      </c>
      <c r="C25" s="26"/>
      <c r="D25" s="33">
        <f>'तृ.भाषा-अ.मूल्यमापन'!G25</f>
        <v>0</v>
      </c>
      <c r="E25" s="27">
        <f t="shared" si="0"/>
        <v>0</v>
      </c>
      <c r="F25" s="26"/>
      <c r="G25" s="33">
        <f>'तृ.भाषा-अ.मूल्यमापन'!L25</f>
        <v>0</v>
      </c>
      <c r="H25" s="27">
        <f t="shared" si="1"/>
        <v>0</v>
      </c>
      <c r="I25" s="27">
        <f t="shared" si="2"/>
        <v>0</v>
      </c>
      <c r="J25" s="33">
        <f t="shared" si="3"/>
        <v>0</v>
      </c>
      <c r="K25" s="201" t="s">
        <v>322</v>
      </c>
      <c r="L25" s="200">
        <f t="shared" si="4"/>
        <v>0</v>
      </c>
      <c r="M25" s="33" t="str">
        <f t="shared" si="5"/>
        <v>Fail</v>
      </c>
    </row>
    <row r="26" spans="1:13" ht="21.6" customHeight="1">
      <c r="A26" s="24">
        <f>'विद्य्र्थ्याची माहिती'!A26</f>
        <v>17</v>
      </c>
      <c r="B26" s="25">
        <f>'विद्य्र्थ्याची माहिती'!B26</f>
        <v>0</v>
      </c>
      <c r="C26" s="26"/>
      <c r="D26" s="33">
        <f>'तृ.भाषा-अ.मूल्यमापन'!G26</f>
        <v>0</v>
      </c>
      <c r="E26" s="27">
        <f t="shared" si="0"/>
        <v>0</v>
      </c>
      <c r="F26" s="26"/>
      <c r="G26" s="33">
        <f>'तृ.भाषा-अ.मूल्यमापन'!L26</f>
        <v>0</v>
      </c>
      <c r="H26" s="27">
        <f t="shared" si="1"/>
        <v>0</v>
      </c>
      <c r="I26" s="27">
        <f t="shared" si="2"/>
        <v>0</v>
      </c>
      <c r="J26" s="33">
        <f t="shared" si="3"/>
        <v>0</v>
      </c>
      <c r="K26" s="201" t="s">
        <v>322</v>
      </c>
      <c r="L26" s="200">
        <f t="shared" si="4"/>
        <v>0</v>
      </c>
      <c r="M26" s="33" t="str">
        <f t="shared" si="5"/>
        <v>Fail</v>
      </c>
    </row>
    <row r="27" spans="1:13" ht="21.6" customHeight="1">
      <c r="A27" s="24">
        <f>'विद्य्र्थ्याची माहिती'!A27</f>
        <v>18</v>
      </c>
      <c r="B27" s="25">
        <f>'विद्य्र्थ्याची माहिती'!B27</f>
        <v>0</v>
      </c>
      <c r="C27" s="26"/>
      <c r="D27" s="33">
        <f>'तृ.भाषा-अ.मूल्यमापन'!G27</f>
        <v>0</v>
      </c>
      <c r="E27" s="27">
        <f t="shared" si="0"/>
        <v>0</v>
      </c>
      <c r="F27" s="26"/>
      <c r="G27" s="33">
        <f>'तृ.भाषा-अ.मूल्यमापन'!L27</f>
        <v>0</v>
      </c>
      <c r="H27" s="27">
        <f t="shared" si="1"/>
        <v>0</v>
      </c>
      <c r="I27" s="27">
        <f t="shared" si="2"/>
        <v>0</v>
      </c>
      <c r="J27" s="33">
        <f t="shared" si="3"/>
        <v>0</v>
      </c>
      <c r="K27" s="201" t="s">
        <v>322</v>
      </c>
      <c r="L27" s="200">
        <f t="shared" si="4"/>
        <v>0</v>
      </c>
      <c r="M27" s="33" t="str">
        <f t="shared" si="5"/>
        <v>Fail</v>
      </c>
    </row>
    <row r="28" spans="1:13" ht="21.6" customHeight="1">
      <c r="A28" s="24">
        <f>'विद्य्र्थ्याची माहिती'!A28</f>
        <v>19</v>
      </c>
      <c r="B28" s="25">
        <f>'विद्य्र्थ्याची माहिती'!B28</f>
        <v>0</v>
      </c>
      <c r="C28" s="26"/>
      <c r="D28" s="33">
        <f>'तृ.भाषा-अ.मूल्यमापन'!G28</f>
        <v>0</v>
      </c>
      <c r="E28" s="27">
        <f t="shared" si="0"/>
        <v>0</v>
      </c>
      <c r="F28" s="26"/>
      <c r="G28" s="33">
        <f>'तृ.भाषा-अ.मूल्यमापन'!L28</f>
        <v>0</v>
      </c>
      <c r="H28" s="27">
        <f t="shared" si="1"/>
        <v>0</v>
      </c>
      <c r="I28" s="27">
        <f t="shared" si="2"/>
        <v>0</v>
      </c>
      <c r="J28" s="33">
        <f t="shared" si="3"/>
        <v>0</v>
      </c>
      <c r="K28" s="201" t="s">
        <v>322</v>
      </c>
      <c r="L28" s="200">
        <f t="shared" si="4"/>
        <v>0</v>
      </c>
      <c r="M28" s="33" t="str">
        <f t="shared" si="5"/>
        <v>Fail</v>
      </c>
    </row>
    <row r="29" spans="1:13" ht="21.6" customHeight="1">
      <c r="A29" s="24">
        <f>'विद्य्र्थ्याची माहिती'!A29</f>
        <v>20</v>
      </c>
      <c r="B29" s="25">
        <f>'विद्य्र्थ्याची माहिती'!B29</f>
        <v>0</v>
      </c>
      <c r="C29" s="26"/>
      <c r="D29" s="33">
        <f>'तृ.भाषा-अ.मूल्यमापन'!G29</f>
        <v>0</v>
      </c>
      <c r="E29" s="27">
        <f t="shared" si="0"/>
        <v>0</v>
      </c>
      <c r="F29" s="26"/>
      <c r="G29" s="33">
        <f>'तृ.भाषा-अ.मूल्यमापन'!L29</f>
        <v>0</v>
      </c>
      <c r="H29" s="27">
        <f t="shared" si="1"/>
        <v>0</v>
      </c>
      <c r="I29" s="27">
        <f t="shared" si="2"/>
        <v>0</v>
      </c>
      <c r="J29" s="33">
        <f t="shared" si="3"/>
        <v>0</v>
      </c>
      <c r="K29" s="201" t="s">
        <v>322</v>
      </c>
      <c r="L29" s="200">
        <f t="shared" si="4"/>
        <v>0</v>
      </c>
      <c r="M29" s="33" t="str">
        <f t="shared" si="5"/>
        <v>Fail</v>
      </c>
    </row>
    <row r="30" spans="1:13" ht="21.6" customHeight="1">
      <c r="A30" s="24">
        <f>'विद्य्र्थ्याची माहिती'!A30</f>
        <v>21</v>
      </c>
      <c r="B30" s="25">
        <f>'विद्य्र्थ्याची माहिती'!B30</f>
        <v>0</v>
      </c>
      <c r="C30" s="26"/>
      <c r="D30" s="33">
        <f>'तृ.भाषा-अ.मूल्यमापन'!G30</f>
        <v>0</v>
      </c>
      <c r="E30" s="27">
        <f t="shared" si="0"/>
        <v>0</v>
      </c>
      <c r="F30" s="26"/>
      <c r="G30" s="33">
        <f>'तृ.भाषा-अ.मूल्यमापन'!L30</f>
        <v>0</v>
      </c>
      <c r="H30" s="27">
        <f t="shared" si="1"/>
        <v>0</v>
      </c>
      <c r="I30" s="27">
        <f t="shared" si="2"/>
        <v>0</v>
      </c>
      <c r="J30" s="33">
        <f t="shared" si="3"/>
        <v>0</v>
      </c>
      <c r="K30" s="201" t="s">
        <v>322</v>
      </c>
      <c r="L30" s="200">
        <f t="shared" si="4"/>
        <v>0</v>
      </c>
      <c r="M30" s="33" t="str">
        <f t="shared" si="5"/>
        <v>Fail</v>
      </c>
    </row>
    <row r="31" spans="1:13" ht="21.6" customHeight="1">
      <c r="A31" s="24">
        <f>'विद्य्र्थ्याची माहिती'!A31</f>
        <v>22</v>
      </c>
      <c r="B31" s="25">
        <f>'विद्य्र्थ्याची माहिती'!B31</f>
        <v>0</v>
      </c>
      <c r="C31" s="26"/>
      <c r="D31" s="33">
        <f>'तृ.भाषा-अ.मूल्यमापन'!G31</f>
        <v>0</v>
      </c>
      <c r="E31" s="27">
        <f t="shared" si="0"/>
        <v>0</v>
      </c>
      <c r="F31" s="26"/>
      <c r="G31" s="33">
        <f>'तृ.भाषा-अ.मूल्यमापन'!L31</f>
        <v>0</v>
      </c>
      <c r="H31" s="27">
        <f t="shared" si="1"/>
        <v>0</v>
      </c>
      <c r="I31" s="27">
        <f t="shared" si="2"/>
        <v>0</v>
      </c>
      <c r="J31" s="33">
        <f t="shared" si="3"/>
        <v>0</v>
      </c>
      <c r="K31" s="201" t="s">
        <v>322</v>
      </c>
      <c r="L31" s="200">
        <f t="shared" si="4"/>
        <v>0</v>
      </c>
      <c r="M31" s="33" t="str">
        <f t="shared" si="5"/>
        <v>Fail</v>
      </c>
    </row>
    <row r="32" spans="1:13" ht="21.6" customHeight="1">
      <c r="A32" s="24">
        <f>'विद्य्र्थ्याची माहिती'!A32</f>
        <v>23</v>
      </c>
      <c r="B32" s="25">
        <f>'विद्य्र्थ्याची माहिती'!B32</f>
        <v>0</v>
      </c>
      <c r="C32" s="26"/>
      <c r="D32" s="33">
        <f>'तृ.भाषा-अ.मूल्यमापन'!G32</f>
        <v>0</v>
      </c>
      <c r="E32" s="27">
        <f t="shared" si="0"/>
        <v>0</v>
      </c>
      <c r="F32" s="26"/>
      <c r="G32" s="33">
        <f>'तृ.भाषा-अ.मूल्यमापन'!L32</f>
        <v>0</v>
      </c>
      <c r="H32" s="27">
        <f t="shared" si="1"/>
        <v>0</v>
      </c>
      <c r="I32" s="27">
        <f t="shared" si="2"/>
        <v>0</v>
      </c>
      <c r="J32" s="33">
        <f t="shared" si="3"/>
        <v>0</v>
      </c>
      <c r="K32" s="201" t="s">
        <v>322</v>
      </c>
      <c r="L32" s="200">
        <f t="shared" si="4"/>
        <v>0</v>
      </c>
      <c r="M32" s="33" t="str">
        <f t="shared" si="5"/>
        <v>Fail</v>
      </c>
    </row>
    <row r="33" spans="1:13" ht="21.6" customHeight="1">
      <c r="A33" s="24">
        <f>'विद्य्र्थ्याची माहिती'!A33</f>
        <v>24</v>
      </c>
      <c r="B33" s="25">
        <f>'विद्य्र्थ्याची माहिती'!B33</f>
        <v>0</v>
      </c>
      <c r="C33" s="26"/>
      <c r="D33" s="33">
        <f>'तृ.भाषा-अ.मूल्यमापन'!G33</f>
        <v>0</v>
      </c>
      <c r="E33" s="27">
        <f t="shared" si="0"/>
        <v>0</v>
      </c>
      <c r="F33" s="26"/>
      <c r="G33" s="33">
        <f>'तृ.भाषा-अ.मूल्यमापन'!L33</f>
        <v>0</v>
      </c>
      <c r="H33" s="27">
        <f t="shared" si="1"/>
        <v>0</v>
      </c>
      <c r="I33" s="27">
        <f t="shared" si="2"/>
        <v>0</v>
      </c>
      <c r="J33" s="33">
        <f t="shared" si="3"/>
        <v>0</v>
      </c>
      <c r="K33" s="201" t="s">
        <v>322</v>
      </c>
      <c r="L33" s="200">
        <f t="shared" si="4"/>
        <v>0</v>
      </c>
      <c r="M33" s="33" t="str">
        <f t="shared" si="5"/>
        <v>Fail</v>
      </c>
    </row>
    <row r="34" spans="1:13" ht="21.6" customHeight="1">
      <c r="A34" s="24">
        <f>'विद्य्र्थ्याची माहिती'!A34</f>
        <v>25</v>
      </c>
      <c r="B34" s="25">
        <f>'विद्य्र्थ्याची माहिती'!B34</f>
        <v>0</v>
      </c>
      <c r="C34" s="26"/>
      <c r="D34" s="33">
        <f>'तृ.भाषा-अ.मूल्यमापन'!G34</f>
        <v>0</v>
      </c>
      <c r="E34" s="27">
        <f t="shared" si="0"/>
        <v>0</v>
      </c>
      <c r="F34" s="26"/>
      <c r="G34" s="33">
        <f>'तृ.भाषा-अ.मूल्यमापन'!L34</f>
        <v>0</v>
      </c>
      <c r="H34" s="27">
        <f t="shared" si="1"/>
        <v>0</v>
      </c>
      <c r="I34" s="27">
        <f t="shared" si="2"/>
        <v>0</v>
      </c>
      <c r="J34" s="33">
        <f t="shared" si="3"/>
        <v>0</v>
      </c>
      <c r="K34" s="201" t="s">
        <v>322</v>
      </c>
      <c r="L34" s="200">
        <f t="shared" si="4"/>
        <v>0</v>
      </c>
      <c r="M34" s="33" t="str">
        <f t="shared" si="5"/>
        <v>Fail</v>
      </c>
    </row>
    <row r="35" spans="1:13" ht="21.6" customHeight="1">
      <c r="A35" s="24">
        <f>'विद्य्र्थ्याची माहिती'!A35</f>
        <v>26</v>
      </c>
      <c r="B35" s="25">
        <f>'विद्य्र्थ्याची माहिती'!B35</f>
        <v>0</v>
      </c>
      <c r="C35" s="26"/>
      <c r="D35" s="33">
        <f>'तृ.भाषा-अ.मूल्यमापन'!G35</f>
        <v>0</v>
      </c>
      <c r="E35" s="27">
        <f t="shared" si="0"/>
        <v>0</v>
      </c>
      <c r="F35" s="26"/>
      <c r="G35" s="33">
        <f>'तृ.भाषा-अ.मूल्यमापन'!L35</f>
        <v>0</v>
      </c>
      <c r="H35" s="27">
        <f t="shared" si="1"/>
        <v>0</v>
      </c>
      <c r="I35" s="27">
        <f t="shared" si="2"/>
        <v>0</v>
      </c>
      <c r="J35" s="33">
        <f t="shared" si="3"/>
        <v>0</v>
      </c>
      <c r="K35" s="201" t="s">
        <v>322</v>
      </c>
      <c r="L35" s="200">
        <f t="shared" si="4"/>
        <v>0</v>
      </c>
      <c r="M35" s="33" t="str">
        <f t="shared" si="5"/>
        <v>Fail</v>
      </c>
    </row>
    <row r="36" spans="1:13" ht="21.6" customHeight="1">
      <c r="A36" s="24">
        <f>'विद्य्र्थ्याची माहिती'!A36</f>
        <v>27</v>
      </c>
      <c r="B36" s="25">
        <f>'विद्य्र्थ्याची माहिती'!B36</f>
        <v>0</v>
      </c>
      <c r="C36" s="26"/>
      <c r="D36" s="33">
        <f>'तृ.भाषा-अ.मूल्यमापन'!G36</f>
        <v>0</v>
      </c>
      <c r="E36" s="27">
        <f t="shared" si="0"/>
        <v>0</v>
      </c>
      <c r="F36" s="26"/>
      <c r="G36" s="33">
        <f>'तृ.भाषा-अ.मूल्यमापन'!L36</f>
        <v>0</v>
      </c>
      <c r="H36" s="27">
        <f t="shared" si="1"/>
        <v>0</v>
      </c>
      <c r="I36" s="27">
        <f t="shared" si="2"/>
        <v>0</v>
      </c>
      <c r="J36" s="33">
        <f t="shared" si="3"/>
        <v>0</v>
      </c>
      <c r="K36" s="201" t="s">
        <v>322</v>
      </c>
      <c r="L36" s="200">
        <f t="shared" si="4"/>
        <v>0</v>
      </c>
      <c r="M36" s="33" t="str">
        <f t="shared" si="5"/>
        <v>Fail</v>
      </c>
    </row>
    <row r="37" spans="1:13" ht="21.6" customHeight="1">
      <c r="A37" s="24">
        <f>'विद्य्र्थ्याची माहिती'!A37</f>
        <v>28</v>
      </c>
      <c r="B37" s="25">
        <f>'विद्य्र्थ्याची माहिती'!B37</f>
        <v>0</v>
      </c>
      <c r="C37" s="26"/>
      <c r="D37" s="33">
        <f>'तृ.भाषा-अ.मूल्यमापन'!G37</f>
        <v>0</v>
      </c>
      <c r="E37" s="27">
        <f t="shared" si="0"/>
        <v>0</v>
      </c>
      <c r="F37" s="26"/>
      <c r="G37" s="33">
        <f>'तृ.भाषा-अ.मूल्यमापन'!L37</f>
        <v>0</v>
      </c>
      <c r="H37" s="27">
        <f t="shared" si="1"/>
        <v>0</v>
      </c>
      <c r="I37" s="27">
        <f t="shared" si="2"/>
        <v>0</v>
      </c>
      <c r="J37" s="33">
        <f t="shared" si="3"/>
        <v>0</v>
      </c>
      <c r="K37" s="201" t="s">
        <v>322</v>
      </c>
      <c r="L37" s="200">
        <f t="shared" si="4"/>
        <v>0</v>
      </c>
      <c r="M37" s="33" t="str">
        <f t="shared" si="5"/>
        <v>Fail</v>
      </c>
    </row>
    <row r="38" spans="1:13" ht="21.6" customHeight="1">
      <c r="A38" s="24">
        <f>'विद्य्र्थ्याची माहिती'!A38</f>
        <v>29</v>
      </c>
      <c r="B38" s="25">
        <f>'विद्य्र्थ्याची माहिती'!B38</f>
        <v>0</v>
      </c>
      <c r="C38" s="26"/>
      <c r="D38" s="33">
        <f>'तृ.भाषा-अ.मूल्यमापन'!G38</f>
        <v>0</v>
      </c>
      <c r="E38" s="27">
        <f t="shared" si="0"/>
        <v>0</v>
      </c>
      <c r="F38" s="26"/>
      <c r="G38" s="33">
        <f>'तृ.भाषा-अ.मूल्यमापन'!L38</f>
        <v>0</v>
      </c>
      <c r="H38" s="27">
        <f t="shared" si="1"/>
        <v>0</v>
      </c>
      <c r="I38" s="27">
        <f t="shared" si="2"/>
        <v>0</v>
      </c>
      <c r="J38" s="33">
        <f t="shared" si="3"/>
        <v>0</v>
      </c>
      <c r="K38" s="201" t="s">
        <v>322</v>
      </c>
      <c r="L38" s="200">
        <f t="shared" si="4"/>
        <v>0</v>
      </c>
      <c r="M38" s="33" t="str">
        <f t="shared" si="5"/>
        <v>Fail</v>
      </c>
    </row>
    <row r="39" spans="1:13" ht="21.6" customHeight="1">
      <c r="A39" s="24">
        <f>'विद्य्र्थ्याची माहिती'!A39</f>
        <v>30</v>
      </c>
      <c r="B39" s="25">
        <f>'विद्य्र्थ्याची माहिती'!B39</f>
        <v>0</v>
      </c>
      <c r="C39" s="26"/>
      <c r="D39" s="33">
        <f>'तृ.भाषा-अ.मूल्यमापन'!G39</f>
        <v>0</v>
      </c>
      <c r="E39" s="27">
        <f t="shared" si="0"/>
        <v>0</v>
      </c>
      <c r="F39" s="26"/>
      <c r="G39" s="33">
        <f>'तृ.भाषा-अ.मूल्यमापन'!L39</f>
        <v>0</v>
      </c>
      <c r="H39" s="27">
        <f t="shared" si="1"/>
        <v>0</v>
      </c>
      <c r="I39" s="27">
        <f t="shared" si="2"/>
        <v>0</v>
      </c>
      <c r="J39" s="33">
        <f t="shared" si="3"/>
        <v>0</v>
      </c>
      <c r="K39" s="201" t="s">
        <v>322</v>
      </c>
      <c r="L39" s="200">
        <f t="shared" si="4"/>
        <v>0</v>
      </c>
      <c r="M39" s="33" t="str">
        <f t="shared" si="5"/>
        <v>Fail</v>
      </c>
    </row>
    <row r="40" spans="1:13" ht="21.6" customHeight="1">
      <c r="A40" s="24">
        <f>'विद्य्र्थ्याची माहिती'!A40</f>
        <v>31</v>
      </c>
      <c r="B40" s="25">
        <f>'विद्य्र्थ्याची माहिती'!B40</f>
        <v>0</v>
      </c>
      <c r="C40" s="26"/>
      <c r="D40" s="33">
        <f>'तृ.भाषा-अ.मूल्यमापन'!G40</f>
        <v>0</v>
      </c>
      <c r="E40" s="27">
        <f t="shared" si="0"/>
        <v>0</v>
      </c>
      <c r="F40" s="26"/>
      <c r="G40" s="33">
        <f>'तृ.भाषा-अ.मूल्यमापन'!L40</f>
        <v>0</v>
      </c>
      <c r="H40" s="27">
        <f t="shared" si="1"/>
        <v>0</v>
      </c>
      <c r="I40" s="27">
        <f t="shared" si="2"/>
        <v>0</v>
      </c>
      <c r="J40" s="33">
        <f t="shared" si="3"/>
        <v>0</v>
      </c>
      <c r="K40" s="201" t="s">
        <v>322</v>
      </c>
      <c r="L40" s="200">
        <f t="shared" si="4"/>
        <v>0</v>
      </c>
      <c r="M40" s="33" t="str">
        <f t="shared" si="5"/>
        <v>Fail</v>
      </c>
    </row>
    <row r="41" spans="1:13" ht="21.6" customHeight="1">
      <c r="A41" s="24">
        <f>'विद्य्र्थ्याची माहिती'!A41</f>
        <v>32</v>
      </c>
      <c r="B41" s="25">
        <f>'विद्य्र्थ्याची माहिती'!B41</f>
        <v>0</v>
      </c>
      <c r="C41" s="26"/>
      <c r="D41" s="33">
        <f>'तृ.भाषा-अ.मूल्यमापन'!G41</f>
        <v>0</v>
      </c>
      <c r="E41" s="27">
        <f t="shared" si="0"/>
        <v>0</v>
      </c>
      <c r="F41" s="26"/>
      <c r="G41" s="33">
        <f>'तृ.भाषा-अ.मूल्यमापन'!L41</f>
        <v>0</v>
      </c>
      <c r="H41" s="27">
        <f t="shared" si="1"/>
        <v>0</v>
      </c>
      <c r="I41" s="27">
        <f t="shared" si="2"/>
        <v>0</v>
      </c>
      <c r="J41" s="33">
        <f t="shared" si="3"/>
        <v>0</v>
      </c>
      <c r="K41" s="201" t="s">
        <v>322</v>
      </c>
      <c r="L41" s="200">
        <f t="shared" si="4"/>
        <v>0</v>
      </c>
      <c r="M41" s="33" t="str">
        <f t="shared" si="5"/>
        <v>Fail</v>
      </c>
    </row>
    <row r="42" spans="1:13" ht="21.6" customHeight="1">
      <c r="A42" s="24">
        <f>'विद्य्र्थ्याची माहिती'!A42</f>
        <v>33</v>
      </c>
      <c r="B42" s="25">
        <f>'विद्य्र्थ्याची माहिती'!B42</f>
        <v>0</v>
      </c>
      <c r="C42" s="26"/>
      <c r="D42" s="33">
        <f>'तृ.भाषा-अ.मूल्यमापन'!G42</f>
        <v>0</v>
      </c>
      <c r="E42" s="27">
        <f t="shared" si="0"/>
        <v>0</v>
      </c>
      <c r="F42" s="26"/>
      <c r="G42" s="33">
        <f>'तृ.भाषा-अ.मूल्यमापन'!L42</f>
        <v>0</v>
      </c>
      <c r="H42" s="27">
        <f t="shared" si="1"/>
        <v>0</v>
      </c>
      <c r="I42" s="27">
        <f t="shared" si="2"/>
        <v>0</v>
      </c>
      <c r="J42" s="33">
        <f t="shared" si="3"/>
        <v>0</v>
      </c>
      <c r="K42" s="201" t="s">
        <v>322</v>
      </c>
      <c r="L42" s="200">
        <f t="shared" si="4"/>
        <v>0</v>
      </c>
      <c r="M42" s="33" t="str">
        <f t="shared" si="5"/>
        <v>Fail</v>
      </c>
    </row>
    <row r="43" spans="1:13" ht="21.6" customHeight="1">
      <c r="A43" s="24">
        <f>'विद्य्र्थ्याची माहिती'!A43</f>
        <v>34</v>
      </c>
      <c r="B43" s="25">
        <f>'विद्य्र्थ्याची माहिती'!B43</f>
        <v>0</v>
      </c>
      <c r="C43" s="26"/>
      <c r="D43" s="33">
        <f>'तृ.भाषा-अ.मूल्यमापन'!G43</f>
        <v>0</v>
      </c>
      <c r="E43" s="27">
        <f t="shared" si="0"/>
        <v>0</v>
      </c>
      <c r="F43" s="26"/>
      <c r="G43" s="33">
        <f>'तृ.भाषा-अ.मूल्यमापन'!L43</f>
        <v>0</v>
      </c>
      <c r="H43" s="27">
        <f t="shared" si="1"/>
        <v>0</v>
      </c>
      <c r="I43" s="27">
        <f t="shared" si="2"/>
        <v>0</v>
      </c>
      <c r="J43" s="33">
        <f t="shared" si="3"/>
        <v>0</v>
      </c>
      <c r="K43" s="201" t="s">
        <v>322</v>
      </c>
      <c r="L43" s="200">
        <f t="shared" si="4"/>
        <v>0</v>
      </c>
      <c r="M43" s="33" t="str">
        <f t="shared" si="5"/>
        <v>Fail</v>
      </c>
    </row>
    <row r="44" spans="1:13" ht="21.6" customHeight="1">
      <c r="A44" s="24">
        <f>'विद्य्र्थ्याची माहिती'!A44</f>
        <v>35</v>
      </c>
      <c r="B44" s="25">
        <f>'विद्य्र्थ्याची माहिती'!B44</f>
        <v>0</v>
      </c>
      <c r="C44" s="26"/>
      <c r="D44" s="33">
        <f>'तृ.भाषा-अ.मूल्यमापन'!G44</f>
        <v>0</v>
      </c>
      <c r="E44" s="27">
        <f t="shared" si="0"/>
        <v>0</v>
      </c>
      <c r="F44" s="26"/>
      <c r="G44" s="33">
        <f>'तृ.भाषा-अ.मूल्यमापन'!L44</f>
        <v>0</v>
      </c>
      <c r="H44" s="27">
        <f t="shared" si="1"/>
        <v>0</v>
      </c>
      <c r="I44" s="27">
        <f t="shared" si="2"/>
        <v>0</v>
      </c>
      <c r="J44" s="33">
        <f t="shared" si="3"/>
        <v>0</v>
      </c>
      <c r="K44" s="201" t="s">
        <v>322</v>
      </c>
      <c r="L44" s="200">
        <f t="shared" si="4"/>
        <v>0</v>
      </c>
      <c r="M44" s="33" t="str">
        <f t="shared" si="5"/>
        <v>Fail</v>
      </c>
    </row>
    <row r="45" spans="1:13" ht="21.6" customHeight="1">
      <c r="A45" s="24">
        <f>'विद्य्र्थ्याची माहिती'!A45</f>
        <v>36</v>
      </c>
      <c r="B45" s="25">
        <f>'विद्य्र्थ्याची माहिती'!B45</f>
        <v>0</v>
      </c>
      <c r="C45" s="26"/>
      <c r="D45" s="33">
        <f>'तृ.भाषा-अ.मूल्यमापन'!G45</f>
        <v>0</v>
      </c>
      <c r="E45" s="27">
        <f t="shared" si="0"/>
        <v>0</v>
      </c>
      <c r="F45" s="26"/>
      <c r="G45" s="33">
        <f>'तृ.भाषा-अ.मूल्यमापन'!L45</f>
        <v>0</v>
      </c>
      <c r="H45" s="27">
        <f t="shared" si="1"/>
        <v>0</v>
      </c>
      <c r="I45" s="27">
        <f t="shared" si="2"/>
        <v>0</v>
      </c>
      <c r="J45" s="33">
        <f t="shared" si="3"/>
        <v>0</v>
      </c>
      <c r="K45" s="201" t="s">
        <v>322</v>
      </c>
      <c r="L45" s="200">
        <f t="shared" si="4"/>
        <v>0</v>
      </c>
      <c r="M45" s="33" t="str">
        <f t="shared" si="5"/>
        <v>Fail</v>
      </c>
    </row>
    <row r="46" spans="1:13" ht="21.6" customHeight="1">
      <c r="A46" s="24">
        <f>'विद्य्र्थ्याची माहिती'!A46</f>
        <v>37</v>
      </c>
      <c r="B46" s="25">
        <f>'विद्य्र्थ्याची माहिती'!B46</f>
        <v>0</v>
      </c>
      <c r="C46" s="26"/>
      <c r="D46" s="33">
        <f>'तृ.भाषा-अ.मूल्यमापन'!G46</f>
        <v>0</v>
      </c>
      <c r="E46" s="27">
        <f t="shared" si="0"/>
        <v>0</v>
      </c>
      <c r="F46" s="26"/>
      <c r="G46" s="33">
        <f>'तृ.भाषा-अ.मूल्यमापन'!L46</f>
        <v>0</v>
      </c>
      <c r="H46" s="27">
        <f t="shared" si="1"/>
        <v>0</v>
      </c>
      <c r="I46" s="27">
        <f t="shared" si="2"/>
        <v>0</v>
      </c>
      <c r="J46" s="33">
        <f t="shared" si="3"/>
        <v>0</v>
      </c>
      <c r="K46" s="201" t="s">
        <v>322</v>
      </c>
      <c r="L46" s="200">
        <f t="shared" si="4"/>
        <v>0</v>
      </c>
      <c r="M46" s="33" t="str">
        <f t="shared" si="5"/>
        <v>Fail</v>
      </c>
    </row>
    <row r="47" spans="1:13" ht="21.6" customHeight="1">
      <c r="A47" s="24">
        <f>'विद्य्र्थ्याची माहिती'!A47</f>
        <v>38</v>
      </c>
      <c r="B47" s="25">
        <f>'विद्य्र्थ्याची माहिती'!B47</f>
        <v>0</v>
      </c>
      <c r="C47" s="26"/>
      <c r="D47" s="33">
        <f>'तृ.भाषा-अ.मूल्यमापन'!G47</f>
        <v>0</v>
      </c>
      <c r="E47" s="27">
        <f t="shared" si="0"/>
        <v>0</v>
      </c>
      <c r="F47" s="26"/>
      <c r="G47" s="33">
        <f>'तृ.भाषा-अ.मूल्यमापन'!L47</f>
        <v>0</v>
      </c>
      <c r="H47" s="27">
        <f t="shared" si="1"/>
        <v>0</v>
      </c>
      <c r="I47" s="27">
        <f t="shared" si="2"/>
        <v>0</v>
      </c>
      <c r="J47" s="33">
        <f t="shared" si="3"/>
        <v>0</v>
      </c>
      <c r="K47" s="201" t="s">
        <v>322</v>
      </c>
      <c r="L47" s="200">
        <f t="shared" si="4"/>
        <v>0</v>
      </c>
      <c r="M47" s="33" t="str">
        <f t="shared" si="5"/>
        <v>Fail</v>
      </c>
    </row>
    <row r="48" spans="1:13" ht="21.6" customHeight="1">
      <c r="A48" s="24">
        <f>'विद्य्र्थ्याची माहिती'!A48</f>
        <v>39</v>
      </c>
      <c r="B48" s="25">
        <f>'विद्य्र्थ्याची माहिती'!B48</f>
        <v>0</v>
      </c>
      <c r="C48" s="26"/>
      <c r="D48" s="33">
        <f>'तृ.भाषा-अ.मूल्यमापन'!G48</f>
        <v>0</v>
      </c>
      <c r="E48" s="27">
        <f t="shared" si="0"/>
        <v>0</v>
      </c>
      <c r="F48" s="26"/>
      <c r="G48" s="33">
        <f>'तृ.भाषा-अ.मूल्यमापन'!L48</f>
        <v>0</v>
      </c>
      <c r="H48" s="27">
        <f t="shared" si="1"/>
        <v>0</v>
      </c>
      <c r="I48" s="27">
        <f t="shared" si="2"/>
        <v>0</v>
      </c>
      <c r="J48" s="33">
        <f t="shared" si="3"/>
        <v>0</v>
      </c>
      <c r="K48" s="201" t="s">
        <v>322</v>
      </c>
      <c r="L48" s="200">
        <f t="shared" si="4"/>
        <v>0</v>
      </c>
      <c r="M48" s="33" t="str">
        <f t="shared" si="5"/>
        <v>Fail</v>
      </c>
    </row>
    <row r="49" spans="1:14" ht="21.6" customHeight="1">
      <c r="A49" s="24">
        <f>'विद्य्र्थ्याची माहिती'!A49</f>
        <v>40</v>
      </c>
      <c r="B49" s="25">
        <f>'विद्य्र्थ्याची माहिती'!B49</f>
        <v>0</v>
      </c>
      <c r="C49" s="26"/>
      <c r="D49" s="33">
        <f>'तृ.भाषा-अ.मूल्यमापन'!G49</f>
        <v>0</v>
      </c>
      <c r="E49" s="27">
        <f t="shared" si="0"/>
        <v>0</v>
      </c>
      <c r="F49" s="26"/>
      <c r="G49" s="33">
        <f>'तृ.भाषा-अ.मूल्यमापन'!L49</f>
        <v>0</v>
      </c>
      <c r="H49" s="27">
        <f t="shared" si="1"/>
        <v>0</v>
      </c>
      <c r="I49" s="27">
        <f t="shared" si="2"/>
        <v>0</v>
      </c>
      <c r="J49" s="33">
        <f t="shared" si="3"/>
        <v>0</v>
      </c>
      <c r="K49" s="201" t="s">
        <v>322</v>
      </c>
      <c r="L49" s="200">
        <f t="shared" si="4"/>
        <v>0</v>
      </c>
      <c r="M49" s="33" t="str">
        <f t="shared" si="5"/>
        <v>Fail</v>
      </c>
    </row>
    <row r="50" spans="1:14" ht="21.6" customHeight="1">
      <c r="A50" s="24">
        <f>'विद्य्र्थ्याची माहिती'!A50</f>
        <v>41</v>
      </c>
      <c r="B50" s="25">
        <f>'विद्य्र्थ्याची माहिती'!B50</f>
        <v>0</v>
      </c>
      <c r="C50" s="26"/>
      <c r="D50" s="33">
        <f>'तृ.भाषा-अ.मूल्यमापन'!G50</f>
        <v>0</v>
      </c>
      <c r="E50" s="27">
        <f t="shared" si="0"/>
        <v>0</v>
      </c>
      <c r="F50" s="26"/>
      <c r="G50" s="33">
        <f>'तृ.भाषा-अ.मूल्यमापन'!L50</f>
        <v>0</v>
      </c>
      <c r="H50" s="27">
        <f t="shared" si="1"/>
        <v>0</v>
      </c>
      <c r="I50" s="27">
        <f t="shared" si="2"/>
        <v>0</v>
      </c>
      <c r="J50" s="33">
        <f t="shared" si="3"/>
        <v>0</v>
      </c>
      <c r="K50" s="201" t="s">
        <v>322</v>
      </c>
      <c r="L50" s="200">
        <f t="shared" si="4"/>
        <v>0</v>
      </c>
      <c r="M50" s="33" t="str">
        <f t="shared" si="5"/>
        <v>Fail</v>
      </c>
    </row>
    <row r="51" spans="1:14" ht="21.6" customHeight="1">
      <c r="A51" s="24">
        <f>'विद्य्र्थ्याची माहिती'!A51</f>
        <v>42</v>
      </c>
      <c r="B51" s="25">
        <f>'विद्य्र्थ्याची माहिती'!B51</f>
        <v>0</v>
      </c>
      <c r="C51" s="26"/>
      <c r="D51" s="33">
        <f>'तृ.भाषा-अ.मूल्यमापन'!G51</f>
        <v>0</v>
      </c>
      <c r="E51" s="27">
        <f t="shared" si="0"/>
        <v>0</v>
      </c>
      <c r="F51" s="26"/>
      <c r="G51" s="33">
        <f>'तृ.भाषा-अ.मूल्यमापन'!L51</f>
        <v>0</v>
      </c>
      <c r="H51" s="27">
        <f t="shared" si="1"/>
        <v>0</v>
      </c>
      <c r="I51" s="27">
        <f t="shared" si="2"/>
        <v>0</v>
      </c>
      <c r="J51" s="33">
        <f t="shared" si="3"/>
        <v>0</v>
      </c>
      <c r="K51" s="201" t="s">
        <v>322</v>
      </c>
      <c r="L51" s="200">
        <f t="shared" si="4"/>
        <v>0</v>
      </c>
      <c r="M51" s="33" t="str">
        <f t="shared" si="5"/>
        <v>Fail</v>
      </c>
    </row>
    <row r="52" spans="1:14" ht="21.6" customHeight="1">
      <c r="A52" s="24">
        <f>'विद्य्र्थ्याची माहिती'!A52</f>
        <v>43</v>
      </c>
      <c r="B52" s="25">
        <f>'विद्य्र्थ्याची माहिती'!B52</f>
        <v>0</v>
      </c>
      <c r="C52" s="26"/>
      <c r="D52" s="33">
        <f>'तृ.भाषा-अ.मूल्यमापन'!G52</f>
        <v>0</v>
      </c>
      <c r="E52" s="27">
        <f t="shared" si="0"/>
        <v>0</v>
      </c>
      <c r="F52" s="26"/>
      <c r="G52" s="33">
        <f>'तृ.भाषा-अ.मूल्यमापन'!L52</f>
        <v>0</v>
      </c>
      <c r="H52" s="27">
        <f t="shared" si="1"/>
        <v>0</v>
      </c>
      <c r="I52" s="27">
        <f t="shared" si="2"/>
        <v>0</v>
      </c>
      <c r="J52" s="33">
        <f t="shared" si="3"/>
        <v>0</v>
      </c>
      <c r="K52" s="201" t="s">
        <v>322</v>
      </c>
      <c r="L52" s="200">
        <f t="shared" si="4"/>
        <v>0</v>
      </c>
      <c r="M52" s="33" t="str">
        <f t="shared" si="5"/>
        <v>Fail</v>
      </c>
    </row>
    <row r="53" spans="1:14" ht="21.6" customHeight="1">
      <c r="A53" s="24">
        <f>'विद्य्र्थ्याची माहिती'!A53</f>
        <v>44</v>
      </c>
      <c r="B53" s="25">
        <f>'विद्य्र्थ्याची माहिती'!B53</f>
        <v>0</v>
      </c>
      <c r="C53" s="26"/>
      <c r="D53" s="33">
        <f>'तृ.भाषा-अ.मूल्यमापन'!G53</f>
        <v>0</v>
      </c>
      <c r="E53" s="27">
        <f t="shared" si="0"/>
        <v>0</v>
      </c>
      <c r="F53" s="26"/>
      <c r="G53" s="33">
        <f>'तृ.भाषा-अ.मूल्यमापन'!L53</f>
        <v>0</v>
      </c>
      <c r="H53" s="27">
        <f t="shared" si="1"/>
        <v>0</v>
      </c>
      <c r="I53" s="27">
        <f t="shared" si="2"/>
        <v>0</v>
      </c>
      <c r="J53" s="33">
        <f t="shared" si="3"/>
        <v>0</v>
      </c>
      <c r="K53" s="201" t="s">
        <v>322</v>
      </c>
      <c r="L53" s="200">
        <f t="shared" si="4"/>
        <v>0</v>
      </c>
      <c r="M53" s="33" t="str">
        <f t="shared" si="5"/>
        <v>Fail</v>
      </c>
    </row>
    <row r="54" spans="1:14" ht="21.6" customHeight="1">
      <c r="A54" s="24">
        <f>'विद्य्र्थ्याची माहिती'!A54</f>
        <v>45</v>
      </c>
      <c r="B54" s="25">
        <f>'विद्य्र्थ्याची माहिती'!B54</f>
        <v>0</v>
      </c>
      <c r="C54" s="26"/>
      <c r="D54" s="33">
        <f>'तृ.भाषा-अ.मूल्यमापन'!G54</f>
        <v>0</v>
      </c>
      <c r="E54" s="27">
        <f t="shared" si="0"/>
        <v>0</v>
      </c>
      <c r="F54" s="26"/>
      <c r="G54" s="33">
        <f>'तृ.भाषा-अ.मूल्यमापन'!L54</f>
        <v>0</v>
      </c>
      <c r="H54" s="27">
        <f t="shared" si="1"/>
        <v>0</v>
      </c>
      <c r="I54" s="27">
        <f t="shared" si="2"/>
        <v>0</v>
      </c>
      <c r="J54" s="33">
        <f t="shared" si="3"/>
        <v>0</v>
      </c>
      <c r="K54" s="201" t="s">
        <v>322</v>
      </c>
      <c r="L54" s="200">
        <f t="shared" si="4"/>
        <v>0</v>
      </c>
      <c r="M54" s="33" t="str">
        <f t="shared" si="5"/>
        <v>Fail</v>
      </c>
    </row>
    <row r="55" spans="1:14" ht="21.6" customHeight="1">
      <c r="A55" s="24">
        <f>'विद्य्र्थ्याची माहिती'!A55</f>
        <v>46</v>
      </c>
      <c r="B55" s="25">
        <f>'विद्य्र्थ्याची माहिती'!B55</f>
        <v>0</v>
      </c>
      <c r="C55" s="26"/>
      <c r="D55" s="33">
        <f>'तृ.भाषा-अ.मूल्यमापन'!G55</f>
        <v>0</v>
      </c>
      <c r="E55" s="27">
        <f t="shared" si="0"/>
        <v>0</v>
      </c>
      <c r="F55" s="26"/>
      <c r="G55" s="33">
        <f>'तृ.भाषा-अ.मूल्यमापन'!L55</f>
        <v>0</v>
      </c>
      <c r="H55" s="27">
        <f t="shared" si="1"/>
        <v>0</v>
      </c>
      <c r="I55" s="27">
        <f t="shared" si="2"/>
        <v>0</v>
      </c>
      <c r="J55" s="33">
        <f t="shared" si="3"/>
        <v>0</v>
      </c>
      <c r="K55" s="201" t="s">
        <v>322</v>
      </c>
      <c r="L55" s="200">
        <f t="shared" si="4"/>
        <v>0</v>
      </c>
      <c r="M55" s="33" t="str">
        <f t="shared" si="5"/>
        <v>Fail</v>
      </c>
    </row>
    <row r="56" spans="1:14" ht="21.6" customHeight="1">
      <c r="A56" s="24">
        <f>'विद्य्र्थ्याची माहिती'!A56</f>
        <v>47</v>
      </c>
      <c r="B56" s="25">
        <f>'विद्य्र्थ्याची माहिती'!B56</f>
        <v>0</v>
      </c>
      <c r="C56" s="26"/>
      <c r="D56" s="33">
        <f>'तृ.भाषा-अ.मूल्यमापन'!G56</f>
        <v>0</v>
      </c>
      <c r="E56" s="27">
        <f t="shared" si="0"/>
        <v>0</v>
      </c>
      <c r="F56" s="26"/>
      <c r="G56" s="33">
        <f>'तृ.भाषा-अ.मूल्यमापन'!L56</f>
        <v>0</v>
      </c>
      <c r="H56" s="27">
        <f t="shared" si="1"/>
        <v>0</v>
      </c>
      <c r="I56" s="27">
        <f t="shared" si="2"/>
        <v>0</v>
      </c>
      <c r="J56" s="33">
        <f t="shared" si="3"/>
        <v>0</v>
      </c>
      <c r="K56" s="201" t="s">
        <v>322</v>
      </c>
      <c r="L56" s="200">
        <f t="shared" si="4"/>
        <v>0</v>
      </c>
      <c r="M56" s="33" t="str">
        <f t="shared" si="5"/>
        <v>Fail</v>
      </c>
    </row>
    <row r="57" spans="1:14" ht="21.6" customHeight="1">
      <c r="A57" s="24">
        <f>'विद्य्र्थ्याची माहिती'!A57</f>
        <v>48</v>
      </c>
      <c r="B57" s="25">
        <f>'विद्य्र्थ्याची माहिती'!B57</f>
        <v>0</v>
      </c>
      <c r="C57" s="26"/>
      <c r="D57" s="33">
        <f>'तृ.भाषा-अ.मूल्यमापन'!G57</f>
        <v>0</v>
      </c>
      <c r="E57" s="27">
        <f t="shared" si="0"/>
        <v>0</v>
      </c>
      <c r="F57" s="26"/>
      <c r="G57" s="33">
        <f>'तृ.भाषा-अ.मूल्यमापन'!L57</f>
        <v>0</v>
      </c>
      <c r="H57" s="27">
        <f t="shared" si="1"/>
        <v>0</v>
      </c>
      <c r="I57" s="27">
        <f t="shared" si="2"/>
        <v>0</v>
      </c>
      <c r="J57" s="33">
        <f t="shared" si="3"/>
        <v>0</v>
      </c>
      <c r="K57" s="201" t="s">
        <v>322</v>
      </c>
      <c r="L57" s="200">
        <f t="shared" si="4"/>
        <v>0</v>
      </c>
      <c r="M57" s="33" t="str">
        <f t="shared" si="5"/>
        <v>Fail</v>
      </c>
    </row>
    <row r="58" spans="1:14" ht="21.6" customHeight="1">
      <c r="A58" s="24">
        <f>'विद्य्र्थ्याची माहिती'!A58</f>
        <v>49</v>
      </c>
      <c r="B58" s="25">
        <f>'विद्य्र्थ्याची माहिती'!B58</f>
        <v>0</v>
      </c>
      <c r="C58" s="26"/>
      <c r="D58" s="33">
        <f>'तृ.भाषा-अ.मूल्यमापन'!G58</f>
        <v>0</v>
      </c>
      <c r="E58" s="27">
        <f t="shared" si="0"/>
        <v>0</v>
      </c>
      <c r="F58" s="26"/>
      <c r="G58" s="33">
        <f>'तृ.भाषा-अ.मूल्यमापन'!L58</f>
        <v>0</v>
      </c>
      <c r="H58" s="27">
        <f t="shared" si="1"/>
        <v>0</v>
      </c>
      <c r="I58" s="27">
        <f t="shared" si="2"/>
        <v>0</v>
      </c>
      <c r="J58" s="33">
        <f t="shared" si="3"/>
        <v>0</v>
      </c>
      <c r="K58" s="201" t="s">
        <v>322</v>
      </c>
      <c r="L58" s="200">
        <f t="shared" si="4"/>
        <v>0</v>
      </c>
      <c r="M58" s="33" t="str">
        <f t="shared" si="5"/>
        <v>Fail</v>
      </c>
    </row>
    <row r="59" spans="1:14" ht="21.6" customHeight="1">
      <c r="A59" s="24">
        <f>'विद्य्र्थ्याची माहिती'!A59</f>
        <v>50</v>
      </c>
      <c r="B59" s="25">
        <f>'विद्य्र्थ्याची माहिती'!B59</f>
        <v>0</v>
      </c>
      <c r="C59" s="26"/>
      <c r="D59" s="33">
        <f>'तृ.भाषा-अ.मूल्यमापन'!G59</f>
        <v>0</v>
      </c>
      <c r="E59" s="27">
        <f t="shared" si="0"/>
        <v>0</v>
      </c>
      <c r="F59" s="26"/>
      <c r="G59" s="33">
        <f>'तृ.भाषा-अ.मूल्यमापन'!L59</f>
        <v>0</v>
      </c>
      <c r="H59" s="27">
        <f t="shared" si="1"/>
        <v>0</v>
      </c>
      <c r="I59" s="27">
        <f t="shared" si="2"/>
        <v>0</v>
      </c>
      <c r="J59" s="33">
        <f t="shared" si="3"/>
        <v>0</v>
      </c>
      <c r="K59" s="201" t="s">
        <v>322</v>
      </c>
      <c r="L59" s="200">
        <f t="shared" si="4"/>
        <v>0</v>
      </c>
      <c r="M59" s="33" t="str">
        <f t="shared" si="5"/>
        <v>Fail</v>
      </c>
    </row>
    <row r="60" spans="1:14" s="11" customFormat="1" ht="21.6" customHeight="1">
      <c r="A60" s="325">
        <f>'विद्य्र्थ्याची माहिती'!A60</f>
        <v>51</v>
      </c>
      <c r="B60" s="326">
        <f>'विद्य्र्थ्याची माहिती'!B60</f>
        <v>0</v>
      </c>
      <c r="C60" s="26"/>
      <c r="D60" s="327">
        <f>'तृ.भाषा-अ.मूल्यमापन'!G60</f>
        <v>0</v>
      </c>
      <c r="E60" s="333">
        <f t="shared" si="0"/>
        <v>0</v>
      </c>
      <c r="F60" s="26"/>
      <c r="G60" s="327">
        <f>'तृ.भाषा-अ.मूल्यमापन'!L60</f>
        <v>0</v>
      </c>
      <c r="H60" s="333">
        <f t="shared" si="1"/>
        <v>0</v>
      </c>
      <c r="I60" s="333">
        <f t="shared" si="2"/>
        <v>0</v>
      </c>
      <c r="J60" s="327">
        <f t="shared" si="3"/>
        <v>0</v>
      </c>
      <c r="K60" s="201" t="s">
        <v>322</v>
      </c>
      <c r="L60" s="336">
        <f t="shared" si="4"/>
        <v>0</v>
      </c>
      <c r="M60" s="327" t="str">
        <f t="shared" si="5"/>
        <v>Fail</v>
      </c>
      <c r="N60" s="335"/>
    </row>
    <row r="61" spans="1:14" s="11" customFormat="1" ht="21.6" customHeight="1">
      <c r="A61" s="325">
        <f>'विद्य्र्थ्याची माहिती'!A61</f>
        <v>52</v>
      </c>
      <c r="B61" s="326">
        <f>'विद्य्र्थ्याची माहिती'!B61</f>
        <v>0</v>
      </c>
      <c r="C61" s="26"/>
      <c r="D61" s="327">
        <f>'तृ.भाषा-अ.मूल्यमापन'!G61</f>
        <v>0</v>
      </c>
      <c r="E61" s="333">
        <f t="shared" si="0"/>
        <v>0</v>
      </c>
      <c r="F61" s="26"/>
      <c r="G61" s="327">
        <f>'तृ.भाषा-अ.मूल्यमापन'!L61</f>
        <v>0</v>
      </c>
      <c r="H61" s="333">
        <f t="shared" si="1"/>
        <v>0</v>
      </c>
      <c r="I61" s="333">
        <f t="shared" si="2"/>
        <v>0</v>
      </c>
      <c r="J61" s="327">
        <f t="shared" si="3"/>
        <v>0</v>
      </c>
      <c r="K61" s="201" t="s">
        <v>322</v>
      </c>
      <c r="L61" s="336">
        <f t="shared" si="4"/>
        <v>0</v>
      </c>
      <c r="M61" s="327" t="str">
        <f t="shared" si="5"/>
        <v>Fail</v>
      </c>
      <c r="N61" s="335"/>
    </row>
    <row r="62" spans="1:14" s="11" customFormat="1" ht="21.6" customHeight="1">
      <c r="A62" s="325">
        <f>'विद्य्र्थ्याची माहिती'!A62</f>
        <v>53</v>
      </c>
      <c r="B62" s="326">
        <f>'विद्य्र्थ्याची माहिती'!B62</f>
        <v>0</v>
      </c>
      <c r="C62" s="26"/>
      <c r="D62" s="327">
        <f>'तृ.भाषा-अ.मूल्यमापन'!G62</f>
        <v>0</v>
      </c>
      <c r="E62" s="333">
        <f t="shared" si="0"/>
        <v>0</v>
      </c>
      <c r="F62" s="26"/>
      <c r="G62" s="327">
        <f>'तृ.भाषा-अ.मूल्यमापन'!L62</f>
        <v>0</v>
      </c>
      <c r="H62" s="333">
        <f t="shared" si="1"/>
        <v>0</v>
      </c>
      <c r="I62" s="333">
        <f t="shared" si="2"/>
        <v>0</v>
      </c>
      <c r="J62" s="327">
        <f t="shared" si="3"/>
        <v>0</v>
      </c>
      <c r="K62" s="201" t="s">
        <v>322</v>
      </c>
      <c r="L62" s="336">
        <f t="shared" si="4"/>
        <v>0</v>
      </c>
      <c r="M62" s="327" t="str">
        <f t="shared" si="5"/>
        <v>Fail</v>
      </c>
      <c r="N62" s="335"/>
    </row>
    <row r="63" spans="1:14" s="11" customFormat="1" ht="21.6" customHeight="1">
      <c r="A63" s="325">
        <f>'विद्य्र्थ्याची माहिती'!A63</f>
        <v>54</v>
      </c>
      <c r="B63" s="326">
        <f>'विद्य्र्थ्याची माहिती'!B63</f>
        <v>0</v>
      </c>
      <c r="C63" s="26"/>
      <c r="D63" s="327">
        <f>'तृ.भाषा-अ.मूल्यमापन'!G63</f>
        <v>0</v>
      </c>
      <c r="E63" s="333">
        <f t="shared" si="0"/>
        <v>0</v>
      </c>
      <c r="F63" s="26"/>
      <c r="G63" s="327">
        <f>'तृ.भाषा-अ.मूल्यमापन'!L63</f>
        <v>0</v>
      </c>
      <c r="H63" s="333">
        <f t="shared" si="1"/>
        <v>0</v>
      </c>
      <c r="I63" s="333">
        <f t="shared" si="2"/>
        <v>0</v>
      </c>
      <c r="J63" s="327">
        <f t="shared" si="3"/>
        <v>0</v>
      </c>
      <c r="K63" s="201" t="s">
        <v>322</v>
      </c>
      <c r="L63" s="336">
        <f t="shared" si="4"/>
        <v>0</v>
      </c>
      <c r="M63" s="327" t="str">
        <f t="shared" si="5"/>
        <v>Fail</v>
      </c>
      <c r="N63" s="335"/>
    </row>
    <row r="64" spans="1:14" s="11" customFormat="1" ht="21.6" customHeight="1">
      <c r="A64" s="325">
        <f>'विद्य्र्थ्याची माहिती'!A64</f>
        <v>55</v>
      </c>
      <c r="B64" s="326">
        <f>'विद्य्र्थ्याची माहिती'!B64</f>
        <v>0</v>
      </c>
      <c r="C64" s="26"/>
      <c r="D64" s="327">
        <f>'तृ.भाषा-अ.मूल्यमापन'!G64</f>
        <v>0</v>
      </c>
      <c r="E64" s="333">
        <f t="shared" si="0"/>
        <v>0</v>
      </c>
      <c r="F64" s="26"/>
      <c r="G64" s="327">
        <f>'तृ.भाषा-अ.मूल्यमापन'!L64</f>
        <v>0</v>
      </c>
      <c r="H64" s="333">
        <f t="shared" si="1"/>
        <v>0</v>
      </c>
      <c r="I64" s="333">
        <f t="shared" si="2"/>
        <v>0</v>
      </c>
      <c r="J64" s="327">
        <f t="shared" si="3"/>
        <v>0</v>
      </c>
      <c r="K64" s="201" t="s">
        <v>322</v>
      </c>
      <c r="L64" s="336">
        <f t="shared" si="4"/>
        <v>0</v>
      </c>
      <c r="M64" s="327" t="str">
        <f t="shared" si="5"/>
        <v>Fail</v>
      </c>
      <c r="N64" s="335"/>
    </row>
    <row r="65" spans="1:16" s="11" customFormat="1" ht="21.6" customHeight="1">
      <c r="A65" s="325">
        <f>'विद्य्र्थ्याची माहिती'!A65</f>
        <v>56</v>
      </c>
      <c r="B65" s="326">
        <f>'विद्य्र्थ्याची माहिती'!B65</f>
        <v>0</v>
      </c>
      <c r="C65" s="26"/>
      <c r="D65" s="327">
        <f>'तृ.भाषा-अ.मूल्यमापन'!G65</f>
        <v>0</v>
      </c>
      <c r="E65" s="333">
        <f t="shared" si="0"/>
        <v>0</v>
      </c>
      <c r="F65" s="26"/>
      <c r="G65" s="327">
        <f>'तृ.भाषा-अ.मूल्यमापन'!L65</f>
        <v>0</v>
      </c>
      <c r="H65" s="333">
        <f t="shared" si="1"/>
        <v>0</v>
      </c>
      <c r="I65" s="333">
        <f t="shared" si="2"/>
        <v>0</v>
      </c>
      <c r="J65" s="327">
        <f t="shared" si="3"/>
        <v>0</v>
      </c>
      <c r="K65" s="201" t="s">
        <v>322</v>
      </c>
      <c r="L65" s="336">
        <f t="shared" si="4"/>
        <v>0</v>
      </c>
      <c r="M65" s="327" t="str">
        <f t="shared" si="5"/>
        <v>Fail</v>
      </c>
      <c r="N65" s="335"/>
    </row>
    <row r="66" spans="1:16" s="11" customFormat="1" ht="21.6" customHeight="1">
      <c r="A66" s="325">
        <f>'विद्य्र्थ्याची माहिती'!A66</f>
        <v>57</v>
      </c>
      <c r="B66" s="326">
        <f>'विद्य्र्थ्याची माहिती'!B66</f>
        <v>0</v>
      </c>
      <c r="C66" s="26"/>
      <c r="D66" s="327">
        <f>'तृ.भाषा-अ.मूल्यमापन'!G66</f>
        <v>0</v>
      </c>
      <c r="E66" s="333">
        <f t="shared" si="0"/>
        <v>0</v>
      </c>
      <c r="F66" s="26"/>
      <c r="G66" s="327">
        <f>'तृ.भाषा-अ.मूल्यमापन'!L66</f>
        <v>0</v>
      </c>
      <c r="H66" s="333">
        <f t="shared" si="1"/>
        <v>0</v>
      </c>
      <c r="I66" s="333">
        <f t="shared" si="2"/>
        <v>0</v>
      </c>
      <c r="J66" s="327">
        <f t="shared" si="3"/>
        <v>0</v>
      </c>
      <c r="K66" s="201" t="s">
        <v>322</v>
      </c>
      <c r="L66" s="336">
        <f t="shared" si="4"/>
        <v>0</v>
      </c>
      <c r="M66" s="327" t="str">
        <f t="shared" si="5"/>
        <v>Fail</v>
      </c>
      <c r="N66" s="335"/>
    </row>
    <row r="67" spans="1:16" s="11" customFormat="1" ht="21.6" customHeight="1">
      <c r="A67" s="325">
        <f>'विद्य्र्थ्याची माहिती'!A67</f>
        <v>58</v>
      </c>
      <c r="B67" s="326">
        <f>'विद्य्र्थ्याची माहिती'!B67</f>
        <v>0</v>
      </c>
      <c r="C67" s="26"/>
      <c r="D67" s="327">
        <f>'तृ.भाषा-अ.मूल्यमापन'!G67</f>
        <v>0</v>
      </c>
      <c r="E67" s="333">
        <f t="shared" si="0"/>
        <v>0</v>
      </c>
      <c r="F67" s="26"/>
      <c r="G67" s="327">
        <f>'तृ.भाषा-अ.मूल्यमापन'!L67</f>
        <v>0</v>
      </c>
      <c r="H67" s="333">
        <f t="shared" si="1"/>
        <v>0</v>
      </c>
      <c r="I67" s="333">
        <f t="shared" si="2"/>
        <v>0</v>
      </c>
      <c r="J67" s="327">
        <f t="shared" si="3"/>
        <v>0</v>
      </c>
      <c r="K67" s="201" t="s">
        <v>322</v>
      </c>
      <c r="L67" s="336">
        <f t="shared" si="4"/>
        <v>0</v>
      </c>
      <c r="M67" s="327" t="str">
        <f t="shared" si="5"/>
        <v>Fail</v>
      </c>
      <c r="N67" s="335"/>
    </row>
    <row r="68" spans="1:16" s="11" customFormat="1" ht="21.6" customHeight="1">
      <c r="A68" s="325">
        <f>'विद्य्र्थ्याची माहिती'!A68</f>
        <v>59</v>
      </c>
      <c r="B68" s="326">
        <f>'विद्य्र्थ्याची माहिती'!B68</f>
        <v>0</v>
      </c>
      <c r="C68" s="26"/>
      <c r="D68" s="327">
        <f>'तृ.भाषा-अ.मूल्यमापन'!G68</f>
        <v>0</v>
      </c>
      <c r="E68" s="333">
        <f t="shared" si="0"/>
        <v>0</v>
      </c>
      <c r="F68" s="26"/>
      <c r="G68" s="327">
        <f>'तृ.भाषा-अ.मूल्यमापन'!L68</f>
        <v>0</v>
      </c>
      <c r="H68" s="333">
        <f t="shared" si="1"/>
        <v>0</v>
      </c>
      <c r="I68" s="333">
        <f t="shared" si="2"/>
        <v>0</v>
      </c>
      <c r="J68" s="327">
        <f t="shared" si="3"/>
        <v>0</v>
      </c>
      <c r="K68" s="201" t="s">
        <v>322</v>
      </c>
      <c r="L68" s="336">
        <f t="shared" si="4"/>
        <v>0</v>
      </c>
      <c r="M68" s="327" t="str">
        <f t="shared" si="5"/>
        <v>Fail</v>
      </c>
      <c r="N68" s="335"/>
    </row>
    <row r="69" spans="1:16" s="11" customFormat="1" ht="21.6" customHeight="1">
      <c r="A69" s="325">
        <f>'विद्य्र्थ्याची माहिती'!A69</f>
        <v>60</v>
      </c>
      <c r="B69" s="326">
        <f>'विद्य्र्थ्याची माहिती'!B69</f>
        <v>0</v>
      </c>
      <c r="C69" s="26"/>
      <c r="D69" s="327">
        <f>'तृ.भाषा-अ.मूल्यमापन'!G69</f>
        <v>0</v>
      </c>
      <c r="E69" s="333">
        <f t="shared" si="0"/>
        <v>0</v>
      </c>
      <c r="F69" s="26"/>
      <c r="G69" s="327">
        <f>'तृ.भाषा-अ.मूल्यमापन'!L69</f>
        <v>0</v>
      </c>
      <c r="H69" s="333">
        <f t="shared" si="1"/>
        <v>0</v>
      </c>
      <c r="I69" s="333">
        <f t="shared" si="2"/>
        <v>0</v>
      </c>
      <c r="J69" s="327">
        <f t="shared" si="3"/>
        <v>0</v>
      </c>
      <c r="K69" s="201" t="s">
        <v>322</v>
      </c>
      <c r="L69" s="336">
        <f t="shared" si="4"/>
        <v>0</v>
      </c>
      <c r="M69" s="327" t="str">
        <f t="shared" si="5"/>
        <v>Fail</v>
      </c>
      <c r="N69" s="335"/>
    </row>
    <row r="70" spans="1:16" s="18" customFormat="1" ht="21.6" customHeight="1">
      <c r="A70" s="424" t="s">
        <v>145</v>
      </c>
      <c r="B70" s="424"/>
      <c r="C70" s="424"/>
      <c r="D70" s="424"/>
      <c r="E70" s="424"/>
      <c r="F70" s="424"/>
      <c r="G70" s="424"/>
      <c r="H70" s="424"/>
      <c r="I70" s="424"/>
      <c r="J70" s="424"/>
      <c r="K70" s="424"/>
      <c r="L70" s="424"/>
      <c r="M70" s="424"/>
    </row>
    <row r="71" spans="1:16" s="7" customFormat="1" ht="21.6" customHeight="1">
      <c r="K71" s="54"/>
      <c r="L71" s="54"/>
    </row>
    <row r="72" spans="1:16" s="12" customFormat="1" ht="21.6" customHeight="1">
      <c r="A72" s="7"/>
      <c r="B72" s="12" t="str">
        <f>MASTER!B17</f>
        <v>श्री. ढगे भरत बुधाजी</v>
      </c>
      <c r="C72" s="7"/>
      <c r="D72" s="7"/>
      <c r="E72" s="7"/>
      <c r="F72" s="7"/>
      <c r="G72" s="433" t="str">
        <f>MASTER!B8</f>
        <v>श्री. लेंडे किरण विठ्ठल</v>
      </c>
      <c r="H72" s="433"/>
      <c r="I72" s="433"/>
      <c r="J72" s="433"/>
      <c r="K72" s="433"/>
      <c r="L72" s="433"/>
      <c r="M72" s="433"/>
      <c r="N72" s="7"/>
      <c r="O72" s="7"/>
      <c r="P72" s="7"/>
    </row>
    <row r="73" spans="1:16" s="12" customFormat="1" ht="21.6" customHeight="1">
      <c r="A73" s="7"/>
      <c r="B73" s="31" t="s">
        <v>31</v>
      </c>
      <c r="C73" s="7"/>
      <c r="D73" s="7"/>
      <c r="E73" s="7"/>
      <c r="F73" s="7"/>
      <c r="G73" s="432" t="s">
        <v>42</v>
      </c>
      <c r="H73" s="432"/>
      <c r="I73" s="432"/>
      <c r="J73" s="432"/>
      <c r="K73" s="432"/>
      <c r="L73" s="432"/>
      <c r="M73" s="432"/>
      <c r="N73" s="7"/>
      <c r="O73" s="7"/>
      <c r="P73" s="7"/>
    </row>
    <row r="74" spans="1:16" ht="21.6" customHeight="1">
      <c r="A74" s="18"/>
      <c r="B74" s="18"/>
      <c r="C74" s="18"/>
      <c r="D74" s="18"/>
      <c r="E74" s="18"/>
      <c r="F74" s="18"/>
      <c r="G74" s="18"/>
      <c r="H74" s="18"/>
      <c r="I74" s="18"/>
      <c r="J74" s="18"/>
      <c r="K74" s="69"/>
      <c r="L74" s="69"/>
      <c r="M74" s="18"/>
      <c r="O74" s="18"/>
      <c r="P74" s="18"/>
    </row>
    <row r="75" spans="1:16" ht="21.6" customHeight="1">
      <c r="A75" s="18"/>
      <c r="B75" s="18"/>
      <c r="C75" s="18"/>
      <c r="D75" s="18"/>
      <c r="E75" s="18"/>
      <c r="F75" s="18"/>
      <c r="G75" s="18"/>
      <c r="H75" s="18"/>
      <c r="I75" s="18"/>
      <c r="J75" s="18"/>
      <c r="K75" s="69"/>
      <c r="L75" s="69"/>
      <c r="M75" s="18"/>
      <c r="O75" s="18"/>
      <c r="P75" s="18"/>
    </row>
    <row r="76" spans="1:16" ht="21.6" customHeight="1">
      <c r="A76" s="18"/>
      <c r="B76" s="18"/>
      <c r="C76" s="18"/>
      <c r="D76" s="18"/>
      <c r="E76" s="18"/>
      <c r="F76" s="18"/>
      <c r="G76" s="18"/>
      <c r="H76" s="18"/>
      <c r="I76" s="18"/>
      <c r="J76" s="18"/>
      <c r="K76" s="69"/>
      <c r="L76" s="69"/>
      <c r="M76" s="18"/>
      <c r="O76" s="18"/>
      <c r="P76" s="18"/>
    </row>
    <row r="77" spans="1:16" ht="21.6" customHeight="1">
      <c r="A77" s="18"/>
      <c r="B77" s="18"/>
      <c r="C77" s="18"/>
      <c r="D77" s="18"/>
      <c r="E77" s="18"/>
      <c r="F77" s="18"/>
      <c r="G77" s="18"/>
      <c r="H77" s="18"/>
      <c r="I77" s="18"/>
      <c r="J77" s="18"/>
      <c r="K77" s="69"/>
      <c r="L77" s="69"/>
      <c r="M77" s="18"/>
      <c r="O77" s="18"/>
      <c r="P77" s="18"/>
    </row>
    <row r="78" spans="1:16" ht="21.6" customHeight="1">
      <c r="A78" s="18"/>
      <c r="B78" s="18"/>
      <c r="C78" s="18"/>
      <c r="D78" s="18"/>
      <c r="E78" s="18"/>
      <c r="F78" s="18"/>
      <c r="G78" s="18"/>
      <c r="H78" s="18"/>
      <c r="I78" s="18"/>
      <c r="J78" s="18"/>
      <c r="K78" s="69"/>
      <c r="L78" s="69"/>
      <c r="M78" s="18"/>
      <c r="O78" s="18"/>
      <c r="P78" s="18"/>
    </row>
    <row r="79" spans="1:16" ht="21.6" customHeight="1">
      <c r="A79" s="18"/>
      <c r="B79" s="18"/>
      <c r="C79" s="18"/>
      <c r="D79" s="18"/>
      <c r="E79" s="18"/>
      <c r="F79" s="18"/>
      <c r="G79" s="18"/>
      <c r="H79" s="18"/>
      <c r="I79" s="18"/>
      <c r="J79" s="18"/>
      <c r="K79" s="69"/>
      <c r="L79" s="69"/>
      <c r="M79" s="18"/>
      <c r="O79" s="18"/>
      <c r="P79" s="18"/>
    </row>
    <row r="80" spans="1:16" ht="21.6" customHeight="1">
      <c r="A80" s="18"/>
      <c r="B80" s="18"/>
      <c r="C80" s="18"/>
      <c r="D80" s="18"/>
      <c r="E80" s="18"/>
      <c r="F80" s="18"/>
      <c r="G80" s="18"/>
      <c r="H80" s="18"/>
      <c r="I80" s="18"/>
      <c r="J80" s="18"/>
      <c r="K80" s="69"/>
      <c r="L80" s="69"/>
      <c r="M80" s="18"/>
      <c r="O80" s="18"/>
      <c r="P80" s="18"/>
    </row>
  </sheetData>
  <sheetProtection algorithmName="SHA-512" hashValue="Os1+Use53xXJ5a1A85nePzfP5Ssf7t5/ILcAeCotfyVxsMLIapTIG9vHbLN2duGrghO5ol/NT5SzBFF0JhLGeA==" saltValue="n5TpiScC/cuy2Cuad7fmMQ==" spinCount="100000" sheet="1" objects="1" scenarios="1"/>
  <mergeCells count="25">
    <mergeCell ref="K7:K8"/>
    <mergeCell ref="L7:L8"/>
    <mergeCell ref="I6:M6"/>
    <mergeCell ref="A1:M2"/>
    <mergeCell ref="A4:M4"/>
    <mergeCell ref="A5:D5"/>
    <mergeCell ref="E5:M5"/>
    <mergeCell ref="C3:F3"/>
    <mergeCell ref="G3:M3"/>
    <mergeCell ref="G73:M73"/>
    <mergeCell ref="C7:C8"/>
    <mergeCell ref="D7:D8"/>
    <mergeCell ref="E7:E8"/>
    <mergeCell ref="F7:F8"/>
    <mergeCell ref="G7:G8"/>
    <mergeCell ref="H7:H8"/>
    <mergeCell ref="I7:I8"/>
    <mergeCell ref="J7:J8"/>
    <mergeCell ref="M7:M8"/>
    <mergeCell ref="A70:M70"/>
    <mergeCell ref="G72:M72"/>
    <mergeCell ref="A6:A9"/>
    <mergeCell ref="B6:B9"/>
    <mergeCell ref="C6:E6"/>
    <mergeCell ref="F6:H6"/>
  </mergeCells>
  <pageMargins left="0.5" right="0.25" top="0.25" bottom="1" header="0" footer="0"/>
  <pageSetup paperSize="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249977111117893"/>
  </sheetPr>
  <dimension ref="A1:Q80"/>
  <sheetViews>
    <sheetView view="pageBreakPreview" zoomScale="60" zoomScaleNormal="120" workbookViewId="0">
      <pane xSplit="1" ySplit="9" topLeftCell="B77"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9" customWidth="1"/>
    <col min="2" max="2" width="28" style="19" customWidth="1"/>
    <col min="3" max="12" width="6.28515625" style="19" customWidth="1"/>
    <col min="13" max="13" width="5" style="18" customWidth="1"/>
    <col min="14" max="14" width="5.42578125" style="18" customWidth="1"/>
    <col min="15" max="15" width="6.7109375" style="18" customWidth="1"/>
    <col min="16" max="16" width="11.28515625" style="19" customWidth="1"/>
    <col min="17" max="17" width="18" style="19" customWidth="1"/>
    <col min="18" max="16384" width="9.140625" style="19"/>
  </cols>
  <sheetData>
    <row r="1" spans="1:17" ht="21.6" customHeight="1">
      <c r="A1" s="416" t="str">
        <f>MASTER!B5</f>
        <v>अनुदानित माध्यमिक आश्रमशाळा, एकदरे, ता. अकोले जि. अहिल्यानगर</v>
      </c>
      <c r="B1" s="416"/>
      <c r="C1" s="416"/>
      <c r="D1" s="416"/>
      <c r="E1" s="416"/>
      <c r="F1" s="416"/>
      <c r="G1" s="416"/>
      <c r="H1" s="416"/>
      <c r="I1" s="416"/>
      <c r="J1" s="416"/>
      <c r="K1" s="416"/>
      <c r="L1" s="416"/>
    </row>
    <row r="2" spans="1:17" ht="21.6" customHeight="1">
      <c r="A2" s="416"/>
      <c r="B2" s="416"/>
      <c r="C2" s="416"/>
      <c r="D2" s="416"/>
      <c r="E2" s="416"/>
      <c r="F2" s="416"/>
      <c r="G2" s="416"/>
      <c r="H2" s="416"/>
      <c r="I2" s="416"/>
      <c r="J2" s="416"/>
      <c r="K2" s="416"/>
      <c r="L2" s="416"/>
    </row>
    <row r="3" spans="1:17" s="30" customFormat="1" ht="21.6" customHeight="1">
      <c r="A3" s="189" t="s">
        <v>121</v>
      </c>
      <c r="B3" s="191" t="str">
        <f>MASTER!B6</f>
        <v>9 वी</v>
      </c>
      <c r="C3" s="429"/>
      <c r="D3" s="429"/>
      <c r="E3" s="429"/>
      <c r="F3" s="429"/>
      <c r="G3" s="429"/>
      <c r="H3" s="423" t="str">
        <f>MASTER!F17</f>
        <v>विषय - इंग्रजी</v>
      </c>
      <c r="I3" s="423"/>
      <c r="J3" s="423"/>
      <c r="K3" s="423"/>
      <c r="L3" s="420"/>
      <c r="M3" s="29"/>
      <c r="N3" s="29"/>
      <c r="O3" s="29"/>
    </row>
    <row r="4" spans="1:17" ht="21.6" customHeight="1">
      <c r="A4" s="417" t="str">
        <f>MASTER!H16</f>
        <v>अंतर्गत मूल्यमापन (सन 2026-2027)</v>
      </c>
      <c r="B4" s="417"/>
      <c r="C4" s="417"/>
      <c r="D4" s="417"/>
      <c r="E4" s="417"/>
      <c r="F4" s="417"/>
      <c r="G4" s="417"/>
      <c r="H4" s="417"/>
      <c r="I4" s="417"/>
      <c r="J4" s="417"/>
      <c r="K4" s="417"/>
      <c r="L4" s="417"/>
    </row>
    <row r="5" spans="1:17" ht="21.6" customHeight="1">
      <c r="A5" s="418" t="str">
        <f>MASTER!C7</f>
        <v>वर्ग शिक्षक- श्री. ढगे भरत बुधाजी</v>
      </c>
      <c r="B5" s="418"/>
      <c r="C5" s="418"/>
      <c r="D5" s="419"/>
      <c r="E5" s="420" t="str">
        <f>MASTER!C17</f>
        <v>विषय शिक्षक- श्री. ढगे भरत बुधाजी</v>
      </c>
      <c r="F5" s="421"/>
      <c r="G5" s="421"/>
      <c r="H5" s="421"/>
      <c r="I5" s="421"/>
      <c r="J5" s="421"/>
      <c r="K5" s="421"/>
      <c r="L5" s="421"/>
    </row>
    <row r="6" spans="1:17" ht="21.6" customHeight="1">
      <c r="A6" s="409" t="s">
        <v>193</v>
      </c>
      <c r="B6" s="410" t="s">
        <v>0</v>
      </c>
      <c r="C6" s="410" t="s">
        <v>8</v>
      </c>
      <c r="D6" s="410"/>
      <c r="E6" s="410"/>
      <c r="F6" s="410"/>
      <c r="G6" s="410"/>
      <c r="H6" s="410" t="s">
        <v>52</v>
      </c>
      <c r="I6" s="410"/>
      <c r="J6" s="410"/>
      <c r="K6" s="410"/>
      <c r="L6" s="410"/>
    </row>
    <row r="7" spans="1:17" ht="21.6" customHeight="1">
      <c r="A7" s="409"/>
      <c r="B7" s="410"/>
      <c r="C7" s="427" t="s">
        <v>102</v>
      </c>
      <c r="D7" s="427" t="s">
        <v>103</v>
      </c>
      <c r="E7" s="428" t="s">
        <v>137</v>
      </c>
      <c r="F7" s="428" t="s">
        <v>138</v>
      </c>
      <c r="G7" s="428" t="s">
        <v>6</v>
      </c>
      <c r="H7" s="427" t="s">
        <v>102</v>
      </c>
      <c r="I7" s="427" t="s">
        <v>103</v>
      </c>
      <c r="J7" s="428" t="s">
        <v>137</v>
      </c>
      <c r="K7" s="428" t="s">
        <v>138</v>
      </c>
      <c r="L7" s="428" t="s">
        <v>6</v>
      </c>
    </row>
    <row r="8" spans="1:17" ht="21.6" customHeight="1">
      <c r="A8" s="409"/>
      <c r="B8" s="410"/>
      <c r="C8" s="427"/>
      <c r="D8" s="427"/>
      <c r="E8" s="428"/>
      <c r="F8" s="428"/>
      <c r="G8" s="428"/>
      <c r="H8" s="427"/>
      <c r="I8" s="427"/>
      <c r="J8" s="428"/>
      <c r="K8" s="428"/>
      <c r="L8" s="428"/>
      <c r="P8" s="18"/>
    </row>
    <row r="9" spans="1:17" s="23" customFormat="1" ht="21.6" customHeight="1">
      <c r="A9" s="409"/>
      <c r="B9" s="410"/>
      <c r="C9" s="20">
        <v>5</v>
      </c>
      <c r="D9" s="20">
        <v>5</v>
      </c>
      <c r="E9" s="20">
        <v>5</v>
      </c>
      <c r="F9" s="20">
        <v>5</v>
      </c>
      <c r="G9" s="21">
        <f>SUM(C9:F9)</f>
        <v>20</v>
      </c>
      <c r="H9" s="20">
        <v>5</v>
      </c>
      <c r="I9" s="20">
        <v>5</v>
      </c>
      <c r="J9" s="20">
        <v>5</v>
      </c>
      <c r="K9" s="20">
        <v>5</v>
      </c>
      <c r="L9" s="21">
        <f>SUM(H9:K9)</f>
        <v>20</v>
      </c>
      <c r="M9" s="22"/>
      <c r="N9" s="22"/>
      <c r="O9" s="22"/>
      <c r="P9" s="22"/>
      <c r="Q9" s="22"/>
    </row>
    <row r="10" spans="1:17" ht="21.6" customHeight="1">
      <c r="A10" s="24">
        <f>'विद्य्र्थ्याची माहिती'!A10</f>
        <v>1</v>
      </c>
      <c r="B10" s="25" t="str">
        <f>'विद्य्र्थ्याची माहिती'!B10</f>
        <v>चि. समीर यशवंत देशमुख सखाराम</v>
      </c>
      <c r="C10" s="26">
        <v>5</v>
      </c>
      <c r="D10" s="26">
        <v>5</v>
      </c>
      <c r="E10" s="26">
        <v>5</v>
      </c>
      <c r="F10" s="26">
        <v>4</v>
      </c>
      <c r="G10" s="27">
        <f t="shared" ref="G10:G19" si="0">SUM(C10:F10)</f>
        <v>19</v>
      </c>
      <c r="H10" s="26">
        <v>4</v>
      </c>
      <c r="I10" s="26">
        <v>4</v>
      </c>
      <c r="J10" s="26">
        <v>4</v>
      </c>
      <c r="K10" s="26">
        <v>4</v>
      </c>
      <c r="L10" s="27">
        <f t="shared" ref="L10:L69" si="1">SUM(H10:K10)</f>
        <v>16</v>
      </c>
      <c r="P10" s="18"/>
      <c r="Q10" s="18"/>
    </row>
    <row r="11" spans="1:17" ht="21.6" customHeight="1">
      <c r="A11" s="24">
        <f>'विद्य्र्थ्याची माहिती'!A11</f>
        <v>2</v>
      </c>
      <c r="B11" s="25">
        <f>'विद्य्र्थ्याची माहिती'!B11</f>
        <v>0</v>
      </c>
      <c r="C11" s="26"/>
      <c r="D11" s="26"/>
      <c r="E11" s="26"/>
      <c r="F11" s="26"/>
      <c r="G11" s="27">
        <f t="shared" si="0"/>
        <v>0</v>
      </c>
      <c r="H11" s="26"/>
      <c r="I11" s="26"/>
      <c r="J11" s="26"/>
      <c r="K11" s="26"/>
      <c r="L11" s="27">
        <f t="shared" si="1"/>
        <v>0</v>
      </c>
      <c r="P11" s="18"/>
      <c r="Q11" s="18"/>
    </row>
    <row r="12" spans="1:17" ht="21.6" customHeight="1">
      <c r="A12" s="24">
        <f>'विद्य्र्थ्याची माहिती'!A12</f>
        <v>3</v>
      </c>
      <c r="B12" s="25">
        <f>'विद्य्र्थ्याची माहिती'!B12</f>
        <v>0</v>
      </c>
      <c r="C12" s="26"/>
      <c r="D12" s="26"/>
      <c r="E12" s="26"/>
      <c r="F12" s="26"/>
      <c r="G12" s="27">
        <f t="shared" si="0"/>
        <v>0</v>
      </c>
      <c r="H12" s="26"/>
      <c r="I12" s="26"/>
      <c r="J12" s="26"/>
      <c r="K12" s="26"/>
      <c r="L12" s="27">
        <f t="shared" si="1"/>
        <v>0</v>
      </c>
      <c r="P12" s="18"/>
      <c r="Q12" s="18"/>
    </row>
    <row r="13" spans="1:17" ht="21.6" customHeight="1">
      <c r="A13" s="24">
        <f>'विद्य्र्थ्याची माहिती'!A13</f>
        <v>4</v>
      </c>
      <c r="B13" s="25">
        <f>'विद्य्र्थ्याची माहिती'!B13</f>
        <v>0</v>
      </c>
      <c r="C13" s="26"/>
      <c r="D13" s="26"/>
      <c r="E13" s="26"/>
      <c r="F13" s="26"/>
      <c r="G13" s="27">
        <f t="shared" si="0"/>
        <v>0</v>
      </c>
      <c r="H13" s="26"/>
      <c r="I13" s="26"/>
      <c r="J13" s="26"/>
      <c r="K13" s="26"/>
      <c r="L13" s="27">
        <f t="shared" si="1"/>
        <v>0</v>
      </c>
      <c r="P13" s="18"/>
      <c r="Q13" s="18"/>
    </row>
    <row r="14" spans="1:17" ht="21.6" customHeight="1">
      <c r="A14" s="24">
        <f>'विद्य्र्थ्याची माहिती'!A14</f>
        <v>5</v>
      </c>
      <c r="B14" s="25">
        <f>'विद्य्र्थ्याची माहिती'!B14</f>
        <v>0</v>
      </c>
      <c r="C14" s="26"/>
      <c r="D14" s="26"/>
      <c r="E14" s="26"/>
      <c r="F14" s="26"/>
      <c r="G14" s="27">
        <f t="shared" si="0"/>
        <v>0</v>
      </c>
      <c r="H14" s="26"/>
      <c r="I14" s="26"/>
      <c r="J14" s="26"/>
      <c r="K14" s="26"/>
      <c r="L14" s="27">
        <f t="shared" si="1"/>
        <v>0</v>
      </c>
      <c r="P14" s="18"/>
      <c r="Q14" s="18"/>
    </row>
    <row r="15" spans="1:17" ht="21.6" customHeight="1">
      <c r="A15" s="24">
        <f>'विद्य्र्थ्याची माहिती'!A15</f>
        <v>6</v>
      </c>
      <c r="B15" s="25">
        <f>'विद्य्र्थ्याची माहिती'!B15</f>
        <v>0</v>
      </c>
      <c r="C15" s="26"/>
      <c r="D15" s="26"/>
      <c r="E15" s="26"/>
      <c r="F15" s="26"/>
      <c r="G15" s="27">
        <f t="shared" si="0"/>
        <v>0</v>
      </c>
      <c r="H15" s="26"/>
      <c r="I15" s="26"/>
      <c r="J15" s="26"/>
      <c r="K15" s="26"/>
      <c r="L15" s="27">
        <f t="shared" si="1"/>
        <v>0</v>
      </c>
      <c r="P15" s="18"/>
      <c r="Q15" s="18"/>
    </row>
    <row r="16" spans="1:17" ht="21.6" customHeight="1">
      <c r="A16" s="24">
        <f>'विद्य्र्थ्याची माहिती'!A16</f>
        <v>7</v>
      </c>
      <c r="B16" s="25">
        <f>'विद्य्र्थ्याची माहिती'!B16</f>
        <v>0</v>
      </c>
      <c r="C16" s="26"/>
      <c r="D16" s="26"/>
      <c r="E16" s="26"/>
      <c r="F16" s="26"/>
      <c r="G16" s="27">
        <f t="shared" si="0"/>
        <v>0</v>
      </c>
      <c r="H16" s="26"/>
      <c r="I16" s="26"/>
      <c r="J16" s="26"/>
      <c r="K16" s="26"/>
      <c r="L16" s="27">
        <f t="shared" si="1"/>
        <v>0</v>
      </c>
    </row>
    <row r="17" spans="1:15" ht="21.6" customHeight="1">
      <c r="A17" s="24">
        <f>'विद्य्र्थ्याची माहिती'!A17</f>
        <v>8</v>
      </c>
      <c r="B17" s="25">
        <f>'विद्य्र्थ्याची माहिती'!B17</f>
        <v>0</v>
      </c>
      <c r="C17" s="26"/>
      <c r="D17" s="26"/>
      <c r="E17" s="26"/>
      <c r="F17" s="26"/>
      <c r="G17" s="27">
        <f t="shared" si="0"/>
        <v>0</v>
      </c>
      <c r="H17" s="26"/>
      <c r="I17" s="26"/>
      <c r="J17" s="26"/>
      <c r="K17" s="26"/>
      <c r="L17" s="27">
        <f t="shared" si="1"/>
        <v>0</v>
      </c>
      <c r="O17" s="19"/>
    </row>
    <row r="18" spans="1:15" ht="21.6" customHeight="1">
      <c r="A18" s="24">
        <f>'विद्य्र्थ्याची माहिती'!A18</f>
        <v>9</v>
      </c>
      <c r="B18" s="25">
        <f>'विद्य्र्थ्याची माहिती'!B18</f>
        <v>0</v>
      </c>
      <c r="C18" s="26"/>
      <c r="D18" s="26"/>
      <c r="E18" s="26"/>
      <c r="F18" s="26"/>
      <c r="G18" s="27">
        <f t="shared" si="0"/>
        <v>0</v>
      </c>
      <c r="H18" s="26"/>
      <c r="I18" s="26"/>
      <c r="J18" s="26"/>
      <c r="K18" s="26"/>
      <c r="L18" s="27">
        <f t="shared" si="1"/>
        <v>0</v>
      </c>
      <c r="O18" s="19"/>
    </row>
    <row r="19" spans="1:15" ht="21.6" customHeight="1">
      <c r="A19" s="24">
        <f>'विद्य्र्थ्याची माहिती'!A19</f>
        <v>10</v>
      </c>
      <c r="B19" s="25">
        <f>'विद्य्र्थ्याची माहिती'!B19</f>
        <v>0</v>
      </c>
      <c r="C19" s="26"/>
      <c r="D19" s="26"/>
      <c r="E19" s="26"/>
      <c r="F19" s="26"/>
      <c r="G19" s="27">
        <f t="shared" si="0"/>
        <v>0</v>
      </c>
      <c r="H19" s="26"/>
      <c r="I19" s="26"/>
      <c r="J19" s="26"/>
      <c r="K19" s="26"/>
      <c r="L19" s="27">
        <f t="shared" si="1"/>
        <v>0</v>
      </c>
      <c r="O19" s="19"/>
    </row>
    <row r="20" spans="1:15" ht="21.6" customHeight="1">
      <c r="A20" s="24">
        <f>'विद्य्र्थ्याची माहिती'!A20</f>
        <v>11</v>
      </c>
      <c r="B20" s="25">
        <f>'विद्य्र्थ्याची माहिती'!B20</f>
        <v>0</v>
      </c>
      <c r="C20" s="26"/>
      <c r="D20" s="26"/>
      <c r="E20" s="26"/>
      <c r="F20" s="26"/>
      <c r="G20" s="27">
        <f t="shared" ref="G20:G69" si="2">SUM(C20:F20)</f>
        <v>0</v>
      </c>
      <c r="H20" s="26"/>
      <c r="I20" s="26"/>
      <c r="J20" s="26"/>
      <c r="K20" s="26"/>
      <c r="L20" s="27">
        <f t="shared" si="1"/>
        <v>0</v>
      </c>
      <c r="O20" s="19"/>
    </row>
    <row r="21" spans="1:15" ht="21.6" customHeight="1">
      <c r="A21" s="24">
        <f>'विद्य्र्थ्याची माहिती'!A21</f>
        <v>12</v>
      </c>
      <c r="B21" s="25">
        <f>'विद्य्र्थ्याची माहिती'!B21</f>
        <v>0</v>
      </c>
      <c r="C21" s="26"/>
      <c r="D21" s="26"/>
      <c r="E21" s="26"/>
      <c r="F21" s="26"/>
      <c r="G21" s="27">
        <f t="shared" si="2"/>
        <v>0</v>
      </c>
      <c r="H21" s="26"/>
      <c r="I21" s="26"/>
      <c r="J21" s="26"/>
      <c r="K21" s="26"/>
      <c r="L21" s="27">
        <f t="shared" si="1"/>
        <v>0</v>
      </c>
      <c r="O21" s="19"/>
    </row>
    <row r="22" spans="1:15" ht="21.6" customHeight="1">
      <c r="A22" s="24">
        <f>'विद्य्र्थ्याची माहिती'!A22</f>
        <v>13</v>
      </c>
      <c r="B22" s="25">
        <f>'विद्य्र्थ्याची माहिती'!B22</f>
        <v>0</v>
      </c>
      <c r="C22" s="26"/>
      <c r="D22" s="26"/>
      <c r="E22" s="26"/>
      <c r="F22" s="26"/>
      <c r="G22" s="27">
        <f t="shared" si="2"/>
        <v>0</v>
      </c>
      <c r="H22" s="26"/>
      <c r="I22" s="26"/>
      <c r="J22" s="26"/>
      <c r="K22" s="26"/>
      <c r="L22" s="27">
        <f t="shared" si="1"/>
        <v>0</v>
      </c>
      <c r="O22" s="19"/>
    </row>
    <row r="23" spans="1:15" ht="21.6" customHeight="1">
      <c r="A23" s="24">
        <f>'विद्य्र्थ्याची माहिती'!A23</f>
        <v>14</v>
      </c>
      <c r="B23" s="25">
        <f>'विद्य्र्थ्याची माहिती'!B23</f>
        <v>0</v>
      </c>
      <c r="C23" s="26"/>
      <c r="D23" s="26"/>
      <c r="E23" s="26"/>
      <c r="F23" s="26"/>
      <c r="G23" s="27">
        <f t="shared" si="2"/>
        <v>0</v>
      </c>
      <c r="H23" s="26"/>
      <c r="I23" s="26"/>
      <c r="J23" s="26"/>
      <c r="K23" s="26"/>
      <c r="L23" s="27">
        <f t="shared" si="1"/>
        <v>0</v>
      </c>
      <c r="O23" s="19"/>
    </row>
    <row r="24" spans="1:15" ht="21.6" customHeight="1">
      <c r="A24" s="24">
        <f>'विद्य्र्थ्याची माहिती'!A24</f>
        <v>15</v>
      </c>
      <c r="B24" s="25">
        <f>'विद्य्र्थ्याची माहिती'!B24</f>
        <v>0</v>
      </c>
      <c r="C24" s="26"/>
      <c r="D24" s="26"/>
      <c r="E24" s="26"/>
      <c r="F24" s="26"/>
      <c r="G24" s="27">
        <f t="shared" si="2"/>
        <v>0</v>
      </c>
      <c r="H24" s="26"/>
      <c r="I24" s="26"/>
      <c r="J24" s="26"/>
      <c r="K24" s="26"/>
      <c r="L24" s="27">
        <f t="shared" si="1"/>
        <v>0</v>
      </c>
      <c r="O24" s="19"/>
    </row>
    <row r="25" spans="1:15" ht="21.6" customHeight="1">
      <c r="A25" s="24">
        <f>'विद्य्र्थ्याची माहिती'!A25</f>
        <v>16</v>
      </c>
      <c r="B25" s="25">
        <f>'विद्य्र्थ्याची माहिती'!B25</f>
        <v>0</v>
      </c>
      <c r="C25" s="26"/>
      <c r="D25" s="26"/>
      <c r="E25" s="26"/>
      <c r="F25" s="26"/>
      <c r="G25" s="27">
        <f t="shared" si="2"/>
        <v>0</v>
      </c>
      <c r="H25" s="26"/>
      <c r="I25" s="26"/>
      <c r="J25" s="26"/>
      <c r="K25" s="26"/>
      <c r="L25" s="27">
        <f t="shared" si="1"/>
        <v>0</v>
      </c>
      <c r="O25" s="19"/>
    </row>
    <row r="26" spans="1:15" ht="21.6" customHeight="1">
      <c r="A26" s="24">
        <f>'विद्य्र्थ्याची माहिती'!A26</f>
        <v>17</v>
      </c>
      <c r="B26" s="25">
        <f>'विद्य्र्थ्याची माहिती'!B26</f>
        <v>0</v>
      </c>
      <c r="C26" s="26"/>
      <c r="D26" s="26"/>
      <c r="E26" s="26"/>
      <c r="F26" s="26"/>
      <c r="G26" s="27">
        <f t="shared" si="2"/>
        <v>0</v>
      </c>
      <c r="H26" s="26"/>
      <c r="I26" s="26"/>
      <c r="J26" s="26"/>
      <c r="K26" s="26"/>
      <c r="L26" s="27">
        <f t="shared" si="1"/>
        <v>0</v>
      </c>
      <c r="O26" s="19"/>
    </row>
    <row r="27" spans="1:15" ht="21.6" customHeight="1">
      <c r="A27" s="24">
        <f>'विद्य्र्थ्याची माहिती'!A27</f>
        <v>18</v>
      </c>
      <c r="B27" s="25">
        <f>'विद्य्र्थ्याची माहिती'!B27</f>
        <v>0</v>
      </c>
      <c r="C27" s="26"/>
      <c r="D27" s="26"/>
      <c r="E27" s="26"/>
      <c r="F27" s="26"/>
      <c r="G27" s="27">
        <f t="shared" si="2"/>
        <v>0</v>
      </c>
      <c r="H27" s="26"/>
      <c r="I27" s="26"/>
      <c r="J27" s="26"/>
      <c r="K27" s="26"/>
      <c r="L27" s="27">
        <f t="shared" si="1"/>
        <v>0</v>
      </c>
      <c r="O27" s="19"/>
    </row>
    <row r="28" spans="1:15" ht="21.6" customHeight="1">
      <c r="A28" s="24">
        <f>'विद्य्र्थ्याची माहिती'!A28</f>
        <v>19</v>
      </c>
      <c r="B28" s="25">
        <f>'विद्य्र्थ्याची माहिती'!B28</f>
        <v>0</v>
      </c>
      <c r="C28" s="26"/>
      <c r="D28" s="26"/>
      <c r="E28" s="26"/>
      <c r="F28" s="26"/>
      <c r="G28" s="27">
        <f t="shared" si="2"/>
        <v>0</v>
      </c>
      <c r="H28" s="26"/>
      <c r="I28" s="26"/>
      <c r="J28" s="26"/>
      <c r="K28" s="26"/>
      <c r="L28" s="27">
        <f t="shared" si="1"/>
        <v>0</v>
      </c>
      <c r="O28" s="19"/>
    </row>
    <row r="29" spans="1:15" ht="21.6" customHeight="1">
      <c r="A29" s="24">
        <f>'विद्य्र्थ्याची माहिती'!A29</f>
        <v>20</v>
      </c>
      <c r="B29" s="25">
        <f>'विद्य्र्थ्याची माहिती'!B29</f>
        <v>0</v>
      </c>
      <c r="C29" s="26"/>
      <c r="D29" s="26"/>
      <c r="E29" s="26"/>
      <c r="F29" s="26"/>
      <c r="G29" s="27">
        <f t="shared" si="2"/>
        <v>0</v>
      </c>
      <c r="H29" s="26"/>
      <c r="I29" s="26"/>
      <c r="J29" s="26"/>
      <c r="K29" s="26"/>
      <c r="L29" s="27">
        <f t="shared" si="1"/>
        <v>0</v>
      </c>
      <c r="O29" s="19"/>
    </row>
    <row r="30" spans="1:15" ht="21.6" customHeight="1">
      <c r="A30" s="24">
        <f>'विद्य्र्थ्याची माहिती'!A30</f>
        <v>21</v>
      </c>
      <c r="B30" s="25">
        <f>'विद्य्र्थ्याची माहिती'!B30</f>
        <v>0</v>
      </c>
      <c r="C30" s="26"/>
      <c r="D30" s="26"/>
      <c r="E30" s="26"/>
      <c r="F30" s="26"/>
      <c r="G30" s="27">
        <f t="shared" si="2"/>
        <v>0</v>
      </c>
      <c r="H30" s="26"/>
      <c r="I30" s="26"/>
      <c r="J30" s="26"/>
      <c r="K30" s="26"/>
      <c r="L30" s="27">
        <f t="shared" si="1"/>
        <v>0</v>
      </c>
      <c r="O30" s="19"/>
    </row>
    <row r="31" spans="1:15" ht="21.6" customHeight="1">
      <c r="A31" s="24">
        <f>'विद्य्र्थ्याची माहिती'!A31</f>
        <v>22</v>
      </c>
      <c r="B31" s="25">
        <f>'विद्य्र्थ्याची माहिती'!B31</f>
        <v>0</v>
      </c>
      <c r="C31" s="26"/>
      <c r="D31" s="26"/>
      <c r="E31" s="26"/>
      <c r="F31" s="26"/>
      <c r="G31" s="27">
        <f t="shared" si="2"/>
        <v>0</v>
      </c>
      <c r="H31" s="26"/>
      <c r="I31" s="26"/>
      <c r="J31" s="26"/>
      <c r="K31" s="26"/>
      <c r="L31" s="27">
        <f t="shared" si="1"/>
        <v>0</v>
      </c>
      <c r="O31" s="19"/>
    </row>
    <row r="32" spans="1:15" ht="21.6" customHeight="1">
      <c r="A32" s="24">
        <f>'विद्य्र्थ्याची माहिती'!A32</f>
        <v>23</v>
      </c>
      <c r="B32" s="25">
        <f>'विद्य्र्थ्याची माहिती'!B32</f>
        <v>0</v>
      </c>
      <c r="C32" s="26"/>
      <c r="D32" s="26"/>
      <c r="E32" s="26"/>
      <c r="F32" s="26"/>
      <c r="G32" s="27">
        <f t="shared" si="2"/>
        <v>0</v>
      </c>
      <c r="H32" s="26"/>
      <c r="I32" s="26"/>
      <c r="J32" s="26"/>
      <c r="K32" s="26"/>
      <c r="L32" s="27">
        <f t="shared" si="1"/>
        <v>0</v>
      </c>
      <c r="O32" s="19"/>
    </row>
    <row r="33" spans="1:15" ht="21.6" customHeight="1">
      <c r="A33" s="24">
        <f>'विद्य्र्थ्याची माहिती'!A33</f>
        <v>24</v>
      </c>
      <c r="B33" s="25">
        <f>'विद्य्र्थ्याची माहिती'!B33</f>
        <v>0</v>
      </c>
      <c r="C33" s="26"/>
      <c r="D33" s="26"/>
      <c r="E33" s="26"/>
      <c r="F33" s="26"/>
      <c r="G33" s="27">
        <f t="shared" si="2"/>
        <v>0</v>
      </c>
      <c r="H33" s="26"/>
      <c r="I33" s="26"/>
      <c r="J33" s="26"/>
      <c r="K33" s="26"/>
      <c r="L33" s="27">
        <f t="shared" si="1"/>
        <v>0</v>
      </c>
      <c r="O33" s="19"/>
    </row>
    <row r="34" spans="1:15" ht="21.6" customHeight="1">
      <c r="A34" s="24">
        <f>'विद्य्र्थ्याची माहिती'!A34</f>
        <v>25</v>
      </c>
      <c r="B34" s="25">
        <f>'विद्य्र्थ्याची माहिती'!B34</f>
        <v>0</v>
      </c>
      <c r="C34" s="26"/>
      <c r="D34" s="26"/>
      <c r="E34" s="26"/>
      <c r="F34" s="26"/>
      <c r="G34" s="27">
        <f t="shared" si="2"/>
        <v>0</v>
      </c>
      <c r="H34" s="26"/>
      <c r="I34" s="26"/>
      <c r="J34" s="26"/>
      <c r="K34" s="26"/>
      <c r="L34" s="27">
        <f t="shared" si="1"/>
        <v>0</v>
      </c>
      <c r="O34" s="19"/>
    </row>
    <row r="35" spans="1:15" ht="21.6" customHeight="1">
      <c r="A35" s="24">
        <f>'विद्य्र्थ्याची माहिती'!A35</f>
        <v>26</v>
      </c>
      <c r="B35" s="25">
        <f>'विद्य्र्थ्याची माहिती'!B35</f>
        <v>0</v>
      </c>
      <c r="C35" s="26"/>
      <c r="D35" s="26"/>
      <c r="E35" s="26"/>
      <c r="F35" s="26"/>
      <c r="G35" s="27">
        <f t="shared" si="2"/>
        <v>0</v>
      </c>
      <c r="H35" s="26"/>
      <c r="I35" s="26"/>
      <c r="J35" s="26"/>
      <c r="K35" s="26"/>
      <c r="L35" s="27">
        <f t="shared" si="1"/>
        <v>0</v>
      </c>
      <c r="O35" s="19"/>
    </row>
    <row r="36" spans="1:15" ht="21.6" customHeight="1">
      <c r="A36" s="24">
        <f>'विद्य्र्थ्याची माहिती'!A36</f>
        <v>27</v>
      </c>
      <c r="B36" s="25">
        <f>'विद्य्र्थ्याची माहिती'!B36</f>
        <v>0</v>
      </c>
      <c r="C36" s="26"/>
      <c r="D36" s="26"/>
      <c r="E36" s="26"/>
      <c r="F36" s="26"/>
      <c r="G36" s="27">
        <f t="shared" si="2"/>
        <v>0</v>
      </c>
      <c r="H36" s="26"/>
      <c r="I36" s="26"/>
      <c r="J36" s="26"/>
      <c r="K36" s="26"/>
      <c r="L36" s="27">
        <f t="shared" si="1"/>
        <v>0</v>
      </c>
      <c r="O36" s="19"/>
    </row>
    <row r="37" spans="1:15" ht="21.6" customHeight="1">
      <c r="A37" s="24">
        <f>'विद्य्र्थ्याची माहिती'!A37</f>
        <v>28</v>
      </c>
      <c r="B37" s="25">
        <f>'विद्य्र्थ्याची माहिती'!B37</f>
        <v>0</v>
      </c>
      <c r="C37" s="26"/>
      <c r="D37" s="26"/>
      <c r="E37" s="26"/>
      <c r="F37" s="26"/>
      <c r="G37" s="27">
        <f t="shared" si="2"/>
        <v>0</v>
      </c>
      <c r="H37" s="26"/>
      <c r="I37" s="26"/>
      <c r="J37" s="26"/>
      <c r="K37" s="26"/>
      <c r="L37" s="27">
        <f t="shared" si="1"/>
        <v>0</v>
      </c>
      <c r="O37" s="19"/>
    </row>
    <row r="38" spans="1:15" ht="21.6" customHeight="1">
      <c r="A38" s="24">
        <f>'विद्य्र्थ्याची माहिती'!A38</f>
        <v>29</v>
      </c>
      <c r="B38" s="25">
        <f>'विद्य्र्थ्याची माहिती'!B38</f>
        <v>0</v>
      </c>
      <c r="C38" s="26"/>
      <c r="D38" s="26"/>
      <c r="E38" s="26"/>
      <c r="F38" s="26"/>
      <c r="G38" s="27">
        <f t="shared" si="2"/>
        <v>0</v>
      </c>
      <c r="H38" s="26"/>
      <c r="I38" s="26"/>
      <c r="J38" s="26"/>
      <c r="K38" s="26"/>
      <c r="L38" s="27">
        <f t="shared" si="1"/>
        <v>0</v>
      </c>
      <c r="O38" s="19"/>
    </row>
    <row r="39" spans="1:15" ht="21.6" customHeight="1">
      <c r="A39" s="24">
        <f>'विद्य्र्थ्याची माहिती'!A39</f>
        <v>30</v>
      </c>
      <c r="B39" s="25">
        <f>'विद्य्र्थ्याची माहिती'!B39</f>
        <v>0</v>
      </c>
      <c r="C39" s="26"/>
      <c r="D39" s="26"/>
      <c r="E39" s="26"/>
      <c r="F39" s="26"/>
      <c r="G39" s="27">
        <f t="shared" si="2"/>
        <v>0</v>
      </c>
      <c r="H39" s="26"/>
      <c r="I39" s="26"/>
      <c r="J39" s="26"/>
      <c r="K39" s="26"/>
      <c r="L39" s="27">
        <f t="shared" si="1"/>
        <v>0</v>
      </c>
      <c r="O39" s="19"/>
    </row>
    <row r="40" spans="1:15" ht="21.6" customHeight="1">
      <c r="A40" s="24">
        <f>'विद्य्र्थ्याची माहिती'!A40</f>
        <v>31</v>
      </c>
      <c r="B40" s="25">
        <f>'विद्य्र्थ्याची माहिती'!B40</f>
        <v>0</v>
      </c>
      <c r="C40" s="26"/>
      <c r="D40" s="26"/>
      <c r="E40" s="26"/>
      <c r="F40" s="26"/>
      <c r="G40" s="27">
        <f t="shared" si="2"/>
        <v>0</v>
      </c>
      <c r="H40" s="26"/>
      <c r="I40" s="26"/>
      <c r="J40" s="26"/>
      <c r="K40" s="26"/>
      <c r="L40" s="27">
        <f t="shared" si="1"/>
        <v>0</v>
      </c>
      <c r="O40" s="19"/>
    </row>
    <row r="41" spans="1:15" ht="21.6" customHeight="1">
      <c r="A41" s="24">
        <f>'विद्य्र्थ्याची माहिती'!A41</f>
        <v>32</v>
      </c>
      <c r="B41" s="25">
        <f>'विद्य्र्थ्याची माहिती'!B41</f>
        <v>0</v>
      </c>
      <c r="C41" s="26"/>
      <c r="D41" s="26"/>
      <c r="E41" s="26"/>
      <c r="F41" s="26"/>
      <c r="G41" s="27">
        <f t="shared" si="2"/>
        <v>0</v>
      </c>
      <c r="H41" s="26"/>
      <c r="I41" s="26"/>
      <c r="J41" s="26"/>
      <c r="K41" s="26"/>
      <c r="L41" s="27">
        <f t="shared" si="1"/>
        <v>0</v>
      </c>
      <c r="O41" s="19"/>
    </row>
    <row r="42" spans="1:15" ht="21.6" customHeight="1">
      <c r="A42" s="24">
        <f>'विद्य्र्थ्याची माहिती'!A42</f>
        <v>33</v>
      </c>
      <c r="B42" s="25">
        <f>'विद्य्र्थ्याची माहिती'!B42</f>
        <v>0</v>
      </c>
      <c r="C42" s="26"/>
      <c r="D42" s="26"/>
      <c r="E42" s="26"/>
      <c r="F42" s="26"/>
      <c r="G42" s="27">
        <f t="shared" si="2"/>
        <v>0</v>
      </c>
      <c r="H42" s="26"/>
      <c r="I42" s="26"/>
      <c r="J42" s="26"/>
      <c r="K42" s="26"/>
      <c r="L42" s="27">
        <f t="shared" si="1"/>
        <v>0</v>
      </c>
      <c r="O42" s="19"/>
    </row>
    <row r="43" spans="1:15" ht="21.6" customHeight="1">
      <c r="A43" s="24">
        <f>'विद्य्र्थ्याची माहिती'!A43</f>
        <v>34</v>
      </c>
      <c r="B43" s="25">
        <f>'विद्य्र्थ्याची माहिती'!B43</f>
        <v>0</v>
      </c>
      <c r="C43" s="26"/>
      <c r="D43" s="26"/>
      <c r="E43" s="26"/>
      <c r="F43" s="26"/>
      <c r="G43" s="27">
        <f t="shared" si="2"/>
        <v>0</v>
      </c>
      <c r="H43" s="26"/>
      <c r="I43" s="26"/>
      <c r="J43" s="26"/>
      <c r="K43" s="26"/>
      <c r="L43" s="27">
        <f t="shared" si="1"/>
        <v>0</v>
      </c>
      <c r="O43" s="19"/>
    </row>
    <row r="44" spans="1:15" ht="21.6" customHeight="1">
      <c r="A44" s="24">
        <f>'विद्य्र्थ्याची माहिती'!A44</f>
        <v>35</v>
      </c>
      <c r="B44" s="25">
        <f>'विद्य्र्थ्याची माहिती'!B44</f>
        <v>0</v>
      </c>
      <c r="C44" s="26"/>
      <c r="D44" s="26"/>
      <c r="E44" s="26"/>
      <c r="F44" s="26"/>
      <c r="G44" s="27">
        <f t="shared" si="2"/>
        <v>0</v>
      </c>
      <c r="H44" s="26"/>
      <c r="I44" s="26"/>
      <c r="J44" s="26"/>
      <c r="K44" s="26"/>
      <c r="L44" s="27">
        <f t="shared" si="1"/>
        <v>0</v>
      </c>
      <c r="O44" s="19"/>
    </row>
    <row r="45" spans="1:15" ht="21.6" customHeight="1">
      <c r="A45" s="24">
        <f>'विद्य्र्थ्याची माहिती'!A45</f>
        <v>36</v>
      </c>
      <c r="B45" s="25">
        <f>'विद्य्र्थ्याची माहिती'!B45</f>
        <v>0</v>
      </c>
      <c r="C45" s="26"/>
      <c r="D45" s="26"/>
      <c r="E45" s="26"/>
      <c r="F45" s="26"/>
      <c r="G45" s="27">
        <f t="shared" si="2"/>
        <v>0</v>
      </c>
      <c r="H45" s="26"/>
      <c r="I45" s="26"/>
      <c r="J45" s="26"/>
      <c r="K45" s="26"/>
      <c r="L45" s="27">
        <f t="shared" si="1"/>
        <v>0</v>
      </c>
      <c r="O45" s="19"/>
    </row>
    <row r="46" spans="1:15" ht="21.6" customHeight="1">
      <c r="A46" s="24">
        <f>'विद्य्र्थ्याची माहिती'!A46</f>
        <v>37</v>
      </c>
      <c r="B46" s="25">
        <f>'विद्य्र्थ्याची माहिती'!B46</f>
        <v>0</v>
      </c>
      <c r="C46" s="26"/>
      <c r="D46" s="26"/>
      <c r="E46" s="26"/>
      <c r="F46" s="26"/>
      <c r="G46" s="27">
        <f t="shared" si="2"/>
        <v>0</v>
      </c>
      <c r="H46" s="26"/>
      <c r="I46" s="26"/>
      <c r="J46" s="26"/>
      <c r="K46" s="26"/>
      <c r="L46" s="27">
        <f t="shared" si="1"/>
        <v>0</v>
      </c>
      <c r="O46" s="19"/>
    </row>
    <row r="47" spans="1:15" ht="21.6" customHeight="1">
      <c r="A47" s="24">
        <f>'विद्य्र्थ्याची माहिती'!A47</f>
        <v>38</v>
      </c>
      <c r="B47" s="25">
        <f>'विद्य्र्थ्याची माहिती'!B47</f>
        <v>0</v>
      </c>
      <c r="C47" s="26"/>
      <c r="D47" s="26"/>
      <c r="E47" s="26"/>
      <c r="F47" s="26"/>
      <c r="G47" s="27">
        <f t="shared" si="2"/>
        <v>0</v>
      </c>
      <c r="H47" s="26"/>
      <c r="I47" s="26"/>
      <c r="J47" s="26"/>
      <c r="K47" s="26"/>
      <c r="L47" s="27">
        <f t="shared" si="1"/>
        <v>0</v>
      </c>
      <c r="O47" s="19"/>
    </row>
    <row r="48" spans="1:15" ht="21.6" customHeight="1">
      <c r="A48" s="24">
        <f>'विद्य्र्थ्याची माहिती'!A48</f>
        <v>39</v>
      </c>
      <c r="B48" s="25">
        <f>'विद्य्र्थ्याची माहिती'!B48</f>
        <v>0</v>
      </c>
      <c r="C48" s="26"/>
      <c r="D48" s="26"/>
      <c r="E48" s="26"/>
      <c r="F48" s="26"/>
      <c r="G48" s="27">
        <f t="shared" si="2"/>
        <v>0</v>
      </c>
      <c r="H48" s="26"/>
      <c r="I48" s="26"/>
      <c r="J48" s="26"/>
      <c r="K48" s="26"/>
      <c r="L48" s="27">
        <f t="shared" si="1"/>
        <v>0</v>
      </c>
      <c r="O48" s="19"/>
    </row>
    <row r="49" spans="1:15" ht="21.6" customHeight="1">
      <c r="A49" s="24">
        <f>'विद्य्र्थ्याची माहिती'!A49</f>
        <v>40</v>
      </c>
      <c r="B49" s="25">
        <f>'विद्य्र्थ्याची माहिती'!B49</f>
        <v>0</v>
      </c>
      <c r="C49" s="26"/>
      <c r="D49" s="26"/>
      <c r="E49" s="26"/>
      <c r="F49" s="26"/>
      <c r="G49" s="27">
        <f t="shared" si="2"/>
        <v>0</v>
      </c>
      <c r="H49" s="26"/>
      <c r="I49" s="26"/>
      <c r="J49" s="26"/>
      <c r="K49" s="26"/>
      <c r="L49" s="27">
        <f t="shared" si="1"/>
        <v>0</v>
      </c>
      <c r="O49" s="19"/>
    </row>
    <row r="50" spans="1:15" ht="21.6" customHeight="1">
      <c r="A50" s="24">
        <f>'विद्य्र्थ्याची माहिती'!A50</f>
        <v>41</v>
      </c>
      <c r="B50" s="25">
        <f>'विद्य्र्थ्याची माहिती'!B50</f>
        <v>0</v>
      </c>
      <c r="C50" s="26"/>
      <c r="D50" s="26"/>
      <c r="E50" s="26"/>
      <c r="F50" s="26"/>
      <c r="G50" s="27">
        <f t="shared" si="2"/>
        <v>0</v>
      </c>
      <c r="H50" s="26"/>
      <c r="I50" s="26"/>
      <c r="J50" s="26"/>
      <c r="K50" s="26"/>
      <c r="L50" s="27">
        <f t="shared" si="1"/>
        <v>0</v>
      </c>
      <c r="O50" s="19"/>
    </row>
    <row r="51" spans="1:15" ht="21.6" customHeight="1">
      <c r="A51" s="24">
        <f>'विद्य्र्थ्याची माहिती'!A51</f>
        <v>42</v>
      </c>
      <c r="B51" s="25">
        <f>'विद्य्र्थ्याची माहिती'!B51</f>
        <v>0</v>
      </c>
      <c r="C51" s="26"/>
      <c r="D51" s="26"/>
      <c r="E51" s="26"/>
      <c r="F51" s="26"/>
      <c r="G51" s="27">
        <f t="shared" si="2"/>
        <v>0</v>
      </c>
      <c r="H51" s="26"/>
      <c r="I51" s="26"/>
      <c r="J51" s="26"/>
      <c r="K51" s="26"/>
      <c r="L51" s="27">
        <f t="shared" si="1"/>
        <v>0</v>
      </c>
      <c r="O51" s="19"/>
    </row>
    <row r="52" spans="1:15" ht="21.6" customHeight="1">
      <c r="A52" s="24">
        <f>'विद्य्र्थ्याची माहिती'!A52</f>
        <v>43</v>
      </c>
      <c r="B52" s="25">
        <f>'विद्य्र्थ्याची माहिती'!B52</f>
        <v>0</v>
      </c>
      <c r="C52" s="26"/>
      <c r="D52" s="26"/>
      <c r="E52" s="26"/>
      <c r="F52" s="26"/>
      <c r="G52" s="27">
        <f t="shared" si="2"/>
        <v>0</v>
      </c>
      <c r="H52" s="26"/>
      <c r="I52" s="26"/>
      <c r="J52" s="26"/>
      <c r="K52" s="26"/>
      <c r="L52" s="27">
        <f t="shared" si="1"/>
        <v>0</v>
      </c>
      <c r="O52" s="19"/>
    </row>
    <row r="53" spans="1:15" ht="21.6" customHeight="1">
      <c r="A53" s="24">
        <f>'विद्य्र्थ्याची माहिती'!A53</f>
        <v>44</v>
      </c>
      <c r="B53" s="25">
        <f>'विद्य्र्थ्याची माहिती'!B53</f>
        <v>0</v>
      </c>
      <c r="C53" s="26"/>
      <c r="D53" s="26"/>
      <c r="E53" s="26"/>
      <c r="F53" s="26"/>
      <c r="G53" s="27">
        <f t="shared" si="2"/>
        <v>0</v>
      </c>
      <c r="H53" s="26"/>
      <c r="I53" s="26"/>
      <c r="J53" s="26"/>
      <c r="K53" s="26"/>
      <c r="L53" s="27">
        <f t="shared" si="1"/>
        <v>0</v>
      </c>
      <c r="O53" s="19"/>
    </row>
    <row r="54" spans="1:15" ht="21.6" customHeight="1">
      <c r="A54" s="24">
        <f>'विद्य्र्थ्याची माहिती'!A54</f>
        <v>45</v>
      </c>
      <c r="B54" s="25">
        <f>'विद्य्र्थ्याची माहिती'!B54</f>
        <v>0</v>
      </c>
      <c r="C54" s="26"/>
      <c r="D54" s="26"/>
      <c r="E54" s="26"/>
      <c r="F54" s="26"/>
      <c r="G54" s="27">
        <f t="shared" si="2"/>
        <v>0</v>
      </c>
      <c r="H54" s="26"/>
      <c r="I54" s="26"/>
      <c r="J54" s="26"/>
      <c r="K54" s="26"/>
      <c r="L54" s="27">
        <f t="shared" si="1"/>
        <v>0</v>
      </c>
      <c r="O54" s="19"/>
    </row>
    <row r="55" spans="1:15" ht="21.6" customHeight="1">
      <c r="A55" s="24">
        <f>'विद्य्र्थ्याची माहिती'!A55</f>
        <v>46</v>
      </c>
      <c r="B55" s="25">
        <f>'विद्य्र्थ्याची माहिती'!B55</f>
        <v>0</v>
      </c>
      <c r="C55" s="26"/>
      <c r="D55" s="26"/>
      <c r="E55" s="26"/>
      <c r="F55" s="26"/>
      <c r="G55" s="27">
        <f t="shared" si="2"/>
        <v>0</v>
      </c>
      <c r="H55" s="26"/>
      <c r="I55" s="26"/>
      <c r="J55" s="26"/>
      <c r="K55" s="26"/>
      <c r="L55" s="27">
        <f t="shared" si="1"/>
        <v>0</v>
      </c>
      <c r="O55" s="19"/>
    </row>
    <row r="56" spans="1:15" ht="21.6" customHeight="1">
      <c r="A56" s="24">
        <f>'विद्य्र्थ्याची माहिती'!A56</f>
        <v>47</v>
      </c>
      <c r="B56" s="25">
        <f>'विद्य्र्थ्याची माहिती'!B56</f>
        <v>0</v>
      </c>
      <c r="C56" s="26"/>
      <c r="D56" s="26"/>
      <c r="E56" s="26"/>
      <c r="F56" s="26"/>
      <c r="G56" s="27">
        <f t="shared" si="2"/>
        <v>0</v>
      </c>
      <c r="H56" s="26"/>
      <c r="I56" s="26"/>
      <c r="J56" s="26"/>
      <c r="K56" s="26"/>
      <c r="L56" s="27">
        <f t="shared" si="1"/>
        <v>0</v>
      </c>
      <c r="O56" s="19"/>
    </row>
    <row r="57" spans="1:15" ht="21.6" customHeight="1">
      <c r="A57" s="24">
        <f>'विद्य्र्थ्याची माहिती'!A57</f>
        <v>48</v>
      </c>
      <c r="B57" s="25">
        <f>'विद्य्र्थ्याची माहिती'!B57</f>
        <v>0</v>
      </c>
      <c r="C57" s="26"/>
      <c r="D57" s="26"/>
      <c r="E57" s="26"/>
      <c r="F57" s="26"/>
      <c r="G57" s="27">
        <f t="shared" si="2"/>
        <v>0</v>
      </c>
      <c r="H57" s="26"/>
      <c r="I57" s="26"/>
      <c r="J57" s="26"/>
      <c r="K57" s="26"/>
      <c r="L57" s="27">
        <f t="shared" si="1"/>
        <v>0</v>
      </c>
      <c r="O57" s="19"/>
    </row>
    <row r="58" spans="1:15" ht="21.6" customHeight="1">
      <c r="A58" s="24">
        <f>'विद्य्र्थ्याची माहिती'!A58</f>
        <v>49</v>
      </c>
      <c r="B58" s="25">
        <f>'विद्य्र्थ्याची माहिती'!B58</f>
        <v>0</v>
      </c>
      <c r="C58" s="26"/>
      <c r="D58" s="26"/>
      <c r="E58" s="26"/>
      <c r="F58" s="26"/>
      <c r="G58" s="27">
        <f t="shared" si="2"/>
        <v>0</v>
      </c>
      <c r="H58" s="26"/>
      <c r="I58" s="26"/>
      <c r="J58" s="26"/>
      <c r="K58" s="26"/>
      <c r="L58" s="27">
        <f t="shared" si="1"/>
        <v>0</v>
      </c>
      <c r="O58" s="19"/>
    </row>
    <row r="59" spans="1:15" ht="21.6" customHeight="1">
      <c r="A59" s="24">
        <f>'विद्य्र्थ्याची माहिती'!A59</f>
        <v>50</v>
      </c>
      <c r="B59" s="25">
        <f>'विद्य्र्थ्याची माहिती'!B59</f>
        <v>0</v>
      </c>
      <c r="C59" s="26"/>
      <c r="D59" s="26"/>
      <c r="E59" s="26"/>
      <c r="F59" s="26"/>
      <c r="G59" s="27">
        <f t="shared" si="2"/>
        <v>0</v>
      </c>
      <c r="H59" s="26"/>
      <c r="I59" s="26"/>
      <c r="J59" s="26"/>
      <c r="K59" s="26"/>
      <c r="L59" s="27">
        <f t="shared" si="1"/>
        <v>0</v>
      </c>
      <c r="O59" s="19"/>
    </row>
    <row r="60" spans="1:15" s="11" customFormat="1" ht="21.6" customHeight="1">
      <c r="A60" s="325">
        <f>'विद्य्र्थ्याची माहिती'!A60</f>
        <v>51</v>
      </c>
      <c r="B60" s="326">
        <f>'विद्य्र्थ्याची माहिती'!B60</f>
        <v>0</v>
      </c>
      <c r="C60" s="26"/>
      <c r="D60" s="26"/>
      <c r="E60" s="26"/>
      <c r="F60" s="26"/>
      <c r="G60" s="333">
        <f t="shared" si="2"/>
        <v>0</v>
      </c>
      <c r="H60" s="26"/>
      <c r="I60" s="26"/>
      <c r="J60" s="26"/>
      <c r="K60" s="26"/>
      <c r="L60" s="333">
        <f t="shared" si="1"/>
        <v>0</v>
      </c>
      <c r="M60" s="335"/>
      <c r="N60" s="335"/>
    </row>
    <row r="61" spans="1:15" s="11" customFormat="1" ht="21.6" customHeight="1">
      <c r="A61" s="325">
        <f>'विद्य्र्थ्याची माहिती'!A61</f>
        <v>52</v>
      </c>
      <c r="B61" s="326">
        <f>'विद्य्र्थ्याची माहिती'!B61</f>
        <v>0</v>
      </c>
      <c r="C61" s="26"/>
      <c r="D61" s="26"/>
      <c r="E61" s="26"/>
      <c r="F61" s="26"/>
      <c r="G61" s="333">
        <f t="shared" si="2"/>
        <v>0</v>
      </c>
      <c r="H61" s="26"/>
      <c r="I61" s="26"/>
      <c r="J61" s="26"/>
      <c r="K61" s="26"/>
      <c r="L61" s="333">
        <f t="shared" si="1"/>
        <v>0</v>
      </c>
      <c r="M61" s="335"/>
      <c r="N61" s="335"/>
    </row>
    <row r="62" spans="1:15" s="11" customFormat="1" ht="21.6" customHeight="1">
      <c r="A62" s="325">
        <f>'विद्य्र्थ्याची माहिती'!A62</f>
        <v>53</v>
      </c>
      <c r="B62" s="326">
        <f>'विद्य्र्थ्याची माहिती'!B62</f>
        <v>0</v>
      </c>
      <c r="C62" s="26"/>
      <c r="D62" s="26"/>
      <c r="E62" s="26"/>
      <c r="F62" s="26"/>
      <c r="G62" s="333">
        <f t="shared" si="2"/>
        <v>0</v>
      </c>
      <c r="H62" s="26"/>
      <c r="I62" s="26"/>
      <c r="J62" s="26"/>
      <c r="K62" s="26"/>
      <c r="L62" s="333">
        <f t="shared" si="1"/>
        <v>0</v>
      </c>
      <c r="M62" s="335"/>
      <c r="N62" s="335"/>
    </row>
    <row r="63" spans="1:15" s="11" customFormat="1" ht="21.6" customHeight="1">
      <c r="A63" s="325">
        <f>'विद्य्र्थ्याची माहिती'!A63</f>
        <v>54</v>
      </c>
      <c r="B63" s="326">
        <f>'विद्य्र्थ्याची माहिती'!B63</f>
        <v>0</v>
      </c>
      <c r="C63" s="26"/>
      <c r="D63" s="26"/>
      <c r="E63" s="26"/>
      <c r="F63" s="26"/>
      <c r="G63" s="333">
        <f t="shared" si="2"/>
        <v>0</v>
      </c>
      <c r="H63" s="26"/>
      <c r="I63" s="26"/>
      <c r="J63" s="26"/>
      <c r="K63" s="26"/>
      <c r="L63" s="333">
        <f t="shared" si="1"/>
        <v>0</v>
      </c>
      <c r="M63" s="335"/>
      <c r="N63" s="335"/>
    </row>
    <row r="64" spans="1:15" s="11" customFormat="1" ht="21.6" customHeight="1">
      <c r="A64" s="325">
        <f>'विद्य्र्थ्याची माहिती'!A64</f>
        <v>55</v>
      </c>
      <c r="B64" s="326">
        <f>'विद्य्र्थ्याची माहिती'!B64</f>
        <v>0</v>
      </c>
      <c r="C64" s="26"/>
      <c r="D64" s="26"/>
      <c r="E64" s="26"/>
      <c r="F64" s="26"/>
      <c r="G64" s="333">
        <f t="shared" si="2"/>
        <v>0</v>
      </c>
      <c r="H64" s="26"/>
      <c r="I64" s="26"/>
      <c r="J64" s="26"/>
      <c r="K64" s="26"/>
      <c r="L64" s="333">
        <f t="shared" si="1"/>
        <v>0</v>
      </c>
      <c r="M64" s="335"/>
      <c r="N64" s="335"/>
    </row>
    <row r="65" spans="1:17" s="11" customFormat="1" ht="21.6" customHeight="1">
      <c r="A65" s="325">
        <f>'विद्य्र्थ्याची माहिती'!A65</f>
        <v>56</v>
      </c>
      <c r="B65" s="326">
        <f>'विद्य्र्थ्याची माहिती'!B65</f>
        <v>0</v>
      </c>
      <c r="C65" s="26"/>
      <c r="D65" s="26"/>
      <c r="E65" s="26"/>
      <c r="F65" s="26"/>
      <c r="G65" s="333">
        <f t="shared" si="2"/>
        <v>0</v>
      </c>
      <c r="H65" s="26"/>
      <c r="I65" s="26"/>
      <c r="J65" s="26"/>
      <c r="K65" s="26"/>
      <c r="L65" s="333">
        <f t="shared" si="1"/>
        <v>0</v>
      </c>
      <c r="M65" s="335"/>
      <c r="N65" s="335"/>
    </row>
    <row r="66" spans="1:17" s="11" customFormat="1" ht="21.6" customHeight="1">
      <c r="A66" s="325">
        <f>'विद्य्र्थ्याची माहिती'!A66</f>
        <v>57</v>
      </c>
      <c r="B66" s="326">
        <f>'विद्य्र्थ्याची माहिती'!B66</f>
        <v>0</v>
      </c>
      <c r="C66" s="26"/>
      <c r="D66" s="26"/>
      <c r="E66" s="26"/>
      <c r="F66" s="26"/>
      <c r="G66" s="333">
        <f t="shared" si="2"/>
        <v>0</v>
      </c>
      <c r="H66" s="26"/>
      <c r="I66" s="26"/>
      <c r="J66" s="26"/>
      <c r="K66" s="26"/>
      <c r="L66" s="333">
        <f t="shared" si="1"/>
        <v>0</v>
      </c>
      <c r="M66" s="335"/>
      <c r="N66" s="335"/>
    </row>
    <row r="67" spans="1:17" s="11" customFormat="1" ht="21.6" customHeight="1">
      <c r="A67" s="325">
        <f>'विद्य्र्थ्याची माहिती'!A67</f>
        <v>58</v>
      </c>
      <c r="B67" s="326">
        <f>'विद्य्र्थ्याची माहिती'!B67</f>
        <v>0</v>
      </c>
      <c r="C67" s="26"/>
      <c r="D67" s="26"/>
      <c r="E67" s="26"/>
      <c r="F67" s="26"/>
      <c r="G67" s="333">
        <f t="shared" si="2"/>
        <v>0</v>
      </c>
      <c r="H67" s="26"/>
      <c r="I67" s="26"/>
      <c r="J67" s="26"/>
      <c r="K67" s="26"/>
      <c r="L67" s="333">
        <f t="shared" si="1"/>
        <v>0</v>
      </c>
      <c r="M67" s="335"/>
      <c r="N67" s="335"/>
    </row>
    <row r="68" spans="1:17" s="11" customFormat="1" ht="21.6" customHeight="1">
      <c r="A68" s="325">
        <f>'विद्य्र्थ्याची माहिती'!A68</f>
        <v>59</v>
      </c>
      <c r="B68" s="326">
        <f>'विद्य्र्थ्याची माहिती'!B68</f>
        <v>0</v>
      </c>
      <c r="C68" s="26"/>
      <c r="D68" s="26"/>
      <c r="E68" s="26"/>
      <c r="F68" s="26"/>
      <c r="G68" s="333">
        <f t="shared" si="2"/>
        <v>0</v>
      </c>
      <c r="H68" s="26"/>
      <c r="I68" s="26"/>
      <c r="J68" s="26"/>
      <c r="K68" s="26"/>
      <c r="L68" s="333">
        <f t="shared" si="1"/>
        <v>0</v>
      </c>
      <c r="M68" s="335"/>
      <c r="N68" s="335"/>
    </row>
    <row r="69" spans="1:17" s="11" customFormat="1" ht="21.6" customHeight="1">
      <c r="A69" s="325">
        <f>'विद्य्र्थ्याची माहिती'!A69</f>
        <v>60</v>
      </c>
      <c r="B69" s="326">
        <f>'विद्य्र्थ्याची माहिती'!B69</f>
        <v>0</v>
      </c>
      <c r="C69" s="26"/>
      <c r="D69" s="26"/>
      <c r="E69" s="26"/>
      <c r="F69" s="26"/>
      <c r="G69" s="333">
        <f t="shared" si="2"/>
        <v>0</v>
      </c>
      <c r="H69" s="26"/>
      <c r="I69" s="26"/>
      <c r="J69" s="26"/>
      <c r="K69" s="26"/>
      <c r="L69" s="333">
        <f t="shared" si="1"/>
        <v>0</v>
      </c>
      <c r="M69" s="335"/>
      <c r="N69" s="335"/>
    </row>
    <row r="70" spans="1:17" s="18" customFormat="1" ht="21.6" customHeight="1">
      <c r="A70" s="424" t="s">
        <v>145</v>
      </c>
      <c r="B70" s="424"/>
      <c r="C70" s="424"/>
      <c r="D70" s="424"/>
      <c r="E70" s="424"/>
      <c r="F70" s="424"/>
      <c r="G70" s="424"/>
      <c r="H70" s="424"/>
      <c r="I70" s="424"/>
      <c r="J70" s="424"/>
      <c r="K70" s="424"/>
      <c r="L70" s="424"/>
    </row>
    <row r="71" spans="1:17" s="7" customFormat="1" ht="21.6" customHeight="1"/>
    <row r="72" spans="1:17" s="12" customFormat="1" ht="21.6" customHeight="1">
      <c r="A72" s="7"/>
      <c r="B72" s="12" t="str">
        <f>MASTER!B17</f>
        <v>श्री. ढगे भरत बुधाजी</v>
      </c>
      <c r="C72" s="7"/>
      <c r="D72" s="7"/>
      <c r="E72" s="7"/>
      <c r="F72" s="7"/>
      <c r="G72" s="7"/>
      <c r="H72" s="425" t="str">
        <f>MASTER!B8</f>
        <v>श्री. लेंडे किरण विठ्ठल</v>
      </c>
      <c r="I72" s="425"/>
      <c r="J72" s="425"/>
      <c r="K72" s="425"/>
      <c r="L72" s="425"/>
      <c r="M72" s="7"/>
      <c r="N72" s="7"/>
      <c r="O72" s="7"/>
      <c r="P72" s="7"/>
      <c r="Q72" s="7"/>
    </row>
    <row r="73" spans="1:17" s="12" customFormat="1" ht="21.6" customHeight="1">
      <c r="A73" s="7"/>
      <c r="B73" s="31" t="s">
        <v>31</v>
      </c>
      <c r="C73" s="7"/>
      <c r="D73" s="7"/>
      <c r="E73" s="7"/>
      <c r="F73" s="7"/>
      <c r="G73" s="7"/>
      <c r="H73" s="426" t="s">
        <v>42</v>
      </c>
      <c r="I73" s="426"/>
      <c r="J73" s="426"/>
      <c r="K73" s="426"/>
      <c r="L73" s="426"/>
      <c r="M73" s="7"/>
      <c r="N73" s="7"/>
      <c r="O73" s="7"/>
      <c r="P73" s="7"/>
      <c r="Q73" s="7"/>
    </row>
    <row r="74" spans="1:17" s="12" customFormat="1" ht="21.6" customHeight="1">
      <c r="A74" s="7"/>
      <c r="B74" s="7"/>
      <c r="C74" s="7"/>
      <c r="D74" s="7"/>
      <c r="E74" s="7"/>
      <c r="F74" s="7"/>
      <c r="G74" s="7"/>
      <c r="H74" s="7"/>
      <c r="I74" s="7"/>
      <c r="J74" s="7"/>
      <c r="K74" s="7"/>
      <c r="L74" s="7"/>
      <c r="M74" s="7"/>
      <c r="N74" s="7"/>
      <c r="O74" s="7"/>
      <c r="P74" s="7"/>
      <c r="Q74" s="7"/>
    </row>
    <row r="75" spans="1:17" s="12" customFormat="1" ht="21.6" customHeight="1">
      <c r="A75" s="7"/>
      <c r="B75" s="7"/>
      <c r="C75" s="7"/>
      <c r="D75" s="7"/>
      <c r="E75" s="7"/>
      <c r="F75" s="7"/>
      <c r="G75" s="7"/>
      <c r="H75" s="7"/>
      <c r="I75" s="7"/>
      <c r="J75" s="7"/>
      <c r="K75" s="7"/>
      <c r="L75" s="7"/>
      <c r="M75" s="7"/>
      <c r="N75" s="7"/>
      <c r="O75" s="7"/>
      <c r="P75" s="7"/>
      <c r="Q75" s="7"/>
    </row>
    <row r="76" spans="1:17" s="12" customFormat="1" ht="21.6" customHeight="1">
      <c r="A76" s="7"/>
      <c r="B76" s="7"/>
      <c r="C76" s="7"/>
      <c r="D76" s="7"/>
      <c r="E76" s="7"/>
      <c r="F76" s="7"/>
      <c r="G76" s="7"/>
      <c r="H76" s="7"/>
      <c r="I76" s="7"/>
      <c r="J76" s="7"/>
      <c r="K76" s="7"/>
      <c r="L76" s="7"/>
      <c r="M76" s="7"/>
      <c r="N76" s="7"/>
      <c r="O76" s="7"/>
      <c r="P76" s="7"/>
      <c r="Q76" s="7"/>
    </row>
    <row r="77" spans="1:17" s="12" customFormat="1" ht="21.6" customHeight="1">
      <c r="A77" s="7"/>
      <c r="B77" s="7"/>
      <c r="C77" s="7"/>
      <c r="D77" s="7"/>
      <c r="E77" s="7"/>
      <c r="F77" s="7"/>
      <c r="G77" s="7"/>
      <c r="H77" s="7"/>
      <c r="I77" s="7"/>
      <c r="J77" s="7"/>
      <c r="K77" s="7"/>
      <c r="L77" s="7"/>
      <c r="M77" s="7"/>
      <c r="N77" s="7"/>
      <c r="O77" s="7"/>
      <c r="P77" s="7"/>
      <c r="Q77" s="7"/>
    </row>
    <row r="78" spans="1:17" ht="21.6" customHeight="1">
      <c r="A78" s="18"/>
      <c r="B78" s="18"/>
      <c r="C78" s="18"/>
      <c r="D78" s="18"/>
      <c r="E78" s="18"/>
      <c r="F78" s="18"/>
      <c r="G78" s="18"/>
      <c r="H78" s="18"/>
      <c r="I78" s="18"/>
      <c r="J78" s="18"/>
      <c r="K78" s="18"/>
      <c r="L78" s="18"/>
      <c r="P78" s="18"/>
      <c r="Q78" s="18"/>
    </row>
    <row r="79" spans="1:17" ht="21.6" customHeight="1">
      <c r="A79" s="18"/>
      <c r="B79" s="18"/>
      <c r="C79" s="18"/>
      <c r="D79" s="18"/>
      <c r="E79" s="18"/>
      <c r="F79" s="18"/>
      <c r="G79" s="18"/>
      <c r="H79" s="18"/>
      <c r="I79" s="18"/>
      <c r="J79" s="18"/>
      <c r="K79" s="18"/>
      <c r="L79" s="18"/>
      <c r="P79" s="18"/>
      <c r="Q79" s="18"/>
    </row>
    <row r="80" spans="1:17" ht="21.6" customHeight="1">
      <c r="A80" s="18"/>
      <c r="B80" s="18"/>
      <c r="C80" s="18"/>
      <c r="D80" s="18"/>
      <c r="E80" s="18"/>
      <c r="F80" s="18"/>
      <c r="G80" s="18"/>
      <c r="H80" s="18"/>
      <c r="I80" s="18"/>
      <c r="J80" s="18"/>
      <c r="K80" s="18"/>
      <c r="L80" s="18"/>
      <c r="P80" s="18"/>
      <c r="Q80" s="18"/>
    </row>
  </sheetData>
  <sheetProtection algorithmName="SHA-512" hashValue="tbxHQLEqlDGk0DlljCu0XkxO3O5M/+PRsC6hAL/pqOXVT9H0P39UJetZPRzcCsgk8dxpKtpsfUVhGqBSQ3ukBg==" saltValue="+sRiGh0BMXJJNgtvoWjGwQ==" spinCount="100000" sheet="1" objects="1" scenarios="1"/>
  <mergeCells count="23">
    <mergeCell ref="H6:L6"/>
    <mergeCell ref="A1:L2"/>
    <mergeCell ref="A4:L4"/>
    <mergeCell ref="A5:D5"/>
    <mergeCell ref="E5:L5"/>
    <mergeCell ref="C3:G3"/>
    <mergeCell ref="H3:L3"/>
    <mergeCell ref="C7:C8"/>
    <mergeCell ref="H73:L73"/>
    <mergeCell ref="D7:D8"/>
    <mergeCell ref="E7:E8"/>
    <mergeCell ref="F7:F8"/>
    <mergeCell ref="G7:G8"/>
    <mergeCell ref="H7:H8"/>
    <mergeCell ref="I7:I8"/>
    <mergeCell ref="J7:J8"/>
    <mergeCell ref="K7:K8"/>
    <mergeCell ref="L7:L8"/>
    <mergeCell ref="A70:L70"/>
    <mergeCell ref="H72:L72"/>
    <mergeCell ref="A6:A9"/>
    <mergeCell ref="B6:B9"/>
    <mergeCell ref="C6:G6"/>
  </mergeCells>
  <pageMargins left="0.5" right="0.25" top="0.25" bottom="1" header="0" footer="0"/>
  <pageSetup paperSize="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V82"/>
  <sheetViews>
    <sheetView view="pageBreakPreview" zoomScale="6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4.42578125" style="12" customWidth="1"/>
    <col min="3" max="16" width="4.5703125" style="12" customWidth="1"/>
    <col min="17" max="17" width="6.140625" style="12" customWidth="1"/>
    <col min="18" max="18" width="5.7109375" style="12" customWidth="1"/>
    <col min="19" max="16384" width="9.140625" style="12"/>
  </cols>
  <sheetData>
    <row r="1" spans="1:22"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7"/>
      <c r="Q1" s="438"/>
    </row>
    <row r="2" spans="1:22" ht="21.6" customHeight="1">
      <c r="A2" s="439"/>
      <c r="B2" s="440"/>
      <c r="C2" s="440"/>
      <c r="D2" s="440"/>
      <c r="E2" s="440"/>
      <c r="F2" s="440"/>
      <c r="G2" s="440"/>
      <c r="H2" s="440"/>
      <c r="I2" s="440"/>
      <c r="J2" s="440"/>
      <c r="K2" s="440"/>
      <c r="L2" s="440"/>
      <c r="M2" s="440"/>
      <c r="N2" s="440"/>
      <c r="O2" s="440"/>
      <c r="P2" s="440"/>
      <c r="Q2" s="441"/>
      <c r="R2" s="7"/>
      <c r="S2" s="7"/>
      <c r="T2" s="7"/>
    </row>
    <row r="3" spans="1:22" s="185" customFormat="1" ht="21.6" customHeight="1">
      <c r="A3" s="192" t="s">
        <v>122</v>
      </c>
      <c r="B3" s="47" t="str">
        <f>MASTER!B6</f>
        <v>9 वी</v>
      </c>
      <c r="C3" s="429"/>
      <c r="D3" s="429"/>
      <c r="E3" s="429"/>
      <c r="F3" s="429"/>
      <c r="G3" s="429"/>
      <c r="H3" s="429"/>
      <c r="I3" s="429"/>
      <c r="J3" s="423" t="str">
        <f>MASTER!F18</f>
        <v>विषय - गणित</v>
      </c>
      <c r="K3" s="423"/>
      <c r="L3" s="423"/>
      <c r="M3" s="423"/>
      <c r="N3" s="423"/>
      <c r="O3" s="423"/>
      <c r="P3" s="423"/>
      <c r="Q3" s="420"/>
      <c r="R3" s="7"/>
      <c r="S3" s="53"/>
      <c r="T3" s="53"/>
    </row>
    <row r="4" spans="1:22" ht="21.6" customHeight="1">
      <c r="A4" s="451" t="str">
        <f>MASTER!H15</f>
        <v>वार्षिक निकाल पत्रक (सन 2026-2027)</v>
      </c>
      <c r="B4" s="422"/>
      <c r="C4" s="422"/>
      <c r="D4" s="422"/>
      <c r="E4" s="422"/>
      <c r="F4" s="422"/>
      <c r="G4" s="422"/>
      <c r="H4" s="422"/>
      <c r="I4" s="422"/>
      <c r="J4" s="422"/>
      <c r="K4" s="422"/>
      <c r="L4" s="422"/>
      <c r="M4" s="422"/>
      <c r="N4" s="422"/>
      <c r="O4" s="422"/>
      <c r="P4" s="422"/>
      <c r="Q4" s="452"/>
      <c r="R4" s="7"/>
      <c r="S4" s="7"/>
      <c r="T4" s="7"/>
    </row>
    <row r="5" spans="1:22" ht="21.6" customHeight="1">
      <c r="A5" s="418" t="str">
        <f>MASTER!C7</f>
        <v>वर्ग शिक्षक- श्री. ढगे भरत बुधाजी</v>
      </c>
      <c r="B5" s="418"/>
      <c r="C5" s="418"/>
      <c r="D5" s="418"/>
      <c r="E5" s="419"/>
      <c r="F5" s="419"/>
      <c r="G5" s="423" t="str">
        <f>MASTER!C18</f>
        <v>विषय शिक्षक- श्री. कानकाटे आसाराम शंकर</v>
      </c>
      <c r="H5" s="423"/>
      <c r="I5" s="423"/>
      <c r="J5" s="423"/>
      <c r="K5" s="423"/>
      <c r="L5" s="423"/>
      <c r="M5" s="423"/>
      <c r="N5" s="423"/>
      <c r="O5" s="423"/>
      <c r="P5" s="423"/>
      <c r="Q5" s="420"/>
      <c r="R5" s="7"/>
      <c r="S5" s="7"/>
      <c r="T5" s="7"/>
    </row>
    <row r="6" spans="1:22" ht="21.6" customHeight="1">
      <c r="A6" s="453" t="s">
        <v>193</v>
      </c>
      <c r="B6" s="417" t="s">
        <v>0</v>
      </c>
      <c r="C6" s="442" t="s">
        <v>1</v>
      </c>
      <c r="D6" s="443"/>
      <c r="E6" s="443"/>
      <c r="F6" s="443"/>
      <c r="G6" s="443"/>
      <c r="H6" s="442" t="s">
        <v>67</v>
      </c>
      <c r="I6" s="443"/>
      <c r="J6" s="443"/>
      <c r="K6" s="443"/>
      <c r="L6" s="443"/>
      <c r="M6" s="446" t="s">
        <v>68</v>
      </c>
      <c r="N6" s="446" t="s">
        <v>139</v>
      </c>
      <c r="O6" s="412" t="s">
        <v>321</v>
      </c>
      <c r="P6" s="414" t="s">
        <v>6</v>
      </c>
      <c r="Q6" s="450" t="s">
        <v>5</v>
      </c>
    </row>
    <row r="7" spans="1:22" ht="21.6" customHeight="1">
      <c r="A7" s="454"/>
      <c r="B7" s="417"/>
      <c r="C7" s="449" t="s">
        <v>65</v>
      </c>
      <c r="D7" s="444" t="s">
        <v>64</v>
      </c>
      <c r="E7" s="456" t="s">
        <v>6</v>
      </c>
      <c r="F7" s="449" t="s">
        <v>66</v>
      </c>
      <c r="G7" s="445" t="s">
        <v>6</v>
      </c>
      <c r="H7" s="449" t="s">
        <v>65</v>
      </c>
      <c r="I7" s="444" t="s">
        <v>64</v>
      </c>
      <c r="J7" s="456" t="s">
        <v>6</v>
      </c>
      <c r="K7" s="449" t="s">
        <v>66</v>
      </c>
      <c r="L7" s="445" t="s">
        <v>6</v>
      </c>
      <c r="M7" s="447"/>
      <c r="N7" s="447"/>
      <c r="O7" s="458"/>
      <c r="P7" s="459"/>
      <c r="Q7" s="450"/>
    </row>
    <row r="8" spans="1:22" ht="21.6" customHeight="1">
      <c r="A8" s="454"/>
      <c r="B8" s="417"/>
      <c r="C8" s="449"/>
      <c r="D8" s="444"/>
      <c r="E8" s="457"/>
      <c r="F8" s="449"/>
      <c r="G8" s="445"/>
      <c r="H8" s="449"/>
      <c r="I8" s="444"/>
      <c r="J8" s="457"/>
      <c r="K8" s="449"/>
      <c r="L8" s="445"/>
      <c r="M8" s="448"/>
      <c r="N8" s="448"/>
      <c r="O8" s="413"/>
      <c r="P8" s="415"/>
      <c r="Q8" s="450"/>
      <c r="V8" s="7"/>
    </row>
    <row r="9" spans="1:22" s="23" customFormat="1" ht="21.6" customHeight="1">
      <c r="A9" s="455"/>
      <c r="B9" s="417"/>
      <c r="C9" s="20">
        <v>40</v>
      </c>
      <c r="D9" s="20">
        <v>40</v>
      </c>
      <c r="E9" s="20">
        <f>SUM(C9:D9)</f>
        <v>80</v>
      </c>
      <c r="F9" s="20">
        <f>'अं.मु.गणित'!I9</f>
        <v>20</v>
      </c>
      <c r="G9" s="20">
        <f>SUM(E9:F9)</f>
        <v>100</v>
      </c>
      <c r="H9" s="20">
        <v>40</v>
      </c>
      <c r="I9" s="20">
        <v>40</v>
      </c>
      <c r="J9" s="20">
        <f>SUM(H9:I9)</f>
        <v>80</v>
      </c>
      <c r="K9" s="20">
        <f>'अं.मु.गणित'!P9</f>
        <v>20</v>
      </c>
      <c r="L9" s="20">
        <f>SUM(J9:K9)</f>
        <v>100</v>
      </c>
      <c r="M9" s="20">
        <f t="shared" ref="M9:M40" si="0">SUM(G9,L9)</f>
        <v>200</v>
      </c>
      <c r="N9" s="51">
        <f>ROUND(M9/2,0)</f>
        <v>100</v>
      </c>
      <c r="O9" s="20" t="s">
        <v>322</v>
      </c>
      <c r="P9" s="199">
        <f>SUM(N9:O9)</f>
        <v>100</v>
      </c>
      <c r="Q9" s="41" t="str">
        <f>IF(P9&gt;=35,"Pass","Fail")</f>
        <v>Pass</v>
      </c>
      <c r="U9" s="22"/>
    </row>
    <row r="10" spans="1:22" s="19" customFormat="1" ht="21.6" customHeight="1">
      <c r="A10" s="24">
        <f>'विद्य्र्थ्याची माहिती'!A10</f>
        <v>1</v>
      </c>
      <c r="B10" s="210" t="str">
        <f>'विद्य्र्थ्याची माहिती'!B10</f>
        <v>चि. समीर यशवंत देशमुख सखाराम</v>
      </c>
      <c r="C10" s="60">
        <v>25</v>
      </c>
      <c r="D10" s="60">
        <v>26</v>
      </c>
      <c r="E10" s="65">
        <f>SUM(C10:D10)</f>
        <v>51</v>
      </c>
      <c r="F10" s="33">
        <f>'अं.मु.गणित'!I10</f>
        <v>18</v>
      </c>
      <c r="G10" s="33">
        <f>SUM(E10:F10)</f>
        <v>69</v>
      </c>
      <c r="H10" s="60">
        <v>15</v>
      </c>
      <c r="I10" s="60">
        <v>28</v>
      </c>
      <c r="J10" s="65">
        <f>SUM(H10:I10)</f>
        <v>43</v>
      </c>
      <c r="K10" s="33">
        <f>'अं.मु.गणित'!P10</f>
        <v>15</v>
      </c>
      <c r="L10" s="33">
        <f>SUM(J10:K10)</f>
        <v>58</v>
      </c>
      <c r="M10" s="33">
        <f t="shared" si="0"/>
        <v>127</v>
      </c>
      <c r="N10" s="33">
        <f>ROUND(M10/2,0)</f>
        <v>64</v>
      </c>
      <c r="O10" s="201">
        <v>14</v>
      </c>
      <c r="P10" s="200">
        <f>SUM(N10:O10)</f>
        <v>78</v>
      </c>
      <c r="Q10" s="33" t="str">
        <f>IF(P10&gt;=35,"Pass","Fail")</f>
        <v>Pass</v>
      </c>
    </row>
    <row r="11" spans="1:22" s="19" customFormat="1" ht="21.6" customHeight="1">
      <c r="A11" s="24">
        <f>'विद्य्र्थ्याची माहिती'!A11</f>
        <v>2</v>
      </c>
      <c r="B11" s="210">
        <f>'विद्य्र्थ्याची माहिती'!B11</f>
        <v>0</v>
      </c>
      <c r="C11" s="60"/>
      <c r="D11" s="60"/>
      <c r="E11" s="65">
        <f t="shared" ref="E11:E69" si="1">SUM(C11:D11)</f>
        <v>0</v>
      </c>
      <c r="F11" s="33">
        <f>'अं.मु.गणित'!I11</f>
        <v>0</v>
      </c>
      <c r="G11" s="33">
        <f t="shared" ref="G11:G69" si="2">SUM(E11:F11)</f>
        <v>0</v>
      </c>
      <c r="H11" s="60"/>
      <c r="I11" s="60"/>
      <c r="J11" s="65">
        <f t="shared" ref="J11:J69" si="3">SUM(H11:I11)</f>
        <v>0</v>
      </c>
      <c r="K11" s="33">
        <f>'अं.मु.गणित'!P11</f>
        <v>0</v>
      </c>
      <c r="L11" s="33">
        <f t="shared" ref="L11:L69" si="4">SUM(J11:K11)</f>
        <v>0</v>
      </c>
      <c r="M11" s="33">
        <f t="shared" si="0"/>
        <v>0</v>
      </c>
      <c r="N11" s="33">
        <f t="shared" ref="N11:N42" si="5">ROUND(M11/2,0)</f>
        <v>0</v>
      </c>
      <c r="O11" s="201" t="s">
        <v>322</v>
      </c>
      <c r="P11" s="200">
        <f t="shared" ref="P11" si="6">SUM(N11:O11)</f>
        <v>0</v>
      </c>
      <c r="Q11" s="33" t="str">
        <f t="shared" ref="Q11:Q69" si="7">IF(P11&gt;=35,"Pass","Fail")</f>
        <v>Fail</v>
      </c>
    </row>
    <row r="12" spans="1:22" s="19" customFormat="1" ht="21.6" customHeight="1">
      <c r="A12" s="24">
        <f>'विद्य्र्थ्याची माहिती'!A12</f>
        <v>3</v>
      </c>
      <c r="B12" s="210">
        <f>'विद्य्र्थ्याची माहिती'!B12</f>
        <v>0</v>
      </c>
      <c r="C12" s="60"/>
      <c r="D12" s="60"/>
      <c r="E12" s="65">
        <f t="shared" si="1"/>
        <v>0</v>
      </c>
      <c r="F12" s="33">
        <f>'अं.मु.गणित'!I12</f>
        <v>0</v>
      </c>
      <c r="G12" s="33">
        <f t="shared" si="2"/>
        <v>0</v>
      </c>
      <c r="H12" s="60"/>
      <c r="I12" s="60"/>
      <c r="J12" s="65">
        <f t="shared" si="3"/>
        <v>0</v>
      </c>
      <c r="K12" s="33">
        <f>'अं.मु.गणित'!P12</f>
        <v>0</v>
      </c>
      <c r="L12" s="33">
        <f t="shared" si="4"/>
        <v>0</v>
      </c>
      <c r="M12" s="33">
        <f t="shared" si="0"/>
        <v>0</v>
      </c>
      <c r="N12" s="33">
        <f t="shared" si="5"/>
        <v>0</v>
      </c>
      <c r="O12" s="201" t="s">
        <v>322</v>
      </c>
      <c r="P12" s="200">
        <f t="shared" ref="P12:P21" si="8">SUM(N12:O12)</f>
        <v>0</v>
      </c>
      <c r="Q12" s="33" t="str">
        <f t="shared" si="7"/>
        <v>Fail</v>
      </c>
    </row>
    <row r="13" spans="1:22" s="19" customFormat="1" ht="21.6" customHeight="1">
      <c r="A13" s="24">
        <f>'विद्य्र्थ्याची माहिती'!A13</f>
        <v>4</v>
      </c>
      <c r="B13" s="210">
        <f>'विद्य्र्थ्याची माहिती'!B13</f>
        <v>0</v>
      </c>
      <c r="C13" s="60"/>
      <c r="D13" s="60"/>
      <c r="E13" s="65">
        <f t="shared" si="1"/>
        <v>0</v>
      </c>
      <c r="F13" s="33">
        <f>'अं.मु.गणित'!I13</f>
        <v>0</v>
      </c>
      <c r="G13" s="33">
        <f t="shared" si="2"/>
        <v>0</v>
      </c>
      <c r="H13" s="60"/>
      <c r="I13" s="60"/>
      <c r="J13" s="65">
        <f t="shared" si="3"/>
        <v>0</v>
      </c>
      <c r="K13" s="33">
        <f>'अं.मु.गणित'!P13</f>
        <v>0</v>
      </c>
      <c r="L13" s="33">
        <f t="shared" si="4"/>
        <v>0</v>
      </c>
      <c r="M13" s="33">
        <f t="shared" si="0"/>
        <v>0</v>
      </c>
      <c r="N13" s="33">
        <f t="shared" si="5"/>
        <v>0</v>
      </c>
      <c r="O13" s="201" t="s">
        <v>322</v>
      </c>
      <c r="P13" s="200">
        <f t="shared" si="8"/>
        <v>0</v>
      </c>
      <c r="Q13" s="33" t="str">
        <f t="shared" si="7"/>
        <v>Fail</v>
      </c>
    </row>
    <row r="14" spans="1:22" s="19" customFormat="1" ht="21.6" customHeight="1">
      <c r="A14" s="24">
        <f>'विद्य्र्थ्याची माहिती'!A14</f>
        <v>5</v>
      </c>
      <c r="B14" s="210">
        <f>'विद्य्र्थ्याची माहिती'!B14</f>
        <v>0</v>
      </c>
      <c r="C14" s="60"/>
      <c r="D14" s="60"/>
      <c r="E14" s="65">
        <f t="shared" si="1"/>
        <v>0</v>
      </c>
      <c r="F14" s="33">
        <f>'अं.मु.गणित'!I14</f>
        <v>0</v>
      </c>
      <c r="G14" s="33">
        <f t="shared" si="2"/>
        <v>0</v>
      </c>
      <c r="H14" s="60"/>
      <c r="I14" s="60"/>
      <c r="J14" s="65">
        <f t="shared" si="3"/>
        <v>0</v>
      </c>
      <c r="K14" s="33">
        <f>'अं.मु.गणित'!P14</f>
        <v>0</v>
      </c>
      <c r="L14" s="33">
        <f t="shared" si="4"/>
        <v>0</v>
      </c>
      <c r="M14" s="33">
        <f t="shared" si="0"/>
        <v>0</v>
      </c>
      <c r="N14" s="33">
        <f t="shared" si="5"/>
        <v>0</v>
      </c>
      <c r="O14" s="201" t="s">
        <v>322</v>
      </c>
      <c r="P14" s="200">
        <f t="shared" si="8"/>
        <v>0</v>
      </c>
      <c r="Q14" s="33" t="str">
        <f t="shared" si="7"/>
        <v>Fail</v>
      </c>
    </row>
    <row r="15" spans="1:22" s="19" customFormat="1" ht="21.6" customHeight="1">
      <c r="A15" s="24">
        <f>'विद्य्र्थ्याची माहिती'!A15</f>
        <v>6</v>
      </c>
      <c r="B15" s="210">
        <f>'विद्य्र्थ्याची माहिती'!B15</f>
        <v>0</v>
      </c>
      <c r="C15" s="60"/>
      <c r="D15" s="60"/>
      <c r="E15" s="65">
        <f t="shared" si="1"/>
        <v>0</v>
      </c>
      <c r="F15" s="33">
        <f>'अं.मु.गणित'!I15</f>
        <v>0</v>
      </c>
      <c r="G15" s="33">
        <f t="shared" si="2"/>
        <v>0</v>
      </c>
      <c r="H15" s="60"/>
      <c r="I15" s="60"/>
      <c r="J15" s="65">
        <f t="shared" si="3"/>
        <v>0</v>
      </c>
      <c r="K15" s="33">
        <f>'अं.मु.गणित'!P15</f>
        <v>0</v>
      </c>
      <c r="L15" s="33">
        <f t="shared" si="4"/>
        <v>0</v>
      </c>
      <c r="M15" s="33">
        <f t="shared" si="0"/>
        <v>0</v>
      </c>
      <c r="N15" s="33">
        <f t="shared" si="5"/>
        <v>0</v>
      </c>
      <c r="O15" s="201" t="s">
        <v>322</v>
      </c>
      <c r="P15" s="200">
        <f t="shared" si="8"/>
        <v>0</v>
      </c>
      <c r="Q15" s="33" t="str">
        <f t="shared" si="7"/>
        <v>Fail</v>
      </c>
    </row>
    <row r="16" spans="1:22" s="19" customFormat="1" ht="21.6" customHeight="1">
      <c r="A16" s="24">
        <f>'विद्य्र्थ्याची माहिती'!A16</f>
        <v>7</v>
      </c>
      <c r="B16" s="210">
        <f>'विद्य्र्थ्याची माहिती'!B16</f>
        <v>0</v>
      </c>
      <c r="C16" s="60"/>
      <c r="D16" s="60"/>
      <c r="E16" s="65">
        <f t="shared" si="1"/>
        <v>0</v>
      </c>
      <c r="F16" s="33">
        <f>'अं.मु.गणित'!I16</f>
        <v>0</v>
      </c>
      <c r="G16" s="33">
        <f t="shared" si="2"/>
        <v>0</v>
      </c>
      <c r="H16" s="60"/>
      <c r="I16" s="60"/>
      <c r="J16" s="65">
        <f t="shared" si="3"/>
        <v>0</v>
      </c>
      <c r="K16" s="33">
        <f>'अं.मु.गणित'!P16</f>
        <v>0</v>
      </c>
      <c r="L16" s="33">
        <f t="shared" si="4"/>
        <v>0</v>
      </c>
      <c r="M16" s="33">
        <f t="shared" si="0"/>
        <v>0</v>
      </c>
      <c r="N16" s="33">
        <f t="shared" si="5"/>
        <v>0</v>
      </c>
      <c r="O16" s="201" t="s">
        <v>322</v>
      </c>
      <c r="P16" s="200">
        <f t="shared" si="8"/>
        <v>0</v>
      </c>
      <c r="Q16" s="33" t="str">
        <f t="shared" si="7"/>
        <v>Fail</v>
      </c>
    </row>
    <row r="17" spans="1:17" s="19" customFormat="1" ht="21.6" customHeight="1">
      <c r="A17" s="24">
        <f>'विद्य्र्थ्याची माहिती'!A17</f>
        <v>8</v>
      </c>
      <c r="B17" s="210">
        <f>'विद्य्र्थ्याची माहिती'!B17</f>
        <v>0</v>
      </c>
      <c r="C17" s="60"/>
      <c r="D17" s="60"/>
      <c r="E17" s="65">
        <f t="shared" si="1"/>
        <v>0</v>
      </c>
      <c r="F17" s="33">
        <f>'अं.मु.गणित'!I17</f>
        <v>0</v>
      </c>
      <c r="G17" s="33">
        <f t="shared" si="2"/>
        <v>0</v>
      </c>
      <c r="H17" s="60"/>
      <c r="I17" s="60"/>
      <c r="J17" s="65">
        <f t="shared" si="3"/>
        <v>0</v>
      </c>
      <c r="K17" s="33">
        <f>'अं.मु.गणित'!P17</f>
        <v>0</v>
      </c>
      <c r="L17" s="33">
        <f t="shared" si="4"/>
        <v>0</v>
      </c>
      <c r="M17" s="33">
        <f t="shared" si="0"/>
        <v>0</v>
      </c>
      <c r="N17" s="33">
        <f t="shared" si="5"/>
        <v>0</v>
      </c>
      <c r="O17" s="201" t="s">
        <v>322</v>
      </c>
      <c r="P17" s="200">
        <f t="shared" si="8"/>
        <v>0</v>
      </c>
      <c r="Q17" s="33" t="str">
        <f t="shared" si="7"/>
        <v>Fail</v>
      </c>
    </row>
    <row r="18" spans="1:17" s="19" customFormat="1" ht="21.6" customHeight="1">
      <c r="A18" s="24">
        <f>'विद्य्र्थ्याची माहिती'!A18</f>
        <v>9</v>
      </c>
      <c r="B18" s="210">
        <f>'विद्य्र्थ्याची माहिती'!B18</f>
        <v>0</v>
      </c>
      <c r="C18" s="60"/>
      <c r="D18" s="60"/>
      <c r="E18" s="65">
        <f t="shared" si="1"/>
        <v>0</v>
      </c>
      <c r="F18" s="33">
        <f>'अं.मु.गणित'!I18</f>
        <v>0</v>
      </c>
      <c r="G18" s="33">
        <f t="shared" si="2"/>
        <v>0</v>
      </c>
      <c r="H18" s="60"/>
      <c r="I18" s="60"/>
      <c r="J18" s="65">
        <f t="shared" si="3"/>
        <v>0</v>
      </c>
      <c r="K18" s="33">
        <f>'अं.मु.गणित'!P18</f>
        <v>0</v>
      </c>
      <c r="L18" s="33">
        <f t="shared" si="4"/>
        <v>0</v>
      </c>
      <c r="M18" s="33">
        <f t="shared" si="0"/>
        <v>0</v>
      </c>
      <c r="N18" s="33">
        <f t="shared" si="5"/>
        <v>0</v>
      </c>
      <c r="O18" s="201" t="s">
        <v>322</v>
      </c>
      <c r="P18" s="200">
        <f t="shared" si="8"/>
        <v>0</v>
      </c>
      <c r="Q18" s="33" t="str">
        <f t="shared" si="7"/>
        <v>Fail</v>
      </c>
    </row>
    <row r="19" spans="1:17" s="19" customFormat="1" ht="21.6" customHeight="1">
      <c r="A19" s="24">
        <f>'विद्य्र्थ्याची माहिती'!A19</f>
        <v>10</v>
      </c>
      <c r="B19" s="210">
        <f>'विद्य्र्थ्याची माहिती'!B19</f>
        <v>0</v>
      </c>
      <c r="C19" s="60"/>
      <c r="D19" s="60"/>
      <c r="E19" s="65">
        <f t="shared" si="1"/>
        <v>0</v>
      </c>
      <c r="F19" s="33">
        <f>'अं.मु.गणित'!I19</f>
        <v>0</v>
      </c>
      <c r="G19" s="33">
        <f t="shared" si="2"/>
        <v>0</v>
      </c>
      <c r="H19" s="60"/>
      <c r="I19" s="60"/>
      <c r="J19" s="65">
        <f t="shared" si="3"/>
        <v>0</v>
      </c>
      <c r="K19" s="33">
        <f>'अं.मु.गणित'!P19</f>
        <v>0</v>
      </c>
      <c r="L19" s="33">
        <f t="shared" si="4"/>
        <v>0</v>
      </c>
      <c r="M19" s="33">
        <f t="shared" si="0"/>
        <v>0</v>
      </c>
      <c r="N19" s="33">
        <f t="shared" si="5"/>
        <v>0</v>
      </c>
      <c r="O19" s="201" t="s">
        <v>322</v>
      </c>
      <c r="P19" s="200">
        <f t="shared" si="8"/>
        <v>0</v>
      </c>
      <c r="Q19" s="33" t="str">
        <f t="shared" si="7"/>
        <v>Fail</v>
      </c>
    </row>
    <row r="20" spans="1:17" s="19" customFormat="1" ht="21.6" customHeight="1">
      <c r="A20" s="24">
        <f>'विद्य्र्थ्याची माहिती'!A20</f>
        <v>11</v>
      </c>
      <c r="B20" s="210">
        <f>'विद्य्र्थ्याची माहिती'!B20</f>
        <v>0</v>
      </c>
      <c r="C20" s="60"/>
      <c r="D20" s="60"/>
      <c r="E20" s="65">
        <f t="shared" si="1"/>
        <v>0</v>
      </c>
      <c r="F20" s="33">
        <f>'अं.मु.गणित'!I20</f>
        <v>0</v>
      </c>
      <c r="G20" s="33">
        <f t="shared" si="2"/>
        <v>0</v>
      </c>
      <c r="H20" s="60"/>
      <c r="I20" s="60"/>
      <c r="J20" s="65">
        <f t="shared" si="3"/>
        <v>0</v>
      </c>
      <c r="K20" s="33">
        <f>'अं.मु.गणित'!P20</f>
        <v>0</v>
      </c>
      <c r="L20" s="33">
        <f t="shared" si="4"/>
        <v>0</v>
      </c>
      <c r="M20" s="33">
        <f t="shared" si="0"/>
        <v>0</v>
      </c>
      <c r="N20" s="33">
        <f t="shared" si="5"/>
        <v>0</v>
      </c>
      <c r="O20" s="201" t="s">
        <v>322</v>
      </c>
      <c r="P20" s="200">
        <f t="shared" si="8"/>
        <v>0</v>
      </c>
      <c r="Q20" s="33" t="str">
        <f t="shared" si="7"/>
        <v>Fail</v>
      </c>
    </row>
    <row r="21" spans="1:17" s="19" customFormat="1" ht="21.6" customHeight="1">
      <c r="A21" s="24">
        <f>'विद्य्र्थ्याची माहिती'!A21</f>
        <v>12</v>
      </c>
      <c r="B21" s="210">
        <f>'विद्य्र्थ्याची माहिती'!B21</f>
        <v>0</v>
      </c>
      <c r="C21" s="60"/>
      <c r="D21" s="60"/>
      <c r="E21" s="65">
        <f t="shared" si="1"/>
        <v>0</v>
      </c>
      <c r="F21" s="33">
        <f>'अं.मु.गणित'!I21</f>
        <v>0</v>
      </c>
      <c r="G21" s="33">
        <f t="shared" si="2"/>
        <v>0</v>
      </c>
      <c r="H21" s="60"/>
      <c r="I21" s="60"/>
      <c r="J21" s="65">
        <f t="shared" si="3"/>
        <v>0</v>
      </c>
      <c r="K21" s="33">
        <f>'अं.मु.गणित'!P21</f>
        <v>0</v>
      </c>
      <c r="L21" s="33">
        <f t="shared" si="4"/>
        <v>0</v>
      </c>
      <c r="M21" s="33">
        <f t="shared" si="0"/>
        <v>0</v>
      </c>
      <c r="N21" s="33">
        <f t="shared" si="5"/>
        <v>0</v>
      </c>
      <c r="O21" s="201" t="s">
        <v>322</v>
      </c>
      <c r="P21" s="200">
        <f t="shared" si="8"/>
        <v>0</v>
      </c>
      <c r="Q21" s="33" t="str">
        <f t="shared" si="7"/>
        <v>Fail</v>
      </c>
    </row>
    <row r="22" spans="1:17" s="19" customFormat="1" ht="21.6" customHeight="1">
      <c r="A22" s="24">
        <f>'विद्य्र्थ्याची माहिती'!A22</f>
        <v>13</v>
      </c>
      <c r="B22" s="210">
        <f>'विद्य्र्थ्याची माहिती'!B22</f>
        <v>0</v>
      </c>
      <c r="C22" s="60"/>
      <c r="D22" s="60"/>
      <c r="E22" s="65">
        <f t="shared" si="1"/>
        <v>0</v>
      </c>
      <c r="F22" s="33">
        <f>'अं.मु.गणित'!I22</f>
        <v>0</v>
      </c>
      <c r="G22" s="33">
        <f t="shared" si="2"/>
        <v>0</v>
      </c>
      <c r="H22" s="60"/>
      <c r="I22" s="60"/>
      <c r="J22" s="65">
        <f t="shared" si="3"/>
        <v>0</v>
      </c>
      <c r="K22" s="33">
        <f>'अं.मु.गणित'!P22</f>
        <v>0</v>
      </c>
      <c r="L22" s="33">
        <f t="shared" si="4"/>
        <v>0</v>
      </c>
      <c r="M22" s="33">
        <f t="shared" si="0"/>
        <v>0</v>
      </c>
      <c r="N22" s="33">
        <f t="shared" si="5"/>
        <v>0</v>
      </c>
      <c r="O22" s="201" t="s">
        <v>322</v>
      </c>
      <c r="P22" s="200">
        <f t="shared" ref="P22:P69" si="9">SUM(N22:O22)</f>
        <v>0</v>
      </c>
      <c r="Q22" s="33" t="str">
        <f t="shared" si="7"/>
        <v>Fail</v>
      </c>
    </row>
    <row r="23" spans="1:17" s="19" customFormat="1" ht="21.6" customHeight="1">
      <c r="A23" s="24">
        <f>'विद्य्र्थ्याची माहिती'!A23</f>
        <v>14</v>
      </c>
      <c r="B23" s="210">
        <f>'विद्य्र्थ्याची माहिती'!B23</f>
        <v>0</v>
      </c>
      <c r="C23" s="60"/>
      <c r="D23" s="60"/>
      <c r="E23" s="65">
        <f t="shared" si="1"/>
        <v>0</v>
      </c>
      <c r="F23" s="33">
        <f>'अं.मु.गणित'!I23</f>
        <v>0</v>
      </c>
      <c r="G23" s="33">
        <f t="shared" si="2"/>
        <v>0</v>
      </c>
      <c r="H23" s="60"/>
      <c r="I23" s="60"/>
      <c r="J23" s="65">
        <f t="shared" si="3"/>
        <v>0</v>
      </c>
      <c r="K23" s="33">
        <f>'अं.मु.गणित'!P23</f>
        <v>0</v>
      </c>
      <c r="L23" s="33">
        <f t="shared" si="4"/>
        <v>0</v>
      </c>
      <c r="M23" s="33">
        <f t="shared" si="0"/>
        <v>0</v>
      </c>
      <c r="N23" s="33">
        <f t="shared" si="5"/>
        <v>0</v>
      </c>
      <c r="O23" s="201" t="s">
        <v>322</v>
      </c>
      <c r="P23" s="200">
        <f t="shared" si="9"/>
        <v>0</v>
      </c>
      <c r="Q23" s="33" t="str">
        <f t="shared" si="7"/>
        <v>Fail</v>
      </c>
    </row>
    <row r="24" spans="1:17" s="19" customFormat="1" ht="21.6" customHeight="1">
      <c r="A24" s="24">
        <f>'विद्य्र्थ्याची माहिती'!A24</f>
        <v>15</v>
      </c>
      <c r="B24" s="210">
        <f>'विद्य्र्थ्याची माहिती'!B24</f>
        <v>0</v>
      </c>
      <c r="C24" s="60"/>
      <c r="D24" s="60"/>
      <c r="E24" s="65">
        <f t="shared" si="1"/>
        <v>0</v>
      </c>
      <c r="F24" s="33">
        <f>'अं.मु.गणित'!I24</f>
        <v>0</v>
      </c>
      <c r="G24" s="33">
        <f t="shared" si="2"/>
        <v>0</v>
      </c>
      <c r="H24" s="60"/>
      <c r="I24" s="60"/>
      <c r="J24" s="65">
        <f t="shared" si="3"/>
        <v>0</v>
      </c>
      <c r="K24" s="33">
        <f>'अं.मु.गणित'!P24</f>
        <v>0</v>
      </c>
      <c r="L24" s="33">
        <f t="shared" si="4"/>
        <v>0</v>
      </c>
      <c r="M24" s="33">
        <f t="shared" si="0"/>
        <v>0</v>
      </c>
      <c r="N24" s="33">
        <f t="shared" si="5"/>
        <v>0</v>
      </c>
      <c r="O24" s="201" t="s">
        <v>322</v>
      </c>
      <c r="P24" s="200">
        <f t="shared" si="9"/>
        <v>0</v>
      </c>
      <c r="Q24" s="33" t="str">
        <f t="shared" si="7"/>
        <v>Fail</v>
      </c>
    </row>
    <row r="25" spans="1:17" s="19" customFormat="1" ht="21.6" customHeight="1">
      <c r="A25" s="24">
        <f>'विद्य्र्थ्याची माहिती'!A25</f>
        <v>16</v>
      </c>
      <c r="B25" s="210">
        <f>'विद्य्र्थ्याची माहिती'!B25</f>
        <v>0</v>
      </c>
      <c r="C25" s="60"/>
      <c r="D25" s="60"/>
      <c r="E25" s="65">
        <f t="shared" si="1"/>
        <v>0</v>
      </c>
      <c r="F25" s="33">
        <f>'अं.मु.गणित'!I25</f>
        <v>0</v>
      </c>
      <c r="G25" s="33">
        <f t="shared" si="2"/>
        <v>0</v>
      </c>
      <c r="H25" s="60"/>
      <c r="I25" s="60"/>
      <c r="J25" s="65">
        <f t="shared" si="3"/>
        <v>0</v>
      </c>
      <c r="K25" s="33">
        <f>'अं.मु.गणित'!P25</f>
        <v>0</v>
      </c>
      <c r="L25" s="33">
        <f t="shared" si="4"/>
        <v>0</v>
      </c>
      <c r="M25" s="33">
        <f t="shared" si="0"/>
        <v>0</v>
      </c>
      <c r="N25" s="33">
        <f t="shared" si="5"/>
        <v>0</v>
      </c>
      <c r="O25" s="201" t="s">
        <v>322</v>
      </c>
      <c r="P25" s="200">
        <f t="shared" si="9"/>
        <v>0</v>
      </c>
      <c r="Q25" s="33" t="str">
        <f t="shared" si="7"/>
        <v>Fail</v>
      </c>
    </row>
    <row r="26" spans="1:17" s="19" customFormat="1" ht="21.6" customHeight="1">
      <c r="A26" s="24">
        <f>'विद्य्र्थ्याची माहिती'!A26</f>
        <v>17</v>
      </c>
      <c r="B26" s="210">
        <f>'विद्य्र्थ्याची माहिती'!B26</f>
        <v>0</v>
      </c>
      <c r="C26" s="60"/>
      <c r="D26" s="60"/>
      <c r="E26" s="65">
        <f t="shared" si="1"/>
        <v>0</v>
      </c>
      <c r="F26" s="33">
        <f>'अं.मु.गणित'!I26</f>
        <v>0</v>
      </c>
      <c r="G26" s="33">
        <f t="shared" si="2"/>
        <v>0</v>
      </c>
      <c r="H26" s="60"/>
      <c r="I26" s="60"/>
      <c r="J26" s="65">
        <f t="shared" si="3"/>
        <v>0</v>
      </c>
      <c r="K26" s="33">
        <f>'अं.मु.गणित'!P26</f>
        <v>0</v>
      </c>
      <c r="L26" s="33">
        <f t="shared" si="4"/>
        <v>0</v>
      </c>
      <c r="M26" s="33">
        <f t="shared" si="0"/>
        <v>0</v>
      </c>
      <c r="N26" s="33">
        <f t="shared" si="5"/>
        <v>0</v>
      </c>
      <c r="O26" s="201" t="s">
        <v>322</v>
      </c>
      <c r="P26" s="200">
        <f t="shared" si="9"/>
        <v>0</v>
      </c>
      <c r="Q26" s="33" t="str">
        <f t="shared" si="7"/>
        <v>Fail</v>
      </c>
    </row>
    <row r="27" spans="1:17" s="19" customFormat="1" ht="21.6" customHeight="1">
      <c r="A27" s="24">
        <f>'विद्य्र्थ्याची माहिती'!A27</f>
        <v>18</v>
      </c>
      <c r="B27" s="210">
        <f>'विद्य्र्थ्याची माहिती'!B27</f>
        <v>0</v>
      </c>
      <c r="C27" s="60"/>
      <c r="D27" s="60"/>
      <c r="E27" s="65">
        <f t="shared" si="1"/>
        <v>0</v>
      </c>
      <c r="F27" s="33">
        <f>'अं.मु.गणित'!I27</f>
        <v>0</v>
      </c>
      <c r="G27" s="33">
        <f t="shared" si="2"/>
        <v>0</v>
      </c>
      <c r="H27" s="60"/>
      <c r="I27" s="60"/>
      <c r="J27" s="65">
        <f t="shared" si="3"/>
        <v>0</v>
      </c>
      <c r="K27" s="33">
        <f>'अं.मु.गणित'!P27</f>
        <v>0</v>
      </c>
      <c r="L27" s="33">
        <f t="shared" si="4"/>
        <v>0</v>
      </c>
      <c r="M27" s="33">
        <f t="shared" si="0"/>
        <v>0</v>
      </c>
      <c r="N27" s="33">
        <f t="shared" si="5"/>
        <v>0</v>
      </c>
      <c r="O27" s="201" t="s">
        <v>322</v>
      </c>
      <c r="P27" s="200">
        <f t="shared" si="9"/>
        <v>0</v>
      </c>
      <c r="Q27" s="33" t="str">
        <f t="shared" si="7"/>
        <v>Fail</v>
      </c>
    </row>
    <row r="28" spans="1:17" s="19" customFormat="1" ht="21.6" customHeight="1">
      <c r="A28" s="24">
        <f>'विद्य्र्थ्याची माहिती'!A28</f>
        <v>19</v>
      </c>
      <c r="B28" s="210">
        <f>'विद्य्र्थ्याची माहिती'!B28</f>
        <v>0</v>
      </c>
      <c r="C28" s="60"/>
      <c r="D28" s="60"/>
      <c r="E28" s="65">
        <f t="shared" si="1"/>
        <v>0</v>
      </c>
      <c r="F28" s="33">
        <f>'अं.मु.गणित'!I28</f>
        <v>0</v>
      </c>
      <c r="G28" s="33">
        <f t="shared" si="2"/>
        <v>0</v>
      </c>
      <c r="H28" s="60"/>
      <c r="I28" s="60"/>
      <c r="J28" s="65">
        <f t="shared" si="3"/>
        <v>0</v>
      </c>
      <c r="K28" s="33">
        <f>'अं.मु.गणित'!P28</f>
        <v>0</v>
      </c>
      <c r="L28" s="33">
        <f t="shared" si="4"/>
        <v>0</v>
      </c>
      <c r="M28" s="33">
        <f t="shared" si="0"/>
        <v>0</v>
      </c>
      <c r="N28" s="33">
        <f t="shared" si="5"/>
        <v>0</v>
      </c>
      <c r="O28" s="201" t="s">
        <v>322</v>
      </c>
      <c r="P28" s="200">
        <f t="shared" si="9"/>
        <v>0</v>
      </c>
      <c r="Q28" s="33" t="str">
        <f t="shared" si="7"/>
        <v>Fail</v>
      </c>
    </row>
    <row r="29" spans="1:17" s="19" customFormat="1" ht="21.6" customHeight="1">
      <c r="A29" s="24">
        <f>'विद्य्र्थ्याची माहिती'!A29</f>
        <v>20</v>
      </c>
      <c r="B29" s="210">
        <f>'विद्य्र्थ्याची माहिती'!B29</f>
        <v>0</v>
      </c>
      <c r="C29" s="60"/>
      <c r="D29" s="60"/>
      <c r="E29" s="65">
        <f t="shared" si="1"/>
        <v>0</v>
      </c>
      <c r="F29" s="33">
        <f>'अं.मु.गणित'!I29</f>
        <v>0</v>
      </c>
      <c r="G29" s="33">
        <f t="shared" si="2"/>
        <v>0</v>
      </c>
      <c r="H29" s="60"/>
      <c r="I29" s="60"/>
      <c r="J29" s="65">
        <f t="shared" si="3"/>
        <v>0</v>
      </c>
      <c r="K29" s="33">
        <f>'अं.मु.गणित'!P29</f>
        <v>0</v>
      </c>
      <c r="L29" s="33">
        <f t="shared" si="4"/>
        <v>0</v>
      </c>
      <c r="M29" s="33">
        <f t="shared" si="0"/>
        <v>0</v>
      </c>
      <c r="N29" s="33">
        <f t="shared" si="5"/>
        <v>0</v>
      </c>
      <c r="O29" s="201" t="s">
        <v>322</v>
      </c>
      <c r="P29" s="200">
        <f t="shared" si="9"/>
        <v>0</v>
      </c>
      <c r="Q29" s="33" t="str">
        <f t="shared" si="7"/>
        <v>Fail</v>
      </c>
    </row>
    <row r="30" spans="1:17" s="19" customFormat="1" ht="21.6" customHeight="1">
      <c r="A30" s="24">
        <f>'विद्य्र्थ्याची माहिती'!A30</f>
        <v>21</v>
      </c>
      <c r="B30" s="210">
        <f>'विद्य्र्थ्याची माहिती'!B30</f>
        <v>0</v>
      </c>
      <c r="C30" s="60"/>
      <c r="D30" s="60"/>
      <c r="E30" s="65">
        <f t="shared" si="1"/>
        <v>0</v>
      </c>
      <c r="F30" s="33">
        <f>'अं.मु.गणित'!I30</f>
        <v>0</v>
      </c>
      <c r="G30" s="33">
        <f t="shared" si="2"/>
        <v>0</v>
      </c>
      <c r="H30" s="60"/>
      <c r="I30" s="60"/>
      <c r="J30" s="65">
        <f t="shared" si="3"/>
        <v>0</v>
      </c>
      <c r="K30" s="33">
        <f>'अं.मु.गणित'!P30</f>
        <v>0</v>
      </c>
      <c r="L30" s="33">
        <f t="shared" si="4"/>
        <v>0</v>
      </c>
      <c r="M30" s="33">
        <f t="shared" si="0"/>
        <v>0</v>
      </c>
      <c r="N30" s="33">
        <f t="shared" si="5"/>
        <v>0</v>
      </c>
      <c r="O30" s="201" t="s">
        <v>322</v>
      </c>
      <c r="P30" s="200">
        <f t="shared" si="9"/>
        <v>0</v>
      </c>
      <c r="Q30" s="33" t="str">
        <f t="shared" si="7"/>
        <v>Fail</v>
      </c>
    </row>
    <row r="31" spans="1:17" s="19" customFormat="1" ht="21.6" customHeight="1">
      <c r="A31" s="24">
        <f>'विद्य्र्थ्याची माहिती'!A31</f>
        <v>22</v>
      </c>
      <c r="B31" s="210">
        <f>'विद्य्र्थ्याची माहिती'!B31</f>
        <v>0</v>
      </c>
      <c r="C31" s="60"/>
      <c r="D31" s="60"/>
      <c r="E31" s="65">
        <f t="shared" si="1"/>
        <v>0</v>
      </c>
      <c r="F31" s="33">
        <f>'अं.मु.गणित'!I31</f>
        <v>0</v>
      </c>
      <c r="G31" s="33">
        <f t="shared" si="2"/>
        <v>0</v>
      </c>
      <c r="H31" s="60"/>
      <c r="I31" s="60"/>
      <c r="J31" s="65">
        <f t="shared" si="3"/>
        <v>0</v>
      </c>
      <c r="K31" s="33">
        <f>'अं.मु.गणित'!P31</f>
        <v>0</v>
      </c>
      <c r="L31" s="33">
        <f t="shared" si="4"/>
        <v>0</v>
      </c>
      <c r="M31" s="33">
        <f t="shared" si="0"/>
        <v>0</v>
      </c>
      <c r="N31" s="33">
        <f t="shared" si="5"/>
        <v>0</v>
      </c>
      <c r="O31" s="201" t="s">
        <v>322</v>
      </c>
      <c r="P31" s="200">
        <f t="shared" si="9"/>
        <v>0</v>
      </c>
      <c r="Q31" s="33" t="str">
        <f t="shared" si="7"/>
        <v>Fail</v>
      </c>
    </row>
    <row r="32" spans="1:17" s="19" customFormat="1" ht="21.6" customHeight="1">
      <c r="A32" s="24">
        <f>'विद्य्र्थ्याची माहिती'!A32</f>
        <v>23</v>
      </c>
      <c r="B32" s="210">
        <f>'विद्य्र्थ्याची माहिती'!B32</f>
        <v>0</v>
      </c>
      <c r="C32" s="60"/>
      <c r="D32" s="60"/>
      <c r="E32" s="65">
        <f t="shared" si="1"/>
        <v>0</v>
      </c>
      <c r="F32" s="33">
        <f>'अं.मु.गणित'!I32</f>
        <v>0</v>
      </c>
      <c r="G32" s="33">
        <f t="shared" si="2"/>
        <v>0</v>
      </c>
      <c r="H32" s="60"/>
      <c r="I32" s="60"/>
      <c r="J32" s="65">
        <f t="shared" si="3"/>
        <v>0</v>
      </c>
      <c r="K32" s="33">
        <f>'अं.मु.गणित'!P32</f>
        <v>0</v>
      </c>
      <c r="L32" s="33">
        <f t="shared" si="4"/>
        <v>0</v>
      </c>
      <c r="M32" s="33">
        <f t="shared" si="0"/>
        <v>0</v>
      </c>
      <c r="N32" s="33">
        <f t="shared" si="5"/>
        <v>0</v>
      </c>
      <c r="O32" s="201" t="s">
        <v>322</v>
      </c>
      <c r="P32" s="200">
        <f t="shared" si="9"/>
        <v>0</v>
      </c>
      <c r="Q32" s="33" t="str">
        <f t="shared" si="7"/>
        <v>Fail</v>
      </c>
    </row>
    <row r="33" spans="1:17" s="19" customFormat="1" ht="21.6" customHeight="1">
      <c r="A33" s="24">
        <f>'विद्य्र्थ्याची माहिती'!A33</f>
        <v>24</v>
      </c>
      <c r="B33" s="210">
        <f>'विद्य्र्थ्याची माहिती'!B33</f>
        <v>0</v>
      </c>
      <c r="C33" s="60"/>
      <c r="D33" s="60"/>
      <c r="E33" s="65">
        <f t="shared" si="1"/>
        <v>0</v>
      </c>
      <c r="F33" s="33">
        <f>'अं.मु.गणित'!I33</f>
        <v>0</v>
      </c>
      <c r="G33" s="33">
        <f t="shared" si="2"/>
        <v>0</v>
      </c>
      <c r="H33" s="60"/>
      <c r="I33" s="60"/>
      <c r="J33" s="65">
        <f t="shared" si="3"/>
        <v>0</v>
      </c>
      <c r="K33" s="33">
        <f>'अं.मु.गणित'!P33</f>
        <v>0</v>
      </c>
      <c r="L33" s="33">
        <f t="shared" si="4"/>
        <v>0</v>
      </c>
      <c r="M33" s="33">
        <f t="shared" si="0"/>
        <v>0</v>
      </c>
      <c r="N33" s="33">
        <f t="shared" si="5"/>
        <v>0</v>
      </c>
      <c r="O33" s="201" t="s">
        <v>322</v>
      </c>
      <c r="P33" s="200">
        <f t="shared" si="9"/>
        <v>0</v>
      </c>
      <c r="Q33" s="33" t="str">
        <f t="shared" si="7"/>
        <v>Fail</v>
      </c>
    </row>
    <row r="34" spans="1:17" s="19" customFormat="1" ht="21.6" customHeight="1">
      <c r="A34" s="24">
        <f>'विद्य्र्थ्याची माहिती'!A34</f>
        <v>25</v>
      </c>
      <c r="B34" s="210">
        <f>'विद्य्र्थ्याची माहिती'!B34</f>
        <v>0</v>
      </c>
      <c r="C34" s="60"/>
      <c r="D34" s="60"/>
      <c r="E34" s="65">
        <f t="shared" si="1"/>
        <v>0</v>
      </c>
      <c r="F34" s="33">
        <f>'अं.मु.गणित'!I34</f>
        <v>0</v>
      </c>
      <c r="G34" s="33">
        <f t="shared" si="2"/>
        <v>0</v>
      </c>
      <c r="H34" s="60"/>
      <c r="I34" s="60"/>
      <c r="J34" s="65">
        <f t="shared" si="3"/>
        <v>0</v>
      </c>
      <c r="K34" s="33">
        <f>'अं.मु.गणित'!P34</f>
        <v>0</v>
      </c>
      <c r="L34" s="33">
        <f t="shared" si="4"/>
        <v>0</v>
      </c>
      <c r="M34" s="33">
        <f t="shared" si="0"/>
        <v>0</v>
      </c>
      <c r="N34" s="33">
        <f t="shared" si="5"/>
        <v>0</v>
      </c>
      <c r="O34" s="201" t="s">
        <v>322</v>
      </c>
      <c r="P34" s="200">
        <f t="shared" si="9"/>
        <v>0</v>
      </c>
      <c r="Q34" s="33" t="str">
        <f t="shared" si="7"/>
        <v>Fail</v>
      </c>
    </row>
    <row r="35" spans="1:17" s="19" customFormat="1" ht="21.6" customHeight="1">
      <c r="A35" s="24">
        <f>'विद्य्र्थ्याची माहिती'!A35</f>
        <v>26</v>
      </c>
      <c r="B35" s="210">
        <f>'विद्य्र्थ्याची माहिती'!B35</f>
        <v>0</v>
      </c>
      <c r="C35" s="60"/>
      <c r="D35" s="60"/>
      <c r="E35" s="65">
        <f t="shared" si="1"/>
        <v>0</v>
      </c>
      <c r="F35" s="33">
        <f>'अं.मु.गणित'!I35</f>
        <v>0</v>
      </c>
      <c r="G35" s="33">
        <f t="shared" si="2"/>
        <v>0</v>
      </c>
      <c r="H35" s="60"/>
      <c r="I35" s="60"/>
      <c r="J35" s="65">
        <f t="shared" si="3"/>
        <v>0</v>
      </c>
      <c r="K35" s="33">
        <f>'अं.मु.गणित'!P35</f>
        <v>0</v>
      </c>
      <c r="L35" s="33">
        <f t="shared" si="4"/>
        <v>0</v>
      </c>
      <c r="M35" s="33">
        <f t="shared" si="0"/>
        <v>0</v>
      </c>
      <c r="N35" s="33">
        <f t="shared" si="5"/>
        <v>0</v>
      </c>
      <c r="O35" s="201" t="s">
        <v>322</v>
      </c>
      <c r="P35" s="200">
        <f t="shared" si="9"/>
        <v>0</v>
      </c>
      <c r="Q35" s="33" t="str">
        <f t="shared" si="7"/>
        <v>Fail</v>
      </c>
    </row>
    <row r="36" spans="1:17" s="19" customFormat="1" ht="21.6" customHeight="1">
      <c r="A36" s="24">
        <f>'विद्य्र्थ्याची माहिती'!A36</f>
        <v>27</v>
      </c>
      <c r="B36" s="210">
        <f>'विद्य्र्थ्याची माहिती'!B36</f>
        <v>0</v>
      </c>
      <c r="C36" s="60"/>
      <c r="D36" s="60"/>
      <c r="E36" s="65">
        <f t="shared" si="1"/>
        <v>0</v>
      </c>
      <c r="F36" s="33">
        <f>'अं.मु.गणित'!I36</f>
        <v>0</v>
      </c>
      <c r="G36" s="33">
        <f t="shared" si="2"/>
        <v>0</v>
      </c>
      <c r="H36" s="60"/>
      <c r="I36" s="60"/>
      <c r="J36" s="65">
        <f t="shared" si="3"/>
        <v>0</v>
      </c>
      <c r="K36" s="33">
        <f>'अं.मु.गणित'!P36</f>
        <v>0</v>
      </c>
      <c r="L36" s="33">
        <f t="shared" si="4"/>
        <v>0</v>
      </c>
      <c r="M36" s="33">
        <f t="shared" si="0"/>
        <v>0</v>
      </c>
      <c r="N36" s="33">
        <f t="shared" si="5"/>
        <v>0</v>
      </c>
      <c r="O36" s="201" t="s">
        <v>322</v>
      </c>
      <c r="P36" s="200">
        <f t="shared" si="9"/>
        <v>0</v>
      </c>
      <c r="Q36" s="33" t="str">
        <f t="shared" si="7"/>
        <v>Fail</v>
      </c>
    </row>
    <row r="37" spans="1:17" s="19" customFormat="1" ht="21.6" customHeight="1">
      <c r="A37" s="24">
        <f>'विद्य्र्थ्याची माहिती'!A37</f>
        <v>28</v>
      </c>
      <c r="B37" s="210">
        <f>'विद्य्र्थ्याची माहिती'!B37</f>
        <v>0</v>
      </c>
      <c r="C37" s="60"/>
      <c r="D37" s="60"/>
      <c r="E37" s="65">
        <f t="shared" si="1"/>
        <v>0</v>
      </c>
      <c r="F37" s="33">
        <f>'अं.मु.गणित'!I37</f>
        <v>0</v>
      </c>
      <c r="G37" s="33">
        <f t="shared" si="2"/>
        <v>0</v>
      </c>
      <c r="H37" s="60"/>
      <c r="I37" s="60"/>
      <c r="J37" s="65">
        <f t="shared" si="3"/>
        <v>0</v>
      </c>
      <c r="K37" s="33">
        <f>'अं.मु.गणित'!P37</f>
        <v>0</v>
      </c>
      <c r="L37" s="33">
        <f t="shared" si="4"/>
        <v>0</v>
      </c>
      <c r="M37" s="33">
        <f t="shared" si="0"/>
        <v>0</v>
      </c>
      <c r="N37" s="33">
        <f t="shared" si="5"/>
        <v>0</v>
      </c>
      <c r="O37" s="201" t="s">
        <v>322</v>
      </c>
      <c r="P37" s="200">
        <f t="shared" si="9"/>
        <v>0</v>
      </c>
      <c r="Q37" s="33" t="str">
        <f t="shared" si="7"/>
        <v>Fail</v>
      </c>
    </row>
    <row r="38" spans="1:17" s="19" customFormat="1" ht="21.6" customHeight="1">
      <c r="A38" s="24">
        <f>'विद्य्र्थ्याची माहिती'!A38</f>
        <v>29</v>
      </c>
      <c r="B38" s="210">
        <f>'विद्य्र्थ्याची माहिती'!B38</f>
        <v>0</v>
      </c>
      <c r="C38" s="60"/>
      <c r="D38" s="60"/>
      <c r="E38" s="65">
        <f t="shared" si="1"/>
        <v>0</v>
      </c>
      <c r="F38" s="33">
        <f>'अं.मु.गणित'!I38</f>
        <v>0</v>
      </c>
      <c r="G38" s="33">
        <f t="shared" si="2"/>
        <v>0</v>
      </c>
      <c r="H38" s="60"/>
      <c r="I38" s="60"/>
      <c r="J38" s="65">
        <f t="shared" si="3"/>
        <v>0</v>
      </c>
      <c r="K38" s="33">
        <f>'अं.मु.गणित'!P38</f>
        <v>0</v>
      </c>
      <c r="L38" s="33">
        <f t="shared" si="4"/>
        <v>0</v>
      </c>
      <c r="M38" s="33">
        <f t="shared" si="0"/>
        <v>0</v>
      </c>
      <c r="N38" s="33">
        <f t="shared" si="5"/>
        <v>0</v>
      </c>
      <c r="O38" s="201" t="s">
        <v>322</v>
      </c>
      <c r="P38" s="200">
        <f t="shared" si="9"/>
        <v>0</v>
      </c>
      <c r="Q38" s="33" t="str">
        <f t="shared" si="7"/>
        <v>Fail</v>
      </c>
    </row>
    <row r="39" spans="1:17" s="19" customFormat="1" ht="21.6" customHeight="1">
      <c r="A39" s="24">
        <f>'विद्य्र्थ्याची माहिती'!A39</f>
        <v>30</v>
      </c>
      <c r="B39" s="210">
        <f>'विद्य्र्थ्याची माहिती'!B39</f>
        <v>0</v>
      </c>
      <c r="C39" s="60"/>
      <c r="D39" s="60"/>
      <c r="E39" s="65">
        <f t="shared" si="1"/>
        <v>0</v>
      </c>
      <c r="F39" s="33">
        <f>'अं.मु.गणित'!I39</f>
        <v>0</v>
      </c>
      <c r="G39" s="33">
        <f t="shared" si="2"/>
        <v>0</v>
      </c>
      <c r="H39" s="60"/>
      <c r="I39" s="60"/>
      <c r="J39" s="65">
        <f t="shared" si="3"/>
        <v>0</v>
      </c>
      <c r="K39" s="33">
        <f>'अं.मु.गणित'!P39</f>
        <v>0</v>
      </c>
      <c r="L39" s="33">
        <f t="shared" si="4"/>
        <v>0</v>
      </c>
      <c r="M39" s="33">
        <f t="shared" si="0"/>
        <v>0</v>
      </c>
      <c r="N39" s="33">
        <f t="shared" si="5"/>
        <v>0</v>
      </c>
      <c r="O39" s="201" t="s">
        <v>322</v>
      </c>
      <c r="P39" s="200">
        <f t="shared" si="9"/>
        <v>0</v>
      </c>
      <c r="Q39" s="33" t="str">
        <f t="shared" si="7"/>
        <v>Fail</v>
      </c>
    </row>
    <row r="40" spans="1:17" s="19" customFormat="1" ht="21.6" customHeight="1">
      <c r="A40" s="24">
        <f>'विद्य्र्थ्याची माहिती'!A40</f>
        <v>31</v>
      </c>
      <c r="B40" s="210">
        <f>'विद्य्र्थ्याची माहिती'!B40</f>
        <v>0</v>
      </c>
      <c r="C40" s="60"/>
      <c r="D40" s="60"/>
      <c r="E40" s="65">
        <f t="shared" si="1"/>
        <v>0</v>
      </c>
      <c r="F40" s="33">
        <f>'अं.मु.गणित'!I40</f>
        <v>0</v>
      </c>
      <c r="G40" s="33">
        <f t="shared" si="2"/>
        <v>0</v>
      </c>
      <c r="H40" s="60"/>
      <c r="I40" s="60"/>
      <c r="J40" s="65">
        <f t="shared" si="3"/>
        <v>0</v>
      </c>
      <c r="K40" s="33">
        <f>'अं.मु.गणित'!P40</f>
        <v>0</v>
      </c>
      <c r="L40" s="33">
        <f t="shared" si="4"/>
        <v>0</v>
      </c>
      <c r="M40" s="33">
        <f t="shared" si="0"/>
        <v>0</v>
      </c>
      <c r="N40" s="33">
        <f t="shared" si="5"/>
        <v>0</v>
      </c>
      <c r="O40" s="201" t="s">
        <v>322</v>
      </c>
      <c r="P40" s="200">
        <f t="shared" si="9"/>
        <v>0</v>
      </c>
      <c r="Q40" s="33" t="str">
        <f t="shared" si="7"/>
        <v>Fail</v>
      </c>
    </row>
    <row r="41" spans="1:17" s="19" customFormat="1" ht="21.6" customHeight="1">
      <c r="A41" s="24">
        <f>'विद्य्र्थ्याची माहिती'!A41</f>
        <v>32</v>
      </c>
      <c r="B41" s="210">
        <f>'विद्य्र्थ्याची माहिती'!B41</f>
        <v>0</v>
      </c>
      <c r="C41" s="60"/>
      <c r="D41" s="60"/>
      <c r="E41" s="65">
        <f t="shared" si="1"/>
        <v>0</v>
      </c>
      <c r="F41" s="33">
        <f>'अं.मु.गणित'!I41</f>
        <v>0</v>
      </c>
      <c r="G41" s="33">
        <f t="shared" si="2"/>
        <v>0</v>
      </c>
      <c r="H41" s="60"/>
      <c r="I41" s="60"/>
      <c r="J41" s="65">
        <f t="shared" si="3"/>
        <v>0</v>
      </c>
      <c r="K41" s="33">
        <f>'अं.मु.गणित'!P41</f>
        <v>0</v>
      </c>
      <c r="L41" s="33">
        <f t="shared" si="4"/>
        <v>0</v>
      </c>
      <c r="M41" s="33">
        <f t="shared" ref="M41:M69" si="10">SUM(G41,L41)</f>
        <v>0</v>
      </c>
      <c r="N41" s="33">
        <f t="shared" si="5"/>
        <v>0</v>
      </c>
      <c r="O41" s="201" t="s">
        <v>322</v>
      </c>
      <c r="P41" s="200">
        <f t="shared" si="9"/>
        <v>0</v>
      </c>
      <c r="Q41" s="33" t="str">
        <f t="shared" si="7"/>
        <v>Fail</v>
      </c>
    </row>
    <row r="42" spans="1:17" s="19" customFormat="1" ht="21.6" customHeight="1">
      <c r="A42" s="24">
        <f>'विद्य्र्थ्याची माहिती'!A42</f>
        <v>33</v>
      </c>
      <c r="B42" s="210">
        <f>'विद्य्र्थ्याची माहिती'!B42</f>
        <v>0</v>
      </c>
      <c r="C42" s="60"/>
      <c r="D42" s="60"/>
      <c r="E42" s="65">
        <f t="shared" si="1"/>
        <v>0</v>
      </c>
      <c r="F42" s="33">
        <f>'अं.मु.गणित'!I42</f>
        <v>0</v>
      </c>
      <c r="G42" s="33">
        <f t="shared" si="2"/>
        <v>0</v>
      </c>
      <c r="H42" s="60"/>
      <c r="I42" s="60"/>
      <c r="J42" s="65">
        <f t="shared" si="3"/>
        <v>0</v>
      </c>
      <c r="K42" s="33">
        <f>'अं.मु.गणित'!P42</f>
        <v>0</v>
      </c>
      <c r="L42" s="33">
        <f t="shared" si="4"/>
        <v>0</v>
      </c>
      <c r="M42" s="33">
        <f t="shared" si="10"/>
        <v>0</v>
      </c>
      <c r="N42" s="33">
        <f t="shared" si="5"/>
        <v>0</v>
      </c>
      <c r="O42" s="201" t="s">
        <v>322</v>
      </c>
      <c r="P42" s="200">
        <f t="shared" si="9"/>
        <v>0</v>
      </c>
      <c r="Q42" s="33" t="str">
        <f t="shared" si="7"/>
        <v>Fail</v>
      </c>
    </row>
    <row r="43" spans="1:17" s="19" customFormat="1" ht="21.6" customHeight="1">
      <c r="A43" s="24">
        <f>'विद्य्र्थ्याची माहिती'!A43</f>
        <v>34</v>
      </c>
      <c r="B43" s="210">
        <f>'विद्य्र्थ्याची माहिती'!B43</f>
        <v>0</v>
      </c>
      <c r="C43" s="60"/>
      <c r="D43" s="60"/>
      <c r="E43" s="65">
        <f t="shared" si="1"/>
        <v>0</v>
      </c>
      <c r="F43" s="33">
        <f>'अं.मु.गणित'!I43</f>
        <v>0</v>
      </c>
      <c r="G43" s="33">
        <f t="shared" si="2"/>
        <v>0</v>
      </c>
      <c r="H43" s="60"/>
      <c r="I43" s="60"/>
      <c r="J43" s="65">
        <f t="shared" si="3"/>
        <v>0</v>
      </c>
      <c r="K43" s="33">
        <f>'अं.मु.गणित'!P43</f>
        <v>0</v>
      </c>
      <c r="L43" s="33">
        <f t="shared" si="4"/>
        <v>0</v>
      </c>
      <c r="M43" s="33">
        <f t="shared" si="10"/>
        <v>0</v>
      </c>
      <c r="N43" s="33">
        <f t="shared" ref="N43:N69" si="11">ROUND(M43/2,0)</f>
        <v>0</v>
      </c>
      <c r="O43" s="201" t="s">
        <v>322</v>
      </c>
      <c r="P43" s="200">
        <f t="shared" si="9"/>
        <v>0</v>
      </c>
      <c r="Q43" s="33" t="str">
        <f t="shared" si="7"/>
        <v>Fail</v>
      </c>
    </row>
    <row r="44" spans="1:17" s="19" customFormat="1" ht="21.6" customHeight="1">
      <c r="A44" s="24">
        <f>'विद्य्र्थ्याची माहिती'!A44</f>
        <v>35</v>
      </c>
      <c r="B44" s="210">
        <f>'विद्य्र्थ्याची माहिती'!B44</f>
        <v>0</v>
      </c>
      <c r="C44" s="60"/>
      <c r="D44" s="60"/>
      <c r="E44" s="65">
        <f t="shared" si="1"/>
        <v>0</v>
      </c>
      <c r="F44" s="33">
        <f>'अं.मु.गणित'!I44</f>
        <v>0</v>
      </c>
      <c r="G44" s="33">
        <f t="shared" si="2"/>
        <v>0</v>
      </c>
      <c r="H44" s="60"/>
      <c r="I44" s="60"/>
      <c r="J44" s="65">
        <f t="shared" si="3"/>
        <v>0</v>
      </c>
      <c r="K44" s="33">
        <f>'अं.मु.गणित'!P44</f>
        <v>0</v>
      </c>
      <c r="L44" s="33">
        <f t="shared" si="4"/>
        <v>0</v>
      </c>
      <c r="M44" s="33">
        <f t="shared" si="10"/>
        <v>0</v>
      </c>
      <c r="N44" s="33">
        <f t="shared" si="11"/>
        <v>0</v>
      </c>
      <c r="O44" s="201" t="s">
        <v>322</v>
      </c>
      <c r="P44" s="200">
        <f t="shared" si="9"/>
        <v>0</v>
      </c>
      <c r="Q44" s="33" t="str">
        <f t="shared" si="7"/>
        <v>Fail</v>
      </c>
    </row>
    <row r="45" spans="1:17" s="19" customFormat="1" ht="21.6" customHeight="1">
      <c r="A45" s="24">
        <f>'विद्य्र्थ्याची माहिती'!A45</f>
        <v>36</v>
      </c>
      <c r="B45" s="210">
        <f>'विद्य्र्थ्याची माहिती'!B45</f>
        <v>0</v>
      </c>
      <c r="C45" s="60"/>
      <c r="D45" s="60"/>
      <c r="E45" s="65">
        <f t="shared" si="1"/>
        <v>0</v>
      </c>
      <c r="F45" s="33">
        <f>'अं.मु.गणित'!I45</f>
        <v>0</v>
      </c>
      <c r="G45" s="33">
        <f t="shared" si="2"/>
        <v>0</v>
      </c>
      <c r="H45" s="60"/>
      <c r="I45" s="60"/>
      <c r="J45" s="65">
        <f t="shared" si="3"/>
        <v>0</v>
      </c>
      <c r="K45" s="33">
        <f>'अं.मु.गणित'!P45</f>
        <v>0</v>
      </c>
      <c r="L45" s="33">
        <f t="shared" si="4"/>
        <v>0</v>
      </c>
      <c r="M45" s="33">
        <f t="shared" si="10"/>
        <v>0</v>
      </c>
      <c r="N45" s="33">
        <f t="shared" si="11"/>
        <v>0</v>
      </c>
      <c r="O45" s="201" t="s">
        <v>322</v>
      </c>
      <c r="P45" s="200">
        <f t="shared" si="9"/>
        <v>0</v>
      </c>
      <c r="Q45" s="33" t="str">
        <f t="shared" si="7"/>
        <v>Fail</v>
      </c>
    </row>
    <row r="46" spans="1:17" s="19" customFormat="1" ht="21.6" customHeight="1">
      <c r="A46" s="24">
        <f>'विद्य्र्थ्याची माहिती'!A46</f>
        <v>37</v>
      </c>
      <c r="B46" s="210">
        <f>'विद्य्र्थ्याची माहिती'!B46</f>
        <v>0</v>
      </c>
      <c r="C46" s="60"/>
      <c r="D46" s="60"/>
      <c r="E46" s="65">
        <f t="shared" si="1"/>
        <v>0</v>
      </c>
      <c r="F46" s="33">
        <f>'अं.मु.गणित'!I46</f>
        <v>0</v>
      </c>
      <c r="G46" s="33">
        <f t="shared" si="2"/>
        <v>0</v>
      </c>
      <c r="H46" s="60"/>
      <c r="I46" s="60"/>
      <c r="J46" s="65">
        <f t="shared" si="3"/>
        <v>0</v>
      </c>
      <c r="K46" s="33">
        <f>'अं.मु.गणित'!P46</f>
        <v>0</v>
      </c>
      <c r="L46" s="33">
        <f t="shared" si="4"/>
        <v>0</v>
      </c>
      <c r="M46" s="33">
        <f t="shared" si="10"/>
        <v>0</v>
      </c>
      <c r="N46" s="33">
        <f t="shared" si="11"/>
        <v>0</v>
      </c>
      <c r="O46" s="201" t="s">
        <v>322</v>
      </c>
      <c r="P46" s="200">
        <f t="shared" si="9"/>
        <v>0</v>
      </c>
      <c r="Q46" s="33" t="str">
        <f t="shared" si="7"/>
        <v>Fail</v>
      </c>
    </row>
    <row r="47" spans="1:17" s="19" customFormat="1" ht="21.6" customHeight="1">
      <c r="A47" s="24">
        <f>'विद्य्र्थ्याची माहिती'!A47</f>
        <v>38</v>
      </c>
      <c r="B47" s="210">
        <f>'विद्य्र्थ्याची माहिती'!B47</f>
        <v>0</v>
      </c>
      <c r="C47" s="60"/>
      <c r="D47" s="60"/>
      <c r="E47" s="65">
        <f t="shared" si="1"/>
        <v>0</v>
      </c>
      <c r="F47" s="33">
        <f>'अं.मु.गणित'!I47</f>
        <v>0</v>
      </c>
      <c r="G47" s="33">
        <f t="shared" si="2"/>
        <v>0</v>
      </c>
      <c r="H47" s="60"/>
      <c r="I47" s="60"/>
      <c r="J47" s="65">
        <f t="shared" si="3"/>
        <v>0</v>
      </c>
      <c r="K47" s="33">
        <f>'अं.मु.गणित'!P47</f>
        <v>0</v>
      </c>
      <c r="L47" s="33">
        <f t="shared" si="4"/>
        <v>0</v>
      </c>
      <c r="M47" s="33">
        <f t="shared" si="10"/>
        <v>0</v>
      </c>
      <c r="N47" s="33">
        <f t="shared" si="11"/>
        <v>0</v>
      </c>
      <c r="O47" s="201" t="s">
        <v>322</v>
      </c>
      <c r="P47" s="200">
        <f t="shared" si="9"/>
        <v>0</v>
      </c>
      <c r="Q47" s="33" t="str">
        <f t="shared" si="7"/>
        <v>Fail</v>
      </c>
    </row>
    <row r="48" spans="1:17" s="19" customFormat="1" ht="21.6" customHeight="1">
      <c r="A48" s="24">
        <f>'विद्य्र्थ्याची माहिती'!A48</f>
        <v>39</v>
      </c>
      <c r="B48" s="210">
        <f>'विद्य्र्थ्याची माहिती'!B48</f>
        <v>0</v>
      </c>
      <c r="C48" s="60"/>
      <c r="D48" s="60"/>
      <c r="E48" s="65">
        <f t="shared" si="1"/>
        <v>0</v>
      </c>
      <c r="F48" s="33">
        <f>'अं.मु.गणित'!I48</f>
        <v>0</v>
      </c>
      <c r="G48" s="33">
        <f t="shared" si="2"/>
        <v>0</v>
      </c>
      <c r="H48" s="60"/>
      <c r="I48" s="60"/>
      <c r="J48" s="65">
        <f t="shared" si="3"/>
        <v>0</v>
      </c>
      <c r="K48" s="33">
        <f>'अं.मु.गणित'!P48</f>
        <v>0</v>
      </c>
      <c r="L48" s="33">
        <f t="shared" si="4"/>
        <v>0</v>
      </c>
      <c r="M48" s="33">
        <f t="shared" si="10"/>
        <v>0</v>
      </c>
      <c r="N48" s="33">
        <f t="shared" si="11"/>
        <v>0</v>
      </c>
      <c r="O48" s="201" t="s">
        <v>322</v>
      </c>
      <c r="P48" s="200">
        <f t="shared" si="9"/>
        <v>0</v>
      </c>
      <c r="Q48" s="33" t="str">
        <f t="shared" si="7"/>
        <v>Fail</v>
      </c>
    </row>
    <row r="49" spans="1:17" s="19" customFormat="1" ht="21.6" customHeight="1">
      <c r="A49" s="24">
        <f>'विद्य्र्थ्याची माहिती'!A49</f>
        <v>40</v>
      </c>
      <c r="B49" s="210">
        <f>'विद्य्र्थ्याची माहिती'!B49</f>
        <v>0</v>
      </c>
      <c r="C49" s="60"/>
      <c r="D49" s="60"/>
      <c r="E49" s="65">
        <f t="shared" si="1"/>
        <v>0</v>
      </c>
      <c r="F49" s="33">
        <f>'अं.मु.गणित'!I49</f>
        <v>0</v>
      </c>
      <c r="G49" s="33">
        <f t="shared" si="2"/>
        <v>0</v>
      </c>
      <c r="H49" s="60"/>
      <c r="I49" s="60"/>
      <c r="J49" s="65">
        <f t="shared" si="3"/>
        <v>0</v>
      </c>
      <c r="K49" s="33">
        <f>'अं.मु.गणित'!P49</f>
        <v>0</v>
      </c>
      <c r="L49" s="33">
        <f t="shared" si="4"/>
        <v>0</v>
      </c>
      <c r="M49" s="33">
        <f t="shared" si="10"/>
        <v>0</v>
      </c>
      <c r="N49" s="33">
        <f t="shared" si="11"/>
        <v>0</v>
      </c>
      <c r="O49" s="201" t="s">
        <v>322</v>
      </c>
      <c r="P49" s="200">
        <f t="shared" si="9"/>
        <v>0</v>
      </c>
      <c r="Q49" s="33" t="str">
        <f t="shared" si="7"/>
        <v>Fail</v>
      </c>
    </row>
    <row r="50" spans="1:17" s="19" customFormat="1" ht="21.6" customHeight="1">
      <c r="A50" s="24">
        <f>'विद्य्र्थ्याची माहिती'!A50</f>
        <v>41</v>
      </c>
      <c r="B50" s="210">
        <f>'विद्य्र्थ्याची माहिती'!B50</f>
        <v>0</v>
      </c>
      <c r="C50" s="60"/>
      <c r="D50" s="60"/>
      <c r="E50" s="65">
        <f t="shared" si="1"/>
        <v>0</v>
      </c>
      <c r="F50" s="33">
        <f>'अं.मु.गणित'!I50</f>
        <v>0</v>
      </c>
      <c r="G50" s="33">
        <f t="shared" si="2"/>
        <v>0</v>
      </c>
      <c r="H50" s="60"/>
      <c r="I50" s="60"/>
      <c r="J50" s="65">
        <f t="shared" si="3"/>
        <v>0</v>
      </c>
      <c r="K50" s="33">
        <f>'अं.मु.गणित'!P50</f>
        <v>0</v>
      </c>
      <c r="L50" s="33">
        <f t="shared" si="4"/>
        <v>0</v>
      </c>
      <c r="M50" s="33">
        <f t="shared" si="10"/>
        <v>0</v>
      </c>
      <c r="N50" s="33">
        <f t="shared" si="11"/>
        <v>0</v>
      </c>
      <c r="O50" s="201" t="s">
        <v>322</v>
      </c>
      <c r="P50" s="200">
        <f t="shared" si="9"/>
        <v>0</v>
      </c>
      <c r="Q50" s="33" t="str">
        <f t="shared" si="7"/>
        <v>Fail</v>
      </c>
    </row>
    <row r="51" spans="1:17" s="19" customFormat="1" ht="21.6" customHeight="1">
      <c r="A51" s="24">
        <f>'विद्य्र्थ्याची माहिती'!A51</f>
        <v>42</v>
      </c>
      <c r="B51" s="210">
        <f>'विद्य्र्थ्याची माहिती'!B51</f>
        <v>0</v>
      </c>
      <c r="C51" s="60"/>
      <c r="D51" s="60"/>
      <c r="E51" s="65">
        <f t="shared" si="1"/>
        <v>0</v>
      </c>
      <c r="F51" s="33">
        <f>'अं.मु.गणित'!I51</f>
        <v>0</v>
      </c>
      <c r="G51" s="33">
        <f t="shared" si="2"/>
        <v>0</v>
      </c>
      <c r="H51" s="60"/>
      <c r="I51" s="60"/>
      <c r="J51" s="65">
        <f t="shared" si="3"/>
        <v>0</v>
      </c>
      <c r="K51" s="33">
        <f>'अं.मु.गणित'!P51</f>
        <v>0</v>
      </c>
      <c r="L51" s="33">
        <f t="shared" si="4"/>
        <v>0</v>
      </c>
      <c r="M51" s="33">
        <f t="shared" si="10"/>
        <v>0</v>
      </c>
      <c r="N51" s="33">
        <f t="shared" si="11"/>
        <v>0</v>
      </c>
      <c r="O51" s="201" t="s">
        <v>322</v>
      </c>
      <c r="P51" s="200">
        <f t="shared" si="9"/>
        <v>0</v>
      </c>
      <c r="Q51" s="33" t="str">
        <f t="shared" si="7"/>
        <v>Fail</v>
      </c>
    </row>
    <row r="52" spans="1:17" s="19" customFormat="1" ht="21.6" customHeight="1">
      <c r="A52" s="24">
        <f>'विद्य्र्थ्याची माहिती'!A52</f>
        <v>43</v>
      </c>
      <c r="B52" s="210">
        <f>'विद्य्र्थ्याची माहिती'!B52</f>
        <v>0</v>
      </c>
      <c r="C52" s="60"/>
      <c r="D52" s="60"/>
      <c r="E52" s="65">
        <f t="shared" si="1"/>
        <v>0</v>
      </c>
      <c r="F52" s="33">
        <f>'अं.मु.गणित'!I52</f>
        <v>0</v>
      </c>
      <c r="G52" s="33">
        <f t="shared" si="2"/>
        <v>0</v>
      </c>
      <c r="H52" s="60"/>
      <c r="I52" s="60"/>
      <c r="J52" s="65">
        <f t="shared" si="3"/>
        <v>0</v>
      </c>
      <c r="K52" s="33">
        <f>'अं.मु.गणित'!P52</f>
        <v>0</v>
      </c>
      <c r="L52" s="33">
        <f t="shared" si="4"/>
        <v>0</v>
      </c>
      <c r="M52" s="33">
        <f t="shared" si="10"/>
        <v>0</v>
      </c>
      <c r="N52" s="33">
        <f t="shared" si="11"/>
        <v>0</v>
      </c>
      <c r="O52" s="201" t="s">
        <v>322</v>
      </c>
      <c r="P52" s="200">
        <f t="shared" si="9"/>
        <v>0</v>
      </c>
      <c r="Q52" s="33" t="str">
        <f t="shared" si="7"/>
        <v>Fail</v>
      </c>
    </row>
    <row r="53" spans="1:17" s="19" customFormat="1" ht="21.6" customHeight="1">
      <c r="A53" s="24">
        <f>'विद्य्र्थ्याची माहिती'!A53</f>
        <v>44</v>
      </c>
      <c r="B53" s="210">
        <f>'विद्य्र्थ्याची माहिती'!B53</f>
        <v>0</v>
      </c>
      <c r="C53" s="60"/>
      <c r="D53" s="60"/>
      <c r="E53" s="65">
        <f t="shared" si="1"/>
        <v>0</v>
      </c>
      <c r="F53" s="33">
        <f>'अं.मु.गणित'!I53</f>
        <v>0</v>
      </c>
      <c r="G53" s="33">
        <f t="shared" si="2"/>
        <v>0</v>
      </c>
      <c r="H53" s="60"/>
      <c r="I53" s="60"/>
      <c r="J53" s="65">
        <f t="shared" si="3"/>
        <v>0</v>
      </c>
      <c r="K53" s="33">
        <f>'अं.मु.गणित'!P53</f>
        <v>0</v>
      </c>
      <c r="L53" s="33">
        <f t="shared" si="4"/>
        <v>0</v>
      </c>
      <c r="M53" s="33">
        <f t="shared" si="10"/>
        <v>0</v>
      </c>
      <c r="N53" s="33">
        <f t="shared" si="11"/>
        <v>0</v>
      </c>
      <c r="O53" s="201" t="s">
        <v>322</v>
      </c>
      <c r="P53" s="200">
        <f t="shared" si="9"/>
        <v>0</v>
      </c>
      <c r="Q53" s="33" t="str">
        <f t="shared" si="7"/>
        <v>Fail</v>
      </c>
    </row>
    <row r="54" spans="1:17" s="19" customFormat="1" ht="21.6" customHeight="1">
      <c r="A54" s="24">
        <f>'विद्य्र्थ्याची माहिती'!A54</f>
        <v>45</v>
      </c>
      <c r="B54" s="210">
        <f>'विद्य्र्थ्याची माहिती'!B54</f>
        <v>0</v>
      </c>
      <c r="C54" s="60"/>
      <c r="D54" s="60"/>
      <c r="E54" s="65">
        <f t="shared" si="1"/>
        <v>0</v>
      </c>
      <c r="F54" s="33">
        <f>'अं.मु.गणित'!I54</f>
        <v>0</v>
      </c>
      <c r="G54" s="33">
        <f t="shared" si="2"/>
        <v>0</v>
      </c>
      <c r="H54" s="60"/>
      <c r="I54" s="60"/>
      <c r="J54" s="65">
        <f t="shared" si="3"/>
        <v>0</v>
      </c>
      <c r="K54" s="33">
        <f>'अं.मु.गणित'!P54</f>
        <v>0</v>
      </c>
      <c r="L54" s="33">
        <f t="shared" si="4"/>
        <v>0</v>
      </c>
      <c r="M54" s="33">
        <f t="shared" si="10"/>
        <v>0</v>
      </c>
      <c r="N54" s="33">
        <f t="shared" si="11"/>
        <v>0</v>
      </c>
      <c r="O54" s="201" t="s">
        <v>322</v>
      </c>
      <c r="P54" s="200">
        <f t="shared" si="9"/>
        <v>0</v>
      </c>
      <c r="Q54" s="33" t="str">
        <f t="shared" si="7"/>
        <v>Fail</v>
      </c>
    </row>
    <row r="55" spans="1:17" s="19" customFormat="1" ht="21.6" customHeight="1">
      <c r="A55" s="24">
        <f>'विद्य्र्थ्याची माहिती'!A55</f>
        <v>46</v>
      </c>
      <c r="B55" s="210">
        <f>'विद्य्र्थ्याची माहिती'!B55</f>
        <v>0</v>
      </c>
      <c r="C55" s="60"/>
      <c r="D55" s="60"/>
      <c r="E55" s="65">
        <f t="shared" si="1"/>
        <v>0</v>
      </c>
      <c r="F55" s="33">
        <f>'अं.मु.गणित'!I55</f>
        <v>0</v>
      </c>
      <c r="G55" s="33">
        <f t="shared" si="2"/>
        <v>0</v>
      </c>
      <c r="H55" s="60"/>
      <c r="I55" s="60"/>
      <c r="J55" s="65">
        <f t="shared" si="3"/>
        <v>0</v>
      </c>
      <c r="K55" s="33">
        <f>'अं.मु.गणित'!P55</f>
        <v>0</v>
      </c>
      <c r="L55" s="33">
        <f t="shared" si="4"/>
        <v>0</v>
      </c>
      <c r="M55" s="33">
        <f t="shared" si="10"/>
        <v>0</v>
      </c>
      <c r="N55" s="33">
        <f t="shared" si="11"/>
        <v>0</v>
      </c>
      <c r="O55" s="201" t="s">
        <v>322</v>
      </c>
      <c r="P55" s="200">
        <f t="shared" si="9"/>
        <v>0</v>
      </c>
      <c r="Q55" s="33" t="str">
        <f t="shared" si="7"/>
        <v>Fail</v>
      </c>
    </row>
    <row r="56" spans="1:17" s="19" customFormat="1" ht="21.6" customHeight="1">
      <c r="A56" s="24">
        <f>'विद्य्र्थ्याची माहिती'!A56</f>
        <v>47</v>
      </c>
      <c r="B56" s="210">
        <f>'विद्य्र्थ्याची माहिती'!B56</f>
        <v>0</v>
      </c>
      <c r="C56" s="60"/>
      <c r="D56" s="60"/>
      <c r="E56" s="65">
        <f t="shared" si="1"/>
        <v>0</v>
      </c>
      <c r="F56" s="33">
        <f>'अं.मु.गणित'!I56</f>
        <v>0</v>
      </c>
      <c r="G56" s="33">
        <f t="shared" si="2"/>
        <v>0</v>
      </c>
      <c r="H56" s="60"/>
      <c r="I56" s="60"/>
      <c r="J56" s="65">
        <f t="shared" si="3"/>
        <v>0</v>
      </c>
      <c r="K56" s="33">
        <f>'अं.मु.गणित'!P56</f>
        <v>0</v>
      </c>
      <c r="L56" s="33">
        <f t="shared" si="4"/>
        <v>0</v>
      </c>
      <c r="M56" s="33">
        <f t="shared" si="10"/>
        <v>0</v>
      </c>
      <c r="N56" s="33">
        <f t="shared" si="11"/>
        <v>0</v>
      </c>
      <c r="O56" s="201" t="s">
        <v>322</v>
      </c>
      <c r="P56" s="200">
        <f t="shared" si="9"/>
        <v>0</v>
      </c>
      <c r="Q56" s="33" t="str">
        <f t="shared" si="7"/>
        <v>Fail</v>
      </c>
    </row>
    <row r="57" spans="1:17" s="19" customFormat="1" ht="21.6" customHeight="1">
      <c r="A57" s="24">
        <f>'विद्य्र्थ्याची माहिती'!A57</f>
        <v>48</v>
      </c>
      <c r="B57" s="210">
        <f>'विद्य्र्थ्याची माहिती'!B57</f>
        <v>0</v>
      </c>
      <c r="C57" s="60"/>
      <c r="D57" s="60"/>
      <c r="E57" s="65">
        <f t="shared" si="1"/>
        <v>0</v>
      </c>
      <c r="F57" s="33">
        <f>'अं.मु.गणित'!I57</f>
        <v>0</v>
      </c>
      <c r="G57" s="33">
        <f t="shared" si="2"/>
        <v>0</v>
      </c>
      <c r="H57" s="60"/>
      <c r="I57" s="60"/>
      <c r="J57" s="65">
        <f t="shared" si="3"/>
        <v>0</v>
      </c>
      <c r="K57" s="33">
        <f>'अं.मु.गणित'!P57</f>
        <v>0</v>
      </c>
      <c r="L57" s="33">
        <f t="shared" si="4"/>
        <v>0</v>
      </c>
      <c r="M57" s="33">
        <f t="shared" si="10"/>
        <v>0</v>
      </c>
      <c r="N57" s="33">
        <f t="shared" si="11"/>
        <v>0</v>
      </c>
      <c r="O57" s="201" t="s">
        <v>322</v>
      </c>
      <c r="P57" s="200">
        <f t="shared" si="9"/>
        <v>0</v>
      </c>
      <c r="Q57" s="33" t="str">
        <f t="shared" si="7"/>
        <v>Fail</v>
      </c>
    </row>
    <row r="58" spans="1:17" s="19" customFormat="1" ht="21.6" customHeight="1">
      <c r="A58" s="24">
        <f>'विद्य्र्थ्याची माहिती'!A58</f>
        <v>49</v>
      </c>
      <c r="B58" s="210">
        <f>'विद्य्र्थ्याची माहिती'!B58</f>
        <v>0</v>
      </c>
      <c r="C58" s="60"/>
      <c r="D58" s="60"/>
      <c r="E58" s="65">
        <f t="shared" si="1"/>
        <v>0</v>
      </c>
      <c r="F58" s="33">
        <f>'अं.मु.गणित'!I58</f>
        <v>0</v>
      </c>
      <c r="G58" s="33">
        <f t="shared" si="2"/>
        <v>0</v>
      </c>
      <c r="H58" s="60"/>
      <c r="I58" s="60"/>
      <c r="J58" s="65">
        <f t="shared" si="3"/>
        <v>0</v>
      </c>
      <c r="K58" s="33">
        <f>'अं.मु.गणित'!P58</f>
        <v>0</v>
      </c>
      <c r="L58" s="33">
        <f t="shared" si="4"/>
        <v>0</v>
      </c>
      <c r="M58" s="33">
        <f t="shared" si="10"/>
        <v>0</v>
      </c>
      <c r="N58" s="33">
        <f t="shared" si="11"/>
        <v>0</v>
      </c>
      <c r="O58" s="201" t="s">
        <v>322</v>
      </c>
      <c r="P58" s="200">
        <f t="shared" si="9"/>
        <v>0</v>
      </c>
      <c r="Q58" s="33" t="str">
        <f t="shared" si="7"/>
        <v>Fail</v>
      </c>
    </row>
    <row r="59" spans="1:17" s="19" customFormat="1" ht="21.6" customHeight="1">
      <c r="A59" s="24">
        <f>'विद्य्र्थ्याची माहिती'!A59</f>
        <v>50</v>
      </c>
      <c r="B59" s="210">
        <f>'विद्य्र्थ्याची माहिती'!B59</f>
        <v>0</v>
      </c>
      <c r="C59" s="60"/>
      <c r="D59" s="60"/>
      <c r="E59" s="65">
        <f t="shared" si="1"/>
        <v>0</v>
      </c>
      <c r="F59" s="33">
        <f>'अं.मु.गणित'!I59</f>
        <v>0</v>
      </c>
      <c r="G59" s="33">
        <f t="shared" si="2"/>
        <v>0</v>
      </c>
      <c r="H59" s="60"/>
      <c r="I59" s="60"/>
      <c r="J59" s="65">
        <f t="shared" si="3"/>
        <v>0</v>
      </c>
      <c r="K59" s="33">
        <f>'अं.मु.गणित'!P59</f>
        <v>0</v>
      </c>
      <c r="L59" s="33">
        <f t="shared" si="4"/>
        <v>0</v>
      </c>
      <c r="M59" s="33">
        <f t="shared" si="10"/>
        <v>0</v>
      </c>
      <c r="N59" s="33">
        <f t="shared" si="11"/>
        <v>0</v>
      </c>
      <c r="O59" s="201" t="s">
        <v>322</v>
      </c>
      <c r="P59" s="200">
        <f t="shared" si="9"/>
        <v>0</v>
      </c>
      <c r="Q59" s="33" t="str">
        <f t="shared" si="7"/>
        <v>Fail</v>
      </c>
    </row>
    <row r="60" spans="1:17" s="11" customFormat="1" ht="21.6" customHeight="1">
      <c r="A60" s="325">
        <f>'विद्य्र्थ्याची माहिती'!A60</f>
        <v>51</v>
      </c>
      <c r="B60" s="334">
        <f>'विद्य्र्थ्याची माहिती'!B60</f>
        <v>0</v>
      </c>
      <c r="C60" s="60"/>
      <c r="D60" s="60"/>
      <c r="E60" s="276">
        <f t="shared" si="1"/>
        <v>0</v>
      </c>
      <c r="F60" s="327">
        <f>'अं.मु.गणित'!I60</f>
        <v>0</v>
      </c>
      <c r="G60" s="327">
        <f t="shared" si="2"/>
        <v>0</v>
      </c>
      <c r="H60" s="60"/>
      <c r="I60" s="60"/>
      <c r="J60" s="276">
        <f t="shared" si="3"/>
        <v>0</v>
      </c>
      <c r="K60" s="327">
        <f>'अं.मु.गणित'!P60</f>
        <v>0</v>
      </c>
      <c r="L60" s="327">
        <f t="shared" si="4"/>
        <v>0</v>
      </c>
      <c r="M60" s="327">
        <f t="shared" si="10"/>
        <v>0</v>
      </c>
      <c r="N60" s="327">
        <f t="shared" si="11"/>
        <v>0</v>
      </c>
      <c r="O60" s="201" t="s">
        <v>322</v>
      </c>
      <c r="P60" s="336">
        <f t="shared" si="9"/>
        <v>0</v>
      </c>
      <c r="Q60" s="327" t="str">
        <f t="shared" si="7"/>
        <v>Fail</v>
      </c>
    </row>
    <row r="61" spans="1:17" s="11" customFormat="1" ht="21.6" customHeight="1">
      <c r="A61" s="325">
        <f>'विद्य्र्थ्याची माहिती'!A61</f>
        <v>52</v>
      </c>
      <c r="B61" s="334">
        <f>'विद्य्र्थ्याची माहिती'!B61</f>
        <v>0</v>
      </c>
      <c r="C61" s="60"/>
      <c r="D61" s="60"/>
      <c r="E61" s="276">
        <f t="shared" si="1"/>
        <v>0</v>
      </c>
      <c r="F61" s="327">
        <f>'अं.मु.गणित'!I61</f>
        <v>0</v>
      </c>
      <c r="G61" s="327">
        <f t="shared" si="2"/>
        <v>0</v>
      </c>
      <c r="H61" s="60"/>
      <c r="I61" s="60"/>
      <c r="J61" s="276">
        <f t="shared" si="3"/>
        <v>0</v>
      </c>
      <c r="K61" s="327">
        <f>'अं.मु.गणित'!P61</f>
        <v>0</v>
      </c>
      <c r="L61" s="327">
        <f t="shared" si="4"/>
        <v>0</v>
      </c>
      <c r="M61" s="327">
        <f t="shared" si="10"/>
        <v>0</v>
      </c>
      <c r="N61" s="327">
        <f t="shared" si="11"/>
        <v>0</v>
      </c>
      <c r="O61" s="201" t="s">
        <v>322</v>
      </c>
      <c r="P61" s="336">
        <f t="shared" si="9"/>
        <v>0</v>
      </c>
      <c r="Q61" s="327" t="str">
        <f t="shared" si="7"/>
        <v>Fail</v>
      </c>
    </row>
    <row r="62" spans="1:17" s="11" customFormat="1" ht="21.6" customHeight="1">
      <c r="A62" s="325">
        <f>'विद्य्र्थ्याची माहिती'!A62</f>
        <v>53</v>
      </c>
      <c r="B62" s="334">
        <f>'विद्य्र्थ्याची माहिती'!B62</f>
        <v>0</v>
      </c>
      <c r="C62" s="60"/>
      <c r="D62" s="60"/>
      <c r="E62" s="276">
        <f t="shared" si="1"/>
        <v>0</v>
      </c>
      <c r="F62" s="327">
        <f>'अं.मु.गणित'!I62</f>
        <v>0</v>
      </c>
      <c r="G62" s="327">
        <f t="shared" si="2"/>
        <v>0</v>
      </c>
      <c r="H62" s="60"/>
      <c r="I62" s="60"/>
      <c r="J62" s="276">
        <f t="shared" si="3"/>
        <v>0</v>
      </c>
      <c r="K62" s="327">
        <f>'अं.मु.गणित'!P62</f>
        <v>0</v>
      </c>
      <c r="L62" s="327">
        <f t="shared" si="4"/>
        <v>0</v>
      </c>
      <c r="M62" s="327">
        <f t="shared" si="10"/>
        <v>0</v>
      </c>
      <c r="N62" s="327">
        <f t="shared" si="11"/>
        <v>0</v>
      </c>
      <c r="O62" s="201" t="s">
        <v>322</v>
      </c>
      <c r="P62" s="336">
        <f t="shared" si="9"/>
        <v>0</v>
      </c>
      <c r="Q62" s="327" t="str">
        <f t="shared" si="7"/>
        <v>Fail</v>
      </c>
    </row>
    <row r="63" spans="1:17" s="11" customFormat="1" ht="21.6" customHeight="1">
      <c r="A63" s="325">
        <f>'विद्य्र्थ्याची माहिती'!A63</f>
        <v>54</v>
      </c>
      <c r="B63" s="334">
        <f>'विद्य्र्थ्याची माहिती'!B63</f>
        <v>0</v>
      </c>
      <c r="C63" s="60"/>
      <c r="D63" s="60"/>
      <c r="E63" s="276">
        <f t="shared" si="1"/>
        <v>0</v>
      </c>
      <c r="F63" s="327">
        <f>'अं.मु.गणित'!I63</f>
        <v>0</v>
      </c>
      <c r="G63" s="327">
        <f t="shared" si="2"/>
        <v>0</v>
      </c>
      <c r="H63" s="60"/>
      <c r="I63" s="60"/>
      <c r="J63" s="276">
        <f t="shared" si="3"/>
        <v>0</v>
      </c>
      <c r="K63" s="327">
        <f>'अं.मु.गणित'!P63</f>
        <v>0</v>
      </c>
      <c r="L63" s="327">
        <f t="shared" si="4"/>
        <v>0</v>
      </c>
      <c r="M63" s="327">
        <f t="shared" si="10"/>
        <v>0</v>
      </c>
      <c r="N63" s="327">
        <f t="shared" si="11"/>
        <v>0</v>
      </c>
      <c r="O63" s="201" t="s">
        <v>322</v>
      </c>
      <c r="P63" s="336">
        <f t="shared" si="9"/>
        <v>0</v>
      </c>
      <c r="Q63" s="327" t="str">
        <f t="shared" si="7"/>
        <v>Fail</v>
      </c>
    </row>
    <row r="64" spans="1:17" s="11" customFormat="1" ht="21.6" customHeight="1">
      <c r="A64" s="325">
        <f>'विद्य्र्थ्याची माहिती'!A64</f>
        <v>55</v>
      </c>
      <c r="B64" s="334">
        <f>'विद्य्र्थ्याची माहिती'!B64</f>
        <v>0</v>
      </c>
      <c r="C64" s="60"/>
      <c r="D64" s="60"/>
      <c r="E64" s="276">
        <f t="shared" si="1"/>
        <v>0</v>
      </c>
      <c r="F64" s="327">
        <f>'अं.मु.गणित'!I64</f>
        <v>0</v>
      </c>
      <c r="G64" s="327">
        <f t="shared" si="2"/>
        <v>0</v>
      </c>
      <c r="H64" s="60"/>
      <c r="I64" s="60"/>
      <c r="J64" s="276">
        <f t="shared" si="3"/>
        <v>0</v>
      </c>
      <c r="K64" s="327">
        <f>'अं.मु.गणित'!P64</f>
        <v>0</v>
      </c>
      <c r="L64" s="327">
        <f t="shared" si="4"/>
        <v>0</v>
      </c>
      <c r="M64" s="327">
        <f t="shared" si="10"/>
        <v>0</v>
      </c>
      <c r="N64" s="327">
        <f t="shared" si="11"/>
        <v>0</v>
      </c>
      <c r="O64" s="201" t="s">
        <v>322</v>
      </c>
      <c r="P64" s="336">
        <f t="shared" si="9"/>
        <v>0</v>
      </c>
      <c r="Q64" s="327" t="str">
        <f t="shared" si="7"/>
        <v>Fail</v>
      </c>
    </row>
    <row r="65" spans="1:22" s="11" customFormat="1" ht="21.6" customHeight="1">
      <c r="A65" s="325">
        <f>'विद्य्र्थ्याची माहिती'!A65</f>
        <v>56</v>
      </c>
      <c r="B65" s="334">
        <f>'विद्य्र्थ्याची माहिती'!B65</f>
        <v>0</v>
      </c>
      <c r="C65" s="60"/>
      <c r="D65" s="60"/>
      <c r="E65" s="276">
        <f t="shared" si="1"/>
        <v>0</v>
      </c>
      <c r="F65" s="327">
        <f>'अं.मु.गणित'!I65</f>
        <v>0</v>
      </c>
      <c r="G65" s="327">
        <f t="shared" si="2"/>
        <v>0</v>
      </c>
      <c r="H65" s="60"/>
      <c r="I65" s="60"/>
      <c r="J65" s="276">
        <f t="shared" si="3"/>
        <v>0</v>
      </c>
      <c r="K65" s="327">
        <f>'अं.मु.गणित'!P65</f>
        <v>0</v>
      </c>
      <c r="L65" s="327">
        <f t="shared" si="4"/>
        <v>0</v>
      </c>
      <c r="M65" s="327">
        <f t="shared" si="10"/>
        <v>0</v>
      </c>
      <c r="N65" s="327">
        <f t="shared" si="11"/>
        <v>0</v>
      </c>
      <c r="O65" s="201" t="s">
        <v>322</v>
      </c>
      <c r="P65" s="336">
        <f t="shared" si="9"/>
        <v>0</v>
      </c>
      <c r="Q65" s="327" t="str">
        <f t="shared" si="7"/>
        <v>Fail</v>
      </c>
    </row>
    <row r="66" spans="1:22" s="11" customFormat="1" ht="21.6" customHeight="1">
      <c r="A66" s="325">
        <f>'विद्य्र्थ्याची माहिती'!A66</f>
        <v>57</v>
      </c>
      <c r="B66" s="334">
        <f>'विद्य्र्थ्याची माहिती'!B66</f>
        <v>0</v>
      </c>
      <c r="C66" s="60"/>
      <c r="D66" s="60"/>
      <c r="E66" s="276">
        <f t="shared" si="1"/>
        <v>0</v>
      </c>
      <c r="F66" s="327">
        <f>'अं.मु.गणित'!I66</f>
        <v>0</v>
      </c>
      <c r="G66" s="327">
        <f t="shared" si="2"/>
        <v>0</v>
      </c>
      <c r="H66" s="60"/>
      <c r="I66" s="60"/>
      <c r="J66" s="276">
        <f t="shared" si="3"/>
        <v>0</v>
      </c>
      <c r="K66" s="327">
        <f>'अं.मु.गणित'!P66</f>
        <v>0</v>
      </c>
      <c r="L66" s="327">
        <f t="shared" si="4"/>
        <v>0</v>
      </c>
      <c r="M66" s="327">
        <f t="shared" si="10"/>
        <v>0</v>
      </c>
      <c r="N66" s="327">
        <f t="shared" si="11"/>
        <v>0</v>
      </c>
      <c r="O66" s="201" t="s">
        <v>322</v>
      </c>
      <c r="P66" s="336">
        <f t="shared" si="9"/>
        <v>0</v>
      </c>
      <c r="Q66" s="327" t="str">
        <f t="shared" si="7"/>
        <v>Fail</v>
      </c>
    </row>
    <row r="67" spans="1:22" s="11" customFormat="1" ht="21.6" customHeight="1">
      <c r="A67" s="325">
        <f>'विद्य्र्थ्याची माहिती'!A67</f>
        <v>58</v>
      </c>
      <c r="B67" s="334">
        <f>'विद्य्र्थ्याची माहिती'!B67</f>
        <v>0</v>
      </c>
      <c r="C67" s="60"/>
      <c r="D67" s="60"/>
      <c r="E67" s="276">
        <f t="shared" si="1"/>
        <v>0</v>
      </c>
      <c r="F67" s="327">
        <f>'अं.मु.गणित'!I67</f>
        <v>0</v>
      </c>
      <c r="G67" s="327">
        <f t="shared" si="2"/>
        <v>0</v>
      </c>
      <c r="H67" s="60"/>
      <c r="I67" s="60"/>
      <c r="J67" s="276">
        <f t="shared" si="3"/>
        <v>0</v>
      </c>
      <c r="K67" s="327">
        <f>'अं.मु.गणित'!P67</f>
        <v>0</v>
      </c>
      <c r="L67" s="327">
        <f t="shared" si="4"/>
        <v>0</v>
      </c>
      <c r="M67" s="327">
        <f t="shared" si="10"/>
        <v>0</v>
      </c>
      <c r="N67" s="327">
        <f t="shared" si="11"/>
        <v>0</v>
      </c>
      <c r="O67" s="201" t="s">
        <v>322</v>
      </c>
      <c r="P67" s="336">
        <f t="shared" si="9"/>
        <v>0</v>
      </c>
      <c r="Q67" s="327" t="str">
        <f t="shared" si="7"/>
        <v>Fail</v>
      </c>
    </row>
    <row r="68" spans="1:22" s="11" customFormat="1" ht="21.6" customHeight="1">
      <c r="A68" s="325">
        <f>'विद्य्र्थ्याची माहिती'!A68</f>
        <v>59</v>
      </c>
      <c r="B68" s="334">
        <f>'विद्य्र्थ्याची माहिती'!B68</f>
        <v>0</v>
      </c>
      <c r="C68" s="60"/>
      <c r="D68" s="60"/>
      <c r="E68" s="276">
        <f t="shared" si="1"/>
        <v>0</v>
      </c>
      <c r="F68" s="327">
        <f>'अं.मु.गणित'!I68</f>
        <v>0</v>
      </c>
      <c r="G68" s="327">
        <f t="shared" si="2"/>
        <v>0</v>
      </c>
      <c r="H68" s="60"/>
      <c r="I68" s="60"/>
      <c r="J68" s="276">
        <f t="shared" si="3"/>
        <v>0</v>
      </c>
      <c r="K68" s="327">
        <f>'अं.मु.गणित'!P68</f>
        <v>0</v>
      </c>
      <c r="L68" s="327">
        <f t="shared" si="4"/>
        <v>0</v>
      </c>
      <c r="M68" s="327">
        <f t="shared" si="10"/>
        <v>0</v>
      </c>
      <c r="N68" s="327">
        <f t="shared" si="11"/>
        <v>0</v>
      </c>
      <c r="O68" s="201" t="s">
        <v>322</v>
      </c>
      <c r="P68" s="336">
        <f t="shared" si="9"/>
        <v>0</v>
      </c>
      <c r="Q68" s="327" t="str">
        <f t="shared" si="7"/>
        <v>Fail</v>
      </c>
    </row>
    <row r="69" spans="1:22" s="11" customFormat="1" ht="21.6" customHeight="1">
      <c r="A69" s="325">
        <f>'विद्य्र्थ्याची माहिती'!A69</f>
        <v>60</v>
      </c>
      <c r="B69" s="334">
        <f>'विद्य्र्थ्याची माहिती'!B69</f>
        <v>0</v>
      </c>
      <c r="C69" s="60"/>
      <c r="D69" s="60"/>
      <c r="E69" s="276">
        <f t="shared" si="1"/>
        <v>0</v>
      </c>
      <c r="F69" s="327">
        <f>'अं.मु.गणित'!I69</f>
        <v>0</v>
      </c>
      <c r="G69" s="327">
        <f t="shared" si="2"/>
        <v>0</v>
      </c>
      <c r="H69" s="60"/>
      <c r="I69" s="60"/>
      <c r="J69" s="276">
        <f t="shared" si="3"/>
        <v>0</v>
      </c>
      <c r="K69" s="327">
        <f>'अं.मु.गणित'!P69</f>
        <v>0</v>
      </c>
      <c r="L69" s="327">
        <f t="shared" si="4"/>
        <v>0</v>
      </c>
      <c r="M69" s="327">
        <f t="shared" si="10"/>
        <v>0</v>
      </c>
      <c r="N69" s="327">
        <f t="shared" si="11"/>
        <v>0</v>
      </c>
      <c r="O69" s="201" t="s">
        <v>322</v>
      </c>
      <c r="P69" s="336">
        <f t="shared" si="9"/>
        <v>0</v>
      </c>
      <c r="Q69" s="327" t="str">
        <f t="shared" si="7"/>
        <v>Fail</v>
      </c>
    </row>
    <row r="70" spans="1:22" s="7" customFormat="1" ht="21.6" customHeight="1">
      <c r="A70" s="424" t="s">
        <v>145</v>
      </c>
      <c r="B70" s="424"/>
      <c r="C70" s="424"/>
      <c r="D70" s="424"/>
      <c r="E70" s="424"/>
      <c r="F70" s="424"/>
      <c r="G70" s="424"/>
      <c r="H70" s="424"/>
      <c r="I70" s="424"/>
      <c r="J70" s="424"/>
      <c r="K70" s="424"/>
      <c r="L70" s="424"/>
      <c r="M70" s="424"/>
      <c r="N70" s="424"/>
      <c r="O70" s="424"/>
      <c r="P70" s="424"/>
      <c r="Q70" s="424"/>
      <c r="R70" s="66"/>
      <c r="S70" s="66"/>
      <c r="T70" s="66"/>
      <c r="U70" s="66"/>
      <c r="V70" s="66"/>
    </row>
    <row r="71" spans="1:22" s="7" customFormat="1" ht="21.6" customHeight="1"/>
    <row r="72" spans="1:22" s="7" customFormat="1" ht="21.6" customHeight="1">
      <c r="B72" s="12" t="str">
        <f>MASTER!B18</f>
        <v>श्री. कानकाटे आसाराम शंकर</v>
      </c>
      <c r="H72" s="433" t="str">
        <f>MASTER!B8</f>
        <v>श्री. लेंडे किरण विठ्ठल</v>
      </c>
      <c r="I72" s="433"/>
      <c r="J72" s="433"/>
      <c r="K72" s="433"/>
      <c r="L72" s="433"/>
      <c r="M72" s="433"/>
      <c r="N72" s="433"/>
      <c r="O72" s="433"/>
      <c r="P72" s="433"/>
      <c r="Q72" s="433"/>
    </row>
    <row r="73" spans="1:22" s="7" customFormat="1" ht="21.6" customHeight="1">
      <c r="B73" s="31" t="s">
        <v>43</v>
      </c>
      <c r="H73" s="432" t="s">
        <v>42</v>
      </c>
      <c r="I73" s="432"/>
      <c r="J73" s="432"/>
      <c r="K73" s="432"/>
      <c r="L73" s="432"/>
      <c r="M73" s="432"/>
      <c r="N73" s="432"/>
      <c r="O73" s="432"/>
      <c r="P73" s="432"/>
      <c r="Q73" s="432"/>
    </row>
    <row r="74" spans="1:22" s="7" customFormat="1" ht="21.6" customHeight="1"/>
    <row r="75" spans="1:22" s="7" customFormat="1" ht="21.6" customHeight="1"/>
    <row r="76" spans="1:22" s="7" customFormat="1" ht="21.6" customHeight="1"/>
    <row r="77" spans="1:22" s="7" customFormat="1" ht="21.6" customHeight="1"/>
    <row r="78" spans="1:22" s="7" customFormat="1" ht="21.6" customHeight="1"/>
    <row r="79" spans="1:22" s="7" customFormat="1" ht="21.6" customHeight="1"/>
    <row r="80" spans="1:22" ht="21.6" customHeight="1">
      <c r="A80" s="7"/>
      <c r="B80" s="7"/>
      <c r="C80" s="7"/>
      <c r="D80" s="7"/>
      <c r="E80" s="7"/>
      <c r="F80" s="7"/>
      <c r="G80" s="7"/>
      <c r="H80" s="7"/>
      <c r="I80" s="7"/>
      <c r="J80" s="7"/>
      <c r="K80" s="7"/>
      <c r="L80" s="7"/>
      <c r="M80" s="7"/>
      <c r="N80" s="7"/>
      <c r="O80" s="7"/>
      <c r="P80" s="7"/>
      <c r="Q80" s="7"/>
      <c r="R80" s="7"/>
    </row>
    <row r="81" spans="1:18" ht="21.6" customHeight="1">
      <c r="A81" s="7"/>
      <c r="B81" s="7"/>
      <c r="C81" s="7"/>
      <c r="D81" s="7"/>
      <c r="E81" s="7"/>
      <c r="F81" s="7"/>
      <c r="G81" s="7"/>
      <c r="H81" s="7"/>
      <c r="I81" s="7"/>
      <c r="J81" s="7"/>
      <c r="K81" s="7"/>
      <c r="L81" s="7"/>
      <c r="M81" s="7"/>
      <c r="N81" s="7"/>
      <c r="O81" s="7"/>
      <c r="P81" s="7"/>
      <c r="Q81" s="7"/>
      <c r="R81" s="7"/>
    </row>
    <row r="82" spans="1:18" ht="21.6" customHeight="1">
      <c r="A82" s="7"/>
      <c r="B82" s="7"/>
      <c r="C82" s="7"/>
      <c r="D82" s="7"/>
      <c r="E82" s="7"/>
      <c r="F82" s="7"/>
      <c r="G82" s="7"/>
      <c r="H82" s="7"/>
      <c r="I82" s="7"/>
      <c r="J82" s="7"/>
      <c r="K82" s="7"/>
      <c r="L82" s="7"/>
      <c r="M82" s="7"/>
      <c r="N82" s="7"/>
      <c r="O82" s="7"/>
      <c r="P82" s="7"/>
      <c r="Q82" s="7"/>
      <c r="R82" s="7"/>
    </row>
  </sheetData>
  <sheetProtection algorithmName="SHA-512" hashValue="zPSIvjdhw85p+DDMCCMgfb7cnARARbZUxF3AdP29C4EjYfUJ+6FSUpfJcHKGYdSs2ZHt2feSLxroR2Srws9SmQ==" saltValue="IRssgik4l9hT1c8uLMCuGg==" spinCount="100000" sheet="1" objects="1" scenarios="1"/>
  <mergeCells count="28">
    <mergeCell ref="C3:I3"/>
    <mergeCell ref="J3:Q3"/>
    <mergeCell ref="H73:Q73"/>
    <mergeCell ref="H72:Q72"/>
    <mergeCell ref="A5:F5"/>
    <mergeCell ref="A70:Q70"/>
    <mergeCell ref="D7:D8"/>
    <mergeCell ref="F7:F8"/>
    <mergeCell ref="E7:E8"/>
    <mergeCell ref="J7:J8"/>
    <mergeCell ref="O6:O8"/>
    <mergeCell ref="P6:P8"/>
    <mergeCell ref="A1:Q2"/>
    <mergeCell ref="H6:L6"/>
    <mergeCell ref="I7:I8"/>
    <mergeCell ref="L7:L8"/>
    <mergeCell ref="M6:M8"/>
    <mergeCell ref="N6:N8"/>
    <mergeCell ref="G7:G8"/>
    <mergeCell ref="K7:K8"/>
    <mergeCell ref="C6:G6"/>
    <mergeCell ref="G5:Q5"/>
    <mergeCell ref="Q6:Q8"/>
    <mergeCell ref="H7:H8"/>
    <mergeCell ref="A4:Q4"/>
    <mergeCell ref="A6:A9"/>
    <mergeCell ref="B6:B9"/>
    <mergeCell ref="C7:C8"/>
  </mergeCells>
  <pageMargins left="0.5" right="0.25" top="0.25" bottom="1" header="0" footer="0"/>
  <pageSetup paperSize="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249977111117893"/>
  </sheetPr>
  <dimension ref="A1:S83"/>
  <sheetViews>
    <sheetView view="pageBreakPreview" zoomScale="60" zoomScaleNormal="13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8" style="12" customWidth="1"/>
    <col min="3" max="15" width="4.42578125" style="12" customWidth="1"/>
    <col min="16" max="16" width="5.28515625" style="12" customWidth="1"/>
    <col min="17" max="17" width="7.28515625" style="12" customWidth="1"/>
    <col min="18" max="16384" width="9.140625" style="12"/>
  </cols>
  <sheetData>
    <row r="1" spans="1:19"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c r="N1" s="416"/>
      <c r="O1" s="416"/>
      <c r="P1" s="416"/>
    </row>
    <row r="2" spans="1:19" ht="21.6" customHeight="1">
      <c r="A2" s="416"/>
      <c r="B2" s="416"/>
      <c r="C2" s="416"/>
      <c r="D2" s="416"/>
      <c r="E2" s="416"/>
      <c r="F2" s="416"/>
      <c r="G2" s="416"/>
      <c r="H2" s="416"/>
      <c r="I2" s="416"/>
      <c r="J2" s="416"/>
      <c r="K2" s="416"/>
      <c r="L2" s="416"/>
      <c r="M2" s="416"/>
      <c r="N2" s="416"/>
      <c r="O2" s="416"/>
      <c r="P2" s="416"/>
    </row>
    <row r="3" spans="1:19" s="185" customFormat="1" ht="21.6" customHeight="1">
      <c r="A3" s="35" t="s">
        <v>122</v>
      </c>
      <c r="B3" s="47" t="str">
        <f>MASTER!B6</f>
        <v>9 वी</v>
      </c>
      <c r="C3" s="422" t="s">
        <v>90</v>
      </c>
      <c r="D3" s="422"/>
      <c r="E3" s="422"/>
      <c r="F3" s="422"/>
      <c r="G3" s="422"/>
      <c r="H3" s="422"/>
      <c r="I3" s="422"/>
      <c r="J3" s="423" t="str">
        <f>MASTER!F18</f>
        <v>विषय - गणित</v>
      </c>
      <c r="K3" s="423"/>
      <c r="L3" s="423"/>
      <c r="M3" s="423"/>
      <c r="N3" s="423"/>
      <c r="O3" s="423"/>
      <c r="P3" s="420"/>
    </row>
    <row r="4" spans="1:19" ht="21.6" customHeight="1">
      <c r="A4" s="418" t="str">
        <f>MASTER!C7</f>
        <v>वर्ग शिक्षक- श्री. ढगे भरत बुधाजी</v>
      </c>
      <c r="B4" s="418"/>
      <c r="C4" s="418"/>
      <c r="D4" s="418"/>
      <c r="E4" s="418"/>
      <c r="F4" s="419"/>
      <c r="G4" s="420" t="str">
        <f>MASTER!C18</f>
        <v>विषय शिक्षक- श्री. कानकाटे आसाराम शंकर</v>
      </c>
      <c r="H4" s="421"/>
      <c r="I4" s="421"/>
      <c r="J4" s="421"/>
      <c r="K4" s="421"/>
      <c r="L4" s="421"/>
      <c r="M4" s="421"/>
      <c r="N4" s="421"/>
      <c r="O4" s="421"/>
      <c r="P4" s="421"/>
    </row>
    <row r="5" spans="1:19" ht="21.6" customHeight="1">
      <c r="A5" s="460" t="s">
        <v>30</v>
      </c>
      <c r="B5" s="417" t="s">
        <v>0</v>
      </c>
      <c r="C5" s="417" t="s">
        <v>8</v>
      </c>
      <c r="D5" s="417"/>
      <c r="E5" s="417"/>
      <c r="F5" s="417"/>
      <c r="G5" s="417"/>
      <c r="H5" s="417"/>
      <c r="I5" s="417"/>
      <c r="J5" s="417" t="s">
        <v>52</v>
      </c>
      <c r="K5" s="417"/>
      <c r="L5" s="417"/>
      <c r="M5" s="417"/>
      <c r="N5" s="417"/>
      <c r="O5" s="417"/>
      <c r="P5" s="417"/>
      <c r="Q5" s="7"/>
      <c r="R5" s="7"/>
      <c r="S5" s="7"/>
    </row>
    <row r="6" spans="1:19" ht="21.6" customHeight="1">
      <c r="A6" s="461"/>
      <c r="B6" s="417"/>
      <c r="C6" s="463" t="s">
        <v>343</v>
      </c>
      <c r="D6" s="463"/>
      <c r="E6" s="463"/>
      <c r="F6" s="463" t="s">
        <v>344</v>
      </c>
      <c r="G6" s="463"/>
      <c r="H6" s="463"/>
      <c r="I6" s="465" t="s">
        <v>6</v>
      </c>
      <c r="J6" s="463" t="s">
        <v>343</v>
      </c>
      <c r="K6" s="463"/>
      <c r="L6" s="463"/>
      <c r="M6" s="463" t="s">
        <v>344</v>
      </c>
      <c r="N6" s="463"/>
      <c r="O6" s="463"/>
      <c r="P6" s="465" t="s">
        <v>6</v>
      </c>
      <c r="Q6" s="7"/>
      <c r="R6" s="7"/>
      <c r="S6" s="7"/>
    </row>
    <row r="7" spans="1:19" ht="21.6" customHeight="1">
      <c r="A7" s="461"/>
      <c r="B7" s="417"/>
      <c r="C7" s="464" t="s">
        <v>112</v>
      </c>
      <c r="D7" s="449" t="s">
        <v>113</v>
      </c>
      <c r="E7" s="462" t="s">
        <v>6</v>
      </c>
      <c r="F7" s="464" t="s">
        <v>112</v>
      </c>
      <c r="G7" s="449" t="s">
        <v>113</v>
      </c>
      <c r="H7" s="462" t="s">
        <v>6</v>
      </c>
      <c r="I7" s="465"/>
      <c r="J7" s="464" t="s">
        <v>112</v>
      </c>
      <c r="K7" s="449" t="s">
        <v>113</v>
      </c>
      <c r="L7" s="462" t="s">
        <v>6</v>
      </c>
      <c r="M7" s="464" t="s">
        <v>112</v>
      </c>
      <c r="N7" s="449" t="s">
        <v>113</v>
      </c>
      <c r="O7" s="462" t="s">
        <v>6</v>
      </c>
      <c r="P7" s="465"/>
      <c r="Q7" s="7"/>
      <c r="R7" s="7"/>
      <c r="S7" s="7"/>
    </row>
    <row r="8" spans="1:19" ht="21.6" customHeight="1">
      <c r="A8" s="461"/>
      <c r="B8" s="417"/>
      <c r="C8" s="464"/>
      <c r="D8" s="449"/>
      <c r="E8" s="462"/>
      <c r="F8" s="464"/>
      <c r="G8" s="449"/>
      <c r="H8" s="462"/>
      <c r="I8" s="465"/>
      <c r="J8" s="464"/>
      <c r="K8" s="449"/>
      <c r="L8" s="462"/>
      <c r="M8" s="464"/>
      <c r="N8" s="449"/>
      <c r="O8" s="462"/>
      <c r="P8" s="465"/>
      <c r="Q8" s="7"/>
      <c r="R8" s="7"/>
      <c r="S8" s="7"/>
    </row>
    <row r="9" spans="1:19" s="23" customFormat="1" ht="21.6" customHeight="1">
      <c r="A9" s="461"/>
      <c r="B9" s="417"/>
      <c r="C9" s="20">
        <v>5</v>
      </c>
      <c r="D9" s="20">
        <v>5</v>
      </c>
      <c r="E9" s="20">
        <f>SUM(C9:D9)</f>
        <v>10</v>
      </c>
      <c r="F9" s="20">
        <v>5</v>
      </c>
      <c r="G9" s="20">
        <v>5</v>
      </c>
      <c r="H9" s="20">
        <f>SUM(F9:G9)</f>
        <v>10</v>
      </c>
      <c r="I9" s="21">
        <f>SUM(E9,H9)</f>
        <v>20</v>
      </c>
      <c r="J9" s="20">
        <v>5</v>
      </c>
      <c r="K9" s="20">
        <v>5</v>
      </c>
      <c r="L9" s="20">
        <f>SUM(J9:K9)</f>
        <v>10</v>
      </c>
      <c r="M9" s="20">
        <v>5</v>
      </c>
      <c r="N9" s="20">
        <v>5</v>
      </c>
      <c r="O9" s="20">
        <f>SUM(M9:N9)</f>
        <v>10</v>
      </c>
      <c r="P9" s="21">
        <f>SUM(L9,O9)</f>
        <v>20</v>
      </c>
      <c r="Q9" s="22"/>
      <c r="R9" s="22"/>
      <c r="S9" s="22"/>
    </row>
    <row r="10" spans="1:19" s="19" customFormat="1" ht="21.6" customHeight="1">
      <c r="A10" s="24">
        <f>'विद्य्र्थ्याची माहिती'!A10</f>
        <v>1</v>
      </c>
      <c r="B10" s="25" t="str">
        <f>'विद्य्र्थ्याची माहिती'!B10</f>
        <v>चि. समीर यशवंत देशमुख सखाराम</v>
      </c>
      <c r="C10" s="60">
        <v>5</v>
      </c>
      <c r="D10" s="60">
        <v>4</v>
      </c>
      <c r="E10" s="33">
        <f t="shared" ref="E10:E42" si="0">SUM(C10:D10)</f>
        <v>9</v>
      </c>
      <c r="F10" s="60">
        <v>5</v>
      </c>
      <c r="G10" s="60">
        <v>4</v>
      </c>
      <c r="H10" s="33">
        <f t="shared" ref="H10:H42" si="1">SUM(F10:G10)</f>
        <v>9</v>
      </c>
      <c r="I10" s="27">
        <f>SUM(E10,H10)</f>
        <v>18</v>
      </c>
      <c r="J10" s="60">
        <v>5</v>
      </c>
      <c r="K10" s="60">
        <v>4</v>
      </c>
      <c r="L10" s="33">
        <f>SUM(J10:K10)</f>
        <v>9</v>
      </c>
      <c r="M10" s="60">
        <v>4</v>
      </c>
      <c r="N10" s="60">
        <v>2</v>
      </c>
      <c r="O10" s="33">
        <f>SUM(M10:N10)</f>
        <v>6</v>
      </c>
      <c r="P10" s="27">
        <f t="shared" ref="P10:P69" si="2">SUM(L10,O10)</f>
        <v>15</v>
      </c>
      <c r="Q10" s="18"/>
      <c r="R10" s="18"/>
      <c r="S10" s="18"/>
    </row>
    <row r="11" spans="1:19" s="19" customFormat="1" ht="21.6" customHeight="1">
      <c r="A11" s="24">
        <f>'विद्य्र्थ्याची माहिती'!A11</f>
        <v>2</v>
      </c>
      <c r="B11" s="25">
        <f>'विद्य्र्थ्याची माहिती'!B11</f>
        <v>0</v>
      </c>
      <c r="C11" s="60"/>
      <c r="D11" s="60"/>
      <c r="E11" s="33">
        <f t="shared" si="0"/>
        <v>0</v>
      </c>
      <c r="F11" s="60"/>
      <c r="G11" s="60"/>
      <c r="H11" s="33">
        <f t="shared" si="1"/>
        <v>0</v>
      </c>
      <c r="I11" s="27">
        <f t="shared" ref="I11:I69" si="3">SUM(E11,H11)</f>
        <v>0</v>
      </c>
      <c r="J11" s="60"/>
      <c r="K11" s="60"/>
      <c r="L11" s="33">
        <f t="shared" ref="L11:L42" si="4">SUM(J11:K11)</f>
        <v>0</v>
      </c>
      <c r="M11" s="60"/>
      <c r="N11" s="60"/>
      <c r="O11" s="33">
        <f t="shared" ref="O11:O42" si="5">SUM(M11:N11)</f>
        <v>0</v>
      </c>
      <c r="P11" s="27">
        <f t="shared" si="2"/>
        <v>0</v>
      </c>
      <c r="Q11" s="18"/>
      <c r="R11" s="18"/>
      <c r="S11" s="18"/>
    </row>
    <row r="12" spans="1:19" s="19" customFormat="1" ht="21.6" customHeight="1">
      <c r="A12" s="24">
        <f>'विद्य्र्थ्याची माहिती'!A12</f>
        <v>3</v>
      </c>
      <c r="B12" s="25">
        <f>'विद्य्र्थ्याची माहिती'!B12</f>
        <v>0</v>
      </c>
      <c r="C12" s="60"/>
      <c r="D12" s="60"/>
      <c r="E12" s="33">
        <f t="shared" si="0"/>
        <v>0</v>
      </c>
      <c r="F12" s="60"/>
      <c r="G12" s="60"/>
      <c r="H12" s="33">
        <f t="shared" si="1"/>
        <v>0</v>
      </c>
      <c r="I12" s="27">
        <f t="shared" si="3"/>
        <v>0</v>
      </c>
      <c r="J12" s="60"/>
      <c r="K12" s="60"/>
      <c r="L12" s="33">
        <f t="shared" si="4"/>
        <v>0</v>
      </c>
      <c r="M12" s="60"/>
      <c r="N12" s="60"/>
      <c r="O12" s="33">
        <f t="shared" si="5"/>
        <v>0</v>
      </c>
      <c r="P12" s="27">
        <f t="shared" si="2"/>
        <v>0</v>
      </c>
      <c r="Q12" s="18"/>
      <c r="R12" s="18"/>
      <c r="S12" s="18"/>
    </row>
    <row r="13" spans="1:19" s="19" customFormat="1" ht="21.6" customHeight="1">
      <c r="A13" s="24">
        <f>'विद्य्र्थ्याची माहिती'!A13</f>
        <v>4</v>
      </c>
      <c r="B13" s="25">
        <f>'विद्य्र्थ्याची माहिती'!B13</f>
        <v>0</v>
      </c>
      <c r="C13" s="60"/>
      <c r="D13" s="60"/>
      <c r="E13" s="33">
        <f t="shared" si="0"/>
        <v>0</v>
      </c>
      <c r="F13" s="60"/>
      <c r="G13" s="60"/>
      <c r="H13" s="33">
        <f t="shared" si="1"/>
        <v>0</v>
      </c>
      <c r="I13" s="27">
        <f t="shared" si="3"/>
        <v>0</v>
      </c>
      <c r="J13" s="60"/>
      <c r="K13" s="60"/>
      <c r="L13" s="33">
        <f t="shared" si="4"/>
        <v>0</v>
      </c>
      <c r="M13" s="60"/>
      <c r="N13" s="60"/>
      <c r="O13" s="33">
        <f t="shared" si="5"/>
        <v>0</v>
      </c>
      <c r="P13" s="27">
        <f t="shared" si="2"/>
        <v>0</v>
      </c>
      <c r="Q13" s="18"/>
      <c r="R13" s="18"/>
      <c r="S13" s="18"/>
    </row>
    <row r="14" spans="1:19" s="19" customFormat="1" ht="21.6" customHeight="1">
      <c r="A14" s="24">
        <f>'विद्य्र्थ्याची माहिती'!A14</f>
        <v>5</v>
      </c>
      <c r="B14" s="25">
        <f>'विद्य्र्थ्याची माहिती'!B14</f>
        <v>0</v>
      </c>
      <c r="C14" s="60"/>
      <c r="D14" s="60"/>
      <c r="E14" s="33">
        <f t="shared" si="0"/>
        <v>0</v>
      </c>
      <c r="F14" s="60"/>
      <c r="G14" s="60"/>
      <c r="H14" s="33">
        <f t="shared" si="1"/>
        <v>0</v>
      </c>
      <c r="I14" s="27">
        <f t="shared" si="3"/>
        <v>0</v>
      </c>
      <c r="J14" s="60"/>
      <c r="K14" s="60"/>
      <c r="L14" s="33">
        <f t="shared" si="4"/>
        <v>0</v>
      </c>
      <c r="M14" s="60"/>
      <c r="N14" s="60"/>
      <c r="O14" s="33">
        <f t="shared" si="5"/>
        <v>0</v>
      </c>
      <c r="P14" s="27">
        <f t="shared" si="2"/>
        <v>0</v>
      </c>
      <c r="Q14" s="18"/>
      <c r="R14" s="18"/>
      <c r="S14" s="18"/>
    </row>
    <row r="15" spans="1:19" s="19" customFormat="1" ht="21.6" customHeight="1">
      <c r="A15" s="24">
        <f>'विद्य्र्थ्याची माहिती'!A15</f>
        <v>6</v>
      </c>
      <c r="B15" s="25">
        <f>'विद्य्र्थ्याची माहिती'!B15</f>
        <v>0</v>
      </c>
      <c r="C15" s="60"/>
      <c r="D15" s="60"/>
      <c r="E15" s="33">
        <f t="shared" si="0"/>
        <v>0</v>
      </c>
      <c r="F15" s="60"/>
      <c r="G15" s="60"/>
      <c r="H15" s="33">
        <f t="shared" si="1"/>
        <v>0</v>
      </c>
      <c r="I15" s="27">
        <f t="shared" si="3"/>
        <v>0</v>
      </c>
      <c r="J15" s="60"/>
      <c r="K15" s="60"/>
      <c r="L15" s="33">
        <f t="shared" si="4"/>
        <v>0</v>
      </c>
      <c r="M15" s="60"/>
      <c r="N15" s="60"/>
      <c r="O15" s="33">
        <f t="shared" si="5"/>
        <v>0</v>
      </c>
      <c r="P15" s="27">
        <f t="shared" si="2"/>
        <v>0</v>
      </c>
      <c r="Q15" s="18"/>
      <c r="R15" s="18"/>
      <c r="S15" s="18"/>
    </row>
    <row r="16" spans="1:19" s="19" customFormat="1" ht="21.6" customHeight="1">
      <c r="A16" s="24">
        <f>'विद्य्र्थ्याची माहिती'!A16</f>
        <v>7</v>
      </c>
      <c r="B16" s="25">
        <f>'विद्य्र्थ्याची माहिती'!B16</f>
        <v>0</v>
      </c>
      <c r="C16" s="60"/>
      <c r="D16" s="60"/>
      <c r="E16" s="33">
        <f t="shared" si="0"/>
        <v>0</v>
      </c>
      <c r="F16" s="60"/>
      <c r="G16" s="60"/>
      <c r="H16" s="33">
        <f t="shared" si="1"/>
        <v>0</v>
      </c>
      <c r="I16" s="27">
        <f t="shared" si="3"/>
        <v>0</v>
      </c>
      <c r="J16" s="60"/>
      <c r="K16" s="60"/>
      <c r="L16" s="33">
        <f t="shared" si="4"/>
        <v>0</v>
      </c>
      <c r="M16" s="60"/>
      <c r="N16" s="60"/>
      <c r="O16" s="33">
        <f t="shared" si="5"/>
        <v>0</v>
      </c>
      <c r="P16" s="27">
        <f t="shared" si="2"/>
        <v>0</v>
      </c>
      <c r="Q16" s="18"/>
      <c r="R16" s="18"/>
      <c r="S16" s="18"/>
    </row>
    <row r="17" spans="1:19" s="19" customFormat="1" ht="21.6" customHeight="1">
      <c r="A17" s="24">
        <f>'विद्य्र्थ्याची माहिती'!A17</f>
        <v>8</v>
      </c>
      <c r="B17" s="25">
        <f>'विद्य्र्थ्याची माहिती'!B17</f>
        <v>0</v>
      </c>
      <c r="C17" s="60"/>
      <c r="D17" s="60"/>
      <c r="E17" s="33">
        <f>SUM(C17:D17)</f>
        <v>0</v>
      </c>
      <c r="F17" s="60"/>
      <c r="G17" s="60"/>
      <c r="H17" s="33">
        <f t="shared" si="1"/>
        <v>0</v>
      </c>
      <c r="I17" s="27">
        <f t="shared" si="3"/>
        <v>0</v>
      </c>
      <c r="J17" s="60"/>
      <c r="K17" s="60"/>
      <c r="L17" s="33">
        <f t="shared" si="4"/>
        <v>0</v>
      </c>
      <c r="M17" s="60"/>
      <c r="N17" s="60"/>
      <c r="O17" s="33">
        <f t="shared" si="5"/>
        <v>0</v>
      </c>
      <c r="P17" s="27">
        <f t="shared" si="2"/>
        <v>0</v>
      </c>
      <c r="Q17" s="18"/>
      <c r="R17" s="18"/>
      <c r="S17" s="18"/>
    </row>
    <row r="18" spans="1:19" s="19" customFormat="1" ht="21.6" customHeight="1">
      <c r="A18" s="24">
        <f>'विद्य्र्थ्याची माहिती'!A18</f>
        <v>9</v>
      </c>
      <c r="B18" s="25">
        <f>'विद्य्र्थ्याची माहिती'!B18</f>
        <v>0</v>
      </c>
      <c r="C18" s="60"/>
      <c r="D18" s="60"/>
      <c r="E18" s="33">
        <f t="shared" si="0"/>
        <v>0</v>
      </c>
      <c r="F18" s="60"/>
      <c r="G18" s="60"/>
      <c r="H18" s="33">
        <f t="shared" si="1"/>
        <v>0</v>
      </c>
      <c r="I18" s="27">
        <f t="shared" si="3"/>
        <v>0</v>
      </c>
      <c r="J18" s="60"/>
      <c r="K18" s="60"/>
      <c r="L18" s="33">
        <f t="shared" si="4"/>
        <v>0</v>
      </c>
      <c r="M18" s="60"/>
      <c r="N18" s="60"/>
      <c r="O18" s="33">
        <f t="shared" si="5"/>
        <v>0</v>
      </c>
      <c r="P18" s="27">
        <f t="shared" si="2"/>
        <v>0</v>
      </c>
      <c r="Q18" s="18"/>
      <c r="R18" s="18"/>
      <c r="S18" s="18"/>
    </row>
    <row r="19" spans="1:19" s="19" customFormat="1" ht="21.6" customHeight="1">
      <c r="A19" s="24">
        <f>'विद्य्र्थ्याची माहिती'!A19</f>
        <v>10</v>
      </c>
      <c r="B19" s="25">
        <f>'विद्य्र्थ्याची माहिती'!B19</f>
        <v>0</v>
      </c>
      <c r="C19" s="60"/>
      <c r="D19" s="60"/>
      <c r="E19" s="33">
        <f t="shared" si="0"/>
        <v>0</v>
      </c>
      <c r="F19" s="60"/>
      <c r="G19" s="60"/>
      <c r="H19" s="33">
        <f t="shared" si="1"/>
        <v>0</v>
      </c>
      <c r="I19" s="27">
        <f t="shared" si="3"/>
        <v>0</v>
      </c>
      <c r="J19" s="60"/>
      <c r="K19" s="60"/>
      <c r="L19" s="33">
        <f t="shared" si="4"/>
        <v>0</v>
      </c>
      <c r="M19" s="60"/>
      <c r="N19" s="60"/>
      <c r="O19" s="33">
        <f t="shared" si="5"/>
        <v>0</v>
      </c>
      <c r="P19" s="27">
        <f t="shared" si="2"/>
        <v>0</v>
      </c>
      <c r="Q19" s="18"/>
      <c r="R19" s="18"/>
      <c r="S19" s="18"/>
    </row>
    <row r="20" spans="1:19" s="19" customFormat="1" ht="21.6" customHeight="1">
      <c r="A20" s="24">
        <f>'विद्य्र्थ्याची माहिती'!A20</f>
        <v>11</v>
      </c>
      <c r="B20" s="25">
        <f>'विद्य्र्थ्याची माहिती'!B20</f>
        <v>0</v>
      </c>
      <c r="C20" s="60"/>
      <c r="D20" s="60"/>
      <c r="E20" s="33">
        <f t="shared" si="0"/>
        <v>0</v>
      </c>
      <c r="F20" s="60"/>
      <c r="G20" s="60"/>
      <c r="H20" s="33">
        <f t="shared" si="1"/>
        <v>0</v>
      </c>
      <c r="I20" s="27">
        <f t="shared" si="3"/>
        <v>0</v>
      </c>
      <c r="J20" s="60"/>
      <c r="K20" s="60"/>
      <c r="L20" s="33">
        <f t="shared" si="4"/>
        <v>0</v>
      </c>
      <c r="M20" s="60"/>
      <c r="N20" s="60"/>
      <c r="O20" s="33">
        <f t="shared" si="5"/>
        <v>0</v>
      </c>
      <c r="P20" s="27">
        <f t="shared" si="2"/>
        <v>0</v>
      </c>
      <c r="Q20" s="18"/>
      <c r="R20" s="18"/>
      <c r="S20" s="18"/>
    </row>
    <row r="21" spans="1:19" s="19" customFormat="1" ht="21.6" customHeight="1">
      <c r="A21" s="24">
        <f>'विद्य्र्थ्याची माहिती'!A21</f>
        <v>12</v>
      </c>
      <c r="B21" s="25">
        <f>'विद्य्र्थ्याची माहिती'!B21</f>
        <v>0</v>
      </c>
      <c r="C21" s="60"/>
      <c r="D21" s="60"/>
      <c r="E21" s="33">
        <f t="shared" si="0"/>
        <v>0</v>
      </c>
      <c r="F21" s="60"/>
      <c r="G21" s="60"/>
      <c r="H21" s="33">
        <f t="shared" si="1"/>
        <v>0</v>
      </c>
      <c r="I21" s="27">
        <f t="shared" si="3"/>
        <v>0</v>
      </c>
      <c r="J21" s="60"/>
      <c r="K21" s="60"/>
      <c r="L21" s="33">
        <f t="shared" si="4"/>
        <v>0</v>
      </c>
      <c r="M21" s="60"/>
      <c r="N21" s="60"/>
      <c r="O21" s="33">
        <f t="shared" si="5"/>
        <v>0</v>
      </c>
      <c r="P21" s="27">
        <f t="shared" si="2"/>
        <v>0</v>
      </c>
      <c r="Q21" s="18"/>
      <c r="R21" s="18"/>
      <c r="S21" s="18"/>
    </row>
    <row r="22" spans="1:19" s="19" customFormat="1" ht="21.6" customHeight="1">
      <c r="A22" s="24">
        <f>'विद्य्र्थ्याची माहिती'!A22</f>
        <v>13</v>
      </c>
      <c r="B22" s="25">
        <f>'विद्य्र्थ्याची माहिती'!B22</f>
        <v>0</v>
      </c>
      <c r="C22" s="60"/>
      <c r="D22" s="60"/>
      <c r="E22" s="33">
        <f t="shared" si="0"/>
        <v>0</v>
      </c>
      <c r="F22" s="60"/>
      <c r="G22" s="60"/>
      <c r="H22" s="33">
        <f t="shared" si="1"/>
        <v>0</v>
      </c>
      <c r="I22" s="27">
        <f t="shared" si="3"/>
        <v>0</v>
      </c>
      <c r="J22" s="60"/>
      <c r="K22" s="60"/>
      <c r="L22" s="33">
        <f t="shared" si="4"/>
        <v>0</v>
      </c>
      <c r="M22" s="60"/>
      <c r="N22" s="60"/>
      <c r="O22" s="33">
        <f t="shared" si="5"/>
        <v>0</v>
      </c>
      <c r="P22" s="27">
        <f t="shared" si="2"/>
        <v>0</v>
      </c>
      <c r="Q22" s="18"/>
      <c r="R22" s="18"/>
      <c r="S22" s="18"/>
    </row>
    <row r="23" spans="1:19" s="19" customFormat="1" ht="21.6" customHeight="1">
      <c r="A23" s="24">
        <f>'विद्य्र्थ्याची माहिती'!A23</f>
        <v>14</v>
      </c>
      <c r="B23" s="25">
        <f>'विद्य्र्थ्याची माहिती'!B23</f>
        <v>0</v>
      </c>
      <c r="C23" s="60"/>
      <c r="D23" s="60"/>
      <c r="E23" s="33">
        <f t="shared" si="0"/>
        <v>0</v>
      </c>
      <c r="F23" s="60"/>
      <c r="G23" s="60"/>
      <c r="H23" s="33">
        <f t="shared" si="1"/>
        <v>0</v>
      </c>
      <c r="I23" s="27">
        <f t="shared" si="3"/>
        <v>0</v>
      </c>
      <c r="J23" s="60"/>
      <c r="K23" s="60"/>
      <c r="L23" s="33">
        <f t="shared" si="4"/>
        <v>0</v>
      </c>
      <c r="M23" s="60"/>
      <c r="N23" s="60"/>
      <c r="O23" s="33">
        <f t="shared" si="5"/>
        <v>0</v>
      </c>
      <c r="P23" s="27">
        <f t="shared" si="2"/>
        <v>0</v>
      </c>
      <c r="Q23" s="18"/>
      <c r="R23" s="18"/>
      <c r="S23" s="18"/>
    </row>
    <row r="24" spans="1:19" s="19" customFormat="1" ht="21.6" customHeight="1">
      <c r="A24" s="24">
        <f>'विद्य्र्थ्याची माहिती'!A24</f>
        <v>15</v>
      </c>
      <c r="B24" s="25">
        <f>'विद्य्र्थ्याची माहिती'!B24</f>
        <v>0</v>
      </c>
      <c r="C24" s="60"/>
      <c r="D24" s="60"/>
      <c r="E24" s="33">
        <f t="shared" si="0"/>
        <v>0</v>
      </c>
      <c r="F24" s="60"/>
      <c r="G24" s="60"/>
      <c r="H24" s="33">
        <f t="shared" si="1"/>
        <v>0</v>
      </c>
      <c r="I24" s="27">
        <f t="shared" si="3"/>
        <v>0</v>
      </c>
      <c r="J24" s="60"/>
      <c r="K24" s="60"/>
      <c r="L24" s="33">
        <f t="shared" si="4"/>
        <v>0</v>
      </c>
      <c r="M24" s="60"/>
      <c r="N24" s="60"/>
      <c r="O24" s="33">
        <f t="shared" si="5"/>
        <v>0</v>
      </c>
      <c r="P24" s="27">
        <f t="shared" si="2"/>
        <v>0</v>
      </c>
      <c r="Q24" s="18"/>
      <c r="R24" s="18"/>
      <c r="S24" s="18"/>
    </row>
    <row r="25" spans="1:19" s="19" customFormat="1" ht="21.6" customHeight="1">
      <c r="A25" s="24">
        <f>'विद्य्र्थ्याची माहिती'!A25</f>
        <v>16</v>
      </c>
      <c r="B25" s="25">
        <f>'विद्य्र्थ्याची माहिती'!B25</f>
        <v>0</v>
      </c>
      <c r="C25" s="60"/>
      <c r="D25" s="60"/>
      <c r="E25" s="33">
        <f t="shared" si="0"/>
        <v>0</v>
      </c>
      <c r="F25" s="60"/>
      <c r="G25" s="60"/>
      <c r="H25" s="33">
        <f t="shared" si="1"/>
        <v>0</v>
      </c>
      <c r="I25" s="27">
        <f t="shared" si="3"/>
        <v>0</v>
      </c>
      <c r="J25" s="60"/>
      <c r="K25" s="60"/>
      <c r="L25" s="33">
        <f t="shared" si="4"/>
        <v>0</v>
      </c>
      <c r="M25" s="60"/>
      <c r="N25" s="60"/>
      <c r="O25" s="33">
        <f t="shared" si="5"/>
        <v>0</v>
      </c>
      <c r="P25" s="27">
        <f t="shared" si="2"/>
        <v>0</v>
      </c>
      <c r="Q25" s="18"/>
      <c r="R25" s="18"/>
      <c r="S25" s="18"/>
    </row>
    <row r="26" spans="1:19" s="19" customFormat="1" ht="21.6" customHeight="1">
      <c r="A26" s="24">
        <f>'विद्य्र्थ्याची माहिती'!A26</f>
        <v>17</v>
      </c>
      <c r="B26" s="25">
        <f>'विद्य्र्थ्याची माहिती'!B26</f>
        <v>0</v>
      </c>
      <c r="C26" s="60"/>
      <c r="D26" s="60"/>
      <c r="E26" s="33">
        <f t="shared" si="0"/>
        <v>0</v>
      </c>
      <c r="F26" s="60"/>
      <c r="G26" s="60"/>
      <c r="H26" s="33">
        <f t="shared" si="1"/>
        <v>0</v>
      </c>
      <c r="I26" s="27">
        <f t="shared" si="3"/>
        <v>0</v>
      </c>
      <c r="J26" s="60"/>
      <c r="K26" s="60"/>
      <c r="L26" s="33">
        <f t="shared" si="4"/>
        <v>0</v>
      </c>
      <c r="M26" s="60"/>
      <c r="N26" s="60"/>
      <c r="O26" s="33">
        <f t="shared" si="5"/>
        <v>0</v>
      </c>
      <c r="P26" s="27">
        <f t="shared" si="2"/>
        <v>0</v>
      </c>
      <c r="Q26" s="18"/>
      <c r="R26" s="18"/>
      <c r="S26" s="18"/>
    </row>
    <row r="27" spans="1:19" s="19" customFormat="1" ht="21.6" customHeight="1">
      <c r="A27" s="24">
        <f>'विद्य्र्थ्याची माहिती'!A27</f>
        <v>18</v>
      </c>
      <c r="B27" s="25">
        <f>'विद्य्र्थ्याची माहिती'!B27</f>
        <v>0</v>
      </c>
      <c r="C27" s="60"/>
      <c r="D27" s="60"/>
      <c r="E27" s="33">
        <f t="shared" si="0"/>
        <v>0</v>
      </c>
      <c r="F27" s="60"/>
      <c r="G27" s="60"/>
      <c r="H27" s="33">
        <f t="shared" si="1"/>
        <v>0</v>
      </c>
      <c r="I27" s="27">
        <f t="shared" si="3"/>
        <v>0</v>
      </c>
      <c r="J27" s="60"/>
      <c r="K27" s="60"/>
      <c r="L27" s="33">
        <f t="shared" si="4"/>
        <v>0</v>
      </c>
      <c r="M27" s="60"/>
      <c r="N27" s="60"/>
      <c r="O27" s="33">
        <f t="shared" si="5"/>
        <v>0</v>
      </c>
      <c r="P27" s="27">
        <f t="shared" si="2"/>
        <v>0</v>
      </c>
      <c r="Q27" s="18"/>
      <c r="R27" s="18"/>
      <c r="S27" s="18"/>
    </row>
    <row r="28" spans="1:19" s="19" customFormat="1" ht="21.6" customHeight="1">
      <c r="A28" s="24">
        <f>'विद्य्र्थ्याची माहिती'!A28</f>
        <v>19</v>
      </c>
      <c r="B28" s="25">
        <f>'विद्य्र्थ्याची माहिती'!B28</f>
        <v>0</v>
      </c>
      <c r="C28" s="60"/>
      <c r="D28" s="60"/>
      <c r="E28" s="33">
        <f t="shared" si="0"/>
        <v>0</v>
      </c>
      <c r="F28" s="60"/>
      <c r="G28" s="60"/>
      <c r="H28" s="33">
        <f t="shared" si="1"/>
        <v>0</v>
      </c>
      <c r="I28" s="27">
        <f t="shared" si="3"/>
        <v>0</v>
      </c>
      <c r="J28" s="60"/>
      <c r="K28" s="60"/>
      <c r="L28" s="33">
        <f t="shared" si="4"/>
        <v>0</v>
      </c>
      <c r="M28" s="60"/>
      <c r="N28" s="60"/>
      <c r="O28" s="33">
        <f t="shared" si="5"/>
        <v>0</v>
      </c>
      <c r="P28" s="27">
        <f t="shared" si="2"/>
        <v>0</v>
      </c>
      <c r="Q28" s="18"/>
      <c r="R28" s="18"/>
      <c r="S28" s="18"/>
    </row>
    <row r="29" spans="1:19" s="19" customFormat="1" ht="21.6" customHeight="1">
      <c r="A29" s="24">
        <f>'विद्य्र्थ्याची माहिती'!A29</f>
        <v>20</v>
      </c>
      <c r="B29" s="25">
        <f>'विद्य्र्थ्याची माहिती'!B29</f>
        <v>0</v>
      </c>
      <c r="C29" s="60"/>
      <c r="D29" s="60"/>
      <c r="E29" s="33">
        <f t="shared" si="0"/>
        <v>0</v>
      </c>
      <c r="F29" s="60"/>
      <c r="G29" s="60"/>
      <c r="H29" s="33">
        <f t="shared" si="1"/>
        <v>0</v>
      </c>
      <c r="I29" s="27">
        <f t="shared" si="3"/>
        <v>0</v>
      </c>
      <c r="J29" s="60"/>
      <c r="K29" s="60"/>
      <c r="L29" s="33">
        <f t="shared" si="4"/>
        <v>0</v>
      </c>
      <c r="M29" s="60"/>
      <c r="N29" s="60"/>
      <c r="O29" s="33">
        <f t="shared" si="5"/>
        <v>0</v>
      </c>
      <c r="P29" s="27">
        <f t="shared" si="2"/>
        <v>0</v>
      </c>
      <c r="Q29" s="18"/>
      <c r="R29" s="18"/>
      <c r="S29" s="18"/>
    </row>
    <row r="30" spans="1:19" s="19" customFormat="1" ht="21.6" customHeight="1">
      <c r="A30" s="24">
        <f>'विद्य्र्थ्याची माहिती'!A30</f>
        <v>21</v>
      </c>
      <c r="B30" s="25">
        <f>'विद्य्र्थ्याची माहिती'!B30</f>
        <v>0</v>
      </c>
      <c r="C30" s="60"/>
      <c r="D30" s="60"/>
      <c r="E30" s="33">
        <f t="shared" si="0"/>
        <v>0</v>
      </c>
      <c r="F30" s="60"/>
      <c r="G30" s="60"/>
      <c r="H30" s="33">
        <f t="shared" si="1"/>
        <v>0</v>
      </c>
      <c r="I30" s="27">
        <f t="shared" si="3"/>
        <v>0</v>
      </c>
      <c r="J30" s="60"/>
      <c r="K30" s="60"/>
      <c r="L30" s="33">
        <f t="shared" si="4"/>
        <v>0</v>
      </c>
      <c r="M30" s="60"/>
      <c r="N30" s="60"/>
      <c r="O30" s="33">
        <f t="shared" si="5"/>
        <v>0</v>
      </c>
      <c r="P30" s="27">
        <f t="shared" si="2"/>
        <v>0</v>
      </c>
      <c r="Q30" s="18"/>
      <c r="R30" s="18"/>
      <c r="S30" s="18"/>
    </row>
    <row r="31" spans="1:19" s="19" customFormat="1" ht="21.6" customHeight="1">
      <c r="A31" s="24">
        <f>'विद्य्र्थ्याची माहिती'!A31</f>
        <v>22</v>
      </c>
      <c r="B31" s="25">
        <f>'विद्य्र्थ्याची माहिती'!B31</f>
        <v>0</v>
      </c>
      <c r="C31" s="60"/>
      <c r="D31" s="60"/>
      <c r="E31" s="33">
        <f t="shared" si="0"/>
        <v>0</v>
      </c>
      <c r="F31" s="60"/>
      <c r="G31" s="60"/>
      <c r="H31" s="33">
        <f t="shared" si="1"/>
        <v>0</v>
      </c>
      <c r="I31" s="27">
        <f t="shared" si="3"/>
        <v>0</v>
      </c>
      <c r="J31" s="60"/>
      <c r="K31" s="60"/>
      <c r="L31" s="33">
        <f t="shared" si="4"/>
        <v>0</v>
      </c>
      <c r="M31" s="60"/>
      <c r="N31" s="60"/>
      <c r="O31" s="33">
        <f t="shared" si="5"/>
        <v>0</v>
      </c>
      <c r="P31" s="27">
        <f t="shared" si="2"/>
        <v>0</v>
      </c>
      <c r="Q31" s="18"/>
      <c r="R31" s="18"/>
      <c r="S31" s="18"/>
    </row>
    <row r="32" spans="1:19" s="19" customFormat="1" ht="21.6" customHeight="1">
      <c r="A32" s="24">
        <f>'विद्य्र्थ्याची माहिती'!A32</f>
        <v>23</v>
      </c>
      <c r="B32" s="25">
        <f>'विद्य्र्थ्याची माहिती'!B32</f>
        <v>0</v>
      </c>
      <c r="C32" s="60"/>
      <c r="D32" s="60"/>
      <c r="E32" s="33">
        <f t="shared" si="0"/>
        <v>0</v>
      </c>
      <c r="F32" s="60"/>
      <c r="G32" s="60"/>
      <c r="H32" s="33">
        <f t="shared" si="1"/>
        <v>0</v>
      </c>
      <c r="I32" s="27">
        <f t="shared" si="3"/>
        <v>0</v>
      </c>
      <c r="J32" s="60"/>
      <c r="K32" s="60"/>
      <c r="L32" s="33">
        <f t="shared" si="4"/>
        <v>0</v>
      </c>
      <c r="M32" s="60"/>
      <c r="N32" s="60"/>
      <c r="O32" s="33">
        <f t="shared" si="5"/>
        <v>0</v>
      </c>
      <c r="P32" s="27">
        <f t="shared" si="2"/>
        <v>0</v>
      </c>
      <c r="Q32" s="18"/>
      <c r="R32" s="18"/>
      <c r="S32" s="18"/>
    </row>
    <row r="33" spans="1:19" s="19" customFormat="1" ht="21.6" customHeight="1">
      <c r="A33" s="24">
        <f>'विद्य्र्थ्याची माहिती'!A33</f>
        <v>24</v>
      </c>
      <c r="B33" s="25">
        <f>'विद्य्र्थ्याची माहिती'!B33</f>
        <v>0</v>
      </c>
      <c r="C33" s="60"/>
      <c r="D33" s="60"/>
      <c r="E33" s="33">
        <f t="shared" si="0"/>
        <v>0</v>
      </c>
      <c r="F33" s="60"/>
      <c r="G33" s="60"/>
      <c r="H33" s="33">
        <f t="shared" si="1"/>
        <v>0</v>
      </c>
      <c r="I33" s="27">
        <f t="shared" si="3"/>
        <v>0</v>
      </c>
      <c r="J33" s="60"/>
      <c r="K33" s="60"/>
      <c r="L33" s="33">
        <f t="shared" si="4"/>
        <v>0</v>
      </c>
      <c r="M33" s="60"/>
      <c r="N33" s="60"/>
      <c r="O33" s="33">
        <f t="shared" si="5"/>
        <v>0</v>
      </c>
      <c r="P33" s="27">
        <f t="shared" si="2"/>
        <v>0</v>
      </c>
      <c r="Q33" s="18"/>
      <c r="R33" s="18"/>
      <c r="S33" s="18"/>
    </row>
    <row r="34" spans="1:19" s="19" customFormat="1" ht="21.6" customHeight="1">
      <c r="A34" s="24">
        <f>'विद्य्र्थ्याची माहिती'!A34</f>
        <v>25</v>
      </c>
      <c r="B34" s="25">
        <f>'विद्य्र्थ्याची माहिती'!B34</f>
        <v>0</v>
      </c>
      <c r="C34" s="60"/>
      <c r="D34" s="60"/>
      <c r="E34" s="33">
        <f t="shared" si="0"/>
        <v>0</v>
      </c>
      <c r="F34" s="60"/>
      <c r="G34" s="60"/>
      <c r="H34" s="33">
        <f t="shared" si="1"/>
        <v>0</v>
      </c>
      <c r="I34" s="27">
        <f t="shared" si="3"/>
        <v>0</v>
      </c>
      <c r="J34" s="60"/>
      <c r="K34" s="60"/>
      <c r="L34" s="33">
        <f t="shared" si="4"/>
        <v>0</v>
      </c>
      <c r="M34" s="60"/>
      <c r="N34" s="60"/>
      <c r="O34" s="33">
        <f t="shared" si="5"/>
        <v>0</v>
      </c>
      <c r="P34" s="27">
        <f t="shared" si="2"/>
        <v>0</v>
      </c>
      <c r="Q34" s="18"/>
      <c r="R34" s="18"/>
      <c r="S34" s="18"/>
    </row>
    <row r="35" spans="1:19" s="19" customFormat="1" ht="21.6" customHeight="1">
      <c r="A35" s="24">
        <f>'विद्य्र्थ्याची माहिती'!A35</f>
        <v>26</v>
      </c>
      <c r="B35" s="25">
        <f>'विद्य्र्थ्याची माहिती'!B35</f>
        <v>0</v>
      </c>
      <c r="C35" s="60"/>
      <c r="D35" s="60"/>
      <c r="E35" s="33">
        <f t="shared" si="0"/>
        <v>0</v>
      </c>
      <c r="F35" s="60"/>
      <c r="G35" s="60"/>
      <c r="H35" s="33">
        <f t="shared" si="1"/>
        <v>0</v>
      </c>
      <c r="I35" s="27">
        <f t="shared" si="3"/>
        <v>0</v>
      </c>
      <c r="J35" s="60"/>
      <c r="K35" s="60"/>
      <c r="L35" s="33">
        <f t="shared" si="4"/>
        <v>0</v>
      </c>
      <c r="M35" s="60"/>
      <c r="N35" s="60"/>
      <c r="O35" s="33">
        <f t="shared" si="5"/>
        <v>0</v>
      </c>
      <c r="P35" s="27">
        <f t="shared" si="2"/>
        <v>0</v>
      </c>
      <c r="Q35" s="18"/>
      <c r="R35" s="18"/>
      <c r="S35" s="18"/>
    </row>
    <row r="36" spans="1:19" s="19" customFormat="1" ht="21.6" customHeight="1">
      <c r="A36" s="24">
        <f>'विद्य्र्थ्याची माहिती'!A36</f>
        <v>27</v>
      </c>
      <c r="B36" s="25">
        <f>'विद्य्र्थ्याची माहिती'!B36</f>
        <v>0</v>
      </c>
      <c r="C36" s="60"/>
      <c r="D36" s="60"/>
      <c r="E36" s="33">
        <f t="shared" si="0"/>
        <v>0</v>
      </c>
      <c r="F36" s="60"/>
      <c r="G36" s="60"/>
      <c r="H36" s="33">
        <f t="shared" si="1"/>
        <v>0</v>
      </c>
      <c r="I36" s="27">
        <f t="shared" si="3"/>
        <v>0</v>
      </c>
      <c r="J36" s="60"/>
      <c r="K36" s="60"/>
      <c r="L36" s="33">
        <f t="shared" si="4"/>
        <v>0</v>
      </c>
      <c r="M36" s="60"/>
      <c r="N36" s="60"/>
      <c r="O36" s="33">
        <f t="shared" si="5"/>
        <v>0</v>
      </c>
      <c r="P36" s="27">
        <f t="shared" si="2"/>
        <v>0</v>
      </c>
      <c r="Q36" s="18"/>
      <c r="R36" s="18"/>
      <c r="S36" s="18"/>
    </row>
    <row r="37" spans="1:19" s="19" customFormat="1" ht="21.6" customHeight="1">
      <c r="A37" s="24">
        <f>'विद्य्र्थ्याची माहिती'!A37</f>
        <v>28</v>
      </c>
      <c r="B37" s="25">
        <f>'विद्य्र्थ्याची माहिती'!B37</f>
        <v>0</v>
      </c>
      <c r="C37" s="60"/>
      <c r="D37" s="60"/>
      <c r="E37" s="33">
        <f t="shared" si="0"/>
        <v>0</v>
      </c>
      <c r="F37" s="60"/>
      <c r="G37" s="60"/>
      <c r="H37" s="33">
        <f t="shared" si="1"/>
        <v>0</v>
      </c>
      <c r="I37" s="27">
        <f t="shared" si="3"/>
        <v>0</v>
      </c>
      <c r="J37" s="60"/>
      <c r="K37" s="60"/>
      <c r="L37" s="33">
        <f t="shared" si="4"/>
        <v>0</v>
      </c>
      <c r="M37" s="60"/>
      <c r="N37" s="60"/>
      <c r="O37" s="33">
        <f t="shared" si="5"/>
        <v>0</v>
      </c>
      <c r="P37" s="27">
        <f t="shared" si="2"/>
        <v>0</v>
      </c>
      <c r="Q37" s="18"/>
      <c r="R37" s="18"/>
      <c r="S37" s="18"/>
    </row>
    <row r="38" spans="1:19" s="19" customFormat="1" ht="21.6" customHeight="1">
      <c r="A38" s="24">
        <f>'विद्य्र्थ्याची माहिती'!A38</f>
        <v>29</v>
      </c>
      <c r="B38" s="25">
        <f>'विद्य्र्थ्याची माहिती'!B38</f>
        <v>0</v>
      </c>
      <c r="C38" s="60"/>
      <c r="D38" s="60"/>
      <c r="E38" s="33">
        <f t="shared" si="0"/>
        <v>0</v>
      </c>
      <c r="F38" s="60"/>
      <c r="G38" s="60"/>
      <c r="H38" s="33">
        <f t="shared" si="1"/>
        <v>0</v>
      </c>
      <c r="I38" s="27">
        <f t="shared" si="3"/>
        <v>0</v>
      </c>
      <c r="J38" s="60"/>
      <c r="K38" s="60"/>
      <c r="L38" s="33">
        <f t="shared" si="4"/>
        <v>0</v>
      </c>
      <c r="M38" s="60"/>
      <c r="N38" s="60"/>
      <c r="O38" s="33">
        <f t="shared" si="5"/>
        <v>0</v>
      </c>
      <c r="P38" s="27">
        <f t="shared" si="2"/>
        <v>0</v>
      </c>
      <c r="Q38" s="18"/>
      <c r="R38" s="18"/>
      <c r="S38" s="18"/>
    </row>
    <row r="39" spans="1:19" s="19" customFormat="1" ht="21.6" customHeight="1">
      <c r="A39" s="24">
        <f>'विद्य्र्थ्याची माहिती'!A39</f>
        <v>30</v>
      </c>
      <c r="B39" s="25">
        <f>'विद्य्र्थ्याची माहिती'!B39</f>
        <v>0</v>
      </c>
      <c r="C39" s="60"/>
      <c r="D39" s="60"/>
      <c r="E39" s="33">
        <f t="shared" si="0"/>
        <v>0</v>
      </c>
      <c r="F39" s="60"/>
      <c r="G39" s="60"/>
      <c r="H39" s="33">
        <f t="shared" si="1"/>
        <v>0</v>
      </c>
      <c r="I39" s="27">
        <f t="shared" si="3"/>
        <v>0</v>
      </c>
      <c r="J39" s="60"/>
      <c r="K39" s="60"/>
      <c r="L39" s="33">
        <f t="shared" si="4"/>
        <v>0</v>
      </c>
      <c r="M39" s="60"/>
      <c r="N39" s="60"/>
      <c r="O39" s="33">
        <f t="shared" si="5"/>
        <v>0</v>
      </c>
      <c r="P39" s="27">
        <f t="shared" si="2"/>
        <v>0</v>
      </c>
      <c r="Q39" s="18"/>
      <c r="R39" s="18"/>
      <c r="S39" s="18"/>
    </row>
    <row r="40" spans="1:19" s="19" customFormat="1" ht="21.6" customHeight="1">
      <c r="A40" s="24">
        <f>'विद्य्र्थ्याची माहिती'!A40</f>
        <v>31</v>
      </c>
      <c r="B40" s="25">
        <f>'विद्य्र्थ्याची माहिती'!B40</f>
        <v>0</v>
      </c>
      <c r="C40" s="60"/>
      <c r="D40" s="60"/>
      <c r="E40" s="33">
        <f t="shared" si="0"/>
        <v>0</v>
      </c>
      <c r="F40" s="60"/>
      <c r="G40" s="60"/>
      <c r="H40" s="33">
        <f t="shared" si="1"/>
        <v>0</v>
      </c>
      <c r="I40" s="27">
        <f t="shared" si="3"/>
        <v>0</v>
      </c>
      <c r="J40" s="60"/>
      <c r="K40" s="60"/>
      <c r="L40" s="33">
        <f t="shared" si="4"/>
        <v>0</v>
      </c>
      <c r="M40" s="60"/>
      <c r="N40" s="60"/>
      <c r="O40" s="33">
        <f t="shared" si="5"/>
        <v>0</v>
      </c>
      <c r="P40" s="27">
        <f t="shared" si="2"/>
        <v>0</v>
      </c>
      <c r="Q40" s="18"/>
      <c r="R40" s="18"/>
      <c r="S40" s="18"/>
    </row>
    <row r="41" spans="1:19" s="19" customFormat="1" ht="21.6" customHeight="1">
      <c r="A41" s="24">
        <f>'विद्य्र्थ्याची माहिती'!A41</f>
        <v>32</v>
      </c>
      <c r="B41" s="25">
        <f>'विद्य्र्थ्याची माहिती'!B41</f>
        <v>0</v>
      </c>
      <c r="C41" s="60"/>
      <c r="D41" s="60"/>
      <c r="E41" s="33">
        <f t="shared" si="0"/>
        <v>0</v>
      </c>
      <c r="F41" s="60"/>
      <c r="G41" s="60"/>
      <c r="H41" s="33">
        <f t="shared" si="1"/>
        <v>0</v>
      </c>
      <c r="I41" s="27">
        <f t="shared" si="3"/>
        <v>0</v>
      </c>
      <c r="J41" s="60"/>
      <c r="K41" s="60"/>
      <c r="L41" s="33">
        <f t="shared" si="4"/>
        <v>0</v>
      </c>
      <c r="M41" s="60"/>
      <c r="N41" s="60"/>
      <c r="O41" s="33">
        <f t="shared" si="5"/>
        <v>0</v>
      </c>
      <c r="P41" s="27">
        <f t="shared" si="2"/>
        <v>0</v>
      </c>
      <c r="Q41" s="18"/>
      <c r="R41" s="18"/>
      <c r="S41" s="18"/>
    </row>
    <row r="42" spans="1:19" s="19" customFormat="1" ht="21.6" customHeight="1">
      <c r="A42" s="24">
        <f>'विद्य्र्थ्याची माहिती'!A42</f>
        <v>33</v>
      </c>
      <c r="B42" s="25">
        <f>'विद्य्र्थ्याची माहिती'!B42</f>
        <v>0</v>
      </c>
      <c r="C42" s="60"/>
      <c r="D42" s="60"/>
      <c r="E42" s="33">
        <f t="shared" si="0"/>
        <v>0</v>
      </c>
      <c r="F42" s="60"/>
      <c r="G42" s="60"/>
      <c r="H42" s="33">
        <f t="shared" si="1"/>
        <v>0</v>
      </c>
      <c r="I42" s="27">
        <f t="shared" si="3"/>
        <v>0</v>
      </c>
      <c r="J42" s="60"/>
      <c r="K42" s="60"/>
      <c r="L42" s="33">
        <f t="shared" si="4"/>
        <v>0</v>
      </c>
      <c r="M42" s="60"/>
      <c r="N42" s="60"/>
      <c r="O42" s="33">
        <f t="shared" si="5"/>
        <v>0</v>
      </c>
      <c r="P42" s="27">
        <f t="shared" si="2"/>
        <v>0</v>
      </c>
      <c r="Q42" s="18"/>
      <c r="R42" s="18"/>
      <c r="S42" s="18"/>
    </row>
    <row r="43" spans="1:19" s="19" customFormat="1" ht="21.6" customHeight="1">
      <c r="A43" s="24">
        <f>'विद्य्र्थ्याची माहिती'!A43</f>
        <v>34</v>
      </c>
      <c r="B43" s="25">
        <f>'विद्य्र्थ्याची माहिती'!B43</f>
        <v>0</v>
      </c>
      <c r="C43" s="60"/>
      <c r="D43" s="60"/>
      <c r="E43" s="33">
        <f t="shared" ref="E43:E69" si="6">SUM(C43:D43)</f>
        <v>0</v>
      </c>
      <c r="F43" s="60"/>
      <c r="G43" s="60"/>
      <c r="H43" s="33">
        <f t="shared" ref="H43:H69" si="7">SUM(F43:G43)</f>
        <v>0</v>
      </c>
      <c r="I43" s="27">
        <f t="shared" si="3"/>
        <v>0</v>
      </c>
      <c r="J43" s="60"/>
      <c r="K43" s="60"/>
      <c r="L43" s="33">
        <f t="shared" ref="L43:L69" si="8">SUM(J43:K43)</f>
        <v>0</v>
      </c>
      <c r="M43" s="60"/>
      <c r="N43" s="60"/>
      <c r="O43" s="33">
        <f t="shared" ref="O43:O69" si="9">SUM(M43:N43)</f>
        <v>0</v>
      </c>
      <c r="P43" s="27">
        <f t="shared" si="2"/>
        <v>0</v>
      </c>
      <c r="Q43" s="18"/>
      <c r="R43" s="18"/>
      <c r="S43" s="18"/>
    </row>
    <row r="44" spans="1:19" s="19" customFormat="1" ht="21.6" customHeight="1">
      <c r="A44" s="24">
        <f>'विद्य्र्थ्याची माहिती'!A44</f>
        <v>35</v>
      </c>
      <c r="B44" s="25">
        <f>'विद्य्र्थ्याची माहिती'!B44</f>
        <v>0</v>
      </c>
      <c r="C44" s="60"/>
      <c r="D44" s="60"/>
      <c r="E44" s="33">
        <f t="shared" si="6"/>
        <v>0</v>
      </c>
      <c r="F44" s="60"/>
      <c r="G44" s="60"/>
      <c r="H44" s="33">
        <f t="shared" si="7"/>
        <v>0</v>
      </c>
      <c r="I44" s="27">
        <f t="shared" si="3"/>
        <v>0</v>
      </c>
      <c r="J44" s="60"/>
      <c r="K44" s="60"/>
      <c r="L44" s="33">
        <f t="shared" si="8"/>
        <v>0</v>
      </c>
      <c r="M44" s="60"/>
      <c r="N44" s="60"/>
      <c r="O44" s="33">
        <f t="shared" si="9"/>
        <v>0</v>
      </c>
      <c r="P44" s="27">
        <f t="shared" si="2"/>
        <v>0</v>
      </c>
      <c r="Q44" s="18"/>
      <c r="R44" s="18"/>
      <c r="S44" s="18"/>
    </row>
    <row r="45" spans="1:19" s="19" customFormat="1" ht="21.6" customHeight="1">
      <c r="A45" s="24">
        <f>'विद्य्र्थ्याची माहिती'!A45</f>
        <v>36</v>
      </c>
      <c r="B45" s="25">
        <f>'विद्य्र्थ्याची माहिती'!B45</f>
        <v>0</v>
      </c>
      <c r="C45" s="60"/>
      <c r="D45" s="60"/>
      <c r="E45" s="33">
        <f t="shared" si="6"/>
        <v>0</v>
      </c>
      <c r="F45" s="60"/>
      <c r="G45" s="60"/>
      <c r="H45" s="33">
        <f t="shared" si="7"/>
        <v>0</v>
      </c>
      <c r="I45" s="27">
        <f t="shared" si="3"/>
        <v>0</v>
      </c>
      <c r="J45" s="60"/>
      <c r="K45" s="60"/>
      <c r="L45" s="33">
        <f t="shared" si="8"/>
        <v>0</v>
      </c>
      <c r="M45" s="60"/>
      <c r="N45" s="60"/>
      <c r="O45" s="33">
        <f t="shared" si="9"/>
        <v>0</v>
      </c>
      <c r="P45" s="27">
        <f t="shared" si="2"/>
        <v>0</v>
      </c>
      <c r="Q45" s="18"/>
      <c r="R45" s="18"/>
      <c r="S45" s="18"/>
    </row>
    <row r="46" spans="1:19" s="19" customFormat="1" ht="21.6" customHeight="1">
      <c r="A46" s="24">
        <f>'विद्य्र्थ्याची माहिती'!A46</f>
        <v>37</v>
      </c>
      <c r="B46" s="25">
        <f>'विद्य्र्थ्याची माहिती'!B46</f>
        <v>0</v>
      </c>
      <c r="C46" s="60"/>
      <c r="D46" s="60"/>
      <c r="E46" s="33">
        <f t="shared" si="6"/>
        <v>0</v>
      </c>
      <c r="F46" s="60"/>
      <c r="G46" s="60"/>
      <c r="H46" s="33">
        <f t="shared" si="7"/>
        <v>0</v>
      </c>
      <c r="I46" s="27">
        <f t="shared" si="3"/>
        <v>0</v>
      </c>
      <c r="J46" s="60"/>
      <c r="K46" s="60"/>
      <c r="L46" s="33">
        <f t="shared" si="8"/>
        <v>0</v>
      </c>
      <c r="M46" s="60"/>
      <c r="N46" s="60"/>
      <c r="O46" s="33">
        <f t="shared" si="9"/>
        <v>0</v>
      </c>
      <c r="P46" s="27">
        <f t="shared" si="2"/>
        <v>0</v>
      </c>
      <c r="Q46" s="18"/>
      <c r="R46" s="18"/>
      <c r="S46" s="18"/>
    </row>
    <row r="47" spans="1:19" s="19" customFormat="1" ht="21.6" customHeight="1">
      <c r="A47" s="24">
        <f>'विद्य्र्थ्याची माहिती'!A47</f>
        <v>38</v>
      </c>
      <c r="B47" s="25">
        <f>'विद्य्र्थ्याची माहिती'!B47</f>
        <v>0</v>
      </c>
      <c r="C47" s="60"/>
      <c r="D47" s="60"/>
      <c r="E47" s="33">
        <f t="shared" si="6"/>
        <v>0</v>
      </c>
      <c r="F47" s="60"/>
      <c r="G47" s="60"/>
      <c r="H47" s="33">
        <f t="shared" si="7"/>
        <v>0</v>
      </c>
      <c r="I47" s="27">
        <f t="shared" si="3"/>
        <v>0</v>
      </c>
      <c r="J47" s="60"/>
      <c r="K47" s="60"/>
      <c r="L47" s="33">
        <f t="shared" si="8"/>
        <v>0</v>
      </c>
      <c r="M47" s="60"/>
      <c r="N47" s="60"/>
      <c r="O47" s="33">
        <f t="shared" si="9"/>
        <v>0</v>
      </c>
      <c r="P47" s="27">
        <f t="shared" si="2"/>
        <v>0</v>
      </c>
      <c r="Q47" s="18"/>
      <c r="R47" s="18"/>
      <c r="S47" s="18"/>
    </row>
    <row r="48" spans="1:19" s="19" customFormat="1" ht="21.6" customHeight="1">
      <c r="A48" s="24">
        <f>'विद्य्र्थ्याची माहिती'!A48</f>
        <v>39</v>
      </c>
      <c r="B48" s="25">
        <f>'विद्य्र्थ्याची माहिती'!B48</f>
        <v>0</v>
      </c>
      <c r="C48" s="60"/>
      <c r="D48" s="60"/>
      <c r="E48" s="33">
        <f t="shared" si="6"/>
        <v>0</v>
      </c>
      <c r="F48" s="60"/>
      <c r="G48" s="60"/>
      <c r="H48" s="33">
        <f t="shared" si="7"/>
        <v>0</v>
      </c>
      <c r="I48" s="27">
        <f t="shared" si="3"/>
        <v>0</v>
      </c>
      <c r="J48" s="60"/>
      <c r="K48" s="60"/>
      <c r="L48" s="33">
        <f t="shared" si="8"/>
        <v>0</v>
      </c>
      <c r="M48" s="60"/>
      <c r="N48" s="60"/>
      <c r="O48" s="33">
        <f t="shared" si="9"/>
        <v>0</v>
      </c>
      <c r="P48" s="27">
        <f t="shared" si="2"/>
        <v>0</v>
      </c>
      <c r="Q48" s="18"/>
      <c r="R48" s="18"/>
      <c r="S48" s="18"/>
    </row>
    <row r="49" spans="1:19" s="19" customFormat="1" ht="21.6" customHeight="1">
      <c r="A49" s="24">
        <f>'विद्य्र्थ्याची माहिती'!A49</f>
        <v>40</v>
      </c>
      <c r="B49" s="25">
        <f>'विद्य्र्थ्याची माहिती'!B49</f>
        <v>0</v>
      </c>
      <c r="C49" s="60"/>
      <c r="D49" s="60"/>
      <c r="E49" s="33">
        <f t="shared" si="6"/>
        <v>0</v>
      </c>
      <c r="F49" s="60"/>
      <c r="G49" s="60"/>
      <c r="H49" s="33">
        <f t="shared" si="7"/>
        <v>0</v>
      </c>
      <c r="I49" s="27">
        <f t="shared" si="3"/>
        <v>0</v>
      </c>
      <c r="J49" s="60"/>
      <c r="K49" s="60"/>
      <c r="L49" s="33">
        <f t="shared" si="8"/>
        <v>0</v>
      </c>
      <c r="M49" s="60"/>
      <c r="N49" s="60"/>
      <c r="O49" s="33">
        <f t="shared" si="9"/>
        <v>0</v>
      </c>
      <c r="P49" s="27">
        <f t="shared" si="2"/>
        <v>0</v>
      </c>
      <c r="Q49" s="18"/>
      <c r="R49" s="18"/>
      <c r="S49" s="18"/>
    </row>
    <row r="50" spans="1:19" s="19" customFormat="1" ht="21.6" customHeight="1">
      <c r="A50" s="24">
        <f>'विद्य्र्थ्याची माहिती'!A50</f>
        <v>41</v>
      </c>
      <c r="B50" s="25">
        <f>'विद्य्र्थ्याची माहिती'!B50</f>
        <v>0</v>
      </c>
      <c r="C50" s="60"/>
      <c r="D50" s="60"/>
      <c r="E50" s="33">
        <f t="shared" si="6"/>
        <v>0</v>
      </c>
      <c r="F50" s="60"/>
      <c r="G50" s="60"/>
      <c r="H50" s="33">
        <f t="shared" si="7"/>
        <v>0</v>
      </c>
      <c r="I50" s="27">
        <f t="shared" si="3"/>
        <v>0</v>
      </c>
      <c r="J50" s="60"/>
      <c r="K50" s="60"/>
      <c r="L50" s="33">
        <f t="shared" si="8"/>
        <v>0</v>
      </c>
      <c r="M50" s="60"/>
      <c r="N50" s="60"/>
      <c r="O50" s="33">
        <f t="shared" si="9"/>
        <v>0</v>
      </c>
      <c r="P50" s="27">
        <f t="shared" si="2"/>
        <v>0</v>
      </c>
      <c r="Q50" s="18"/>
      <c r="R50" s="18"/>
      <c r="S50" s="18"/>
    </row>
    <row r="51" spans="1:19" s="19" customFormat="1" ht="21.6" customHeight="1">
      <c r="A51" s="24">
        <f>'विद्य्र्थ्याची माहिती'!A51</f>
        <v>42</v>
      </c>
      <c r="B51" s="25">
        <f>'विद्य्र्थ्याची माहिती'!B51</f>
        <v>0</v>
      </c>
      <c r="C51" s="60"/>
      <c r="D51" s="60"/>
      <c r="E51" s="33">
        <f t="shared" si="6"/>
        <v>0</v>
      </c>
      <c r="F51" s="60"/>
      <c r="G51" s="60"/>
      <c r="H51" s="33">
        <f t="shared" si="7"/>
        <v>0</v>
      </c>
      <c r="I51" s="27">
        <f t="shared" si="3"/>
        <v>0</v>
      </c>
      <c r="J51" s="60"/>
      <c r="K51" s="60"/>
      <c r="L51" s="33">
        <f t="shared" si="8"/>
        <v>0</v>
      </c>
      <c r="M51" s="60"/>
      <c r="N51" s="60"/>
      <c r="O51" s="33">
        <f t="shared" si="9"/>
        <v>0</v>
      </c>
      <c r="P51" s="27">
        <f t="shared" si="2"/>
        <v>0</v>
      </c>
      <c r="Q51" s="18"/>
      <c r="R51" s="18"/>
      <c r="S51" s="18"/>
    </row>
    <row r="52" spans="1:19" s="19" customFormat="1" ht="21.6" customHeight="1">
      <c r="A52" s="24">
        <f>'विद्य्र्थ्याची माहिती'!A52</f>
        <v>43</v>
      </c>
      <c r="B52" s="25">
        <f>'विद्य्र्थ्याची माहिती'!B52</f>
        <v>0</v>
      </c>
      <c r="C52" s="60"/>
      <c r="D52" s="60"/>
      <c r="E52" s="33">
        <f t="shared" si="6"/>
        <v>0</v>
      </c>
      <c r="F52" s="60"/>
      <c r="G52" s="60"/>
      <c r="H52" s="33">
        <f t="shared" si="7"/>
        <v>0</v>
      </c>
      <c r="I52" s="27">
        <f t="shared" si="3"/>
        <v>0</v>
      </c>
      <c r="J52" s="60"/>
      <c r="K52" s="60"/>
      <c r="L52" s="33">
        <f t="shared" si="8"/>
        <v>0</v>
      </c>
      <c r="M52" s="60"/>
      <c r="N52" s="60"/>
      <c r="O52" s="33">
        <f t="shared" si="9"/>
        <v>0</v>
      </c>
      <c r="P52" s="27">
        <f t="shared" si="2"/>
        <v>0</v>
      </c>
      <c r="Q52" s="18"/>
      <c r="R52" s="18"/>
      <c r="S52" s="18"/>
    </row>
    <row r="53" spans="1:19" s="19" customFormat="1" ht="21.6" customHeight="1">
      <c r="A53" s="24">
        <f>'विद्य्र्थ्याची माहिती'!A53</f>
        <v>44</v>
      </c>
      <c r="B53" s="25">
        <f>'विद्य्र्थ्याची माहिती'!B53</f>
        <v>0</v>
      </c>
      <c r="C53" s="60"/>
      <c r="D53" s="60"/>
      <c r="E53" s="33">
        <f t="shared" si="6"/>
        <v>0</v>
      </c>
      <c r="F53" s="60"/>
      <c r="G53" s="60"/>
      <c r="H53" s="33">
        <f t="shared" si="7"/>
        <v>0</v>
      </c>
      <c r="I53" s="27">
        <f t="shared" si="3"/>
        <v>0</v>
      </c>
      <c r="J53" s="60"/>
      <c r="K53" s="60"/>
      <c r="L53" s="33">
        <f t="shared" si="8"/>
        <v>0</v>
      </c>
      <c r="M53" s="60"/>
      <c r="N53" s="60"/>
      <c r="O53" s="33">
        <f t="shared" si="9"/>
        <v>0</v>
      </c>
      <c r="P53" s="27">
        <f t="shared" si="2"/>
        <v>0</v>
      </c>
      <c r="Q53" s="18"/>
      <c r="R53" s="18"/>
      <c r="S53" s="18"/>
    </row>
    <row r="54" spans="1:19" s="19" customFormat="1" ht="21.6" customHeight="1">
      <c r="A54" s="24">
        <f>'विद्य्र्थ्याची माहिती'!A54</f>
        <v>45</v>
      </c>
      <c r="B54" s="25">
        <f>'विद्य्र्थ्याची माहिती'!B54</f>
        <v>0</v>
      </c>
      <c r="C54" s="60"/>
      <c r="D54" s="60"/>
      <c r="E54" s="33">
        <f t="shared" si="6"/>
        <v>0</v>
      </c>
      <c r="F54" s="60"/>
      <c r="G54" s="60"/>
      <c r="H54" s="33">
        <f t="shared" si="7"/>
        <v>0</v>
      </c>
      <c r="I54" s="27">
        <f t="shared" si="3"/>
        <v>0</v>
      </c>
      <c r="J54" s="60"/>
      <c r="K54" s="60"/>
      <c r="L54" s="33">
        <f t="shared" si="8"/>
        <v>0</v>
      </c>
      <c r="M54" s="60"/>
      <c r="N54" s="60"/>
      <c r="O54" s="33">
        <f t="shared" si="9"/>
        <v>0</v>
      </c>
      <c r="P54" s="27">
        <f t="shared" si="2"/>
        <v>0</v>
      </c>
      <c r="Q54" s="18"/>
      <c r="R54" s="18"/>
      <c r="S54" s="18"/>
    </row>
    <row r="55" spans="1:19" s="19" customFormat="1" ht="21.6" customHeight="1">
      <c r="A55" s="24">
        <f>'विद्य्र्थ्याची माहिती'!A55</f>
        <v>46</v>
      </c>
      <c r="B55" s="25">
        <f>'विद्य्र्थ्याची माहिती'!B55</f>
        <v>0</v>
      </c>
      <c r="C55" s="60"/>
      <c r="D55" s="60"/>
      <c r="E55" s="33">
        <f t="shared" si="6"/>
        <v>0</v>
      </c>
      <c r="F55" s="60"/>
      <c r="G55" s="60"/>
      <c r="H55" s="33">
        <f t="shared" si="7"/>
        <v>0</v>
      </c>
      <c r="I55" s="27">
        <f t="shared" si="3"/>
        <v>0</v>
      </c>
      <c r="J55" s="60"/>
      <c r="K55" s="60"/>
      <c r="L55" s="33">
        <f t="shared" si="8"/>
        <v>0</v>
      </c>
      <c r="M55" s="60"/>
      <c r="N55" s="60"/>
      <c r="O55" s="33">
        <f t="shared" si="9"/>
        <v>0</v>
      </c>
      <c r="P55" s="27">
        <f t="shared" si="2"/>
        <v>0</v>
      </c>
      <c r="Q55" s="18"/>
      <c r="R55" s="18"/>
      <c r="S55" s="18"/>
    </row>
    <row r="56" spans="1:19" s="19" customFormat="1" ht="21.6" customHeight="1">
      <c r="A56" s="24">
        <f>'विद्य्र्थ्याची माहिती'!A56</f>
        <v>47</v>
      </c>
      <c r="B56" s="25">
        <f>'विद्य्र्थ्याची माहिती'!B56</f>
        <v>0</v>
      </c>
      <c r="C56" s="60"/>
      <c r="D56" s="60"/>
      <c r="E56" s="33">
        <f t="shared" si="6"/>
        <v>0</v>
      </c>
      <c r="F56" s="60"/>
      <c r="G56" s="60"/>
      <c r="H56" s="33">
        <f t="shared" si="7"/>
        <v>0</v>
      </c>
      <c r="I56" s="27">
        <f t="shared" si="3"/>
        <v>0</v>
      </c>
      <c r="J56" s="60"/>
      <c r="K56" s="60"/>
      <c r="L56" s="33">
        <f t="shared" si="8"/>
        <v>0</v>
      </c>
      <c r="M56" s="60"/>
      <c r="N56" s="60"/>
      <c r="O56" s="33">
        <f t="shared" si="9"/>
        <v>0</v>
      </c>
      <c r="P56" s="27">
        <f t="shared" si="2"/>
        <v>0</v>
      </c>
      <c r="Q56" s="18"/>
      <c r="R56" s="18"/>
      <c r="S56" s="18"/>
    </row>
    <row r="57" spans="1:19" s="19" customFormat="1" ht="21.6" customHeight="1">
      <c r="A57" s="24">
        <f>'विद्य्र्थ्याची माहिती'!A57</f>
        <v>48</v>
      </c>
      <c r="B57" s="25">
        <f>'विद्य्र्थ्याची माहिती'!B57</f>
        <v>0</v>
      </c>
      <c r="C57" s="60"/>
      <c r="D57" s="60"/>
      <c r="E57" s="33">
        <f t="shared" si="6"/>
        <v>0</v>
      </c>
      <c r="F57" s="60"/>
      <c r="G57" s="60"/>
      <c r="H57" s="33">
        <f t="shared" si="7"/>
        <v>0</v>
      </c>
      <c r="I57" s="27">
        <f t="shared" si="3"/>
        <v>0</v>
      </c>
      <c r="J57" s="60"/>
      <c r="K57" s="60"/>
      <c r="L57" s="33">
        <f t="shared" si="8"/>
        <v>0</v>
      </c>
      <c r="M57" s="60"/>
      <c r="N57" s="60"/>
      <c r="O57" s="33">
        <f t="shared" si="9"/>
        <v>0</v>
      </c>
      <c r="P57" s="27">
        <f t="shared" si="2"/>
        <v>0</v>
      </c>
      <c r="Q57" s="18"/>
      <c r="R57" s="18"/>
      <c r="S57" s="18"/>
    </row>
    <row r="58" spans="1:19" s="19" customFormat="1" ht="21.6" customHeight="1">
      <c r="A58" s="24">
        <f>'विद्य्र्थ्याची माहिती'!A58</f>
        <v>49</v>
      </c>
      <c r="B58" s="25">
        <f>'विद्य्र्थ्याची माहिती'!B58</f>
        <v>0</v>
      </c>
      <c r="C58" s="60"/>
      <c r="D58" s="60"/>
      <c r="E58" s="33">
        <f t="shared" si="6"/>
        <v>0</v>
      </c>
      <c r="F58" s="60"/>
      <c r="G58" s="60"/>
      <c r="H58" s="33">
        <f t="shared" si="7"/>
        <v>0</v>
      </c>
      <c r="I58" s="27">
        <f t="shared" si="3"/>
        <v>0</v>
      </c>
      <c r="J58" s="60"/>
      <c r="K58" s="60"/>
      <c r="L58" s="33">
        <f t="shared" si="8"/>
        <v>0</v>
      </c>
      <c r="M58" s="60"/>
      <c r="N58" s="60"/>
      <c r="O58" s="33">
        <f t="shared" si="9"/>
        <v>0</v>
      </c>
      <c r="P58" s="27">
        <f t="shared" si="2"/>
        <v>0</v>
      </c>
      <c r="Q58" s="18"/>
      <c r="R58" s="18"/>
      <c r="S58" s="18"/>
    </row>
    <row r="59" spans="1:19" s="19" customFormat="1" ht="21.6" customHeight="1">
      <c r="A59" s="24">
        <f>'विद्य्र्थ्याची माहिती'!A59</f>
        <v>50</v>
      </c>
      <c r="B59" s="25">
        <f>'विद्य्र्थ्याची माहिती'!B59</f>
        <v>0</v>
      </c>
      <c r="C59" s="60"/>
      <c r="D59" s="60"/>
      <c r="E59" s="33">
        <f t="shared" si="6"/>
        <v>0</v>
      </c>
      <c r="F59" s="60"/>
      <c r="G59" s="60"/>
      <c r="H59" s="33">
        <f t="shared" si="7"/>
        <v>0</v>
      </c>
      <c r="I59" s="27">
        <f t="shared" si="3"/>
        <v>0</v>
      </c>
      <c r="J59" s="60"/>
      <c r="K59" s="60"/>
      <c r="L59" s="33">
        <f t="shared" si="8"/>
        <v>0</v>
      </c>
      <c r="M59" s="60"/>
      <c r="N59" s="60"/>
      <c r="O59" s="33">
        <f t="shared" si="9"/>
        <v>0</v>
      </c>
      <c r="P59" s="27">
        <f t="shared" si="2"/>
        <v>0</v>
      </c>
      <c r="Q59" s="18"/>
      <c r="R59" s="18"/>
      <c r="S59" s="18"/>
    </row>
    <row r="60" spans="1:19" s="11" customFormat="1" ht="21.6" customHeight="1">
      <c r="A60" s="325">
        <f>'विद्य्र्थ्याची माहिती'!A60</f>
        <v>51</v>
      </c>
      <c r="B60" s="326">
        <f>'विद्य्र्थ्याची माहिती'!B60</f>
        <v>0</v>
      </c>
      <c r="C60" s="60"/>
      <c r="D60" s="60"/>
      <c r="E60" s="327">
        <f t="shared" si="6"/>
        <v>0</v>
      </c>
      <c r="F60" s="60"/>
      <c r="G60" s="60"/>
      <c r="H60" s="327">
        <f t="shared" si="7"/>
        <v>0</v>
      </c>
      <c r="I60" s="333">
        <f t="shared" si="3"/>
        <v>0</v>
      </c>
      <c r="J60" s="60"/>
      <c r="K60" s="60"/>
      <c r="L60" s="327">
        <f t="shared" si="8"/>
        <v>0</v>
      </c>
      <c r="M60" s="60"/>
      <c r="N60" s="60"/>
      <c r="O60" s="327">
        <f t="shared" si="9"/>
        <v>0</v>
      </c>
      <c r="P60" s="333">
        <f t="shared" si="2"/>
        <v>0</v>
      </c>
      <c r="Q60" s="335"/>
      <c r="R60" s="335"/>
      <c r="S60" s="335"/>
    </row>
    <row r="61" spans="1:19" s="11" customFormat="1" ht="21.6" customHeight="1">
      <c r="A61" s="325">
        <f>'विद्य्र्थ्याची माहिती'!A61</f>
        <v>52</v>
      </c>
      <c r="B61" s="326">
        <f>'विद्य्र्थ्याची माहिती'!B61</f>
        <v>0</v>
      </c>
      <c r="C61" s="60"/>
      <c r="D61" s="60"/>
      <c r="E61" s="327">
        <f t="shared" si="6"/>
        <v>0</v>
      </c>
      <c r="F61" s="60"/>
      <c r="G61" s="60"/>
      <c r="H61" s="327">
        <f t="shared" si="7"/>
        <v>0</v>
      </c>
      <c r="I61" s="333">
        <f t="shared" si="3"/>
        <v>0</v>
      </c>
      <c r="J61" s="60"/>
      <c r="K61" s="60"/>
      <c r="L61" s="327">
        <f t="shared" si="8"/>
        <v>0</v>
      </c>
      <c r="M61" s="60"/>
      <c r="N61" s="60"/>
      <c r="O61" s="327">
        <f t="shared" si="9"/>
        <v>0</v>
      </c>
      <c r="P61" s="333">
        <f t="shared" si="2"/>
        <v>0</v>
      </c>
      <c r="Q61" s="335"/>
      <c r="R61" s="335"/>
      <c r="S61" s="335"/>
    </row>
    <row r="62" spans="1:19" s="11" customFormat="1" ht="21.6" customHeight="1">
      <c r="A62" s="325">
        <f>'विद्य्र्थ्याची माहिती'!A62</f>
        <v>53</v>
      </c>
      <c r="B62" s="326">
        <f>'विद्य्र्थ्याची माहिती'!B62</f>
        <v>0</v>
      </c>
      <c r="C62" s="60"/>
      <c r="D62" s="60"/>
      <c r="E62" s="327">
        <f t="shared" si="6"/>
        <v>0</v>
      </c>
      <c r="F62" s="60"/>
      <c r="G62" s="60"/>
      <c r="H62" s="327">
        <f t="shared" si="7"/>
        <v>0</v>
      </c>
      <c r="I62" s="333">
        <f t="shared" si="3"/>
        <v>0</v>
      </c>
      <c r="J62" s="60"/>
      <c r="K62" s="60"/>
      <c r="L62" s="327">
        <f t="shared" si="8"/>
        <v>0</v>
      </c>
      <c r="M62" s="60"/>
      <c r="N62" s="60"/>
      <c r="O62" s="327">
        <f t="shared" si="9"/>
        <v>0</v>
      </c>
      <c r="P62" s="333">
        <f t="shared" si="2"/>
        <v>0</v>
      </c>
      <c r="Q62" s="335"/>
      <c r="R62" s="335"/>
      <c r="S62" s="335"/>
    </row>
    <row r="63" spans="1:19" s="11" customFormat="1" ht="21.6" customHeight="1">
      <c r="A63" s="325">
        <f>'विद्य्र्थ्याची माहिती'!A63</f>
        <v>54</v>
      </c>
      <c r="B63" s="326">
        <f>'विद्य्र्थ्याची माहिती'!B63</f>
        <v>0</v>
      </c>
      <c r="C63" s="60"/>
      <c r="D63" s="60"/>
      <c r="E63" s="327">
        <f t="shared" si="6"/>
        <v>0</v>
      </c>
      <c r="F63" s="60"/>
      <c r="G63" s="60"/>
      <c r="H63" s="327">
        <f t="shared" si="7"/>
        <v>0</v>
      </c>
      <c r="I63" s="333">
        <f t="shared" si="3"/>
        <v>0</v>
      </c>
      <c r="J63" s="60"/>
      <c r="K63" s="60"/>
      <c r="L63" s="327">
        <f t="shared" si="8"/>
        <v>0</v>
      </c>
      <c r="M63" s="60"/>
      <c r="N63" s="60"/>
      <c r="O63" s="327">
        <f t="shared" si="9"/>
        <v>0</v>
      </c>
      <c r="P63" s="333">
        <f t="shared" si="2"/>
        <v>0</v>
      </c>
      <c r="Q63" s="335"/>
      <c r="R63" s="335"/>
      <c r="S63" s="335"/>
    </row>
    <row r="64" spans="1:19" s="11" customFormat="1" ht="21.6" customHeight="1">
      <c r="A64" s="325">
        <f>'विद्य्र्थ्याची माहिती'!A64</f>
        <v>55</v>
      </c>
      <c r="B64" s="326">
        <f>'विद्य्र्थ्याची माहिती'!B64</f>
        <v>0</v>
      </c>
      <c r="C64" s="60"/>
      <c r="D64" s="60"/>
      <c r="E64" s="327">
        <f t="shared" si="6"/>
        <v>0</v>
      </c>
      <c r="F64" s="60"/>
      <c r="G64" s="60"/>
      <c r="H64" s="327">
        <f t="shared" si="7"/>
        <v>0</v>
      </c>
      <c r="I64" s="333">
        <f t="shared" si="3"/>
        <v>0</v>
      </c>
      <c r="J64" s="60"/>
      <c r="K64" s="60"/>
      <c r="L64" s="327">
        <f t="shared" si="8"/>
        <v>0</v>
      </c>
      <c r="M64" s="60"/>
      <c r="N64" s="60"/>
      <c r="O64" s="327">
        <f t="shared" si="9"/>
        <v>0</v>
      </c>
      <c r="P64" s="333">
        <f t="shared" si="2"/>
        <v>0</v>
      </c>
      <c r="Q64" s="335"/>
      <c r="R64" s="335"/>
      <c r="S64" s="335"/>
    </row>
    <row r="65" spans="1:19" s="11" customFormat="1" ht="21.6" customHeight="1">
      <c r="A65" s="325">
        <f>'विद्य्र्थ्याची माहिती'!A65</f>
        <v>56</v>
      </c>
      <c r="B65" s="326">
        <f>'विद्य्र्थ्याची माहिती'!B65</f>
        <v>0</v>
      </c>
      <c r="C65" s="60"/>
      <c r="D65" s="60"/>
      <c r="E65" s="327">
        <f t="shared" si="6"/>
        <v>0</v>
      </c>
      <c r="F65" s="60"/>
      <c r="G65" s="60"/>
      <c r="H65" s="327">
        <f t="shared" si="7"/>
        <v>0</v>
      </c>
      <c r="I65" s="333">
        <f t="shared" si="3"/>
        <v>0</v>
      </c>
      <c r="J65" s="60"/>
      <c r="K65" s="60"/>
      <c r="L65" s="327">
        <f t="shared" si="8"/>
        <v>0</v>
      </c>
      <c r="M65" s="60"/>
      <c r="N65" s="60"/>
      <c r="O65" s="327">
        <f t="shared" si="9"/>
        <v>0</v>
      </c>
      <c r="P65" s="333">
        <f t="shared" si="2"/>
        <v>0</v>
      </c>
      <c r="Q65" s="335"/>
      <c r="R65" s="335"/>
      <c r="S65" s="335"/>
    </row>
    <row r="66" spans="1:19" s="11" customFormat="1" ht="21.6" customHeight="1">
      <c r="A66" s="325">
        <f>'विद्य्र्थ्याची माहिती'!A66</f>
        <v>57</v>
      </c>
      <c r="B66" s="326">
        <f>'विद्य्र्थ्याची माहिती'!B66</f>
        <v>0</v>
      </c>
      <c r="C66" s="60"/>
      <c r="D66" s="60"/>
      <c r="E66" s="327">
        <f t="shared" si="6"/>
        <v>0</v>
      </c>
      <c r="F66" s="60"/>
      <c r="G66" s="60"/>
      <c r="H66" s="327">
        <f t="shared" si="7"/>
        <v>0</v>
      </c>
      <c r="I66" s="333">
        <f t="shared" si="3"/>
        <v>0</v>
      </c>
      <c r="J66" s="60"/>
      <c r="K66" s="60"/>
      <c r="L66" s="327">
        <f t="shared" si="8"/>
        <v>0</v>
      </c>
      <c r="M66" s="60"/>
      <c r="N66" s="60"/>
      <c r="O66" s="327">
        <f t="shared" si="9"/>
        <v>0</v>
      </c>
      <c r="P66" s="333">
        <f t="shared" si="2"/>
        <v>0</v>
      </c>
      <c r="Q66" s="335"/>
      <c r="R66" s="335"/>
      <c r="S66" s="335"/>
    </row>
    <row r="67" spans="1:19" s="11" customFormat="1" ht="21.6" customHeight="1">
      <c r="A67" s="325">
        <f>'विद्य्र्थ्याची माहिती'!A67</f>
        <v>58</v>
      </c>
      <c r="B67" s="326">
        <f>'विद्य्र्थ्याची माहिती'!B67</f>
        <v>0</v>
      </c>
      <c r="C67" s="60"/>
      <c r="D67" s="60"/>
      <c r="E67" s="327">
        <f t="shared" si="6"/>
        <v>0</v>
      </c>
      <c r="F67" s="60"/>
      <c r="G67" s="60"/>
      <c r="H67" s="327">
        <f t="shared" si="7"/>
        <v>0</v>
      </c>
      <c r="I67" s="333">
        <f t="shared" si="3"/>
        <v>0</v>
      </c>
      <c r="J67" s="60"/>
      <c r="K67" s="60"/>
      <c r="L67" s="327">
        <f t="shared" si="8"/>
        <v>0</v>
      </c>
      <c r="M67" s="60"/>
      <c r="N67" s="60"/>
      <c r="O67" s="327">
        <f t="shared" si="9"/>
        <v>0</v>
      </c>
      <c r="P67" s="333">
        <f t="shared" si="2"/>
        <v>0</v>
      </c>
      <c r="Q67" s="335"/>
      <c r="R67" s="335"/>
      <c r="S67" s="335"/>
    </row>
    <row r="68" spans="1:19" s="11" customFormat="1" ht="21.6" customHeight="1">
      <c r="A68" s="325">
        <f>'विद्य्र्थ्याची माहिती'!A68</f>
        <v>59</v>
      </c>
      <c r="B68" s="326">
        <f>'विद्य्र्थ्याची माहिती'!B68</f>
        <v>0</v>
      </c>
      <c r="C68" s="60"/>
      <c r="D68" s="60"/>
      <c r="E68" s="327">
        <f t="shared" si="6"/>
        <v>0</v>
      </c>
      <c r="F68" s="60"/>
      <c r="G68" s="60"/>
      <c r="H68" s="327">
        <f t="shared" si="7"/>
        <v>0</v>
      </c>
      <c r="I68" s="333">
        <f t="shared" si="3"/>
        <v>0</v>
      </c>
      <c r="J68" s="60"/>
      <c r="K68" s="60"/>
      <c r="L68" s="327">
        <f t="shared" si="8"/>
        <v>0</v>
      </c>
      <c r="M68" s="60"/>
      <c r="N68" s="60"/>
      <c r="O68" s="327">
        <f t="shared" si="9"/>
        <v>0</v>
      </c>
      <c r="P68" s="333">
        <f t="shared" si="2"/>
        <v>0</v>
      </c>
      <c r="Q68" s="335"/>
      <c r="R68" s="335"/>
      <c r="S68" s="335"/>
    </row>
    <row r="69" spans="1:19" s="11" customFormat="1" ht="21.6" customHeight="1">
      <c r="A69" s="325">
        <f>'विद्य्र्थ्याची माहिती'!A69</f>
        <v>60</v>
      </c>
      <c r="B69" s="326">
        <f>'विद्य्र्थ्याची माहिती'!B69</f>
        <v>0</v>
      </c>
      <c r="C69" s="60"/>
      <c r="D69" s="60"/>
      <c r="E69" s="327">
        <f t="shared" si="6"/>
        <v>0</v>
      </c>
      <c r="F69" s="60"/>
      <c r="G69" s="60"/>
      <c r="H69" s="327">
        <f t="shared" si="7"/>
        <v>0</v>
      </c>
      <c r="I69" s="333">
        <f t="shared" si="3"/>
        <v>0</v>
      </c>
      <c r="J69" s="60"/>
      <c r="K69" s="60"/>
      <c r="L69" s="327">
        <f t="shared" si="8"/>
        <v>0</v>
      </c>
      <c r="M69" s="60"/>
      <c r="N69" s="60"/>
      <c r="O69" s="327">
        <f t="shared" si="9"/>
        <v>0</v>
      </c>
      <c r="P69" s="333">
        <f t="shared" si="2"/>
        <v>0</v>
      </c>
      <c r="Q69" s="335"/>
      <c r="R69" s="335"/>
      <c r="S69" s="335"/>
    </row>
    <row r="70" spans="1:19" s="7" customFormat="1" ht="21.6" customHeight="1">
      <c r="A70" s="424" t="s">
        <v>145</v>
      </c>
      <c r="B70" s="424"/>
      <c r="C70" s="424"/>
      <c r="D70" s="424"/>
      <c r="E70" s="424"/>
      <c r="F70" s="424"/>
      <c r="G70" s="424"/>
      <c r="H70" s="424"/>
      <c r="I70" s="424"/>
      <c r="J70" s="424"/>
      <c r="K70" s="424"/>
      <c r="L70" s="424"/>
      <c r="M70" s="424"/>
      <c r="N70" s="424"/>
      <c r="O70" s="424"/>
      <c r="P70" s="424"/>
    </row>
    <row r="71" spans="1:19" s="7" customFormat="1" ht="21.6" customHeight="1"/>
    <row r="72" spans="1:19" ht="21.6" customHeight="1">
      <c r="A72" s="7"/>
      <c r="B72" s="12" t="str">
        <f>MASTER!B18</f>
        <v>श्री. कानकाटे आसाराम शंकर</v>
      </c>
      <c r="C72" s="7"/>
      <c r="D72" s="7"/>
      <c r="E72" s="7"/>
      <c r="F72" s="7"/>
      <c r="G72" s="7"/>
      <c r="H72" s="7"/>
      <c r="I72" s="7"/>
      <c r="J72" s="7"/>
      <c r="K72" s="433" t="str">
        <f>MASTER!B8</f>
        <v>श्री. लेंडे किरण विठ्ठल</v>
      </c>
      <c r="L72" s="433"/>
      <c r="M72" s="433"/>
      <c r="N72" s="433"/>
      <c r="O72" s="433"/>
      <c r="P72" s="433"/>
      <c r="Q72" s="7"/>
      <c r="R72" s="7"/>
    </row>
    <row r="73" spans="1:19" ht="21.6" customHeight="1">
      <c r="A73" s="7"/>
      <c r="B73" s="31" t="s">
        <v>31</v>
      </c>
      <c r="C73" s="7"/>
      <c r="D73" s="7"/>
      <c r="E73" s="7"/>
      <c r="F73" s="7"/>
      <c r="G73" s="7"/>
      <c r="H73" s="7"/>
      <c r="I73" s="7"/>
      <c r="J73" s="7"/>
      <c r="K73" s="432" t="s">
        <v>42</v>
      </c>
      <c r="L73" s="432"/>
      <c r="M73" s="432"/>
      <c r="N73" s="432"/>
      <c r="O73" s="432"/>
      <c r="P73" s="432"/>
      <c r="Q73" s="7"/>
      <c r="R73" s="7"/>
    </row>
    <row r="74" spans="1:19" ht="21.6" customHeight="1">
      <c r="A74" s="7"/>
      <c r="B74" s="7"/>
      <c r="C74" s="7"/>
      <c r="D74" s="7"/>
      <c r="E74" s="7"/>
      <c r="F74" s="7"/>
      <c r="G74" s="7"/>
      <c r="H74" s="7"/>
      <c r="I74" s="7"/>
      <c r="J74" s="7"/>
      <c r="K74" s="7"/>
      <c r="L74" s="7"/>
      <c r="M74" s="7"/>
      <c r="N74" s="7"/>
      <c r="O74" s="7"/>
      <c r="P74" s="7"/>
      <c r="Q74" s="7"/>
      <c r="R74" s="7"/>
    </row>
    <row r="75" spans="1:19" ht="21.6" customHeight="1">
      <c r="A75" s="7"/>
      <c r="B75" s="7"/>
      <c r="C75" s="7"/>
      <c r="D75" s="7"/>
      <c r="E75" s="7"/>
      <c r="F75" s="7"/>
      <c r="G75" s="7"/>
      <c r="H75" s="7"/>
      <c r="I75" s="7"/>
      <c r="J75" s="7"/>
      <c r="K75" s="7"/>
      <c r="L75" s="7"/>
      <c r="M75" s="7"/>
      <c r="N75" s="7"/>
      <c r="O75" s="7"/>
      <c r="P75" s="7"/>
      <c r="Q75" s="7"/>
      <c r="R75" s="7"/>
    </row>
    <row r="76" spans="1:19" ht="21.6" customHeight="1">
      <c r="A76" s="7"/>
      <c r="B76" s="7"/>
      <c r="C76" s="7"/>
      <c r="D76" s="7"/>
      <c r="E76" s="7"/>
      <c r="F76" s="7"/>
      <c r="G76" s="7"/>
      <c r="H76" s="7"/>
      <c r="I76" s="7"/>
      <c r="J76" s="7"/>
      <c r="K76" s="7"/>
      <c r="L76" s="7"/>
      <c r="M76" s="7"/>
      <c r="N76" s="7"/>
      <c r="O76" s="7"/>
      <c r="P76" s="7"/>
      <c r="Q76" s="7"/>
      <c r="R76" s="7"/>
    </row>
    <row r="77" spans="1:19" ht="21.6" customHeight="1">
      <c r="A77" s="7"/>
      <c r="B77" s="7"/>
      <c r="C77" s="7"/>
      <c r="D77" s="7"/>
      <c r="E77" s="7"/>
      <c r="F77" s="7"/>
      <c r="G77" s="7"/>
      <c r="H77" s="7"/>
      <c r="I77" s="7"/>
      <c r="J77" s="7"/>
      <c r="K77" s="7"/>
      <c r="L77" s="7"/>
      <c r="M77" s="7"/>
      <c r="N77" s="7"/>
      <c r="O77" s="7"/>
      <c r="P77" s="7"/>
      <c r="Q77" s="7"/>
      <c r="R77" s="7"/>
    </row>
    <row r="78" spans="1:19" ht="21.6" customHeight="1">
      <c r="A78" s="7"/>
      <c r="B78" s="7"/>
      <c r="C78" s="7"/>
      <c r="D78" s="7"/>
      <c r="E78" s="7"/>
      <c r="F78" s="7"/>
      <c r="G78" s="7"/>
      <c r="H78" s="7"/>
      <c r="I78" s="7"/>
      <c r="J78" s="7"/>
      <c r="K78" s="7"/>
      <c r="L78" s="7"/>
      <c r="M78" s="7"/>
      <c r="N78" s="7"/>
      <c r="O78" s="7"/>
      <c r="P78" s="7"/>
      <c r="Q78" s="7"/>
      <c r="R78" s="7"/>
    </row>
    <row r="79" spans="1:19" ht="21.6" customHeight="1">
      <c r="A79" s="7"/>
      <c r="B79" s="7"/>
      <c r="C79" s="7"/>
      <c r="D79" s="7"/>
      <c r="E79" s="7"/>
      <c r="F79" s="7"/>
      <c r="G79" s="7"/>
      <c r="H79" s="7"/>
      <c r="I79" s="7"/>
      <c r="J79" s="7"/>
      <c r="K79" s="7"/>
      <c r="L79" s="7"/>
      <c r="M79" s="7"/>
      <c r="N79" s="7"/>
      <c r="O79" s="7"/>
      <c r="P79" s="7"/>
      <c r="Q79" s="7"/>
      <c r="R79" s="7"/>
    </row>
    <row r="80" spans="1:19" ht="21.6" customHeight="1">
      <c r="A80" s="7"/>
      <c r="B80" s="7"/>
      <c r="C80" s="7"/>
      <c r="D80" s="7"/>
      <c r="E80" s="7"/>
      <c r="F80" s="7"/>
      <c r="G80" s="7"/>
      <c r="H80" s="7"/>
      <c r="I80" s="7"/>
      <c r="J80" s="7"/>
      <c r="K80" s="7"/>
      <c r="L80" s="7"/>
      <c r="M80" s="7"/>
      <c r="N80" s="7"/>
      <c r="O80" s="7"/>
      <c r="P80" s="7"/>
      <c r="Q80" s="7"/>
      <c r="R80" s="7"/>
    </row>
    <row r="81" spans="1:18" ht="21.6" customHeight="1">
      <c r="A81" s="7"/>
      <c r="B81" s="7"/>
      <c r="C81" s="7"/>
      <c r="D81" s="7"/>
      <c r="E81" s="7"/>
      <c r="F81" s="7"/>
      <c r="G81" s="7"/>
      <c r="H81" s="7"/>
      <c r="I81" s="7"/>
      <c r="J81" s="7"/>
      <c r="K81" s="7"/>
      <c r="L81" s="7"/>
      <c r="M81" s="7"/>
      <c r="N81" s="7"/>
      <c r="O81" s="7"/>
      <c r="P81" s="7"/>
      <c r="Q81" s="7"/>
      <c r="R81" s="7"/>
    </row>
    <row r="82" spans="1:18" ht="21.6" customHeight="1">
      <c r="Q82" s="7"/>
      <c r="R82" s="7"/>
    </row>
    <row r="83" spans="1:18" ht="21.6" customHeight="1">
      <c r="Q83" s="7"/>
      <c r="R83" s="7"/>
    </row>
  </sheetData>
  <sheetProtection algorithmName="SHA-512" hashValue="pcxodhs0AGHHJwBzg0cmTUt4W1Bhp/OCpSQ2de/d6tZur5l55EQYV+92wm/vYluVvUmkHxKRWVUbzgO1aX1Drw==" saltValue="U+5fKIbMjoUOpIdFPCVVbA==" spinCount="100000" sheet="1" objects="1" scenarios="1"/>
  <mergeCells count="30">
    <mergeCell ref="A70:P70"/>
    <mergeCell ref="K73:P73"/>
    <mergeCell ref="K72:P72"/>
    <mergeCell ref="C5:I5"/>
    <mergeCell ref="F7:F8"/>
    <mergeCell ref="N7:N8"/>
    <mergeCell ref="C7:C8"/>
    <mergeCell ref="D7:D8"/>
    <mergeCell ref="E7:E8"/>
    <mergeCell ref="J7:J8"/>
    <mergeCell ref="K7:K8"/>
    <mergeCell ref="F6:H6"/>
    <mergeCell ref="I6:I8"/>
    <mergeCell ref="P6:P8"/>
    <mergeCell ref="J3:P3"/>
    <mergeCell ref="A1:P2"/>
    <mergeCell ref="A4:F4"/>
    <mergeCell ref="G4:P4"/>
    <mergeCell ref="B5:B9"/>
    <mergeCell ref="A5:A9"/>
    <mergeCell ref="H7:H8"/>
    <mergeCell ref="C6:E6"/>
    <mergeCell ref="J5:P5"/>
    <mergeCell ref="J6:L6"/>
    <mergeCell ref="L7:L8"/>
    <mergeCell ref="M7:M8"/>
    <mergeCell ref="G7:G8"/>
    <mergeCell ref="O7:O8"/>
    <mergeCell ref="M6:O6"/>
    <mergeCell ref="C3:I3"/>
  </mergeCells>
  <pageMargins left="0.5" right="0.25" top="0.25" bottom="1" header="0" footer="0"/>
  <pageSetup paperSize="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1:V82"/>
  <sheetViews>
    <sheetView view="pageBreakPreview" zoomScale="6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3.7109375" style="12" customWidth="1"/>
    <col min="3" max="16" width="4.5703125" style="12" customWidth="1"/>
    <col min="17" max="17" width="6.5703125" style="12" customWidth="1"/>
    <col min="18" max="18" width="5.7109375" style="12" customWidth="1"/>
    <col min="19" max="16384" width="9.140625" style="12"/>
  </cols>
  <sheetData>
    <row r="1" spans="1:22"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7"/>
      <c r="Q1" s="438"/>
    </row>
    <row r="2" spans="1:22" ht="21.6" customHeight="1">
      <c r="A2" s="439"/>
      <c r="B2" s="440"/>
      <c r="C2" s="440"/>
      <c r="D2" s="440"/>
      <c r="E2" s="440"/>
      <c r="F2" s="440"/>
      <c r="G2" s="440"/>
      <c r="H2" s="440"/>
      <c r="I2" s="440"/>
      <c r="J2" s="440"/>
      <c r="K2" s="440"/>
      <c r="L2" s="440"/>
      <c r="M2" s="440"/>
      <c r="N2" s="440"/>
      <c r="O2" s="440"/>
      <c r="P2" s="440"/>
      <c r="Q2" s="441"/>
      <c r="R2" s="7"/>
      <c r="S2" s="7"/>
      <c r="T2" s="7"/>
    </row>
    <row r="3" spans="1:22" s="185" customFormat="1" ht="21.6" customHeight="1">
      <c r="A3" s="35" t="s">
        <v>122</v>
      </c>
      <c r="B3" s="47" t="str">
        <f>MASTER!B6</f>
        <v>9 वी</v>
      </c>
      <c r="C3" s="429"/>
      <c r="D3" s="429"/>
      <c r="E3" s="429"/>
      <c r="F3" s="429"/>
      <c r="G3" s="429"/>
      <c r="H3" s="429"/>
      <c r="I3" s="423" t="str">
        <f>MASTER!F19</f>
        <v>विषय - विज्ञान</v>
      </c>
      <c r="J3" s="423"/>
      <c r="K3" s="423"/>
      <c r="L3" s="423"/>
      <c r="M3" s="423"/>
      <c r="N3" s="423"/>
      <c r="O3" s="423"/>
      <c r="P3" s="423"/>
      <c r="Q3" s="420"/>
      <c r="R3" s="7"/>
      <c r="S3" s="53"/>
      <c r="T3" s="53"/>
    </row>
    <row r="4" spans="1:22" ht="21.6" customHeight="1">
      <c r="A4" s="451" t="str">
        <f>MASTER!H15</f>
        <v>वार्षिक निकाल पत्रक (सन 2026-2027)</v>
      </c>
      <c r="B4" s="422"/>
      <c r="C4" s="422"/>
      <c r="D4" s="422"/>
      <c r="E4" s="422"/>
      <c r="F4" s="422"/>
      <c r="G4" s="422"/>
      <c r="H4" s="422"/>
      <c r="I4" s="422"/>
      <c r="J4" s="422"/>
      <c r="K4" s="422"/>
      <c r="L4" s="422"/>
      <c r="M4" s="422"/>
      <c r="N4" s="422"/>
      <c r="O4" s="422"/>
      <c r="P4" s="422"/>
      <c r="Q4" s="452"/>
      <c r="R4" s="7"/>
      <c r="S4" s="7"/>
      <c r="T4" s="7"/>
    </row>
    <row r="5" spans="1:22" ht="21.6" customHeight="1">
      <c r="A5" s="418" t="str">
        <f>MASTER!C7</f>
        <v>वर्ग शिक्षक- श्री. ढगे भरत बुधाजी</v>
      </c>
      <c r="B5" s="418"/>
      <c r="C5" s="418"/>
      <c r="D5" s="418"/>
      <c r="E5" s="419"/>
      <c r="F5" s="419"/>
      <c r="G5" s="423" t="str">
        <f>MASTER!C19</f>
        <v>विषय शिक्षक- श्री. वाकचौरे सचिन माधवराव</v>
      </c>
      <c r="H5" s="423"/>
      <c r="I5" s="423"/>
      <c r="J5" s="423"/>
      <c r="K5" s="423"/>
      <c r="L5" s="423"/>
      <c r="M5" s="423"/>
      <c r="N5" s="423"/>
      <c r="O5" s="423"/>
      <c r="P5" s="423"/>
      <c r="Q5" s="420"/>
      <c r="R5" s="7"/>
      <c r="S5" s="7"/>
      <c r="T5" s="7"/>
    </row>
    <row r="6" spans="1:22" ht="21.6" customHeight="1">
      <c r="A6" s="453" t="s">
        <v>193</v>
      </c>
      <c r="B6" s="417" t="s">
        <v>0</v>
      </c>
      <c r="C6" s="442" t="s">
        <v>1</v>
      </c>
      <c r="D6" s="443"/>
      <c r="E6" s="443"/>
      <c r="F6" s="443"/>
      <c r="G6" s="443"/>
      <c r="H6" s="442" t="s">
        <v>67</v>
      </c>
      <c r="I6" s="443"/>
      <c r="J6" s="443"/>
      <c r="K6" s="443"/>
      <c r="L6" s="443"/>
      <c r="M6" s="446" t="s">
        <v>68</v>
      </c>
      <c r="N6" s="446" t="s">
        <v>139</v>
      </c>
      <c r="O6" s="412" t="s">
        <v>321</v>
      </c>
      <c r="P6" s="414" t="s">
        <v>6</v>
      </c>
      <c r="Q6" s="450" t="s">
        <v>5</v>
      </c>
    </row>
    <row r="7" spans="1:22" ht="21.6" customHeight="1">
      <c r="A7" s="454"/>
      <c r="B7" s="417"/>
      <c r="C7" s="468" t="s">
        <v>140</v>
      </c>
      <c r="D7" s="468" t="s">
        <v>141</v>
      </c>
      <c r="E7" s="466" t="s">
        <v>6</v>
      </c>
      <c r="F7" s="449" t="s">
        <v>66</v>
      </c>
      <c r="G7" s="445" t="s">
        <v>6</v>
      </c>
      <c r="H7" s="468" t="s">
        <v>140</v>
      </c>
      <c r="I7" s="468" t="s">
        <v>141</v>
      </c>
      <c r="J7" s="466" t="s">
        <v>6</v>
      </c>
      <c r="K7" s="449" t="s">
        <v>66</v>
      </c>
      <c r="L7" s="445" t="s">
        <v>6</v>
      </c>
      <c r="M7" s="447"/>
      <c r="N7" s="447"/>
      <c r="O7" s="458"/>
      <c r="P7" s="459"/>
      <c r="Q7" s="450"/>
    </row>
    <row r="8" spans="1:22" ht="21.6" customHeight="1">
      <c r="A8" s="454"/>
      <c r="B8" s="417"/>
      <c r="C8" s="469"/>
      <c r="D8" s="469"/>
      <c r="E8" s="467"/>
      <c r="F8" s="449"/>
      <c r="G8" s="445"/>
      <c r="H8" s="469"/>
      <c r="I8" s="469"/>
      <c r="J8" s="467"/>
      <c r="K8" s="449"/>
      <c r="L8" s="445"/>
      <c r="M8" s="448"/>
      <c r="N8" s="448"/>
      <c r="O8" s="413"/>
      <c r="P8" s="415"/>
      <c r="Q8" s="450"/>
      <c r="V8" s="7"/>
    </row>
    <row r="9" spans="1:22" s="23" customFormat="1" ht="21.6" customHeight="1">
      <c r="A9" s="455"/>
      <c r="B9" s="417"/>
      <c r="C9" s="20">
        <v>40</v>
      </c>
      <c r="D9" s="20">
        <v>40</v>
      </c>
      <c r="E9" s="20">
        <f>SUM(C9:D9)</f>
        <v>80</v>
      </c>
      <c r="F9" s="20">
        <f>'विज्ञान अंतर्गत मूल्यमापन'!I9</f>
        <v>20</v>
      </c>
      <c r="G9" s="20">
        <f>SUM(E9:F9)</f>
        <v>100</v>
      </c>
      <c r="H9" s="20">
        <v>40</v>
      </c>
      <c r="I9" s="20">
        <v>40</v>
      </c>
      <c r="J9" s="20">
        <f>SUM(H9:I9)</f>
        <v>80</v>
      </c>
      <c r="K9" s="20">
        <f>'विज्ञान अंतर्गत मूल्यमापन'!P9</f>
        <v>20</v>
      </c>
      <c r="L9" s="20">
        <f>SUM(J9:K9)</f>
        <v>100</v>
      </c>
      <c r="M9" s="20">
        <f t="shared" ref="M9:M40" si="0">SUM(G9,L9)</f>
        <v>200</v>
      </c>
      <c r="N9" s="51">
        <f>ROUND(M9/2,0)</f>
        <v>100</v>
      </c>
      <c r="O9" s="20" t="s">
        <v>322</v>
      </c>
      <c r="P9" s="199">
        <f>SUM(N9:O9)</f>
        <v>100</v>
      </c>
      <c r="Q9" s="41" t="str">
        <f>IF(P9&gt;=35,"Pass","Fail")</f>
        <v>Pass</v>
      </c>
      <c r="U9" s="22"/>
    </row>
    <row r="10" spans="1:22" s="19" customFormat="1" ht="21.6" customHeight="1">
      <c r="A10" s="24">
        <f>'विद्य्र्थ्याची माहिती'!A10</f>
        <v>1</v>
      </c>
      <c r="B10" s="210" t="str">
        <f>'विद्य्र्थ्याची माहिती'!B10</f>
        <v>चि. समीर यशवंत देशमुख सखाराम</v>
      </c>
      <c r="C10" s="60">
        <v>16</v>
      </c>
      <c r="D10" s="60">
        <v>19</v>
      </c>
      <c r="E10" s="65">
        <f>SUM(C10:D10)</f>
        <v>35</v>
      </c>
      <c r="F10" s="33">
        <f>'विज्ञान अंतर्गत मूल्यमापन'!I10</f>
        <v>9</v>
      </c>
      <c r="G10" s="33">
        <f>SUM(E10:F10)</f>
        <v>44</v>
      </c>
      <c r="H10" s="60">
        <v>20</v>
      </c>
      <c r="I10" s="60">
        <v>13</v>
      </c>
      <c r="J10" s="65">
        <f>SUM(H10:I10)</f>
        <v>33</v>
      </c>
      <c r="K10" s="33">
        <f>'विज्ञान अंतर्गत मूल्यमापन'!P10</f>
        <v>16</v>
      </c>
      <c r="L10" s="33">
        <f>SUM(J10:K10)</f>
        <v>49</v>
      </c>
      <c r="M10" s="33">
        <f t="shared" si="0"/>
        <v>93</v>
      </c>
      <c r="N10" s="33">
        <f>ROUND(M10/2,0)</f>
        <v>47</v>
      </c>
      <c r="O10" s="201">
        <v>5</v>
      </c>
      <c r="P10" s="200">
        <f>SUM(N10:O10)</f>
        <v>52</v>
      </c>
      <c r="Q10" s="33" t="str">
        <f>IF(P10&gt;=35,"Pass","Fail")</f>
        <v>Pass</v>
      </c>
    </row>
    <row r="11" spans="1:22" s="19" customFormat="1" ht="21.6" customHeight="1">
      <c r="A11" s="24">
        <f>'विद्य्र्थ्याची माहिती'!A11</f>
        <v>2</v>
      </c>
      <c r="B11" s="210">
        <f>'विद्य्र्थ्याची माहिती'!B11</f>
        <v>0</v>
      </c>
      <c r="C11" s="60"/>
      <c r="D11" s="60"/>
      <c r="E11" s="65">
        <f t="shared" ref="E11:E69" si="1">SUM(C11:D11)</f>
        <v>0</v>
      </c>
      <c r="F11" s="33">
        <f>'विज्ञान अंतर्गत मूल्यमापन'!I11</f>
        <v>0</v>
      </c>
      <c r="G11" s="33">
        <f t="shared" ref="G11:G69" si="2">SUM(E11:F11)</f>
        <v>0</v>
      </c>
      <c r="H11" s="60"/>
      <c r="I11" s="60"/>
      <c r="J11" s="65">
        <f t="shared" ref="J11:J69" si="3">SUM(H11:I11)</f>
        <v>0</v>
      </c>
      <c r="K11" s="33">
        <f>'विज्ञान अंतर्गत मूल्यमापन'!P11</f>
        <v>0</v>
      </c>
      <c r="L11" s="33">
        <f t="shared" ref="L11:L69" si="4">SUM(J11:K11)</f>
        <v>0</v>
      </c>
      <c r="M11" s="33">
        <f t="shared" si="0"/>
        <v>0</v>
      </c>
      <c r="N11" s="33">
        <f t="shared" ref="N11:N69" si="5">ROUND(M11/2,0)</f>
        <v>0</v>
      </c>
      <c r="O11" s="201" t="s">
        <v>322</v>
      </c>
      <c r="P11" s="200">
        <f t="shared" ref="P11" si="6">SUM(N11:O11)</f>
        <v>0</v>
      </c>
      <c r="Q11" s="33" t="str">
        <f t="shared" ref="Q11:Q69" si="7">IF(P11&gt;=35,"Pass","Fail")</f>
        <v>Fail</v>
      </c>
    </row>
    <row r="12" spans="1:22" s="19" customFormat="1" ht="21.6" customHeight="1">
      <c r="A12" s="24">
        <f>'विद्य्र्थ्याची माहिती'!A12</f>
        <v>3</v>
      </c>
      <c r="B12" s="210">
        <f>'विद्य्र्थ्याची माहिती'!B12</f>
        <v>0</v>
      </c>
      <c r="C12" s="60"/>
      <c r="D12" s="60"/>
      <c r="E12" s="65">
        <f t="shared" si="1"/>
        <v>0</v>
      </c>
      <c r="F12" s="33">
        <f>'विज्ञान अंतर्गत मूल्यमापन'!I12</f>
        <v>0</v>
      </c>
      <c r="G12" s="33">
        <f t="shared" si="2"/>
        <v>0</v>
      </c>
      <c r="H12" s="60"/>
      <c r="I12" s="60"/>
      <c r="J12" s="65">
        <f t="shared" si="3"/>
        <v>0</v>
      </c>
      <c r="K12" s="33">
        <f>'विज्ञान अंतर्गत मूल्यमापन'!P12</f>
        <v>0</v>
      </c>
      <c r="L12" s="33">
        <f t="shared" si="4"/>
        <v>0</v>
      </c>
      <c r="M12" s="33">
        <f t="shared" si="0"/>
        <v>0</v>
      </c>
      <c r="N12" s="33">
        <f t="shared" si="5"/>
        <v>0</v>
      </c>
      <c r="O12" s="201" t="s">
        <v>322</v>
      </c>
      <c r="P12" s="200">
        <f t="shared" ref="P12:P69" si="8">SUM(N12:O12)</f>
        <v>0</v>
      </c>
      <c r="Q12" s="33" t="str">
        <f t="shared" si="7"/>
        <v>Fail</v>
      </c>
    </row>
    <row r="13" spans="1:22" s="19" customFormat="1" ht="21.6" customHeight="1">
      <c r="A13" s="24">
        <f>'विद्य्र्थ्याची माहिती'!A13</f>
        <v>4</v>
      </c>
      <c r="B13" s="210">
        <f>'विद्य्र्थ्याची माहिती'!B13</f>
        <v>0</v>
      </c>
      <c r="C13" s="60"/>
      <c r="D13" s="60"/>
      <c r="E13" s="65">
        <f t="shared" si="1"/>
        <v>0</v>
      </c>
      <c r="F13" s="33">
        <f>'विज्ञान अंतर्गत मूल्यमापन'!I13</f>
        <v>0</v>
      </c>
      <c r="G13" s="33">
        <f t="shared" si="2"/>
        <v>0</v>
      </c>
      <c r="H13" s="60"/>
      <c r="I13" s="60"/>
      <c r="J13" s="65">
        <f t="shared" si="3"/>
        <v>0</v>
      </c>
      <c r="K13" s="33">
        <f>'विज्ञान अंतर्गत मूल्यमापन'!P13</f>
        <v>0</v>
      </c>
      <c r="L13" s="33">
        <f t="shared" si="4"/>
        <v>0</v>
      </c>
      <c r="M13" s="33">
        <f t="shared" si="0"/>
        <v>0</v>
      </c>
      <c r="N13" s="33">
        <f t="shared" si="5"/>
        <v>0</v>
      </c>
      <c r="O13" s="201" t="s">
        <v>322</v>
      </c>
      <c r="P13" s="200">
        <f t="shared" si="8"/>
        <v>0</v>
      </c>
      <c r="Q13" s="33" t="str">
        <f t="shared" si="7"/>
        <v>Fail</v>
      </c>
    </row>
    <row r="14" spans="1:22" s="19" customFormat="1" ht="21.6" customHeight="1">
      <c r="A14" s="24">
        <f>'विद्य्र्थ्याची माहिती'!A14</f>
        <v>5</v>
      </c>
      <c r="B14" s="210">
        <f>'विद्य्र्थ्याची माहिती'!B14</f>
        <v>0</v>
      </c>
      <c r="C14" s="60"/>
      <c r="D14" s="60"/>
      <c r="E14" s="65">
        <f t="shared" si="1"/>
        <v>0</v>
      </c>
      <c r="F14" s="33">
        <f>'विज्ञान अंतर्गत मूल्यमापन'!I14</f>
        <v>0</v>
      </c>
      <c r="G14" s="33">
        <f t="shared" si="2"/>
        <v>0</v>
      </c>
      <c r="H14" s="60"/>
      <c r="I14" s="60"/>
      <c r="J14" s="65">
        <f t="shared" si="3"/>
        <v>0</v>
      </c>
      <c r="K14" s="33">
        <f>'विज्ञान अंतर्गत मूल्यमापन'!P14</f>
        <v>0</v>
      </c>
      <c r="L14" s="33">
        <f t="shared" si="4"/>
        <v>0</v>
      </c>
      <c r="M14" s="33">
        <f t="shared" si="0"/>
        <v>0</v>
      </c>
      <c r="N14" s="33">
        <f t="shared" si="5"/>
        <v>0</v>
      </c>
      <c r="O14" s="201" t="s">
        <v>322</v>
      </c>
      <c r="P14" s="200">
        <f t="shared" si="8"/>
        <v>0</v>
      </c>
      <c r="Q14" s="33" t="str">
        <f t="shared" si="7"/>
        <v>Fail</v>
      </c>
    </row>
    <row r="15" spans="1:22" s="19" customFormat="1" ht="21.6" customHeight="1">
      <c r="A15" s="24">
        <f>'विद्य्र्थ्याची माहिती'!A15</f>
        <v>6</v>
      </c>
      <c r="B15" s="210">
        <f>'विद्य्र्थ्याची माहिती'!B15</f>
        <v>0</v>
      </c>
      <c r="C15" s="60"/>
      <c r="D15" s="60"/>
      <c r="E15" s="65">
        <f t="shared" si="1"/>
        <v>0</v>
      </c>
      <c r="F15" s="33">
        <f>'विज्ञान अंतर्गत मूल्यमापन'!I15</f>
        <v>0</v>
      </c>
      <c r="G15" s="33">
        <f t="shared" si="2"/>
        <v>0</v>
      </c>
      <c r="H15" s="60"/>
      <c r="I15" s="60"/>
      <c r="J15" s="65">
        <f t="shared" si="3"/>
        <v>0</v>
      </c>
      <c r="K15" s="33">
        <f>'विज्ञान अंतर्गत मूल्यमापन'!P15</f>
        <v>0</v>
      </c>
      <c r="L15" s="33">
        <f t="shared" si="4"/>
        <v>0</v>
      </c>
      <c r="M15" s="33">
        <f t="shared" si="0"/>
        <v>0</v>
      </c>
      <c r="N15" s="33">
        <f t="shared" si="5"/>
        <v>0</v>
      </c>
      <c r="O15" s="201" t="s">
        <v>322</v>
      </c>
      <c r="P15" s="200">
        <f t="shared" si="8"/>
        <v>0</v>
      </c>
      <c r="Q15" s="33" t="str">
        <f t="shared" si="7"/>
        <v>Fail</v>
      </c>
    </row>
    <row r="16" spans="1:22" s="19" customFormat="1" ht="21.6" customHeight="1">
      <c r="A16" s="24">
        <f>'विद्य्र्थ्याची माहिती'!A16</f>
        <v>7</v>
      </c>
      <c r="B16" s="210">
        <f>'विद्य्र्थ्याची माहिती'!B16</f>
        <v>0</v>
      </c>
      <c r="C16" s="60"/>
      <c r="D16" s="60"/>
      <c r="E16" s="65">
        <f t="shared" si="1"/>
        <v>0</v>
      </c>
      <c r="F16" s="33">
        <f>'विज्ञान अंतर्गत मूल्यमापन'!I16</f>
        <v>0</v>
      </c>
      <c r="G16" s="33">
        <f t="shared" si="2"/>
        <v>0</v>
      </c>
      <c r="H16" s="60"/>
      <c r="I16" s="60"/>
      <c r="J16" s="65">
        <f t="shared" si="3"/>
        <v>0</v>
      </c>
      <c r="K16" s="33">
        <f>'विज्ञान अंतर्गत मूल्यमापन'!P16</f>
        <v>0</v>
      </c>
      <c r="L16" s="33">
        <f t="shared" si="4"/>
        <v>0</v>
      </c>
      <c r="M16" s="33">
        <f t="shared" si="0"/>
        <v>0</v>
      </c>
      <c r="N16" s="33">
        <f t="shared" si="5"/>
        <v>0</v>
      </c>
      <c r="O16" s="201" t="s">
        <v>322</v>
      </c>
      <c r="P16" s="200">
        <f t="shared" si="8"/>
        <v>0</v>
      </c>
      <c r="Q16" s="33" t="str">
        <f t="shared" si="7"/>
        <v>Fail</v>
      </c>
    </row>
    <row r="17" spans="1:17" s="19" customFormat="1" ht="21.6" customHeight="1">
      <c r="A17" s="24">
        <f>'विद्य्र्थ्याची माहिती'!A17</f>
        <v>8</v>
      </c>
      <c r="B17" s="210">
        <f>'विद्य्र्थ्याची माहिती'!B17</f>
        <v>0</v>
      </c>
      <c r="C17" s="60"/>
      <c r="D17" s="60"/>
      <c r="E17" s="65">
        <f t="shared" si="1"/>
        <v>0</v>
      </c>
      <c r="F17" s="33">
        <f>'विज्ञान अंतर्गत मूल्यमापन'!I17</f>
        <v>0</v>
      </c>
      <c r="G17" s="33">
        <f t="shared" si="2"/>
        <v>0</v>
      </c>
      <c r="H17" s="60"/>
      <c r="I17" s="60"/>
      <c r="J17" s="65">
        <f t="shared" si="3"/>
        <v>0</v>
      </c>
      <c r="K17" s="33">
        <f>'विज्ञान अंतर्गत मूल्यमापन'!P17</f>
        <v>0</v>
      </c>
      <c r="L17" s="33">
        <f t="shared" si="4"/>
        <v>0</v>
      </c>
      <c r="M17" s="33">
        <f t="shared" si="0"/>
        <v>0</v>
      </c>
      <c r="N17" s="33">
        <f t="shared" si="5"/>
        <v>0</v>
      </c>
      <c r="O17" s="201" t="s">
        <v>322</v>
      </c>
      <c r="P17" s="200">
        <f t="shared" si="8"/>
        <v>0</v>
      </c>
      <c r="Q17" s="33" t="str">
        <f t="shared" si="7"/>
        <v>Fail</v>
      </c>
    </row>
    <row r="18" spans="1:17" s="19" customFormat="1" ht="21.6" customHeight="1">
      <c r="A18" s="24">
        <f>'विद्य्र्थ्याची माहिती'!A18</f>
        <v>9</v>
      </c>
      <c r="B18" s="210">
        <f>'विद्य्र्थ्याची माहिती'!B18</f>
        <v>0</v>
      </c>
      <c r="C18" s="60"/>
      <c r="D18" s="60"/>
      <c r="E18" s="65">
        <f t="shared" si="1"/>
        <v>0</v>
      </c>
      <c r="F18" s="33">
        <f>'विज्ञान अंतर्गत मूल्यमापन'!I18</f>
        <v>0</v>
      </c>
      <c r="G18" s="33">
        <f t="shared" si="2"/>
        <v>0</v>
      </c>
      <c r="H18" s="60"/>
      <c r="I18" s="60"/>
      <c r="J18" s="65">
        <f t="shared" si="3"/>
        <v>0</v>
      </c>
      <c r="K18" s="33">
        <f>'विज्ञान अंतर्गत मूल्यमापन'!P18</f>
        <v>0</v>
      </c>
      <c r="L18" s="33">
        <f t="shared" si="4"/>
        <v>0</v>
      </c>
      <c r="M18" s="33">
        <f t="shared" si="0"/>
        <v>0</v>
      </c>
      <c r="N18" s="33">
        <f t="shared" si="5"/>
        <v>0</v>
      </c>
      <c r="O18" s="201" t="s">
        <v>322</v>
      </c>
      <c r="P18" s="200">
        <f t="shared" si="8"/>
        <v>0</v>
      </c>
      <c r="Q18" s="33" t="str">
        <f t="shared" si="7"/>
        <v>Fail</v>
      </c>
    </row>
    <row r="19" spans="1:17" s="19" customFormat="1" ht="21.6" customHeight="1">
      <c r="A19" s="24">
        <f>'विद्य्र्थ्याची माहिती'!A19</f>
        <v>10</v>
      </c>
      <c r="B19" s="210">
        <f>'विद्य्र्थ्याची माहिती'!B19</f>
        <v>0</v>
      </c>
      <c r="C19" s="60"/>
      <c r="D19" s="60"/>
      <c r="E19" s="65">
        <f t="shared" si="1"/>
        <v>0</v>
      </c>
      <c r="F19" s="33">
        <f>'विज्ञान अंतर्गत मूल्यमापन'!I19</f>
        <v>0</v>
      </c>
      <c r="G19" s="33">
        <f t="shared" si="2"/>
        <v>0</v>
      </c>
      <c r="H19" s="60"/>
      <c r="I19" s="60"/>
      <c r="J19" s="65">
        <f t="shared" si="3"/>
        <v>0</v>
      </c>
      <c r="K19" s="33">
        <f>'विज्ञान अंतर्गत मूल्यमापन'!P19</f>
        <v>0</v>
      </c>
      <c r="L19" s="33">
        <f t="shared" si="4"/>
        <v>0</v>
      </c>
      <c r="M19" s="33">
        <f t="shared" si="0"/>
        <v>0</v>
      </c>
      <c r="N19" s="33">
        <f t="shared" si="5"/>
        <v>0</v>
      </c>
      <c r="O19" s="201" t="s">
        <v>322</v>
      </c>
      <c r="P19" s="200">
        <f t="shared" si="8"/>
        <v>0</v>
      </c>
      <c r="Q19" s="33" t="str">
        <f t="shared" si="7"/>
        <v>Fail</v>
      </c>
    </row>
    <row r="20" spans="1:17" s="19" customFormat="1" ht="21.6" customHeight="1">
      <c r="A20" s="24">
        <f>'विद्य्र्थ्याची माहिती'!A20</f>
        <v>11</v>
      </c>
      <c r="B20" s="210">
        <f>'विद्य्र्थ्याची माहिती'!B20</f>
        <v>0</v>
      </c>
      <c r="C20" s="60"/>
      <c r="D20" s="60"/>
      <c r="E20" s="65">
        <f t="shared" si="1"/>
        <v>0</v>
      </c>
      <c r="F20" s="33">
        <f>'विज्ञान अंतर्गत मूल्यमापन'!I20</f>
        <v>0</v>
      </c>
      <c r="G20" s="33">
        <f t="shared" si="2"/>
        <v>0</v>
      </c>
      <c r="H20" s="60"/>
      <c r="I20" s="60"/>
      <c r="J20" s="65">
        <f t="shared" si="3"/>
        <v>0</v>
      </c>
      <c r="K20" s="33">
        <f>'विज्ञान अंतर्गत मूल्यमापन'!P20</f>
        <v>0</v>
      </c>
      <c r="L20" s="33">
        <f t="shared" si="4"/>
        <v>0</v>
      </c>
      <c r="M20" s="33">
        <f t="shared" si="0"/>
        <v>0</v>
      </c>
      <c r="N20" s="33">
        <f t="shared" si="5"/>
        <v>0</v>
      </c>
      <c r="O20" s="201" t="s">
        <v>322</v>
      </c>
      <c r="P20" s="200">
        <f t="shared" si="8"/>
        <v>0</v>
      </c>
      <c r="Q20" s="33" t="str">
        <f t="shared" si="7"/>
        <v>Fail</v>
      </c>
    </row>
    <row r="21" spans="1:17" s="19" customFormat="1" ht="21.6" customHeight="1">
      <c r="A21" s="24">
        <f>'विद्य्र्थ्याची माहिती'!A21</f>
        <v>12</v>
      </c>
      <c r="B21" s="210">
        <f>'विद्य्र्थ्याची माहिती'!B21</f>
        <v>0</v>
      </c>
      <c r="C21" s="60"/>
      <c r="D21" s="60"/>
      <c r="E21" s="65">
        <f t="shared" si="1"/>
        <v>0</v>
      </c>
      <c r="F21" s="33">
        <f>'विज्ञान अंतर्गत मूल्यमापन'!I21</f>
        <v>0</v>
      </c>
      <c r="G21" s="33">
        <f t="shared" si="2"/>
        <v>0</v>
      </c>
      <c r="H21" s="60"/>
      <c r="I21" s="60"/>
      <c r="J21" s="65">
        <f t="shared" si="3"/>
        <v>0</v>
      </c>
      <c r="K21" s="33">
        <f>'विज्ञान अंतर्गत मूल्यमापन'!P21</f>
        <v>0</v>
      </c>
      <c r="L21" s="33">
        <f t="shared" si="4"/>
        <v>0</v>
      </c>
      <c r="M21" s="33">
        <f t="shared" si="0"/>
        <v>0</v>
      </c>
      <c r="N21" s="33">
        <f t="shared" si="5"/>
        <v>0</v>
      </c>
      <c r="O21" s="201" t="s">
        <v>322</v>
      </c>
      <c r="P21" s="200">
        <f t="shared" si="8"/>
        <v>0</v>
      </c>
      <c r="Q21" s="33" t="str">
        <f t="shared" si="7"/>
        <v>Fail</v>
      </c>
    </row>
    <row r="22" spans="1:17" s="19" customFormat="1" ht="21.6" customHeight="1">
      <c r="A22" s="24">
        <f>'विद्य्र्थ्याची माहिती'!A22</f>
        <v>13</v>
      </c>
      <c r="B22" s="210">
        <f>'विद्य्र्थ्याची माहिती'!B22</f>
        <v>0</v>
      </c>
      <c r="C22" s="60"/>
      <c r="D22" s="60"/>
      <c r="E22" s="65">
        <f t="shared" si="1"/>
        <v>0</v>
      </c>
      <c r="F22" s="33">
        <f>'विज्ञान अंतर्गत मूल्यमापन'!I22</f>
        <v>0</v>
      </c>
      <c r="G22" s="33">
        <f t="shared" si="2"/>
        <v>0</v>
      </c>
      <c r="H22" s="60"/>
      <c r="I22" s="60"/>
      <c r="J22" s="65">
        <f t="shared" si="3"/>
        <v>0</v>
      </c>
      <c r="K22" s="33">
        <f>'विज्ञान अंतर्गत मूल्यमापन'!P22</f>
        <v>0</v>
      </c>
      <c r="L22" s="33">
        <f t="shared" si="4"/>
        <v>0</v>
      </c>
      <c r="M22" s="33">
        <f t="shared" si="0"/>
        <v>0</v>
      </c>
      <c r="N22" s="33">
        <f t="shared" si="5"/>
        <v>0</v>
      </c>
      <c r="O22" s="201" t="s">
        <v>322</v>
      </c>
      <c r="P22" s="200">
        <f t="shared" si="8"/>
        <v>0</v>
      </c>
      <c r="Q22" s="33" t="str">
        <f t="shared" si="7"/>
        <v>Fail</v>
      </c>
    </row>
    <row r="23" spans="1:17" s="19" customFormat="1" ht="21.6" customHeight="1">
      <c r="A23" s="24">
        <f>'विद्य्र्थ्याची माहिती'!A23</f>
        <v>14</v>
      </c>
      <c r="B23" s="210">
        <f>'विद्य्र्थ्याची माहिती'!B23</f>
        <v>0</v>
      </c>
      <c r="C23" s="60"/>
      <c r="D23" s="60"/>
      <c r="E23" s="65">
        <f t="shared" si="1"/>
        <v>0</v>
      </c>
      <c r="F23" s="33">
        <f>'विज्ञान अंतर्गत मूल्यमापन'!I23</f>
        <v>0</v>
      </c>
      <c r="G23" s="33">
        <f t="shared" si="2"/>
        <v>0</v>
      </c>
      <c r="H23" s="60"/>
      <c r="I23" s="60"/>
      <c r="J23" s="65">
        <f t="shared" si="3"/>
        <v>0</v>
      </c>
      <c r="K23" s="33">
        <f>'विज्ञान अंतर्गत मूल्यमापन'!P23</f>
        <v>0</v>
      </c>
      <c r="L23" s="33">
        <f t="shared" si="4"/>
        <v>0</v>
      </c>
      <c r="M23" s="33">
        <f t="shared" si="0"/>
        <v>0</v>
      </c>
      <c r="N23" s="33">
        <f t="shared" si="5"/>
        <v>0</v>
      </c>
      <c r="O23" s="201" t="s">
        <v>322</v>
      </c>
      <c r="P23" s="200">
        <f t="shared" si="8"/>
        <v>0</v>
      </c>
      <c r="Q23" s="33" t="str">
        <f t="shared" si="7"/>
        <v>Fail</v>
      </c>
    </row>
    <row r="24" spans="1:17" s="19" customFormat="1" ht="21.6" customHeight="1">
      <c r="A24" s="24">
        <f>'विद्य्र्थ्याची माहिती'!A24</f>
        <v>15</v>
      </c>
      <c r="B24" s="210">
        <f>'विद्य्र्थ्याची माहिती'!B24</f>
        <v>0</v>
      </c>
      <c r="C24" s="60"/>
      <c r="D24" s="60"/>
      <c r="E24" s="65">
        <f t="shared" si="1"/>
        <v>0</v>
      </c>
      <c r="F24" s="33">
        <f>'विज्ञान अंतर्गत मूल्यमापन'!I24</f>
        <v>0</v>
      </c>
      <c r="G24" s="33">
        <f t="shared" si="2"/>
        <v>0</v>
      </c>
      <c r="H24" s="60"/>
      <c r="I24" s="60"/>
      <c r="J24" s="65">
        <f t="shared" si="3"/>
        <v>0</v>
      </c>
      <c r="K24" s="33">
        <f>'विज्ञान अंतर्गत मूल्यमापन'!P24</f>
        <v>0</v>
      </c>
      <c r="L24" s="33">
        <f t="shared" si="4"/>
        <v>0</v>
      </c>
      <c r="M24" s="33">
        <f t="shared" si="0"/>
        <v>0</v>
      </c>
      <c r="N24" s="33">
        <f t="shared" si="5"/>
        <v>0</v>
      </c>
      <c r="O24" s="201" t="s">
        <v>322</v>
      </c>
      <c r="P24" s="200">
        <f t="shared" si="8"/>
        <v>0</v>
      </c>
      <c r="Q24" s="33" t="str">
        <f t="shared" si="7"/>
        <v>Fail</v>
      </c>
    </row>
    <row r="25" spans="1:17" s="19" customFormat="1" ht="21.6" customHeight="1">
      <c r="A25" s="24">
        <f>'विद्य्र्थ्याची माहिती'!A25</f>
        <v>16</v>
      </c>
      <c r="B25" s="210">
        <f>'विद्य्र्थ्याची माहिती'!B25</f>
        <v>0</v>
      </c>
      <c r="C25" s="60"/>
      <c r="D25" s="60"/>
      <c r="E25" s="65">
        <f t="shared" si="1"/>
        <v>0</v>
      </c>
      <c r="F25" s="33">
        <f>'विज्ञान अंतर्गत मूल्यमापन'!I25</f>
        <v>0</v>
      </c>
      <c r="G25" s="33">
        <f t="shared" si="2"/>
        <v>0</v>
      </c>
      <c r="H25" s="60"/>
      <c r="I25" s="60"/>
      <c r="J25" s="65">
        <f t="shared" si="3"/>
        <v>0</v>
      </c>
      <c r="K25" s="33">
        <f>'विज्ञान अंतर्गत मूल्यमापन'!P25</f>
        <v>0</v>
      </c>
      <c r="L25" s="33">
        <f t="shared" si="4"/>
        <v>0</v>
      </c>
      <c r="M25" s="33">
        <f t="shared" si="0"/>
        <v>0</v>
      </c>
      <c r="N25" s="33">
        <f t="shared" si="5"/>
        <v>0</v>
      </c>
      <c r="O25" s="201" t="s">
        <v>322</v>
      </c>
      <c r="P25" s="200">
        <f t="shared" si="8"/>
        <v>0</v>
      </c>
      <c r="Q25" s="33" t="str">
        <f t="shared" si="7"/>
        <v>Fail</v>
      </c>
    </row>
    <row r="26" spans="1:17" s="19" customFormat="1" ht="21.6" customHeight="1">
      <c r="A26" s="24">
        <f>'विद्य्र्थ्याची माहिती'!A26</f>
        <v>17</v>
      </c>
      <c r="B26" s="210">
        <f>'विद्य्र्थ्याची माहिती'!B26</f>
        <v>0</v>
      </c>
      <c r="C26" s="60"/>
      <c r="D26" s="60"/>
      <c r="E26" s="65">
        <f t="shared" si="1"/>
        <v>0</v>
      </c>
      <c r="F26" s="33">
        <f>'विज्ञान अंतर्गत मूल्यमापन'!I26</f>
        <v>0</v>
      </c>
      <c r="G26" s="33">
        <f t="shared" si="2"/>
        <v>0</v>
      </c>
      <c r="H26" s="60"/>
      <c r="I26" s="60"/>
      <c r="J26" s="65">
        <f t="shared" si="3"/>
        <v>0</v>
      </c>
      <c r="K26" s="33">
        <f>'विज्ञान अंतर्गत मूल्यमापन'!P26</f>
        <v>0</v>
      </c>
      <c r="L26" s="33">
        <f t="shared" si="4"/>
        <v>0</v>
      </c>
      <c r="M26" s="33">
        <f t="shared" si="0"/>
        <v>0</v>
      </c>
      <c r="N26" s="33">
        <f t="shared" si="5"/>
        <v>0</v>
      </c>
      <c r="O26" s="201" t="s">
        <v>322</v>
      </c>
      <c r="P26" s="200">
        <f t="shared" si="8"/>
        <v>0</v>
      </c>
      <c r="Q26" s="33" t="str">
        <f t="shared" si="7"/>
        <v>Fail</v>
      </c>
    </row>
    <row r="27" spans="1:17" s="19" customFormat="1" ht="21.6" customHeight="1">
      <c r="A27" s="24">
        <f>'विद्य्र्थ्याची माहिती'!A27</f>
        <v>18</v>
      </c>
      <c r="B27" s="210">
        <f>'विद्य्र्थ्याची माहिती'!B27</f>
        <v>0</v>
      </c>
      <c r="C27" s="60"/>
      <c r="D27" s="60"/>
      <c r="E27" s="65">
        <f t="shared" si="1"/>
        <v>0</v>
      </c>
      <c r="F27" s="33">
        <f>'विज्ञान अंतर्गत मूल्यमापन'!I27</f>
        <v>0</v>
      </c>
      <c r="G27" s="33">
        <f t="shared" si="2"/>
        <v>0</v>
      </c>
      <c r="H27" s="60"/>
      <c r="I27" s="60"/>
      <c r="J27" s="65">
        <f t="shared" si="3"/>
        <v>0</v>
      </c>
      <c r="K27" s="33">
        <f>'विज्ञान अंतर्गत मूल्यमापन'!P27</f>
        <v>0</v>
      </c>
      <c r="L27" s="33">
        <f t="shared" si="4"/>
        <v>0</v>
      </c>
      <c r="M27" s="33">
        <f t="shared" si="0"/>
        <v>0</v>
      </c>
      <c r="N27" s="33">
        <f t="shared" si="5"/>
        <v>0</v>
      </c>
      <c r="O27" s="201" t="s">
        <v>322</v>
      </c>
      <c r="P27" s="200">
        <f t="shared" si="8"/>
        <v>0</v>
      </c>
      <c r="Q27" s="33" t="str">
        <f t="shared" si="7"/>
        <v>Fail</v>
      </c>
    </row>
    <row r="28" spans="1:17" s="19" customFormat="1" ht="21.6" customHeight="1">
      <c r="A28" s="24">
        <f>'विद्य्र्थ्याची माहिती'!A28</f>
        <v>19</v>
      </c>
      <c r="B28" s="210">
        <f>'विद्य्र्थ्याची माहिती'!B28</f>
        <v>0</v>
      </c>
      <c r="C28" s="60"/>
      <c r="D28" s="60"/>
      <c r="E28" s="65">
        <f t="shared" si="1"/>
        <v>0</v>
      </c>
      <c r="F28" s="33">
        <f>'विज्ञान अंतर्गत मूल्यमापन'!I28</f>
        <v>0</v>
      </c>
      <c r="G28" s="33">
        <f t="shared" si="2"/>
        <v>0</v>
      </c>
      <c r="H28" s="60"/>
      <c r="I28" s="60"/>
      <c r="J28" s="65">
        <f t="shared" si="3"/>
        <v>0</v>
      </c>
      <c r="K28" s="33">
        <f>'विज्ञान अंतर्गत मूल्यमापन'!P28</f>
        <v>0</v>
      </c>
      <c r="L28" s="33">
        <f t="shared" si="4"/>
        <v>0</v>
      </c>
      <c r="M28" s="33">
        <f t="shared" si="0"/>
        <v>0</v>
      </c>
      <c r="N28" s="33">
        <f t="shared" si="5"/>
        <v>0</v>
      </c>
      <c r="O28" s="201" t="s">
        <v>322</v>
      </c>
      <c r="P28" s="200">
        <f t="shared" si="8"/>
        <v>0</v>
      </c>
      <c r="Q28" s="33" t="str">
        <f t="shared" si="7"/>
        <v>Fail</v>
      </c>
    </row>
    <row r="29" spans="1:17" s="19" customFormat="1" ht="21.6" customHeight="1">
      <c r="A29" s="24">
        <f>'विद्य्र्थ्याची माहिती'!A29</f>
        <v>20</v>
      </c>
      <c r="B29" s="210">
        <f>'विद्य्र्थ्याची माहिती'!B29</f>
        <v>0</v>
      </c>
      <c r="C29" s="60"/>
      <c r="D29" s="60"/>
      <c r="E29" s="65">
        <f t="shared" si="1"/>
        <v>0</v>
      </c>
      <c r="F29" s="33">
        <f>'विज्ञान अंतर्गत मूल्यमापन'!I29</f>
        <v>0</v>
      </c>
      <c r="G29" s="33">
        <f t="shared" si="2"/>
        <v>0</v>
      </c>
      <c r="H29" s="60"/>
      <c r="I29" s="60"/>
      <c r="J29" s="65">
        <f t="shared" si="3"/>
        <v>0</v>
      </c>
      <c r="K29" s="33">
        <f>'विज्ञान अंतर्गत मूल्यमापन'!P29</f>
        <v>0</v>
      </c>
      <c r="L29" s="33">
        <f t="shared" si="4"/>
        <v>0</v>
      </c>
      <c r="M29" s="33">
        <f t="shared" si="0"/>
        <v>0</v>
      </c>
      <c r="N29" s="33">
        <f t="shared" si="5"/>
        <v>0</v>
      </c>
      <c r="O29" s="201" t="s">
        <v>322</v>
      </c>
      <c r="P29" s="200">
        <f t="shared" si="8"/>
        <v>0</v>
      </c>
      <c r="Q29" s="33" t="str">
        <f t="shared" si="7"/>
        <v>Fail</v>
      </c>
    </row>
    <row r="30" spans="1:17" s="19" customFormat="1" ht="21.6" customHeight="1">
      <c r="A30" s="24">
        <f>'विद्य्र्थ्याची माहिती'!A30</f>
        <v>21</v>
      </c>
      <c r="B30" s="210">
        <f>'विद्य्र्थ्याची माहिती'!B30</f>
        <v>0</v>
      </c>
      <c r="C30" s="60"/>
      <c r="D30" s="60"/>
      <c r="E30" s="65">
        <f t="shared" si="1"/>
        <v>0</v>
      </c>
      <c r="F30" s="33">
        <f>'विज्ञान अंतर्गत मूल्यमापन'!I30</f>
        <v>0</v>
      </c>
      <c r="G30" s="33">
        <f t="shared" si="2"/>
        <v>0</v>
      </c>
      <c r="H30" s="60"/>
      <c r="I30" s="60"/>
      <c r="J30" s="65">
        <f t="shared" si="3"/>
        <v>0</v>
      </c>
      <c r="K30" s="33">
        <f>'विज्ञान अंतर्गत मूल्यमापन'!P30</f>
        <v>0</v>
      </c>
      <c r="L30" s="33">
        <f t="shared" si="4"/>
        <v>0</v>
      </c>
      <c r="M30" s="33">
        <f t="shared" si="0"/>
        <v>0</v>
      </c>
      <c r="N30" s="33">
        <f t="shared" si="5"/>
        <v>0</v>
      </c>
      <c r="O30" s="201" t="s">
        <v>322</v>
      </c>
      <c r="P30" s="200">
        <f t="shared" si="8"/>
        <v>0</v>
      </c>
      <c r="Q30" s="33" t="str">
        <f t="shared" si="7"/>
        <v>Fail</v>
      </c>
    </row>
    <row r="31" spans="1:17" s="19" customFormat="1" ht="21.6" customHeight="1">
      <c r="A31" s="24">
        <f>'विद्य्र्थ्याची माहिती'!A31</f>
        <v>22</v>
      </c>
      <c r="B31" s="210">
        <f>'विद्य्र्थ्याची माहिती'!B31</f>
        <v>0</v>
      </c>
      <c r="C31" s="60"/>
      <c r="D31" s="60"/>
      <c r="E31" s="65">
        <f t="shared" si="1"/>
        <v>0</v>
      </c>
      <c r="F31" s="33">
        <f>'विज्ञान अंतर्गत मूल्यमापन'!I31</f>
        <v>0</v>
      </c>
      <c r="G31" s="33">
        <f t="shared" si="2"/>
        <v>0</v>
      </c>
      <c r="H31" s="60"/>
      <c r="I31" s="60"/>
      <c r="J31" s="65">
        <f t="shared" si="3"/>
        <v>0</v>
      </c>
      <c r="K31" s="33">
        <f>'विज्ञान अंतर्गत मूल्यमापन'!P31</f>
        <v>0</v>
      </c>
      <c r="L31" s="33">
        <f t="shared" si="4"/>
        <v>0</v>
      </c>
      <c r="M31" s="33">
        <f t="shared" si="0"/>
        <v>0</v>
      </c>
      <c r="N31" s="33">
        <f t="shared" si="5"/>
        <v>0</v>
      </c>
      <c r="O31" s="201" t="s">
        <v>322</v>
      </c>
      <c r="P31" s="200">
        <f t="shared" si="8"/>
        <v>0</v>
      </c>
      <c r="Q31" s="33" t="str">
        <f t="shared" si="7"/>
        <v>Fail</v>
      </c>
    </row>
    <row r="32" spans="1:17" s="19" customFormat="1" ht="21.6" customHeight="1">
      <c r="A32" s="24">
        <f>'विद्य्र्थ्याची माहिती'!A32</f>
        <v>23</v>
      </c>
      <c r="B32" s="210">
        <f>'विद्य्र्थ्याची माहिती'!B32</f>
        <v>0</v>
      </c>
      <c r="C32" s="60"/>
      <c r="D32" s="60"/>
      <c r="E32" s="65">
        <f t="shared" si="1"/>
        <v>0</v>
      </c>
      <c r="F32" s="33">
        <f>'विज्ञान अंतर्गत मूल्यमापन'!I32</f>
        <v>0</v>
      </c>
      <c r="G32" s="33">
        <f t="shared" si="2"/>
        <v>0</v>
      </c>
      <c r="H32" s="60"/>
      <c r="I32" s="60"/>
      <c r="J32" s="65">
        <f t="shared" si="3"/>
        <v>0</v>
      </c>
      <c r="K32" s="33">
        <f>'विज्ञान अंतर्गत मूल्यमापन'!P32</f>
        <v>0</v>
      </c>
      <c r="L32" s="33">
        <f t="shared" si="4"/>
        <v>0</v>
      </c>
      <c r="M32" s="33">
        <f t="shared" si="0"/>
        <v>0</v>
      </c>
      <c r="N32" s="33">
        <f t="shared" si="5"/>
        <v>0</v>
      </c>
      <c r="O32" s="201" t="s">
        <v>322</v>
      </c>
      <c r="P32" s="200">
        <f t="shared" si="8"/>
        <v>0</v>
      </c>
      <c r="Q32" s="33" t="str">
        <f t="shared" si="7"/>
        <v>Fail</v>
      </c>
    </row>
    <row r="33" spans="1:17" s="19" customFormat="1" ht="21.6" customHeight="1">
      <c r="A33" s="24">
        <f>'विद्य्र्थ्याची माहिती'!A33</f>
        <v>24</v>
      </c>
      <c r="B33" s="210">
        <f>'विद्य्र्थ्याची माहिती'!B33</f>
        <v>0</v>
      </c>
      <c r="C33" s="60"/>
      <c r="D33" s="60"/>
      <c r="E33" s="65">
        <f t="shared" si="1"/>
        <v>0</v>
      </c>
      <c r="F33" s="33">
        <f>'विज्ञान अंतर्गत मूल्यमापन'!I33</f>
        <v>0</v>
      </c>
      <c r="G33" s="33">
        <f t="shared" si="2"/>
        <v>0</v>
      </c>
      <c r="H33" s="60"/>
      <c r="I33" s="60"/>
      <c r="J33" s="65">
        <f t="shared" si="3"/>
        <v>0</v>
      </c>
      <c r="K33" s="33">
        <f>'विज्ञान अंतर्गत मूल्यमापन'!P33</f>
        <v>0</v>
      </c>
      <c r="L33" s="33">
        <f t="shared" si="4"/>
        <v>0</v>
      </c>
      <c r="M33" s="33">
        <f t="shared" si="0"/>
        <v>0</v>
      </c>
      <c r="N33" s="33">
        <f t="shared" si="5"/>
        <v>0</v>
      </c>
      <c r="O33" s="201" t="s">
        <v>322</v>
      </c>
      <c r="P33" s="200">
        <f t="shared" si="8"/>
        <v>0</v>
      </c>
      <c r="Q33" s="33" t="str">
        <f t="shared" si="7"/>
        <v>Fail</v>
      </c>
    </row>
    <row r="34" spans="1:17" s="19" customFormat="1" ht="21.6" customHeight="1">
      <c r="A34" s="24">
        <f>'विद्य्र्थ्याची माहिती'!A34</f>
        <v>25</v>
      </c>
      <c r="B34" s="210">
        <f>'विद्य्र्थ्याची माहिती'!B34</f>
        <v>0</v>
      </c>
      <c r="C34" s="60"/>
      <c r="D34" s="60"/>
      <c r="E34" s="65">
        <f t="shared" si="1"/>
        <v>0</v>
      </c>
      <c r="F34" s="33">
        <f>'विज्ञान अंतर्गत मूल्यमापन'!I34</f>
        <v>0</v>
      </c>
      <c r="G34" s="33">
        <f t="shared" si="2"/>
        <v>0</v>
      </c>
      <c r="H34" s="60"/>
      <c r="I34" s="60"/>
      <c r="J34" s="65">
        <f t="shared" si="3"/>
        <v>0</v>
      </c>
      <c r="K34" s="33">
        <f>'विज्ञान अंतर्गत मूल्यमापन'!P34</f>
        <v>0</v>
      </c>
      <c r="L34" s="33">
        <f t="shared" si="4"/>
        <v>0</v>
      </c>
      <c r="M34" s="33">
        <f t="shared" si="0"/>
        <v>0</v>
      </c>
      <c r="N34" s="33">
        <f t="shared" si="5"/>
        <v>0</v>
      </c>
      <c r="O34" s="201" t="s">
        <v>322</v>
      </c>
      <c r="P34" s="200">
        <f t="shared" si="8"/>
        <v>0</v>
      </c>
      <c r="Q34" s="33" t="str">
        <f t="shared" si="7"/>
        <v>Fail</v>
      </c>
    </row>
    <row r="35" spans="1:17" s="19" customFormat="1" ht="21.6" customHeight="1">
      <c r="A35" s="24">
        <f>'विद्य्र्थ्याची माहिती'!A35</f>
        <v>26</v>
      </c>
      <c r="B35" s="210">
        <f>'विद्य्र्थ्याची माहिती'!B35</f>
        <v>0</v>
      </c>
      <c r="C35" s="60"/>
      <c r="D35" s="60"/>
      <c r="E35" s="65">
        <f t="shared" si="1"/>
        <v>0</v>
      </c>
      <c r="F35" s="33">
        <f>'विज्ञान अंतर्गत मूल्यमापन'!I35</f>
        <v>0</v>
      </c>
      <c r="G35" s="33">
        <f t="shared" si="2"/>
        <v>0</v>
      </c>
      <c r="H35" s="60"/>
      <c r="I35" s="60"/>
      <c r="J35" s="65">
        <f t="shared" si="3"/>
        <v>0</v>
      </c>
      <c r="K35" s="33">
        <f>'विज्ञान अंतर्गत मूल्यमापन'!P35</f>
        <v>0</v>
      </c>
      <c r="L35" s="33">
        <f t="shared" si="4"/>
        <v>0</v>
      </c>
      <c r="M35" s="33">
        <f t="shared" si="0"/>
        <v>0</v>
      </c>
      <c r="N35" s="33">
        <f t="shared" si="5"/>
        <v>0</v>
      </c>
      <c r="O35" s="201" t="s">
        <v>322</v>
      </c>
      <c r="P35" s="200">
        <f t="shared" si="8"/>
        <v>0</v>
      </c>
      <c r="Q35" s="33" t="str">
        <f t="shared" si="7"/>
        <v>Fail</v>
      </c>
    </row>
    <row r="36" spans="1:17" s="19" customFormat="1" ht="21.6" customHeight="1">
      <c r="A36" s="24">
        <f>'विद्य्र्थ्याची माहिती'!A36</f>
        <v>27</v>
      </c>
      <c r="B36" s="210">
        <f>'विद्य्र्थ्याची माहिती'!B36</f>
        <v>0</v>
      </c>
      <c r="C36" s="60"/>
      <c r="D36" s="60"/>
      <c r="E36" s="65">
        <f t="shared" si="1"/>
        <v>0</v>
      </c>
      <c r="F36" s="33">
        <f>'विज्ञान अंतर्गत मूल्यमापन'!I36</f>
        <v>0</v>
      </c>
      <c r="G36" s="33">
        <f t="shared" si="2"/>
        <v>0</v>
      </c>
      <c r="H36" s="60"/>
      <c r="I36" s="60"/>
      <c r="J36" s="65">
        <f t="shared" si="3"/>
        <v>0</v>
      </c>
      <c r="K36" s="33">
        <f>'विज्ञान अंतर्गत मूल्यमापन'!P36</f>
        <v>0</v>
      </c>
      <c r="L36" s="33">
        <f t="shared" si="4"/>
        <v>0</v>
      </c>
      <c r="M36" s="33">
        <f t="shared" si="0"/>
        <v>0</v>
      </c>
      <c r="N36" s="33">
        <f t="shared" si="5"/>
        <v>0</v>
      </c>
      <c r="O36" s="201" t="s">
        <v>322</v>
      </c>
      <c r="P36" s="200">
        <f t="shared" si="8"/>
        <v>0</v>
      </c>
      <c r="Q36" s="33" t="str">
        <f t="shared" si="7"/>
        <v>Fail</v>
      </c>
    </row>
    <row r="37" spans="1:17" s="19" customFormat="1" ht="21.6" customHeight="1">
      <c r="A37" s="24">
        <f>'विद्य्र्थ्याची माहिती'!A37</f>
        <v>28</v>
      </c>
      <c r="B37" s="210">
        <f>'विद्य्र्थ्याची माहिती'!B37</f>
        <v>0</v>
      </c>
      <c r="C37" s="60"/>
      <c r="D37" s="60"/>
      <c r="E37" s="65">
        <f t="shared" si="1"/>
        <v>0</v>
      </c>
      <c r="F37" s="33">
        <f>'विज्ञान अंतर्गत मूल्यमापन'!I37</f>
        <v>0</v>
      </c>
      <c r="G37" s="33">
        <f t="shared" si="2"/>
        <v>0</v>
      </c>
      <c r="H37" s="60"/>
      <c r="I37" s="60"/>
      <c r="J37" s="65">
        <f t="shared" si="3"/>
        <v>0</v>
      </c>
      <c r="K37" s="33">
        <f>'विज्ञान अंतर्गत मूल्यमापन'!P37</f>
        <v>0</v>
      </c>
      <c r="L37" s="33">
        <f t="shared" si="4"/>
        <v>0</v>
      </c>
      <c r="M37" s="33">
        <f t="shared" si="0"/>
        <v>0</v>
      </c>
      <c r="N37" s="33">
        <f t="shared" si="5"/>
        <v>0</v>
      </c>
      <c r="O37" s="201" t="s">
        <v>322</v>
      </c>
      <c r="P37" s="200">
        <f t="shared" si="8"/>
        <v>0</v>
      </c>
      <c r="Q37" s="33" t="str">
        <f t="shared" si="7"/>
        <v>Fail</v>
      </c>
    </row>
    <row r="38" spans="1:17" s="19" customFormat="1" ht="21.6" customHeight="1">
      <c r="A38" s="24">
        <f>'विद्य्र्थ्याची माहिती'!A38</f>
        <v>29</v>
      </c>
      <c r="B38" s="210">
        <f>'विद्य्र्थ्याची माहिती'!B38</f>
        <v>0</v>
      </c>
      <c r="C38" s="60"/>
      <c r="D38" s="60"/>
      <c r="E38" s="65">
        <f t="shared" si="1"/>
        <v>0</v>
      </c>
      <c r="F38" s="33">
        <f>'विज्ञान अंतर्गत मूल्यमापन'!I38</f>
        <v>0</v>
      </c>
      <c r="G38" s="33">
        <f t="shared" si="2"/>
        <v>0</v>
      </c>
      <c r="H38" s="60"/>
      <c r="I38" s="60"/>
      <c r="J38" s="65">
        <f t="shared" si="3"/>
        <v>0</v>
      </c>
      <c r="K38" s="33">
        <f>'विज्ञान अंतर्गत मूल्यमापन'!P38</f>
        <v>0</v>
      </c>
      <c r="L38" s="33">
        <f t="shared" si="4"/>
        <v>0</v>
      </c>
      <c r="M38" s="33">
        <f t="shared" si="0"/>
        <v>0</v>
      </c>
      <c r="N38" s="33">
        <f t="shared" si="5"/>
        <v>0</v>
      </c>
      <c r="O38" s="201" t="s">
        <v>322</v>
      </c>
      <c r="P38" s="200">
        <f t="shared" si="8"/>
        <v>0</v>
      </c>
      <c r="Q38" s="33" t="str">
        <f t="shared" si="7"/>
        <v>Fail</v>
      </c>
    </row>
    <row r="39" spans="1:17" s="19" customFormat="1" ht="21.6" customHeight="1">
      <c r="A39" s="24">
        <f>'विद्य्र्थ्याची माहिती'!A39</f>
        <v>30</v>
      </c>
      <c r="B39" s="210">
        <f>'विद्य्र्थ्याची माहिती'!B39</f>
        <v>0</v>
      </c>
      <c r="C39" s="60"/>
      <c r="D39" s="60"/>
      <c r="E39" s="65">
        <f t="shared" si="1"/>
        <v>0</v>
      </c>
      <c r="F39" s="33">
        <f>'विज्ञान अंतर्गत मूल्यमापन'!I39</f>
        <v>0</v>
      </c>
      <c r="G39" s="33">
        <f t="shared" si="2"/>
        <v>0</v>
      </c>
      <c r="H39" s="60"/>
      <c r="I39" s="60"/>
      <c r="J39" s="65">
        <f t="shared" si="3"/>
        <v>0</v>
      </c>
      <c r="K39" s="33">
        <f>'विज्ञान अंतर्गत मूल्यमापन'!P39</f>
        <v>0</v>
      </c>
      <c r="L39" s="33">
        <f t="shared" si="4"/>
        <v>0</v>
      </c>
      <c r="M39" s="33">
        <f t="shared" si="0"/>
        <v>0</v>
      </c>
      <c r="N39" s="33">
        <f t="shared" si="5"/>
        <v>0</v>
      </c>
      <c r="O39" s="201" t="s">
        <v>322</v>
      </c>
      <c r="P39" s="200">
        <f t="shared" si="8"/>
        <v>0</v>
      </c>
      <c r="Q39" s="33" t="str">
        <f t="shared" si="7"/>
        <v>Fail</v>
      </c>
    </row>
    <row r="40" spans="1:17" s="19" customFormat="1" ht="21.6" customHeight="1">
      <c r="A40" s="24">
        <f>'विद्य्र्थ्याची माहिती'!A40</f>
        <v>31</v>
      </c>
      <c r="B40" s="210">
        <f>'विद्य्र्थ्याची माहिती'!B40</f>
        <v>0</v>
      </c>
      <c r="C40" s="60"/>
      <c r="D40" s="60"/>
      <c r="E40" s="65">
        <f t="shared" si="1"/>
        <v>0</v>
      </c>
      <c r="F40" s="33">
        <f>'विज्ञान अंतर्गत मूल्यमापन'!I40</f>
        <v>0</v>
      </c>
      <c r="G40" s="33">
        <f t="shared" si="2"/>
        <v>0</v>
      </c>
      <c r="H40" s="60"/>
      <c r="I40" s="60"/>
      <c r="J40" s="65">
        <f t="shared" si="3"/>
        <v>0</v>
      </c>
      <c r="K40" s="33">
        <f>'विज्ञान अंतर्गत मूल्यमापन'!P40</f>
        <v>0</v>
      </c>
      <c r="L40" s="33">
        <f t="shared" si="4"/>
        <v>0</v>
      </c>
      <c r="M40" s="33">
        <f t="shared" si="0"/>
        <v>0</v>
      </c>
      <c r="N40" s="33">
        <f t="shared" si="5"/>
        <v>0</v>
      </c>
      <c r="O40" s="201" t="s">
        <v>322</v>
      </c>
      <c r="P40" s="200">
        <f t="shared" si="8"/>
        <v>0</v>
      </c>
      <c r="Q40" s="33" t="str">
        <f t="shared" si="7"/>
        <v>Fail</v>
      </c>
    </row>
    <row r="41" spans="1:17" s="19" customFormat="1" ht="21.6" customHeight="1">
      <c r="A41" s="24">
        <f>'विद्य्र्थ्याची माहिती'!A41</f>
        <v>32</v>
      </c>
      <c r="B41" s="210">
        <f>'विद्य्र्थ्याची माहिती'!B41</f>
        <v>0</v>
      </c>
      <c r="C41" s="60"/>
      <c r="D41" s="60"/>
      <c r="E41" s="65">
        <f t="shared" si="1"/>
        <v>0</v>
      </c>
      <c r="F41" s="33">
        <f>'विज्ञान अंतर्गत मूल्यमापन'!I41</f>
        <v>0</v>
      </c>
      <c r="G41" s="33">
        <f t="shared" si="2"/>
        <v>0</v>
      </c>
      <c r="H41" s="60"/>
      <c r="I41" s="60"/>
      <c r="J41" s="65">
        <f t="shared" si="3"/>
        <v>0</v>
      </c>
      <c r="K41" s="33">
        <f>'विज्ञान अंतर्गत मूल्यमापन'!P41</f>
        <v>0</v>
      </c>
      <c r="L41" s="33">
        <f t="shared" si="4"/>
        <v>0</v>
      </c>
      <c r="M41" s="33">
        <f t="shared" ref="M41:M69" si="9">SUM(G41,L41)</f>
        <v>0</v>
      </c>
      <c r="N41" s="33">
        <f t="shared" si="5"/>
        <v>0</v>
      </c>
      <c r="O41" s="201" t="s">
        <v>322</v>
      </c>
      <c r="P41" s="200">
        <f t="shared" si="8"/>
        <v>0</v>
      </c>
      <c r="Q41" s="33" t="str">
        <f t="shared" si="7"/>
        <v>Fail</v>
      </c>
    </row>
    <row r="42" spans="1:17" s="19" customFormat="1" ht="21.6" customHeight="1">
      <c r="A42" s="24">
        <f>'विद्य्र्थ्याची माहिती'!A42</f>
        <v>33</v>
      </c>
      <c r="B42" s="210">
        <f>'विद्य्र्थ्याची माहिती'!B42</f>
        <v>0</v>
      </c>
      <c r="C42" s="60"/>
      <c r="D42" s="60"/>
      <c r="E42" s="65">
        <f t="shared" si="1"/>
        <v>0</v>
      </c>
      <c r="F42" s="33">
        <f>'विज्ञान अंतर्गत मूल्यमापन'!I42</f>
        <v>0</v>
      </c>
      <c r="G42" s="33">
        <f t="shared" si="2"/>
        <v>0</v>
      </c>
      <c r="H42" s="60"/>
      <c r="I42" s="60"/>
      <c r="J42" s="65">
        <f t="shared" si="3"/>
        <v>0</v>
      </c>
      <c r="K42" s="33">
        <f>'विज्ञान अंतर्गत मूल्यमापन'!P42</f>
        <v>0</v>
      </c>
      <c r="L42" s="33">
        <f t="shared" si="4"/>
        <v>0</v>
      </c>
      <c r="M42" s="33">
        <f t="shared" si="9"/>
        <v>0</v>
      </c>
      <c r="N42" s="33">
        <f t="shared" si="5"/>
        <v>0</v>
      </c>
      <c r="O42" s="201" t="s">
        <v>322</v>
      </c>
      <c r="P42" s="200">
        <f t="shared" si="8"/>
        <v>0</v>
      </c>
      <c r="Q42" s="33" t="str">
        <f t="shared" si="7"/>
        <v>Fail</v>
      </c>
    </row>
    <row r="43" spans="1:17" s="19" customFormat="1" ht="21.6" customHeight="1">
      <c r="A43" s="24">
        <f>'विद्य्र्थ्याची माहिती'!A43</f>
        <v>34</v>
      </c>
      <c r="B43" s="210">
        <f>'विद्य्र्थ्याची माहिती'!B43</f>
        <v>0</v>
      </c>
      <c r="C43" s="60"/>
      <c r="D43" s="60"/>
      <c r="E43" s="65">
        <f t="shared" si="1"/>
        <v>0</v>
      </c>
      <c r="F43" s="33">
        <f>'विज्ञान अंतर्गत मूल्यमापन'!I43</f>
        <v>0</v>
      </c>
      <c r="G43" s="33">
        <f t="shared" si="2"/>
        <v>0</v>
      </c>
      <c r="H43" s="60"/>
      <c r="I43" s="60"/>
      <c r="J43" s="65">
        <f t="shared" si="3"/>
        <v>0</v>
      </c>
      <c r="K43" s="33">
        <f>'विज्ञान अंतर्गत मूल्यमापन'!P43</f>
        <v>0</v>
      </c>
      <c r="L43" s="33">
        <f t="shared" si="4"/>
        <v>0</v>
      </c>
      <c r="M43" s="33">
        <f t="shared" si="9"/>
        <v>0</v>
      </c>
      <c r="N43" s="33">
        <f t="shared" si="5"/>
        <v>0</v>
      </c>
      <c r="O43" s="201" t="s">
        <v>322</v>
      </c>
      <c r="P43" s="200">
        <f t="shared" si="8"/>
        <v>0</v>
      </c>
      <c r="Q43" s="33" t="str">
        <f t="shared" si="7"/>
        <v>Fail</v>
      </c>
    </row>
    <row r="44" spans="1:17" s="19" customFormat="1" ht="21.6" customHeight="1">
      <c r="A44" s="24">
        <f>'विद्य्र्थ्याची माहिती'!A44</f>
        <v>35</v>
      </c>
      <c r="B44" s="210">
        <f>'विद्य्र्थ्याची माहिती'!B44</f>
        <v>0</v>
      </c>
      <c r="C44" s="60"/>
      <c r="D44" s="60"/>
      <c r="E44" s="65">
        <f t="shared" si="1"/>
        <v>0</v>
      </c>
      <c r="F44" s="33">
        <f>'विज्ञान अंतर्गत मूल्यमापन'!I44</f>
        <v>0</v>
      </c>
      <c r="G44" s="33">
        <f t="shared" si="2"/>
        <v>0</v>
      </c>
      <c r="H44" s="60"/>
      <c r="I44" s="60"/>
      <c r="J44" s="65">
        <f t="shared" si="3"/>
        <v>0</v>
      </c>
      <c r="K44" s="33">
        <f>'विज्ञान अंतर्गत मूल्यमापन'!P44</f>
        <v>0</v>
      </c>
      <c r="L44" s="33">
        <f t="shared" si="4"/>
        <v>0</v>
      </c>
      <c r="M44" s="33">
        <f t="shared" si="9"/>
        <v>0</v>
      </c>
      <c r="N44" s="33">
        <f t="shared" si="5"/>
        <v>0</v>
      </c>
      <c r="O44" s="201" t="s">
        <v>322</v>
      </c>
      <c r="P44" s="200">
        <f t="shared" si="8"/>
        <v>0</v>
      </c>
      <c r="Q44" s="33" t="str">
        <f t="shared" si="7"/>
        <v>Fail</v>
      </c>
    </row>
    <row r="45" spans="1:17" s="19" customFormat="1" ht="21.6" customHeight="1">
      <c r="A45" s="24">
        <f>'विद्य्र्थ्याची माहिती'!A45</f>
        <v>36</v>
      </c>
      <c r="B45" s="210">
        <f>'विद्य्र्थ्याची माहिती'!B45</f>
        <v>0</v>
      </c>
      <c r="C45" s="60"/>
      <c r="D45" s="60"/>
      <c r="E45" s="65">
        <f t="shared" si="1"/>
        <v>0</v>
      </c>
      <c r="F45" s="33">
        <f>'विज्ञान अंतर्गत मूल्यमापन'!I45</f>
        <v>0</v>
      </c>
      <c r="G45" s="33">
        <f t="shared" si="2"/>
        <v>0</v>
      </c>
      <c r="H45" s="60"/>
      <c r="I45" s="60"/>
      <c r="J45" s="65">
        <f t="shared" si="3"/>
        <v>0</v>
      </c>
      <c r="K45" s="33">
        <f>'विज्ञान अंतर्गत मूल्यमापन'!P45</f>
        <v>0</v>
      </c>
      <c r="L45" s="33">
        <f t="shared" si="4"/>
        <v>0</v>
      </c>
      <c r="M45" s="33">
        <f t="shared" si="9"/>
        <v>0</v>
      </c>
      <c r="N45" s="33">
        <f t="shared" si="5"/>
        <v>0</v>
      </c>
      <c r="O45" s="201" t="s">
        <v>322</v>
      </c>
      <c r="P45" s="200">
        <f t="shared" si="8"/>
        <v>0</v>
      </c>
      <c r="Q45" s="33" t="str">
        <f t="shared" si="7"/>
        <v>Fail</v>
      </c>
    </row>
    <row r="46" spans="1:17" s="19" customFormat="1" ht="21.6" customHeight="1">
      <c r="A46" s="24">
        <f>'विद्य्र्थ्याची माहिती'!A46</f>
        <v>37</v>
      </c>
      <c r="B46" s="210">
        <f>'विद्य्र्थ्याची माहिती'!B46</f>
        <v>0</v>
      </c>
      <c r="C46" s="60"/>
      <c r="D46" s="60"/>
      <c r="E46" s="65">
        <f t="shared" si="1"/>
        <v>0</v>
      </c>
      <c r="F46" s="33">
        <f>'विज्ञान अंतर्गत मूल्यमापन'!I46</f>
        <v>0</v>
      </c>
      <c r="G46" s="33">
        <f t="shared" si="2"/>
        <v>0</v>
      </c>
      <c r="H46" s="60"/>
      <c r="I46" s="60"/>
      <c r="J46" s="65">
        <f t="shared" si="3"/>
        <v>0</v>
      </c>
      <c r="K46" s="33">
        <f>'विज्ञान अंतर्गत मूल्यमापन'!P46</f>
        <v>0</v>
      </c>
      <c r="L46" s="33">
        <f t="shared" si="4"/>
        <v>0</v>
      </c>
      <c r="M46" s="33">
        <f t="shared" si="9"/>
        <v>0</v>
      </c>
      <c r="N46" s="33">
        <f t="shared" si="5"/>
        <v>0</v>
      </c>
      <c r="O46" s="201" t="s">
        <v>322</v>
      </c>
      <c r="P46" s="200">
        <f t="shared" si="8"/>
        <v>0</v>
      </c>
      <c r="Q46" s="33" t="str">
        <f t="shared" si="7"/>
        <v>Fail</v>
      </c>
    </row>
    <row r="47" spans="1:17" s="19" customFormat="1" ht="21.6" customHeight="1">
      <c r="A47" s="24">
        <f>'विद्य्र्थ्याची माहिती'!A47</f>
        <v>38</v>
      </c>
      <c r="B47" s="210">
        <f>'विद्य्र्थ्याची माहिती'!B47</f>
        <v>0</v>
      </c>
      <c r="C47" s="60"/>
      <c r="D47" s="60"/>
      <c r="E47" s="65">
        <f t="shared" si="1"/>
        <v>0</v>
      </c>
      <c r="F47" s="33">
        <f>'विज्ञान अंतर्गत मूल्यमापन'!I47</f>
        <v>0</v>
      </c>
      <c r="G47" s="33">
        <f t="shared" si="2"/>
        <v>0</v>
      </c>
      <c r="H47" s="60"/>
      <c r="I47" s="60"/>
      <c r="J47" s="65">
        <f t="shared" si="3"/>
        <v>0</v>
      </c>
      <c r="K47" s="33">
        <f>'विज्ञान अंतर्गत मूल्यमापन'!P47</f>
        <v>0</v>
      </c>
      <c r="L47" s="33">
        <f t="shared" si="4"/>
        <v>0</v>
      </c>
      <c r="M47" s="33">
        <f t="shared" si="9"/>
        <v>0</v>
      </c>
      <c r="N47" s="33">
        <f t="shared" si="5"/>
        <v>0</v>
      </c>
      <c r="O47" s="201" t="s">
        <v>322</v>
      </c>
      <c r="P47" s="200">
        <f t="shared" si="8"/>
        <v>0</v>
      </c>
      <c r="Q47" s="33" t="str">
        <f t="shared" si="7"/>
        <v>Fail</v>
      </c>
    </row>
    <row r="48" spans="1:17" s="19" customFormat="1" ht="21.6" customHeight="1">
      <c r="A48" s="24">
        <f>'विद्य्र्थ्याची माहिती'!A48</f>
        <v>39</v>
      </c>
      <c r="B48" s="210">
        <f>'विद्य्र्थ्याची माहिती'!B48</f>
        <v>0</v>
      </c>
      <c r="C48" s="60"/>
      <c r="D48" s="60"/>
      <c r="E48" s="65">
        <f t="shared" si="1"/>
        <v>0</v>
      </c>
      <c r="F48" s="33">
        <f>'विज्ञान अंतर्गत मूल्यमापन'!I48</f>
        <v>0</v>
      </c>
      <c r="G48" s="33">
        <f t="shared" si="2"/>
        <v>0</v>
      </c>
      <c r="H48" s="60"/>
      <c r="I48" s="60"/>
      <c r="J48" s="65">
        <f t="shared" si="3"/>
        <v>0</v>
      </c>
      <c r="K48" s="33">
        <f>'विज्ञान अंतर्गत मूल्यमापन'!P48</f>
        <v>0</v>
      </c>
      <c r="L48" s="33">
        <f t="shared" si="4"/>
        <v>0</v>
      </c>
      <c r="M48" s="33">
        <f t="shared" si="9"/>
        <v>0</v>
      </c>
      <c r="N48" s="33">
        <f t="shared" si="5"/>
        <v>0</v>
      </c>
      <c r="O48" s="201" t="s">
        <v>322</v>
      </c>
      <c r="P48" s="200">
        <f t="shared" si="8"/>
        <v>0</v>
      </c>
      <c r="Q48" s="33" t="str">
        <f t="shared" si="7"/>
        <v>Fail</v>
      </c>
    </row>
    <row r="49" spans="1:17" s="19" customFormat="1" ht="21.6" customHeight="1">
      <c r="A49" s="24">
        <f>'विद्य्र्थ्याची माहिती'!A49</f>
        <v>40</v>
      </c>
      <c r="B49" s="210">
        <f>'विद्य्र्थ्याची माहिती'!B49</f>
        <v>0</v>
      </c>
      <c r="C49" s="60"/>
      <c r="D49" s="60"/>
      <c r="E49" s="65">
        <f t="shared" si="1"/>
        <v>0</v>
      </c>
      <c r="F49" s="33">
        <f>'विज्ञान अंतर्गत मूल्यमापन'!I49</f>
        <v>0</v>
      </c>
      <c r="G49" s="33">
        <f t="shared" si="2"/>
        <v>0</v>
      </c>
      <c r="H49" s="60"/>
      <c r="I49" s="60"/>
      <c r="J49" s="65">
        <f t="shared" si="3"/>
        <v>0</v>
      </c>
      <c r="K49" s="33">
        <f>'विज्ञान अंतर्गत मूल्यमापन'!P49</f>
        <v>0</v>
      </c>
      <c r="L49" s="33">
        <f t="shared" si="4"/>
        <v>0</v>
      </c>
      <c r="M49" s="33">
        <f t="shared" si="9"/>
        <v>0</v>
      </c>
      <c r="N49" s="33">
        <f t="shared" si="5"/>
        <v>0</v>
      </c>
      <c r="O49" s="201" t="s">
        <v>322</v>
      </c>
      <c r="P49" s="200">
        <f t="shared" si="8"/>
        <v>0</v>
      </c>
      <c r="Q49" s="33" t="str">
        <f t="shared" si="7"/>
        <v>Fail</v>
      </c>
    </row>
    <row r="50" spans="1:17" s="19" customFormat="1" ht="21.6" customHeight="1">
      <c r="A50" s="24">
        <f>'विद्य्र्थ्याची माहिती'!A50</f>
        <v>41</v>
      </c>
      <c r="B50" s="210">
        <f>'विद्य्र्थ्याची माहिती'!B50</f>
        <v>0</v>
      </c>
      <c r="C50" s="60"/>
      <c r="D50" s="60"/>
      <c r="E50" s="65">
        <f t="shared" si="1"/>
        <v>0</v>
      </c>
      <c r="F50" s="33">
        <f>'विज्ञान अंतर्गत मूल्यमापन'!I50</f>
        <v>0</v>
      </c>
      <c r="G50" s="33">
        <f t="shared" si="2"/>
        <v>0</v>
      </c>
      <c r="H50" s="60"/>
      <c r="I50" s="60"/>
      <c r="J50" s="65">
        <f t="shared" si="3"/>
        <v>0</v>
      </c>
      <c r="K50" s="33">
        <f>'विज्ञान अंतर्गत मूल्यमापन'!P50</f>
        <v>0</v>
      </c>
      <c r="L50" s="33">
        <f t="shared" si="4"/>
        <v>0</v>
      </c>
      <c r="M50" s="33">
        <f t="shared" si="9"/>
        <v>0</v>
      </c>
      <c r="N50" s="33">
        <f t="shared" si="5"/>
        <v>0</v>
      </c>
      <c r="O50" s="201" t="s">
        <v>322</v>
      </c>
      <c r="P50" s="200">
        <f t="shared" si="8"/>
        <v>0</v>
      </c>
      <c r="Q50" s="33" t="str">
        <f t="shared" si="7"/>
        <v>Fail</v>
      </c>
    </row>
    <row r="51" spans="1:17" s="19" customFormat="1" ht="21.6" customHeight="1">
      <c r="A51" s="24">
        <f>'विद्य्र्थ्याची माहिती'!A51</f>
        <v>42</v>
      </c>
      <c r="B51" s="210">
        <f>'विद्य्र्थ्याची माहिती'!B51</f>
        <v>0</v>
      </c>
      <c r="C51" s="60"/>
      <c r="D51" s="60"/>
      <c r="E51" s="65">
        <f t="shared" si="1"/>
        <v>0</v>
      </c>
      <c r="F51" s="33">
        <f>'विज्ञान अंतर्गत मूल्यमापन'!I51</f>
        <v>0</v>
      </c>
      <c r="G51" s="33">
        <f t="shared" si="2"/>
        <v>0</v>
      </c>
      <c r="H51" s="60"/>
      <c r="I51" s="60"/>
      <c r="J51" s="65">
        <f t="shared" si="3"/>
        <v>0</v>
      </c>
      <c r="K51" s="33">
        <f>'विज्ञान अंतर्गत मूल्यमापन'!P51</f>
        <v>0</v>
      </c>
      <c r="L51" s="33">
        <f t="shared" si="4"/>
        <v>0</v>
      </c>
      <c r="M51" s="33">
        <f t="shared" si="9"/>
        <v>0</v>
      </c>
      <c r="N51" s="33">
        <f t="shared" si="5"/>
        <v>0</v>
      </c>
      <c r="O51" s="201" t="s">
        <v>322</v>
      </c>
      <c r="P51" s="200">
        <f t="shared" si="8"/>
        <v>0</v>
      </c>
      <c r="Q51" s="33" t="str">
        <f t="shared" si="7"/>
        <v>Fail</v>
      </c>
    </row>
    <row r="52" spans="1:17" s="19" customFormat="1" ht="21.6" customHeight="1">
      <c r="A52" s="24">
        <f>'विद्य्र्थ्याची माहिती'!A52</f>
        <v>43</v>
      </c>
      <c r="B52" s="210">
        <f>'विद्य्र्थ्याची माहिती'!B52</f>
        <v>0</v>
      </c>
      <c r="C52" s="60"/>
      <c r="D52" s="60"/>
      <c r="E52" s="65">
        <f t="shared" si="1"/>
        <v>0</v>
      </c>
      <c r="F52" s="33">
        <f>'विज्ञान अंतर्गत मूल्यमापन'!I52</f>
        <v>0</v>
      </c>
      <c r="G52" s="33">
        <f t="shared" si="2"/>
        <v>0</v>
      </c>
      <c r="H52" s="60"/>
      <c r="I52" s="60"/>
      <c r="J52" s="65">
        <f t="shared" si="3"/>
        <v>0</v>
      </c>
      <c r="K52" s="33">
        <f>'विज्ञान अंतर्गत मूल्यमापन'!P52</f>
        <v>0</v>
      </c>
      <c r="L52" s="33">
        <f t="shared" si="4"/>
        <v>0</v>
      </c>
      <c r="M52" s="33">
        <f t="shared" si="9"/>
        <v>0</v>
      </c>
      <c r="N52" s="33">
        <f t="shared" si="5"/>
        <v>0</v>
      </c>
      <c r="O52" s="201" t="s">
        <v>322</v>
      </c>
      <c r="P52" s="200">
        <f t="shared" si="8"/>
        <v>0</v>
      </c>
      <c r="Q52" s="33" t="str">
        <f t="shared" si="7"/>
        <v>Fail</v>
      </c>
    </row>
    <row r="53" spans="1:17" s="19" customFormat="1" ht="21.6" customHeight="1">
      <c r="A53" s="24">
        <f>'विद्य्र्थ्याची माहिती'!A53</f>
        <v>44</v>
      </c>
      <c r="B53" s="210">
        <f>'विद्य्र्थ्याची माहिती'!B53</f>
        <v>0</v>
      </c>
      <c r="C53" s="60"/>
      <c r="D53" s="60"/>
      <c r="E53" s="65">
        <f t="shared" si="1"/>
        <v>0</v>
      </c>
      <c r="F53" s="33">
        <f>'विज्ञान अंतर्गत मूल्यमापन'!I53</f>
        <v>0</v>
      </c>
      <c r="G53" s="33">
        <f t="shared" si="2"/>
        <v>0</v>
      </c>
      <c r="H53" s="60"/>
      <c r="I53" s="60"/>
      <c r="J53" s="65">
        <f t="shared" si="3"/>
        <v>0</v>
      </c>
      <c r="K53" s="33">
        <f>'विज्ञान अंतर्गत मूल्यमापन'!P53</f>
        <v>0</v>
      </c>
      <c r="L53" s="33">
        <f t="shared" si="4"/>
        <v>0</v>
      </c>
      <c r="M53" s="33">
        <f t="shared" si="9"/>
        <v>0</v>
      </c>
      <c r="N53" s="33">
        <f t="shared" si="5"/>
        <v>0</v>
      </c>
      <c r="O53" s="201" t="s">
        <v>322</v>
      </c>
      <c r="P53" s="200">
        <f t="shared" si="8"/>
        <v>0</v>
      </c>
      <c r="Q53" s="33" t="str">
        <f t="shared" si="7"/>
        <v>Fail</v>
      </c>
    </row>
    <row r="54" spans="1:17" s="19" customFormat="1" ht="21.6" customHeight="1">
      <c r="A54" s="24">
        <f>'विद्य्र्थ्याची माहिती'!A54</f>
        <v>45</v>
      </c>
      <c r="B54" s="210">
        <f>'विद्य्र्थ्याची माहिती'!B54</f>
        <v>0</v>
      </c>
      <c r="C54" s="60"/>
      <c r="D54" s="60"/>
      <c r="E54" s="65">
        <f t="shared" si="1"/>
        <v>0</v>
      </c>
      <c r="F54" s="33">
        <f>'विज्ञान अंतर्गत मूल्यमापन'!I54</f>
        <v>0</v>
      </c>
      <c r="G54" s="33">
        <f t="shared" si="2"/>
        <v>0</v>
      </c>
      <c r="H54" s="60"/>
      <c r="I54" s="60"/>
      <c r="J54" s="65">
        <f t="shared" si="3"/>
        <v>0</v>
      </c>
      <c r="K54" s="33">
        <f>'विज्ञान अंतर्गत मूल्यमापन'!P54</f>
        <v>0</v>
      </c>
      <c r="L54" s="33">
        <f t="shared" si="4"/>
        <v>0</v>
      </c>
      <c r="M54" s="33">
        <f t="shared" si="9"/>
        <v>0</v>
      </c>
      <c r="N54" s="33">
        <f t="shared" si="5"/>
        <v>0</v>
      </c>
      <c r="O54" s="201" t="s">
        <v>322</v>
      </c>
      <c r="P54" s="200">
        <f t="shared" si="8"/>
        <v>0</v>
      </c>
      <c r="Q54" s="33" t="str">
        <f t="shared" si="7"/>
        <v>Fail</v>
      </c>
    </row>
    <row r="55" spans="1:17" s="19" customFormat="1" ht="21.6" customHeight="1">
      <c r="A55" s="24">
        <f>'विद्य्र्थ्याची माहिती'!A55</f>
        <v>46</v>
      </c>
      <c r="B55" s="210">
        <f>'विद्य्र्थ्याची माहिती'!B55</f>
        <v>0</v>
      </c>
      <c r="C55" s="60"/>
      <c r="D55" s="60"/>
      <c r="E55" s="65">
        <f t="shared" si="1"/>
        <v>0</v>
      </c>
      <c r="F55" s="33">
        <f>'विज्ञान अंतर्गत मूल्यमापन'!I55</f>
        <v>0</v>
      </c>
      <c r="G55" s="33">
        <f t="shared" si="2"/>
        <v>0</v>
      </c>
      <c r="H55" s="60"/>
      <c r="I55" s="60"/>
      <c r="J55" s="65">
        <f t="shared" si="3"/>
        <v>0</v>
      </c>
      <c r="K55" s="33">
        <f>'विज्ञान अंतर्गत मूल्यमापन'!P55</f>
        <v>0</v>
      </c>
      <c r="L55" s="33">
        <f t="shared" si="4"/>
        <v>0</v>
      </c>
      <c r="M55" s="33">
        <f t="shared" si="9"/>
        <v>0</v>
      </c>
      <c r="N55" s="33">
        <f t="shared" si="5"/>
        <v>0</v>
      </c>
      <c r="O55" s="201" t="s">
        <v>322</v>
      </c>
      <c r="P55" s="200">
        <f t="shared" si="8"/>
        <v>0</v>
      </c>
      <c r="Q55" s="33" t="str">
        <f t="shared" si="7"/>
        <v>Fail</v>
      </c>
    </row>
    <row r="56" spans="1:17" s="19" customFormat="1" ht="21.6" customHeight="1">
      <c r="A56" s="24">
        <f>'विद्य्र्थ्याची माहिती'!A56</f>
        <v>47</v>
      </c>
      <c r="B56" s="210">
        <f>'विद्य्र्थ्याची माहिती'!B56</f>
        <v>0</v>
      </c>
      <c r="C56" s="60"/>
      <c r="D56" s="60"/>
      <c r="E56" s="65">
        <f t="shared" si="1"/>
        <v>0</v>
      </c>
      <c r="F56" s="33">
        <f>'विज्ञान अंतर्गत मूल्यमापन'!I56</f>
        <v>0</v>
      </c>
      <c r="G56" s="33">
        <f t="shared" si="2"/>
        <v>0</v>
      </c>
      <c r="H56" s="60"/>
      <c r="I56" s="60"/>
      <c r="J56" s="65">
        <f t="shared" si="3"/>
        <v>0</v>
      </c>
      <c r="K56" s="33">
        <f>'विज्ञान अंतर्गत मूल्यमापन'!P56</f>
        <v>0</v>
      </c>
      <c r="L56" s="33">
        <f t="shared" si="4"/>
        <v>0</v>
      </c>
      <c r="M56" s="33">
        <f t="shared" si="9"/>
        <v>0</v>
      </c>
      <c r="N56" s="33">
        <f t="shared" si="5"/>
        <v>0</v>
      </c>
      <c r="O56" s="201" t="s">
        <v>322</v>
      </c>
      <c r="P56" s="200">
        <f t="shared" si="8"/>
        <v>0</v>
      </c>
      <c r="Q56" s="33" t="str">
        <f t="shared" si="7"/>
        <v>Fail</v>
      </c>
    </row>
    <row r="57" spans="1:17" s="19" customFormat="1" ht="21.6" customHeight="1">
      <c r="A57" s="24">
        <f>'विद्य्र्थ्याची माहिती'!A57</f>
        <v>48</v>
      </c>
      <c r="B57" s="210">
        <f>'विद्य्र्थ्याची माहिती'!B57</f>
        <v>0</v>
      </c>
      <c r="C57" s="60"/>
      <c r="D57" s="60"/>
      <c r="E57" s="65">
        <f t="shared" si="1"/>
        <v>0</v>
      </c>
      <c r="F57" s="33">
        <f>'विज्ञान अंतर्गत मूल्यमापन'!I57</f>
        <v>0</v>
      </c>
      <c r="G57" s="33">
        <f t="shared" si="2"/>
        <v>0</v>
      </c>
      <c r="H57" s="60"/>
      <c r="I57" s="60"/>
      <c r="J57" s="65">
        <f t="shared" si="3"/>
        <v>0</v>
      </c>
      <c r="K57" s="33">
        <f>'विज्ञान अंतर्गत मूल्यमापन'!P57</f>
        <v>0</v>
      </c>
      <c r="L57" s="33">
        <f t="shared" si="4"/>
        <v>0</v>
      </c>
      <c r="M57" s="33">
        <f t="shared" si="9"/>
        <v>0</v>
      </c>
      <c r="N57" s="33">
        <f t="shared" si="5"/>
        <v>0</v>
      </c>
      <c r="O57" s="201" t="s">
        <v>322</v>
      </c>
      <c r="P57" s="200">
        <f t="shared" si="8"/>
        <v>0</v>
      </c>
      <c r="Q57" s="33" t="str">
        <f t="shared" si="7"/>
        <v>Fail</v>
      </c>
    </row>
    <row r="58" spans="1:17" s="19" customFormat="1" ht="21.6" customHeight="1">
      <c r="A58" s="24">
        <f>'विद्य्र्थ्याची माहिती'!A58</f>
        <v>49</v>
      </c>
      <c r="B58" s="210">
        <f>'विद्य्र्थ्याची माहिती'!B58</f>
        <v>0</v>
      </c>
      <c r="C58" s="60"/>
      <c r="D58" s="60"/>
      <c r="E58" s="65">
        <f t="shared" si="1"/>
        <v>0</v>
      </c>
      <c r="F58" s="33">
        <f>'विज्ञान अंतर्गत मूल्यमापन'!I58</f>
        <v>0</v>
      </c>
      <c r="G58" s="33">
        <f t="shared" si="2"/>
        <v>0</v>
      </c>
      <c r="H58" s="60"/>
      <c r="I58" s="60"/>
      <c r="J58" s="65">
        <f t="shared" si="3"/>
        <v>0</v>
      </c>
      <c r="K58" s="33">
        <f>'विज्ञान अंतर्गत मूल्यमापन'!P58</f>
        <v>0</v>
      </c>
      <c r="L58" s="33">
        <f t="shared" si="4"/>
        <v>0</v>
      </c>
      <c r="M58" s="33">
        <f t="shared" si="9"/>
        <v>0</v>
      </c>
      <c r="N58" s="33">
        <f t="shared" si="5"/>
        <v>0</v>
      </c>
      <c r="O58" s="201" t="s">
        <v>322</v>
      </c>
      <c r="P58" s="200">
        <f t="shared" si="8"/>
        <v>0</v>
      </c>
      <c r="Q58" s="33" t="str">
        <f t="shared" si="7"/>
        <v>Fail</v>
      </c>
    </row>
    <row r="59" spans="1:17" s="19" customFormat="1" ht="21.6" customHeight="1">
      <c r="A59" s="24">
        <f>'विद्य्र्थ्याची माहिती'!A59</f>
        <v>50</v>
      </c>
      <c r="B59" s="210">
        <f>'विद्य्र्थ्याची माहिती'!B59</f>
        <v>0</v>
      </c>
      <c r="C59" s="60"/>
      <c r="D59" s="60"/>
      <c r="E59" s="65">
        <f t="shared" si="1"/>
        <v>0</v>
      </c>
      <c r="F59" s="33">
        <f>'विज्ञान अंतर्गत मूल्यमापन'!I59</f>
        <v>0</v>
      </c>
      <c r="G59" s="33">
        <f t="shared" si="2"/>
        <v>0</v>
      </c>
      <c r="H59" s="60"/>
      <c r="I59" s="60"/>
      <c r="J59" s="65">
        <f t="shared" si="3"/>
        <v>0</v>
      </c>
      <c r="K59" s="33">
        <f>'विज्ञान अंतर्गत मूल्यमापन'!P59</f>
        <v>0</v>
      </c>
      <c r="L59" s="33">
        <f t="shared" si="4"/>
        <v>0</v>
      </c>
      <c r="M59" s="33">
        <f t="shared" si="9"/>
        <v>0</v>
      </c>
      <c r="N59" s="33">
        <f t="shared" si="5"/>
        <v>0</v>
      </c>
      <c r="O59" s="201" t="s">
        <v>322</v>
      </c>
      <c r="P59" s="200">
        <f t="shared" si="8"/>
        <v>0</v>
      </c>
      <c r="Q59" s="33" t="str">
        <f t="shared" si="7"/>
        <v>Fail</v>
      </c>
    </row>
    <row r="60" spans="1:17" s="11" customFormat="1" ht="21.6" customHeight="1">
      <c r="A60" s="325">
        <f>'विद्य्र्थ्याची माहिती'!A60</f>
        <v>51</v>
      </c>
      <c r="B60" s="334">
        <f>'विद्य्र्थ्याची माहिती'!B60</f>
        <v>0</v>
      </c>
      <c r="C60" s="60"/>
      <c r="D60" s="60"/>
      <c r="E60" s="276">
        <f t="shared" si="1"/>
        <v>0</v>
      </c>
      <c r="F60" s="327">
        <f>'विज्ञान अंतर्गत मूल्यमापन'!I60</f>
        <v>0</v>
      </c>
      <c r="G60" s="327">
        <f t="shared" si="2"/>
        <v>0</v>
      </c>
      <c r="H60" s="60"/>
      <c r="I60" s="60"/>
      <c r="J60" s="276">
        <f t="shared" si="3"/>
        <v>0</v>
      </c>
      <c r="K60" s="327">
        <f>'विज्ञान अंतर्गत मूल्यमापन'!P60</f>
        <v>0</v>
      </c>
      <c r="L60" s="327">
        <f t="shared" si="4"/>
        <v>0</v>
      </c>
      <c r="M60" s="327">
        <f t="shared" si="9"/>
        <v>0</v>
      </c>
      <c r="N60" s="327">
        <f t="shared" si="5"/>
        <v>0</v>
      </c>
      <c r="O60" s="201" t="s">
        <v>322</v>
      </c>
      <c r="P60" s="336">
        <f t="shared" si="8"/>
        <v>0</v>
      </c>
      <c r="Q60" s="327" t="str">
        <f t="shared" si="7"/>
        <v>Fail</v>
      </c>
    </row>
    <row r="61" spans="1:17" s="11" customFormat="1" ht="21.6" customHeight="1">
      <c r="A61" s="325">
        <f>'विद्य्र्थ्याची माहिती'!A61</f>
        <v>52</v>
      </c>
      <c r="B61" s="334">
        <f>'विद्य्र्थ्याची माहिती'!B61</f>
        <v>0</v>
      </c>
      <c r="C61" s="60"/>
      <c r="D61" s="60"/>
      <c r="E61" s="276">
        <f t="shared" si="1"/>
        <v>0</v>
      </c>
      <c r="F61" s="327">
        <f>'विज्ञान अंतर्गत मूल्यमापन'!I61</f>
        <v>0</v>
      </c>
      <c r="G61" s="327">
        <f t="shared" si="2"/>
        <v>0</v>
      </c>
      <c r="H61" s="60"/>
      <c r="I61" s="60"/>
      <c r="J61" s="276">
        <f t="shared" si="3"/>
        <v>0</v>
      </c>
      <c r="K61" s="327">
        <f>'विज्ञान अंतर्गत मूल्यमापन'!P61</f>
        <v>0</v>
      </c>
      <c r="L61" s="327">
        <f t="shared" si="4"/>
        <v>0</v>
      </c>
      <c r="M61" s="327">
        <f t="shared" si="9"/>
        <v>0</v>
      </c>
      <c r="N61" s="327">
        <f t="shared" si="5"/>
        <v>0</v>
      </c>
      <c r="O61" s="201" t="s">
        <v>322</v>
      </c>
      <c r="P61" s="336">
        <f t="shared" si="8"/>
        <v>0</v>
      </c>
      <c r="Q61" s="327" t="str">
        <f t="shared" si="7"/>
        <v>Fail</v>
      </c>
    </row>
    <row r="62" spans="1:17" s="11" customFormat="1" ht="21.6" customHeight="1">
      <c r="A62" s="325">
        <f>'विद्य्र्थ्याची माहिती'!A62</f>
        <v>53</v>
      </c>
      <c r="B62" s="334">
        <f>'विद्य्र्थ्याची माहिती'!B62</f>
        <v>0</v>
      </c>
      <c r="C62" s="60"/>
      <c r="D62" s="60"/>
      <c r="E62" s="276">
        <f t="shared" si="1"/>
        <v>0</v>
      </c>
      <c r="F62" s="327">
        <f>'विज्ञान अंतर्गत मूल्यमापन'!I62</f>
        <v>0</v>
      </c>
      <c r="G62" s="327">
        <f t="shared" si="2"/>
        <v>0</v>
      </c>
      <c r="H62" s="60"/>
      <c r="I62" s="60"/>
      <c r="J62" s="276">
        <f t="shared" si="3"/>
        <v>0</v>
      </c>
      <c r="K62" s="327">
        <f>'विज्ञान अंतर्गत मूल्यमापन'!P62</f>
        <v>0</v>
      </c>
      <c r="L62" s="327">
        <f t="shared" si="4"/>
        <v>0</v>
      </c>
      <c r="M62" s="327">
        <f t="shared" si="9"/>
        <v>0</v>
      </c>
      <c r="N62" s="327">
        <f t="shared" si="5"/>
        <v>0</v>
      </c>
      <c r="O62" s="201" t="s">
        <v>322</v>
      </c>
      <c r="P62" s="336">
        <f t="shared" si="8"/>
        <v>0</v>
      </c>
      <c r="Q62" s="327" t="str">
        <f t="shared" si="7"/>
        <v>Fail</v>
      </c>
    </row>
    <row r="63" spans="1:17" s="11" customFormat="1" ht="21.6" customHeight="1">
      <c r="A63" s="325">
        <f>'विद्य्र्थ्याची माहिती'!A63</f>
        <v>54</v>
      </c>
      <c r="B63" s="334">
        <f>'विद्य्र्थ्याची माहिती'!B63</f>
        <v>0</v>
      </c>
      <c r="C63" s="60"/>
      <c r="D63" s="60"/>
      <c r="E63" s="276">
        <f t="shared" si="1"/>
        <v>0</v>
      </c>
      <c r="F63" s="327">
        <f>'विज्ञान अंतर्गत मूल्यमापन'!I63</f>
        <v>0</v>
      </c>
      <c r="G63" s="327">
        <f t="shared" si="2"/>
        <v>0</v>
      </c>
      <c r="H63" s="60"/>
      <c r="I63" s="60"/>
      <c r="J63" s="276">
        <f t="shared" si="3"/>
        <v>0</v>
      </c>
      <c r="K63" s="327">
        <f>'विज्ञान अंतर्गत मूल्यमापन'!P63</f>
        <v>0</v>
      </c>
      <c r="L63" s="327">
        <f t="shared" si="4"/>
        <v>0</v>
      </c>
      <c r="M63" s="327">
        <f t="shared" si="9"/>
        <v>0</v>
      </c>
      <c r="N63" s="327">
        <f t="shared" si="5"/>
        <v>0</v>
      </c>
      <c r="O63" s="201" t="s">
        <v>322</v>
      </c>
      <c r="P63" s="336">
        <f t="shared" si="8"/>
        <v>0</v>
      </c>
      <c r="Q63" s="327" t="str">
        <f t="shared" si="7"/>
        <v>Fail</v>
      </c>
    </row>
    <row r="64" spans="1:17" s="11" customFormat="1" ht="21.6" customHeight="1">
      <c r="A64" s="325">
        <f>'विद्य्र्थ्याची माहिती'!A64</f>
        <v>55</v>
      </c>
      <c r="B64" s="334">
        <f>'विद्य्र्थ्याची माहिती'!B64</f>
        <v>0</v>
      </c>
      <c r="C64" s="60"/>
      <c r="D64" s="60"/>
      <c r="E64" s="276">
        <f t="shared" si="1"/>
        <v>0</v>
      </c>
      <c r="F64" s="327">
        <f>'विज्ञान अंतर्गत मूल्यमापन'!I64</f>
        <v>0</v>
      </c>
      <c r="G64" s="327">
        <f t="shared" si="2"/>
        <v>0</v>
      </c>
      <c r="H64" s="60"/>
      <c r="I64" s="60"/>
      <c r="J64" s="276">
        <f t="shared" si="3"/>
        <v>0</v>
      </c>
      <c r="K64" s="327">
        <f>'विज्ञान अंतर्गत मूल्यमापन'!P64</f>
        <v>0</v>
      </c>
      <c r="L64" s="327">
        <f t="shared" si="4"/>
        <v>0</v>
      </c>
      <c r="M64" s="327">
        <f t="shared" si="9"/>
        <v>0</v>
      </c>
      <c r="N64" s="327">
        <f t="shared" si="5"/>
        <v>0</v>
      </c>
      <c r="O64" s="201" t="s">
        <v>322</v>
      </c>
      <c r="P64" s="336">
        <f t="shared" si="8"/>
        <v>0</v>
      </c>
      <c r="Q64" s="327" t="str">
        <f t="shared" si="7"/>
        <v>Fail</v>
      </c>
    </row>
    <row r="65" spans="1:22" s="11" customFormat="1" ht="21.6" customHeight="1">
      <c r="A65" s="325">
        <f>'विद्य्र्थ्याची माहिती'!A65</f>
        <v>56</v>
      </c>
      <c r="B65" s="334">
        <f>'विद्य्र्थ्याची माहिती'!B65</f>
        <v>0</v>
      </c>
      <c r="C65" s="60"/>
      <c r="D65" s="60"/>
      <c r="E65" s="276">
        <f t="shared" si="1"/>
        <v>0</v>
      </c>
      <c r="F65" s="327">
        <f>'विज्ञान अंतर्गत मूल्यमापन'!I65</f>
        <v>0</v>
      </c>
      <c r="G65" s="327">
        <f t="shared" si="2"/>
        <v>0</v>
      </c>
      <c r="H65" s="60"/>
      <c r="I65" s="60"/>
      <c r="J65" s="276">
        <f t="shared" si="3"/>
        <v>0</v>
      </c>
      <c r="K65" s="327">
        <f>'विज्ञान अंतर्गत मूल्यमापन'!P65</f>
        <v>0</v>
      </c>
      <c r="L65" s="327">
        <f t="shared" si="4"/>
        <v>0</v>
      </c>
      <c r="M65" s="327">
        <f t="shared" si="9"/>
        <v>0</v>
      </c>
      <c r="N65" s="327">
        <f t="shared" si="5"/>
        <v>0</v>
      </c>
      <c r="O65" s="201" t="s">
        <v>322</v>
      </c>
      <c r="P65" s="336">
        <f t="shared" si="8"/>
        <v>0</v>
      </c>
      <c r="Q65" s="327" t="str">
        <f t="shared" si="7"/>
        <v>Fail</v>
      </c>
    </row>
    <row r="66" spans="1:22" s="11" customFormat="1" ht="21.6" customHeight="1">
      <c r="A66" s="325">
        <f>'विद्य्र्थ्याची माहिती'!A66</f>
        <v>57</v>
      </c>
      <c r="B66" s="334">
        <f>'विद्य्र्थ्याची माहिती'!B66</f>
        <v>0</v>
      </c>
      <c r="C66" s="60"/>
      <c r="D66" s="60"/>
      <c r="E66" s="276">
        <f t="shared" si="1"/>
        <v>0</v>
      </c>
      <c r="F66" s="327">
        <f>'विज्ञान अंतर्गत मूल्यमापन'!I66</f>
        <v>0</v>
      </c>
      <c r="G66" s="327">
        <f t="shared" si="2"/>
        <v>0</v>
      </c>
      <c r="H66" s="60"/>
      <c r="I66" s="60"/>
      <c r="J66" s="276">
        <f t="shared" si="3"/>
        <v>0</v>
      </c>
      <c r="K66" s="327">
        <f>'विज्ञान अंतर्गत मूल्यमापन'!P66</f>
        <v>0</v>
      </c>
      <c r="L66" s="327">
        <f t="shared" si="4"/>
        <v>0</v>
      </c>
      <c r="M66" s="327">
        <f t="shared" si="9"/>
        <v>0</v>
      </c>
      <c r="N66" s="327">
        <f t="shared" si="5"/>
        <v>0</v>
      </c>
      <c r="O66" s="201" t="s">
        <v>322</v>
      </c>
      <c r="P66" s="336">
        <f t="shared" si="8"/>
        <v>0</v>
      </c>
      <c r="Q66" s="327" t="str">
        <f t="shared" si="7"/>
        <v>Fail</v>
      </c>
    </row>
    <row r="67" spans="1:22" s="11" customFormat="1" ht="21.6" customHeight="1">
      <c r="A67" s="325">
        <f>'विद्य्र्थ्याची माहिती'!A67</f>
        <v>58</v>
      </c>
      <c r="B67" s="334">
        <f>'विद्य्र्थ्याची माहिती'!B67</f>
        <v>0</v>
      </c>
      <c r="C67" s="60"/>
      <c r="D67" s="60"/>
      <c r="E67" s="276">
        <f t="shared" si="1"/>
        <v>0</v>
      </c>
      <c r="F67" s="327">
        <f>'विज्ञान अंतर्गत मूल्यमापन'!I67</f>
        <v>0</v>
      </c>
      <c r="G67" s="327">
        <f t="shared" si="2"/>
        <v>0</v>
      </c>
      <c r="H67" s="60"/>
      <c r="I67" s="60"/>
      <c r="J67" s="276">
        <f t="shared" si="3"/>
        <v>0</v>
      </c>
      <c r="K67" s="327">
        <f>'विज्ञान अंतर्गत मूल्यमापन'!P67</f>
        <v>0</v>
      </c>
      <c r="L67" s="327">
        <f t="shared" si="4"/>
        <v>0</v>
      </c>
      <c r="M67" s="327">
        <f t="shared" si="9"/>
        <v>0</v>
      </c>
      <c r="N67" s="327">
        <f t="shared" si="5"/>
        <v>0</v>
      </c>
      <c r="O67" s="201" t="s">
        <v>322</v>
      </c>
      <c r="P67" s="336">
        <f t="shared" si="8"/>
        <v>0</v>
      </c>
      <c r="Q67" s="327" t="str">
        <f t="shared" si="7"/>
        <v>Fail</v>
      </c>
    </row>
    <row r="68" spans="1:22" s="11" customFormat="1" ht="21.6" customHeight="1">
      <c r="A68" s="325">
        <f>'विद्य्र्थ्याची माहिती'!A68</f>
        <v>59</v>
      </c>
      <c r="B68" s="334">
        <f>'विद्य्र्थ्याची माहिती'!B68</f>
        <v>0</v>
      </c>
      <c r="C68" s="60"/>
      <c r="D68" s="60"/>
      <c r="E68" s="276">
        <f t="shared" si="1"/>
        <v>0</v>
      </c>
      <c r="F68" s="327">
        <f>'विज्ञान अंतर्गत मूल्यमापन'!I68</f>
        <v>0</v>
      </c>
      <c r="G68" s="327">
        <f t="shared" si="2"/>
        <v>0</v>
      </c>
      <c r="H68" s="60"/>
      <c r="I68" s="60"/>
      <c r="J68" s="276">
        <f t="shared" si="3"/>
        <v>0</v>
      </c>
      <c r="K68" s="327">
        <f>'विज्ञान अंतर्गत मूल्यमापन'!P68</f>
        <v>0</v>
      </c>
      <c r="L68" s="327">
        <f t="shared" si="4"/>
        <v>0</v>
      </c>
      <c r="M68" s="327">
        <f t="shared" si="9"/>
        <v>0</v>
      </c>
      <c r="N68" s="327">
        <f t="shared" si="5"/>
        <v>0</v>
      </c>
      <c r="O68" s="201" t="s">
        <v>322</v>
      </c>
      <c r="P68" s="336">
        <f t="shared" si="8"/>
        <v>0</v>
      </c>
      <c r="Q68" s="327" t="str">
        <f t="shared" si="7"/>
        <v>Fail</v>
      </c>
    </row>
    <row r="69" spans="1:22" s="11" customFormat="1" ht="21.6" customHeight="1">
      <c r="A69" s="325">
        <f>'विद्य्र्थ्याची माहिती'!A69</f>
        <v>60</v>
      </c>
      <c r="B69" s="334">
        <f>'विद्य्र्थ्याची माहिती'!B69</f>
        <v>0</v>
      </c>
      <c r="C69" s="60"/>
      <c r="D69" s="60"/>
      <c r="E69" s="276">
        <f t="shared" si="1"/>
        <v>0</v>
      </c>
      <c r="F69" s="327">
        <f>'विज्ञान अंतर्गत मूल्यमापन'!I69</f>
        <v>0</v>
      </c>
      <c r="G69" s="327">
        <f t="shared" si="2"/>
        <v>0</v>
      </c>
      <c r="H69" s="60"/>
      <c r="I69" s="60"/>
      <c r="J69" s="276">
        <f t="shared" si="3"/>
        <v>0</v>
      </c>
      <c r="K69" s="327">
        <f>'विज्ञान अंतर्गत मूल्यमापन'!P69</f>
        <v>0</v>
      </c>
      <c r="L69" s="327">
        <f t="shared" si="4"/>
        <v>0</v>
      </c>
      <c r="M69" s="327">
        <f t="shared" si="9"/>
        <v>0</v>
      </c>
      <c r="N69" s="327">
        <f t="shared" si="5"/>
        <v>0</v>
      </c>
      <c r="O69" s="201" t="s">
        <v>322</v>
      </c>
      <c r="P69" s="336">
        <f t="shared" si="8"/>
        <v>0</v>
      </c>
      <c r="Q69" s="327" t="str">
        <f t="shared" si="7"/>
        <v>Fail</v>
      </c>
    </row>
    <row r="70" spans="1:22" s="7" customFormat="1" ht="21.6" customHeight="1">
      <c r="A70" s="424" t="s">
        <v>145</v>
      </c>
      <c r="B70" s="424"/>
      <c r="C70" s="424"/>
      <c r="D70" s="424"/>
      <c r="E70" s="424"/>
      <c r="F70" s="424"/>
      <c r="G70" s="424"/>
      <c r="H70" s="424"/>
      <c r="I70" s="424"/>
      <c r="J70" s="424"/>
      <c r="K70" s="424"/>
      <c r="L70" s="424"/>
      <c r="M70" s="424"/>
      <c r="N70" s="424"/>
      <c r="O70" s="424"/>
      <c r="P70" s="424"/>
      <c r="Q70" s="424"/>
      <c r="R70" s="66"/>
      <c r="S70" s="66"/>
      <c r="T70" s="66"/>
      <c r="U70" s="66"/>
      <c r="V70" s="66"/>
    </row>
    <row r="71" spans="1:22" s="7" customFormat="1" ht="21.6" customHeight="1"/>
    <row r="72" spans="1:22" s="7" customFormat="1" ht="21.6" customHeight="1">
      <c r="B72" s="12" t="str">
        <f>MASTER!B19</f>
        <v>श्री. वाकचौरे सचिन माधवराव</v>
      </c>
      <c r="H72" s="433" t="str">
        <f>MASTER!B8</f>
        <v>श्री. लेंडे किरण विठ्ठल</v>
      </c>
      <c r="I72" s="433"/>
      <c r="J72" s="433"/>
      <c r="K72" s="433"/>
      <c r="L72" s="433"/>
      <c r="M72" s="433"/>
      <c r="N72" s="433"/>
      <c r="O72" s="433"/>
      <c r="P72" s="433"/>
      <c r="Q72" s="433"/>
    </row>
    <row r="73" spans="1:22" s="7" customFormat="1" ht="21.6" customHeight="1">
      <c r="B73" s="31" t="s">
        <v>43</v>
      </c>
      <c r="H73" s="432" t="s">
        <v>42</v>
      </c>
      <c r="I73" s="432"/>
      <c r="J73" s="432"/>
      <c r="K73" s="432"/>
      <c r="L73" s="432"/>
      <c r="M73" s="432"/>
      <c r="N73" s="432"/>
      <c r="O73" s="432"/>
      <c r="P73" s="432"/>
      <c r="Q73" s="432"/>
    </row>
    <row r="74" spans="1:22" s="7" customFormat="1" ht="21.6" customHeight="1"/>
    <row r="75" spans="1:22" s="7" customFormat="1" ht="21.6" customHeight="1"/>
    <row r="76" spans="1:22" s="7" customFormat="1" ht="21.6" customHeight="1"/>
    <row r="77" spans="1:22" s="7" customFormat="1" ht="21.6" customHeight="1"/>
    <row r="78" spans="1:22" s="7" customFormat="1" ht="21.6" customHeight="1"/>
    <row r="79" spans="1:22" s="7" customFormat="1" ht="21.6" customHeight="1"/>
    <row r="80" spans="1:22" ht="21.6" customHeight="1">
      <c r="A80" s="7"/>
      <c r="B80" s="7"/>
      <c r="C80" s="7"/>
      <c r="D80" s="7"/>
      <c r="E80" s="7"/>
      <c r="F80" s="7"/>
      <c r="G80" s="7"/>
      <c r="H80" s="7"/>
      <c r="I80" s="7"/>
      <c r="J80" s="7"/>
      <c r="K80" s="7"/>
      <c r="L80" s="7"/>
      <c r="M80" s="7"/>
      <c r="N80" s="7"/>
      <c r="O80" s="7"/>
      <c r="P80" s="7"/>
      <c r="Q80" s="7"/>
      <c r="R80" s="7"/>
    </row>
    <row r="81" spans="1:18" ht="21.6" customHeight="1">
      <c r="A81" s="7"/>
      <c r="B81" s="7"/>
      <c r="C81" s="7"/>
      <c r="D81" s="7"/>
      <c r="E81" s="7"/>
      <c r="F81" s="7"/>
      <c r="G81" s="7"/>
      <c r="H81" s="7"/>
      <c r="I81" s="7"/>
      <c r="J81" s="7"/>
      <c r="K81" s="7"/>
      <c r="L81" s="7"/>
      <c r="M81" s="7"/>
      <c r="N81" s="7"/>
      <c r="O81" s="7"/>
      <c r="P81" s="7"/>
      <c r="Q81" s="7"/>
      <c r="R81" s="7"/>
    </row>
    <row r="82" spans="1:18" ht="21.6" customHeight="1">
      <c r="A82" s="7"/>
      <c r="B82" s="7"/>
      <c r="C82" s="7"/>
      <c r="D82" s="7"/>
      <c r="E82" s="7"/>
      <c r="F82" s="7"/>
      <c r="G82" s="7"/>
      <c r="H82" s="7"/>
      <c r="I82" s="7"/>
      <c r="J82" s="7"/>
      <c r="K82" s="7"/>
      <c r="L82" s="7"/>
      <c r="M82" s="7"/>
      <c r="N82" s="7"/>
      <c r="O82" s="7"/>
      <c r="P82" s="7"/>
      <c r="Q82" s="7"/>
      <c r="R82" s="7"/>
    </row>
  </sheetData>
  <sheetProtection algorithmName="SHA-512" hashValue="XCu3fzoLZI1j9z23Z2mwE65kreiszBmcBXgksMUmA24Hsf9ihZu9sQXTESLXvZkcUqAeCVxozxAckBaK5Zv+Lw==" saltValue="02d3hNPpJSFYOc3mH2K2zw==" spinCount="100000" sheet="1" objects="1" scenarios="1"/>
  <mergeCells count="28">
    <mergeCell ref="A70:Q70"/>
    <mergeCell ref="H72:Q72"/>
    <mergeCell ref="H73:Q73"/>
    <mergeCell ref="N6:N8"/>
    <mergeCell ref="Q6:Q8"/>
    <mergeCell ref="C7:C8"/>
    <mergeCell ref="D7:D8"/>
    <mergeCell ref="F7:F8"/>
    <mergeCell ref="G7:G8"/>
    <mergeCell ref="H7:H8"/>
    <mergeCell ref="I7:I8"/>
    <mergeCell ref="K7:K8"/>
    <mergeCell ref="L7:L8"/>
    <mergeCell ref="A6:A9"/>
    <mergeCell ref="B6:B9"/>
    <mergeCell ref="C6:G6"/>
    <mergeCell ref="H6:L6"/>
    <mergeCell ref="M6:M8"/>
    <mergeCell ref="A1:Q2"/>
    <mergeCell ref="A4:Q4"/>
    <mergeCell ref="A5:F5"/>
    <mergeCell ref="G5:Q5"/>
    <mergeCell ref="E7:E8"/>
    <mergeCell ref="J7:J8"/>
    <mergeCell ref="C3:H3"/>
    <mergeCell ref="I3:Q3"/>
    <mergeCell ref="O6:O8"/>
    <mergeCell ref="P6:P8"/>
  </mergeCells>
  <pageMargins left="0.5" right="0.25" top="0.25" bottom="1" header="0" footer="0"/>
  <pageSetup paperSize="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249977111117893"/>
  </sheetPr>
  <dimension ref="A1:S83"/>
  <sheetViews>
    <sheetView view="pageBreakPreview" zoomScale="60" zoomScaleNormal="13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8" style="12" customWidth="1"/>
    <col min="3" max="15" width="4.42578125" style="12" customWidth="1"/>
    <col min="16" max="16" width="5.28515625" style="12" customWidth="1"/>
    <col min="17" max="17" width="7.28515625" style="12" customWidth="1"/>
    <col min="18" max="16384" width="9.140625" style="12"/>
  </cols>
  <sheetData>
    <row r="1" spans="1:19"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c r="N1" s="416"/>
      <c r="O1" s="416"/>
      <c r="P1" s="416"/>
    </row>
    <row r="2" spans="1:19" ht="21.6" customHeight="1">
      <c r="A2" s="416"/>
      <c r="B2" s="416"/>
      <c r="C2" s="416"/>
      <c r="D2" s="416"/>
      <c r="E2" s="416"/>
      <c r="F2" s="416"/>
      <c r="G2" s="416"/>
      <c r="H2" s="416"/>
      <c r="I2" s="416"/>
      <c r="J2" s="416"/>
      <c r="K2" s="416"/>
      <c r="L2" s="416"/>
      <c r="M2" s="416"/>
      <c r="N2" s="416"/>
      <c r="O2" s="416"/>
      <c r="P2" s="416"/>
    </row>
    <row r="3" spans="1:19" s="185" customFormat="1" ht="21.6" customHeight="1">
      <c r="A3" s="35" t="s">
        <v>122</v>
      </c>
      <c r="B3" s="47" t="str">
        <f>MASTER!B6</f>
        <v>9 वी</v>
      </c>
      <c r="C3" s="422" t="s">
        <v>90</v>
      </c>
      <c r="D3" s="422"/>
      <c r="E3" s="422"/>
      <c r="F3" s="422"/>
      <c r="G3" s="422"/>
      <c r="H3" s="422"/>
      <c r="I3" s="423" t="str">
        <f>MASTER!F19</f>
        <v>विषय - विज्ञान</v>
      </c>
      <c r="J3" s="423"/>
      <c r="K3" s="423"/>
      <c r="L3" s="423"/>
      <c r="M3" s="423"/>
      <c r="N3" s="423"/>
      <c r="O3" s="423"/>
      <c r="P3" s="420"/>
    </row>
    <row r="4" spans="1:19" ht="21.6" customHeight="1">
      <c r="A4" s="418" t="str">
        <f>MASTER!C7</f>
        <v>वर्ग शिक्षक- श्री. ढगे भरत बुधाजी</v>
      </c>
      <c r="B4" s="418"/>
      <c r="C4" s="418"/>
      <c r="D4" s="418"/>
      <c r="E4" s="418"/>
      <c r="F4" s="419"/>
      <c r="G4" s="420" t="str">
        <f>MASTER!C19</f>
        <v>विषय शिक्षक- श्री. वाकचौरे सचिन माधवराव</v>
      </c>
      <c r="H4" s="421"/>
      <c r="I4" s="421"/>
      <c r="J4" s="421"/>
      <c r="K4" s="421"/>
      <c r="L4" s="421"/>
      <c r="M4" s="421"/>
      <c r="N4" s="421"/>
      <c r="O4" s="421"/>
      <c r="P4" s="421"/>
    </row>
    <row r="5" spans="1:19" ht="21.6" customHeight="1">
      <c r="A5" s="460" t="s">
        <v>30</v>
      </c>
      <c r="B5" s="417" t="s">
        <v>0</v>
      </c>
      <c r="C5" s="417" t="s">
        <v>8</v>
      </c>
      <c r="D5" s="417"/>
      <c r="E5" s="417"/>
      <c r="F5" s="417"/>
      <c r="G5" s="417"/>
      <c r="H5" s="417"/>
      <c r="I5" s="417"/>
      <c r="J5" s="417" t="s">
        <v>52</v>
      </c>
      <c r="K5" s="417"/>
      <c r="L5" s="417"/>
      <c r="M5" s="417"/>
      <c r="N5" s="417"/>
      <c r="O5" s="417"/>
      <c r="P5" s="417"/>
      <c r="Q5" s="7"/>
      <c r="R5" s="7"/>
      <c r="S5" s="7"/>
    </row>
    <row r="6" spans="1:19" ht="21.6" customHeight="1">
      <c r="A6" s="461"/>
      <c r="B6" s="417"/>
      <c r="C6" s="470" t="s">
        <v>140</v>
      </c>
      <c r="D6" s="471"/>
      <c r="E6" s="471"/>
      <c r="F6" s="470" t="s">
        <v>141</v>
      </c>
      <c r="G6" s="471"/>
      <c r="H6" s="471"/>
      <c r="I6" s="465" t="s">
        <v>6</v>
      </c>
      <c r="J6" s="470" t="s">
        <v>140</v>
      </c>
      <c r="K6" s="471"/>
      <c r="L6" s="471"/>
      <c r="M6" s="470" t="s">
        <v>141</v>
      </c>
      <c r="N6" s="471"/>
      <c r="O6" s="471"/>
      <c r="P6" s="465" t="s">
        <v>6</v>
      </c>
      <c r="Q6" s="7"/>
      <c r="R6" s="7"/>
      <c r="S6" s="7"/>
    </row>
    <row r="7" spans="1:19" ht="21.6" customHeight="1">
      <c r="A7" s="461"/>
      <c r="B7" s="417"/>
      <c r="C7" s="472" t="s">
        <v>114</v>
      </c>
      <c r="D7" s="472" t="s">
        <v>115</v>
      </c>
      <c r="E7" s="472" t="s">
        <v>116</v>
      </c>
      <c r="F7" s="472" t="s">
        <v>114</v>
      </c>
      <c r="G7" s="472" t="s">
        <v>115</v>
      </c>
      <c r="H7" s="472" t="s">
        <v>116</v>
      </c>
      <c r="I7" s="465"/>
      <c r="J7" s="472" t="s">
        <v>114</v>
      </c>
      <c r="K7" s="472" t="s">
        <v>115</v>
      </c>
      <c r="L7" s="472" t="s">
        <v>116</v>
      </c>
      <c r="M7" s="472" t="s">
        <v>114</v>
      </c>
      <c r="N7" s="472" t="s">
        <v>115</v>
      </c>
      <c r="O7" s="472" t="s">
        <v>116</v>
      </c>
      <c r="P7" s="465"/>
      <c r="Q7" s="7"/>
      <c r="R7" s="7"/>
      <c r="S7" s="7"/>
    </row>
    <row r="8" spans="1:19" ht="21.6" customHeight="1">
      <c r="A8" s="461"/>
      <c r="B8" s="417"/>
      <c r="C8" s="473"/>
      <c r="D8" s="473"/>
      <c r="E8" s="473"/>
      <c r="F8" s="473"/>
      <c r="G8" s="473"/>
      <c r="H8" s="473"/>
      <c r="I8" s="465"/>
      <c r="J8" s="473"/>
      <c r="K8" s="473"/>
      <c r="L8" s="473"/>
      <c r="M8" s="473"/>
      <c r="N8" s="473"/>
      <c r="O8" s="473"/>
      <c r="P8" s="465"/>
      <c r="Q8" s="7"/>
      <c r="R8" s="7"/>
      <c r="S8" s="7"/>
    </row>
    <row r="9" spans="1:19" s="23" customFormat="1" ht="21.6" customHeight="1">
      <c r="A9" s="461"/>
      <c r="B9" s="417"/>
      <c r="C9" s="20">
        <v>6</v>
      </c>
      <c r="D9" s="20">
        <v>2</v>
      </c>
      <c r="E9" s="20">
        <v>2</v>
      </c>
      <c r="F9" s="20">
        <v>6</v>
      </c>
      <c r="G9" s="20">
        <v>2</v>
      </c>
      <c r="H9" s="20">
        <v>2</v>
      </c>
      <c r="I9" s="21">
        <f>SUM(C9:H9)</f>
        <v>20</v>
      </c>
      <c r="J9" s="20">
        <v>6</v>
      </c>
      <c r="K9" s="20">
        <v>2</v>
      </c>
      <c r="L9" s="20">
        <v>2</v>
      </c>
      <c r="M9" s="20">
        <v>6</v>
      </c>
      <c r="N9" s="20">
        <v>2</v>
      </c>
      <c r="O9" s="20">
        <v>2</v>
      </c>
      <c r="P9" s="21">
        <f>SUM(J9:O9)</f>
        <v>20</v>
      </c>
      <c r="Q9" s="22"/>
      <c r="R9" s="22"/>
      <c r="S9" s="22"/>
    </row>
    <row r="10" spans="1:19" s="19" customFormat="1" ht="21.6" customHeight="1">
      <c r="A10" s="24">
        <f>'विद्य्र्थ्याची माहिती'!A10</f>
        <v>1</v>
      </c>
      <c r="B10" s="25" t="str">
        <f>'विद्य्र्थ्याची माहिती'!B10</f>
        <v>चि. समीर यशवंत देशमुख सखाराम</v>
      </c>
      <c r="C10" s="60">
        <v>1</v>
      </c>
      <c r="D10" s="60">
        <v>2</v>
      </c>
      <c r="E10" s="60">
        <v>1</v>
      </c>
      <c r="F10" s="60">
        <v>2</v>
      </c>
      <c r="G10" s="60">
        <v>1</v>
      </c>
      <c r="H10" s="60">
        <v>2</v>
      </c>
      <c r="I10" s="68">
        <f t="shared" ref="I10:I69" si="0">SUM(C10:H10)</f>
        <v>9</v>
      </c>
      <c r="J10" s="60">
        <v>5</v>
      </c>
      <c r="K10" s="60">
        <v>5</v>
      </c>
      <c r="L10" s="60">
        <v>1</v>
      </c>
      <c r="M10" s="60">
        <v>2</v>
      </c>
      <c r="N10" s="60">
        <v>1</v>
      </c>
      <c r="O10" s="60">
        <v>2</v>
      </c>
      <c r="P10" s="68">
        <f t="shared" ref="P10:P69" si="1">SUM(J10:O10)</f>
        <v>16</v>
      </c>
      <c r="Q10" s="18"/>
      <c r="R10" s="18"/>
      <c r="S10" s="18"/>
    </row>
    <row r="11" spans="1:19" s="19" customFormat="1" ht="21.6" customHeight="1">
      <c r="A11" s="24">
        <f>'विद्य्र्थ्याची माहिती'!A11</f>
        <v>2</v>
      </c>
      <c r="B11" s="25">
        <f>'विद्य्र्थ्याची माहिती'!B11</f>
        <v>0</v>
      </c>
      <c r="C11" s="60"/>
      <c r="D11" s="60"/>
      <c r="E11" s="60"/>
      <c r="F11" s="60"/>
      <c r="G11" s="60"/>
      <c r="H11" s="60"/>
      <c r="I11" s="68">
        <f t="shared" si="0"/>
        <v>0</v>
      </c>
      <c r="J11" s="60"/>
      <c r="K11" s="60"/>
      <c r="L11" s="60"/>
      <c r="M11" s="60"/>
      <c r="N11" s="60"/>
      <c r="O11" s="60"/>
      <c r="P11" s="68">
        <f t="shared" si="1"/>
        <v>0</v>
      </c>
      <c r="Q11" s="18"/>
      <c r="R11" s="18"/>
      <c r="S11" s="18"/>
    </row>
    <row r="12" spans="1:19" s="19" customFormat="1" ht="21.6" customHeight="1">
      <c r="A12" s="24">
        <f>'विद्य्र्थ्याची माहिती'!A12</f>
        <v>3</v>
      </c>
      <c r="B12" s="25">
        <f>'विद्य्र्थ्याची माहिती'!B12</f>
        <v>0</v>
      </c>
      <c r="C12" s="60"/>
      <c r="D12" s="60"/>
      <c r="E12" s="60"/>
      <c r="F12" s="60"/>
      <c r="G12" s="60"/>
      <c r="H12" s="60"/>
      <c r="I12" s="68">
        <f t="shared" si="0"/>
        <v>0</v>
      </c>
      <c r="J12" s="60"/>
      <c r="K12" s="60"/>
      <c r="L12" s="60"/>
      <c r="M12" s="60"/>
      <c r="N12" s="60"/>
      <c r="O12" s="60"/>
      <c r="P12" s="68">
        <f t="shared" si="1"/>
        <v>0</v>
      </c>
      <c r="Q12" s="18"/>
      <c r="R12" s="18"/>
      <c r="S12" s="18"/>
    </row>
    <row r="13" spans="1:19" s="19" customFormat="1" ht="21.6" customHeight="1">
      <c r="A13" s="24">
        <f>'विद्य्र्थ्याची माहिती'!A13</f>
        <v>4</v>
      </c>
      <c r="B13" s="25">
        <f>'विद्य्र्थ्याची माहिती'!B13</f>
        <v>0</v>
      </c>
      <c r="C13" s="60"/>
      <c r="D13" s="60"/>
      <c r="E13" s="60"/>
      <c r="F13" s="60"/>
      <c r="G13" s="60"/>
      <c r="H13" s="60"/>
      <c r="I13" s="68">
        <f t="shared" si="0"/>
        <v>0</v>
      </c>
      <c r="J13" s="60"/>
      <c r="K13" s="60"/>
      <c r="L13" s="60"/>
      <c r="M13" s="60"/>
      <c r="N13" s="60"/>
      <c r="O13" s="60"/>
      <c r="P13" s="68">
        <f t="shared" si="1"/>
        <v>0</v>
      </c>
      <c r="Q13" s="18"/>
      <c r="R13" s="18"/>
      <c r="S13" s="18"/>
    </row>
    <row r="14" spans="1:19" s="19" customFormat="1" ht="21.6" customHeight="1">
      <c r="A14" s="24">
        <f>'विद्य्र्थ्याची माहिती'!A14</f>
        <v>5</v>
      </c>
      <c r="B14" s="25">
        <f>'विद्य्र्थ्याची माहिती'!B14</f>
        <v>0</v>
      </c>
      <c r="C14" s="60"/>
      <c r="D14" s="60"/>
      <c r="E14" s="60"/>
      <c r="F14" s="60"/>
      <c r="G14" s="60"/>
      <c r="H14" s="60"/>
      <c r="I14" s="68">
        <f t="shared" si="0"/>
        <v>0</v>
      </c>
      <c r="J14" s="60"/>
      <c r="K14" s="60"/>
      <c r="L14" s="60"/>
      <c r="M14" s="60"/>
      <c r="N14" s="60"/>
      <c r="O14" s="60"/>
      <c r="P14" s="68">
        <f t="shared" si="1"/>
        <v>0</v>
      </c>
      <c r="Q14" s="18"/>
      <c r="R14" s="18"/>
      <c r="S14" s="18"/>
    </row>
    <row r="15" spans="1:19" s="19" customFormat="1" ht="21.6" customHeight="1">
      <c r="A15" s="24">
        <f>'विद्य्र्थ्याची माहिती'!A15</f>
        <v>6</v>
      </c>
      <c r="B15" s="25">
        <f>'विद्य्र्थ्याची माहिती'!B15</f>
        <v>0</v>
      </c>
      <c r="C15" s="60"/>
      <c r="D15" s="60"/>
      <c r="E15" s="60"/>
      <c r="F15" s="60"/>
      <c r="G15" s="60"/>
      <c r="H15" s="60"/>
      <c r="I15" s="68">
        <f t="shared" si="0"/>
        <v>0</v>
      </c>
      <c r="J15" s="60"/>
      <c r="K15" s="60"/>
      <c r="L15" s="60"/>
      <c r="M15" s="60"/>
      <c r="N15" s="60"/>
      <c r="O15" s="60"/>
      <c r="P15" s="68">
        <f t="shared" si="1"/>
        <v>0</v>
      </c>
      <c r="Q15" s="18"/>
      <c r="R15" s="18"/>
      <c r="S15" s="18"/>
    </row>
    <row r="16" spans="1:19" s="19" customFormat="1" ht="21.6" customHeight="1">
      <c r="A16" s="24">
        <f>'विद्य्र्थ्याची माहिती'!A16</f>
        <v>7</v>
      </c>
      <c r="B16" s="25">
        <f>'विद्य्र्थ्याची माहिती'!B16</f>
        <v>0</v>
      </c>
      <c r="C16" s="60"/>
      <c r="D16" s="60"/>
      <c r="E16" s="60"/>
      <c r="F16" s="60"/>
      <c r="G16" s="60"/>
      <c r="H16" s="60"/>
      <c r="I16" s="68">
        <f t="shared" si="0"/>
        <v>0</v>
      </c>
      <c r="J16" s="60"/>
      <c r="K16" s="60"/>
      <c r="L16" s="60"/>
      <c r="M16" s="60"/>
      <c r="N16" s="60"/>
      <c r="O16" s="60"/>
      <c r="P16" s="68">
        <f t="shared" si="1"/>
        <v>0</v>
      </c>
      <c r="Q16" s="18"/>
      <c r="R16" s="18"/>
      <c r="S16" s="18"/>
    </row>
    <row r="17" spans="1:19" s="19" customFormat="1" ht="21.6" customHeight="1">
      <c r="A17" s="24">
        <f>'विद्य्र्थ्याची माहिती'!A17</f>
        <v>8</v>
      </c>
      <c r="B17" s="25">
        <f>'विद्य्र्थ्याची माहिती'!B17</f>
        <v>0</v>
      </c>
      <c r="C17" s="60"/>
      <c r="D17" s="60"/>
      <c r="E17" s="60"/>
      <c r="F17" s="60"/>
      <c r="G17" s="60"/>
      <c r="H17" s="60"/>
      <c r="I17" s="68">
        <f t="shared" si="0"/>
        <v>0</v>
      </c>
      <c r="J17" s="60"/>
      <c r="K17" s="60"/>
      <c r="L17" s="60"/>
      <c r="M17" s="60"/>
      <c r="N17" s="60"/>
      <c r="O17" s="60"/>
      <c r="P17" s="68">
        <f t="shared" si="1"/>
        <v>0</v>
      </c>
      <c r="Q17" s="18"/>
      <c r="R17" s="18"/>
      <c r="S17" s="18"/>
    </row>
    <row r="18" spans="1:19" s="19" customFormat="1" ht="21.6" customHeight="1">
      <c r="A18" s="24">
        <f>'विद्य्र्थ्याची माहिती'!A18</f>
        <v>9</v>
      </c>
      <c r="B18" s="25">
        <f>'विद्य्र्थ्याची माहिती'!B18</f>
        <v>0</v>
      </c>
      <c r="C18" s="60"/>
      <c r="D18" s="60"/>
      <c r="E18" s="60"/>
      <c r="F18" s="60"/>
      <c r="G18" s="60"/>
      <c r="H18" s="60"/>
      <c r="I18" s="68">
        <f t="shared" si="0"/>
        <v>0</v>
      </c>
      <c r="J18" s="60"/>
      <c r="K18" s="60"/>
      <c r="L18" s="60"/>
      <c r="M18" s="60"/>
      <c r="N18" s="60"/>
      <c r="O18" s="60"/>
      <c r="P18" s="68">
        <f t="shared" si="1"/>
        <v>0</v>
      </c>
      <c r="Q18" s="18"/>
      <c r="R18" s="18"/>
      <c r="S18" s="18"/>
    </row>
    <row r="19" spans="1:19" s="19" customFormat="1" ht="21.6" customHeight="1">
      <c r="A19" s="24">
        <f>'विद्य्र्थ्याची माहिती'!A19</f>
        <v>10</v>
      </c>
      <c r="B19" s="25">
        <f>'विद्य्र्थ्याची माहिती'!B19</f>
        <v>0</v>
      </c>
      <c r="C19" s="60"/>
      <c r="D19" s="60"/>
      <c r="E19" s="60"/>
      <c r="F19" s="60"/>
      <c r="G19" s="60"/>
      <c r="H19" s="60"/>
      <c r="I19" s="68">
        <f t="shared" si="0"/>
        <v>0</v>
      </c>
      <c r="J19" s="60"/>
      <c r="K19" s="60"/>
      <c r="L19" s="60"/>
      <c r="M19" s="60"/>
      <c r="N19" s="60"/>
      <c r="O19" s="60"/>
      <c r="P19" s="68">
        <f t="shared" si="1"/>
        <v>0</v>
      </c>
      <c r="Q19" s="18"/>
      <c r="R19" s="18"/>
      <c r="S19" s="18"/>
    </row>
    <row r="20" spans="1:19" s="19" customFormat="1" ht="21.6" customHeight="1">
      <c r="A20" s="24">
        <f>'विद्य्र्थ्याची माहिती'!A20</f>
        <v>11</v>
      </c>
      <c r="B20" s="25">
        <f>'विद्य्र्थ्याची माहिती'!B20</f>
        <v>0</v>
      </c>
      <c r="C20" s="60"/>
      <c r="D20" s="60"/>
      <c r="E20" s="60"/>
      <c r="F20" s="60"/>
      <c r="G20" s="60"/>
      <c r="H20" s="60"/>
      <c r="I20" s="68">
        <f t="shared" si="0"/>
        <v>0</v>
      </c>
      <c r="J20" s="60"/>
      <c r="K20" s="60"/>
      <c r="L20" s="60"/>
      <c r="M20" s="60"/>
      <c r="N20" s="60"/>
      <c r="O20" s="60"/>
      <c r="P20" s="27">
        <f t="shared" si="1"/>
        <v>0</v>
      </c>
      <c r="Q20" s="18"/>
      <c r="R20" s="18"/>
      <c r="S20" s="18"/>
    </row>
    <row r="21" spans="1:19" s="19" customFormat="1" ht="21.6" customHeight="1">
      <c r="A21" s="24">
        <f>'विद्य्र्थ्याची माहिती'!A21</f>
        <v>12</v>
      </c>
      <c r="B21" s="25">
        <f>'विद्य्र्थ्याची माहिती'!B21</f>
        <v>0</v>
      </c>
      <c r="C21" s="60"/>
      <c r="D21" s="60"/>
      <c r="E21" s="60"/>
      <c r="F21" s="60"/>
      <c r="G21" s="60"/>
      <c r="H21" s="60"/>
      <c r="I21" s="68">
        <f t="shared" si="0"/>
        <v>0</v>
      </c>
      <c r="J21" s="60"/>
      <c r="K21" s="60"/>
      <c r="L21" s="60"/>
      <c r="M21" s="60"/>
      <c r="N21" s="60"/>
      <c r="O21" s="60"/>
      <c r="P21" s="68">
        <f t="shared" si="1"/>
        <v>0</v>
      </c>
      <c r="Q21" s="18"/>
      <c r="R21" s="18"/>
      <c r="S21" s="18"/>
    </row>
    <row r="22" spans="1:19" s="19" customFormat="1" ht="21.6" customHeight="1">
      <c r="A22" s="24">
        <f>'विद्य्र्थ्याची माहिती'!A22</f>
        <v>13</v>
      </c>
      <c r="B22" s="25">
        <f>'विद्य्र्थ्याची माहिती'!B22</f>
        <v>0</v>
      </c>
      <c r="C22" s="60"/>
      <c r="D22" s="60"/>
      <c r="E22" s="60"/>
      <c r="F22" s="60"/>
      <c r="G22" s="60"/>
      <c r="H22" s="60"/>
      <c r="I22" s="68">
        <f t="shared" si="0"/>
        <v>0</v>
      </c>
      <c r="J22" s="60"/>
      <c r="K22" s="60"/>
      <c r="L22" s="60"/>
      <c r="M22" s="60"/>
      <c r="N22" s="60"/>
      <c r="O22" s="60"/>
      <c r="P22" s="68">
        <f t="shared" si="1"/>
        <v>0</v>
      </c>
      <c r="Q22" s="18"/>
      <c r="R22" s="18"/>
      <c r="S22" s="18"/>
    </row>
    <row r="23" spans="1:19" s="19" customFormat="1" ht="21.6" customHeight="1">
      <c r="A23" s="24">
        <f>'विद्य्र्थ्याची माहिती'!A23</f>
        <v>14</v>
      </c>
      <c r="B23" s="25">
        <f>'विद्य्र्थ्याची माहिती'!B23</f>
        <v>0</v>
      </c>
      <c r="C23" s="60"/>
      <c r="D23" s="60"/>
      <c r="E23" s="60"/>
      <c r="F23" s="60"/>
      <c r="G23" s="60"/>
      <c r="H23" s="60"/>
      <c r="I23" s="68">
        <f t="shared" si="0"/>
        <v>0</v>
      </c>
      <c r="J23" s="60"/>
      <c r="K23" s="60"/>
      <c r="L23" s="60"/>
      <c r="M23" s="60"/>
      <c r="N23" s="60"/>
      <c r="O23" s="60"/>
      <c r="P23" s="68">
        <f t="shared" si="1"/>
        <v>0</v>
      </c>
      <c r="Q23" s="18"/>
      <c r="R23" s="18"/>
      <c r="S23" s="18"/>
    </row>
    <row r="24" spans="1:19" s="19" customFormat="1" ht="21.6" customHeight="1">
      <c r="A24" s="24">
        <f>'विद्य्र्थ्याची माहिती'!A24</f>
        <v>15</v>
      </c>
      <c r="B24" s="25">
        <f>'विद्य्र्थ्याची माहिती'!B24</f>
        <v>0</v>
      </c>
      <c r="C24" s="60"/>
      <c r="D24" s="60"/>
      <c r="E24" s="60"/>
      <c r="F24" s="60"/>
      <c r="G24" s="60"/>
      <c r="H24" s="60"/>
      <c r="I24" s="68">
        <f t="shared" si="0"/>
        <v>0</v>
      </c>
      <c r="J24" s="60"/>
      <c r="K24" s="60"/>
      <c r="L24" s="60"/>
      <c r="M24" s="60"/>
      <c r="N24" s="60"/>
      <c r="O24" s="60"/>
      <c r="P24" s="68">
        <f t="shared" si="1"/>
        <v>0</v>
      </c>
      <c r="Q24" s="18"/>
      <c r="R24" s="18"/>
      <c r="S24" s="18"/>
    </row>
    <row r="25" spans="1:19" s="19" customFormat="1" ht="21.6" customHeight="1">
      <c r="A25" s="24">
        <f>'विद्य्र्थ्याची माहिती'!A25</f>
        <v>16</v>
      </c>
      <c r="B25" s="25">
        <f>'विद्य्र्थ्याची माहिती'!B25</f>
        <v>0</v>
      </c>
      <c r="C25" s="60"/>
      <c r="D25" s="60"/>
      <c r="E25" s="60"/>
      <c r="F25" s="60"/>
      <c r="G25" s="60"/>
      <c r="H25" s="60"/>
      <c r="I25" s="68">
        <f t="shared" si="0"/>
        <v>0</v>
      </c>
      <c r="J25" s="60"/>
      <c r="K25" s="60"/>
      <c r="L25" s="60"/>
      <c r="M25" s="60"/>
      <c r="N25" s="60"/>
      <c r="O25" s="60"/>
      <c r="P25" s="68">
        <f t="shared" si="1"/>
        <v>0</v>
      </c>
      <c r="Q25" s="18"/>
      <c r="R25" s="18"/>
      <c r="S25" s="18"/>
    </row>
    <row r="26" spans="1:19" s="19" customFormat="1" ht="21.6" customHeight="1">
      <c r="A26" s="24">
        <f>'विद्य्र्थ्याची माहिती'!A26</f>
        <v>17</v>
      </c>
      <c r="B26" s="25">
        <f>'विद्य्र्थ्याची माहिती'!B26</f>
        <v>0</v>
      </c>
      <c r="C26" s="60"/>
      <c r="D26" s="60"/>
      <c r="E26" s="60"/>
      <c r="F26" s="60"/>
      <c r="G26" s="60"/>
      <c r="H26" s="60"/>
      <c r="I26" s="68">
        <f t="shared" si="0"/>
        <v>0</v>
      </c>
      <c r="J26" s="60"/>
      <c r="K26" s="60"/>
      <c r="L26" s="60"/>
      <c r="M26" s="60"/>
      <c r="N26" s="60"/>
      <c r="O26" s="60"/>
      <c r="P26" s="68">
        <f t="shared" si="1"/>
        <v>0</v>
      </c>
      <c r="Q26" s="18"/>
      <c r="R26" s="18"/>
      <c r="S26" s="18"/>
    </row>
    <row r="27" spans="1:19" s="19" customFormat="1" ht="21.6" customHeight="1">
      <c r="A27" s="24">
        <f>'विद्य्र्थ्याची माहिती'!A27</f>
        <v>18</v>
      </c>
      <c r="B27" s="25">
        <f>'विद्य्र्थ्याची माहिती'!B27</f>
        <v>0</v>
      </c>
      <c r="C27" s="60"/>
      <c r="D27" s="60"/>
      <c r="E27" s="60"/>
      <c r="F27" s="60"/>
      <c r="G27" s="60"/>
      <c r="H27" s="60"/>
      <c r="I27" s="68">
        <f t="shared" si="0"/>
        <v>0</v>
      </c>
      <c r="J27" s="60"/>
      <c r="K27" s="60"/>
      <c r="L27" s="60"/>
      <c r="M27" s="60"/>
      <c r="N27" s="60"/>
      <c r="O27" s="60"/>
      <c r="P27" s="68">
        <f t="shared" si="1"/>
        <v>0</v>
      </c>
      <c r="Q27" s="18"/>
      <c r="R27" s="18"/>
      <c r="S27" s="18"/>
    </row>
    <row r="28" spans="1:19" s="19" customFormat="1" ht="21.6" customHeight="1">
      <c r="A28" s="24">
        <f>'विद्य्र्थ्याची माहिती'!A28</f>
        <v>19</v>
      </c>
      <c r="B28" s="25">
        <f>'विद्य्र्थ्याची माहिती'!B28</f>
        <v>0</v>
      </c>
      <c r="C28" s="60"/>
      <c r="D28" s="60"/>
      <c r="E28" s="60"/>
      <c r="F28" s="60"/>
      <c r="G28" s="60"/>
      <c r="H28" s="60"/>
      <c r="I28" s="68">
        <f t="shared" si="0"/>
        <v>0</v>
      </c>
      <c r="J28" s="60"/>
      <c r="K28" s="60"/>
      <c r="L28" s="60"/>
      <c r="M28" s="60"/>
      <c r="N28" s="60"/>
      <c r="O28" s="60"/>
      <c r="P28" s="68">
        <f t="shared" si="1"/>
        <v>0</v>
      </c>
      <c r="Q28" s="18"/>
      <c r="R28" s="18"/>
      <c r="S28" s="18"/>
    </row>
    <row r="29" spans="1:19" s="19" customFormat="1" ht="21.6" customHeight="1">
      <c r="A29" s="24">
        <f>'विद्य्र्थ्याची माहिती'!A29</f>
        <v>20</v>
      </c>
      <c r="B29" s="25">
        <f>'विद्य्र्थ्याची माहिती'!B29</f>
        <v>0</v>
      </c>
      <c r="C29" s="60"/>
      <c r="D29" s="60"/>
      <c r="E29" s="60"/>
      <c r="F29" s="60"/>
      <c r="G29" s="60"/>
      <c r="H29" s="60"/>
      <c r="I29" s="68">
        <f t="shared" si="0"/>
        <v>0</v>
      </c>
      <c r="J29" s="60"/>
      <c r="K29" s="60"/>
      <c r="L29" s="60"/>
      <c r="M29" s="60"/>
      <c r="N29" s="60"/>
      <c r="O29" s="60"/>
      <c r="P29" s="68">
        <f t="shared" si="1"/>
        <v>0</v>
      </c>
      <c r="Q29" s="18"/>
      <c r="R29" s="18"/>
      <c r="S29" s="18"/>
    </row>
    <row r="30" spans="1:19" s="19" customFormat="1" ht="21.6" customHeight="1">
      <c r="A30" s="24">
        <f>'विद्य्र्थ्याची माहिती'!A30</f>
        <v>21</v>
      </c>
      <c r="B30" s="25">
        <f>'विद्य्र्थ्याची माहिती'!B30</f>
        <v>0</v>
      </c>
      <c r="C30" s="60"/>
      <c r="D30" s="60"/>
      <c r="E30" s="60"/>
      <c r="F30" s="60"/>
      <c r="G30" s="60"/>
      <c r="H30" s="60"/>
      <c r="I30" s="68">
        <f t="shared" si="0"/>
        <v>0</v>
      </c>
      <c r="J30" s="60"/>
      <c r="K30" s="60"/>
      <c r="L30" s="60"/>
      <c r="M30" s="60"/>
      <c r="N30" s="60"/>
      <c r="O30" s="60"/>
      <c r="P30" s="68">
        <f t="shared" si="1"/>
        <v>0</v>
      </c>
      <c r="Q30" s="18"/>
      <c r="R30" s="18"/>
      <c r="S30" s="18"/>
    </row>
    <row r="31" spans="1:19" s="19" customFormat="1" ht="21.6" customHeight="1">
      <c r="A31" s="24">
        <f>'विद्य्र्थ्याची माहिती'!A31</f>
        <v>22</v>
      </c>
      <c r="B31" s="25">
        <f>'विद्य्र्थ्याची माहिती'!B31</f>
        <v>0</v>
      </c>
      <c r="C31" s="60"/>
      <c r="D31" s="60"/>
      <c r="E31" s="60"/>
      <c r="F31" s="60"/>
      <c r="G31" s="60"/>
      <c r="H31" s="60"/>
      <c r="I31" s="68">
        <f t="shared" si="0"/>
        <v>0</v>
      </c>
      <c r="J31" s="60"/>
      <c r="K31" s="60"/>
      <c r="L31" s="60"/>
      <c r="M31" s="60"/>
      <c r="N31" s="60"/>
      <c r="O31" s="60"/>
      <c r="P31" s="68">
        <f t="shared" si="1"/>
        <v>0</v>
      </c>
      <c r="Q31" s="18"/>
      <c r="R31" s="18"/>
      <c r="S31" s="18"/>
    </row>
    <row r="32" spans="1:19" s="19" customFormat="1" ht="21.6" customHeight="1">
      <c r="A32" s="24">
        <f>'विद्य्र्थ्याची माहिती'!A32</f>
        <v>23</v>
      </c>
      <c r="B32" s="25">
        <f>'विद्य्र्थ्याची माहिती'!B32</f>
        <v>0</v>
      </c>
      <c r="C32" s="60"/>
      <c r="D32" s="60"/>
      <c r="E32" s="60"/>
      <c r="F32" s="60"/>
      <c r="G32" s="60"/>
      <c r="H32" s="60"/>
      <c r="I32" s="68">
        <f t="shared" si="0"/>
        <v>0</v>
      </c>
      <c r="J32" s="60"/>
      <c r="K32" s="60"/>
      <c r="L32" s="60"/>
      <c r="M32" s="60"/>
      <c r="N32" s="60"/>
      <c r="O32" s="60"/>
      <c r="P32" s="68">
        <f t="shared" si="1"/>
        <v>0</v>
      </c>
      <c r="Q32" s="18"/>
      <c r="R32" s="18"/>
      <c r="S32" s="18"/>
    </row>
    <row r="33" spans="1:19" s="19" customFormat="1" ht="21.6" customHeight="1">
      <c r="A33" s="24">
        <f>'विद्य्र्थ्याची माहिती'!A33</f>
        <v>24</v>
      </c>
      <c r="B33" s="25">
        <f>'विद्य्र्थ्याची माहिती'!B33</f>
        <v>0</v>
      </c>
      <c r="C33" s="60"/>
      <c r="D33" s="60"/>
      <c r="E33" s="60"/>
      <c r="F33" s="60"/>
      <c r="G33" s="60"/>
      <c r="H33" s="60"/>
      <c r="I33" s="68">
        <f t="shared" si="0"/>
        <v>0</v>
      </c>
      <c r="J33" s="60"/>
      <c r="K33" s="60"/>
      <c r="L33" s="60"/>
      <c r="M33" s="60"/>
      <c r="N33" s="60"/>
      <c r="O33" s="60"/>
      <c r="P33" s="68">
        <f t="shared" si="1"/>
        <v>0</v>
      </c>
      <c r="Q33" s="18"/>
      <c r="R33" s="18"/>
      <c r="S33" s="18"/>
    </row>
    <row r="34" spans="1:19" s="19" customFormat="1" ht="21.6" customHeight="1">
      <c r="A34" s="24">
        <f>'विद्य्र्थ्याची माहिती'!A34</f>
        <v>25</v>
      </c>
      <c r="B34" s="25">
        <f>'विद्य्र्थ्याची माहिती'!B34</f>
        <v>0</v>
      </c>
      <c r="C34" s="60"/>
      <c r="D34" s="60"/>
      <c r="E34" s="60"/>
      <c r="F34" s="60"/>
      <c r="G34" s="60"/>
      <c r="H34" s="60"/>
      <c r="I34" s="68">
        <f t="shared" si="0"/>
        <v>0</v>
      </c>
      <c r="J34" s="60"/>
      <c r="K34" s="60"/>
      <c r="L34" s="60"/>
      <c r="M34" s="60"/>
      <c r="N34" s="60"/>
      <c r="O34" s="60"/>
      <c r="P34" s="68">
        <f t="shared" si="1"/>
        <v>0</v>
      </c>
      <c r="Q34" s="18"/>
      <c r="R34" s="18"/>
      <c r="S34" s="18"/>
    </row>
    <row r="35" spans="1:19" s="19" customFormat="1" ht="21.6" customHeight="1">
      <c r="A35" s="24">
        <f>'विद्य्र्थ्याची माहिती'!A35</f>
        <v>26</v>
      </c>
      <c r="B35" s="25">
        <f>'विद्य्र्थ्याची माहिती'!B35</f>
        <v>0</v>
      </c>
      <c r="C35" s="60"/>
      <c r="D35" s="60"/>
      <c r="E35" s="60"/>
      <c r="F35" s="60"/>
      <c r="G35" s="60"/>
      <c r="H35" s="60"/>
      <c r="I35" s="68">
        <f t="shared" si="0"/>
        <v>0</v>
      </c>
      <c r="J35" s="60"/>
      <c r="K35" s="60"/>
      <c r="L35" s="60"/>
      <c r="M35" s="60"/>
      <c r="N35" s="60"/>
      <c r="O35" s="60"/>
      <c r="P35" s="68">
        <f t="shared" si="1"/>
        <v>0</v>
      </c>
      <c r="Q35" s="18"/>
      <c r="R35" s="18"/>
      <c r="S35" s="18"/>
    </row>
    <row r="36" spans="1:19" s="19" customFormat="1" ht="21.6" customHeight="1">
      <c r="A36" s="24">
        <f>'विद्य्र्थ्याची माहिती'!A36</f>
        <v>27</v>
      </c>
      <c r="B36" s="25">
        <f>'विद्य्र्थ्याची माहिती'!B36</f>
        <v>0</v>
      </c>
      <c r="C36" s="60"/>
      <c r="D36" s="60"/>
      <c r="E36" s="60"/>
      <c r="F36" s="60"/>
      <c r="G36" s="60"/>
      <c r="H36" s="60"/>
      <c r="I36" s="68">
        <f t="shared" si="0"/>
        <v>0</v>
      </c>
      <c r="J36" s="60"/>
      <c r="K36" s="60"/>
      <c r="L36" s="60"/>
      <c r="M36" s="60"/>
      <c r="N36" s="60"/>
      <c r="O36" s="60"/>
      <c r="P36" s="68">
        <f t="shared" si="1"/>
        <v>0</v>
      </c>
      <c r="Q36" s="18"/>
      <c r="R36" s="18"/>
      <c r="S36" s="18"/>
    </row>
    <row r="37" spans="1:19" s="19" customFormat="1" ht="21.6" customHeight="1">
      <c r="A37" s="24">
        <f>'विद्य्र्थ्याची माहिती'!A37</f>
        <v>28</v>
      </c>
      <c r="B37" s="25">
        <f>'विद्य्र्थ्याची माहिती'!B37</f>
        <v>0</v>
      </c>
      <c r="C37" s="60"/>
      <c r="D37" s="60"/>
      <c r="E37" s="60"/>
      <c r="F37" s="60"/>
      <c r="G37" s="60"/>
      <c r="H37" s="60"/>
      <c r="I37" s="68">
        <f t="shared" si="0"/>
        <v>0</v>
      </c>
      <c r="J37" s="60"/>
      <c r="K37" s="60"/>
      <c r="L37" s="60"/>
      <c r="M37" s="60"/>
      <c r="N37" s="60"/>
      <c r="O37" s="60"/>
      <c r="P37" s="68">
        <f t="shared" si="1"/>
        <v>0</v>
      </c>
      <c r="Q37" s="18"/>
      <c r="R37" s="18"/>
      <c r="S37" s="18"/>
    </row>
    <row r="38" spans="1:19" s="19" customFormat="1" ht="21.6" customHeight="1">
      <c r="A38" s="24">
        <f>'विद्य्र्थ्याची माहिती'!A38</f>
        <v>29</v>
      </c>
      <c r="B38" s="25">
        <f>'विद्य्र्थ्याची माहिती'!B38</f>
        <v>0</v>
      </c>
      <c r="C38" s="60"/>
      <c r="D38" s="60"/>
      <c r="E38" s="60"/>
      <c r="F38" s="60"/>
      <c r="G38" s="60"/>
      <c r="H38" s="60"/>
      <c r="I38" s="68">
        <f t="shared" si="0"/>
        <v>0</v>
      </c>
      <c r="J38" s="60"/>
      <c r="K38" s="60"/>
      <c r="L38" s="60"/>
      <c r="M38" s="60"/>
      <c r="N38" s="60"/>
      <c r="O38" s="60"/>
      <c r="P38" s="68">
        <f t="shared" si="1"/>
        <v>0</v>
      </c>
      <c r="Q38" s="18"/>
      <c r="R38" s="18"/>
      <c r="S38" s="18"/>
    </row>
    <row r="39" spans="1:19" s="19" customFormat="1" ht="21.6" customHeight="1">
      <c r="A39" s="24">
        <f>'विद्य्र्थ्याची माहिती'!A39</f>
        <v>30</v>
      </c>
      <c r="B39" s="25">
        <f>'विद्य्र्थ्याची माहिती'!B39</f>
        <v>0</v>
      </c>
      <c r="C39" s="60"/>
      <c r="D39" s="60"/>
      <c r="E39" s="60"/>
      <c r="F39" s="60"/>
      <c r="G39" s="60"/>
      <c r="H39" s="60"/>
      <c r="I39" s="68">
        <f t="shared" si="0"/>
        <v>0</v>
      </c>
      <c r="J39" s="60"/>
      <c r="K39" s="60"/>
      <c r="L39" s="60"/>
      <c r="M39" s="60"/>
      <c r="N39" s="60"/>
      <c r="O39" s="60"/>
      <c r="P39" s="68">
        <f t="shared" si="1"/>
        <v>0</v>
      </c>
      <c r="Q39" s="18"/>
      <c r="R39" s="18"/>
      <c r="S39" s="18"/>
    </row>
    <row r="40" spans="1:19" s="19" customFormat="1" ht="21.6" customHeight="1">
      <c r="A40" s="24">
        <f>'विद्य्र्थ्याची माहिती'!A40</f>
        <v>31</v>
      </c>
      <c r="B40" s="25">
        <f>'विद्य्र्थ्याची माहिती'!B40</f>
        <v>0</v>
      </c>
      <c r="C40" s="60"/>
      <c r="D40" s="60"/>
      <c r="E40" s="60"/>
      <c r="F40" s="60"/>
      <c r="G40" s="60"/>
      <c r="H40" s="60"/>
      <c r="I40" s="68">
        <f t="shared" si="0"/>
        <v>0</v>
      </c>
      <c r="J40" s="60"/>
      <c r="K40" s="60"/>
      <c r="L40" s="60"/>
      <c r="M40" s="60"/>
      <c r="N40" s="60"/>
      <c r="O40" s="60"/>
      <c r="P40" s="68">
        <f t="shared" si="1"/>
        <v>0</v>
      </c>
      <c r="Q40" s="18"/>
      <c r="R40" s="18"/>
      <c r="S40" s="18"/>
    </row>
    <row r="41" spans="1:19" s="19" customFormat="1" ht="21.6" customHeight="1">
      <c r="A41" s="24">
        <f>'विद्य्र्थ्याची माहिती'!A41</f>
        <v>32</v>
      </c>
      <c r="B41" s="25">
        <f>'विद्य्र्थ्याची माहिती'!B41</f>
        <v>0</v>
      </c>
      <c r="C41" s="60"/>
      <c r="D41" s="60"/>
      <c r="E41" s="60"/>
      <c r="F41" s="60"/>
      <c r="G41" s="60"/>
      <c r="H41" s="60"/>
      <c r="I41" s="68">
        <f t="shared" si="0"/>
        <v>0</v>
      </c>
      <c r="J41" s="60"/>
      <c r="K41" s="60"/>
      <c r="L41" s="60"/>
      <c r="M41" s="60"/>
      <c r="N41" s="60"/>
      <c r="O41" s="60"/>
      <c r="P41" s="68">
        <f t="shared" si="1"/>
        <v>0</v>
      </c>
      <c r="Q41" s="18"/>
      <c r="R41" s="18"/>
      <c r="S41" s="18"/>
    </row>
    <row r="42" spans="1:19" s="19" customFormat="1" ht="21.6" customHeight="1">
      <c r="A42" s="24">
        <f>'विद्य्र्थ्याची माहिती'!A42</f>
        <v>33</v>
      </c>
      <c r="B42" s="25">
        <f>'विद्य्र्थ्याची माहिती'!B42</f>
        <v>0</v>
      </c>
      <c r="C42" s="60"/>
      <c r="D42" s="60"/>
      <c r="E42" s="60"/>
      <c r="F42" s="60"/>
      <c r="G42" s="60"/>
      <c r="H42" s="60"/>
      <c r="I42" s="68">
        <f t="shared" si="0"/>
        <v>0</v>
      </c>
      <c r="J42" s="60"/>
      <c r="K42" s="60"/>
      <c r="L42" s="60"/>
      <c r="M42" s="60"/>
      <c r="N42" s="60"/>
      <c r="O42" s="60"/>
      <c r="P42" s="68">
        <f t="shared" si="1"/>
        <v>0</v>
      </c>
      <c r="Q42" s="18"/>
      <c r="R42" s="18"/>
      <c r="S42" s="18"/>
    </row>
    <row r="43" spans="1:19" s="19" customFormat="1" ht="21.6" customHeight="1">
      <c r="A43" s="24">
        <f>'विद्य्र्थ्याची माहिती'!A43</f>
        <v>34</v>
      </c>
      <c r="B43" s="25">
        <f>'विद्य्र्थ्याची माहिती'!B43</f>
        <v>0</v>
      </c>
      <c r="C43" s="60"/>
      <c r="D43" s="60"/>
      <c r="E43" s="60"/>
      <c r="F43" s="60"/>
      <c r="G43" s="60"/>
      <c r="H43" s="60"/>
      <c r="I43" s="68">
        <f t="shared" si="0"/>
        <v>0</v>
      </c>
      <c r="J43" s="60"/>
      <c r="K43" s="60"/>
      <c r="L43" s="60"/>
      <c r="M43" s="60"/>
      <c r="N43" s="60"/>
      <c r="O43" s="60"/>
      <c r="P43" s="68">
        <f t="shared" si="1"/>
        <v>0</v>
      </c>
      <c r="Q43" s="18"/>
      <c r="R43" s="18"/>
      <c r="S43" s="18"/>
    </row>
    <row r="44" spans="1:19" s="19" customFormat="1" ht="21.6" customHeight="1">
      <c r="A44" s="24">
        <f>'विद्य्र्थ्याची माहिती'!A44</f>
        <v>35</v>
      </c>
      <c r="B44" s="25">
        <f>'विद्य्र्थ्याची माहिती'!B44</f>
        <v>0</v>
      </c>
      <c r="C44" s="60"/>
      <c r="D44" s="60"/>
      <c r="E44" s="60"/>
      <c r="F44" s="60"/>
      <c r="G44" s="60"/>
      <c r="H44" s="60"/>
      <c r="I44" s="68">
        <f t="shared" si="0"/>
        <v>0</v>
      </c>
      <c r="J44" s="60"/>
      <c r="K44" s="60"/>
      <c r="L44" s="60"/>
      <c r="M44" s="60"/>
      <c r="N44" s="60"/>
      <c r="O44" s="60"/>
      <c r="P44" s="68">
        <f t="shared" si="1"/>
        <v>0</v>
      </c>
      <c r="Q44" s="18"/>
      <c r="R44" s="18"/>
      <c r="S44" s="18"/>
    </row>
    <row r="45" spans="1:19" s="19" customFormat="1" ht="21.6" customHeight="1">
      <c r="A45" s="24">
        <f>'विद्य्र्थ्याची माहिती'!A45</f>
        <v>36</v>
      </c>
      <c r="B45" s="25">
        <f>'विद्य्र्थ्याची माहिती'!B45</f>
        <v>0</v>
      </c>
      <c r="C45" s="60"/>
      <c r="D45" s="60"/>
      <c r="E45" s="60"/>
      <c r="F45" s="60"/>
      <c r="G45" s="60"/>
      <c r="H45" s="60"/>
      <c r="I45" s="68">
        <f t="shared" si="0"/>
        <v>0</v>
      </c>
      <c r="J45" s="60"/>
      <c r="K45" s="60"/>
      <c r="L45" s="60"/>
      <c r="M45" s="60"/>
      <c r="N45" s="60"/>
      <c r="O45" s="60"/>
      <c r="P45" s="68">
        <f t="shared" si="1"/>
        <v>0</v>
      </c>
      <c r="Q45" s="18"/>
      <c r="R45" s="18"/>
      <c r="S45" s="18"/>
    </row>
    <row r="46" spans="1:19" s="19" customFormat="1" ht="21.6" customHeight="1">
      <c r="A46" s="24">
        <f>'विद्य्र्थ्याची माहिती'!A46</f>
        <v>37</v>
      </c>
      <c r="B46" s="25">
        <f>'विद्य्र्थ्याची माहिती'!B46</f>
        <v>0</v>
      </c>
      <c r="C46" s="60"/>
      <c r="D46" s="60"/>
      <c r="E46" s="60"/>
      <c r="F46" s="60"/>
      <c r="G46" s="60"/>
      <c r="H46" s="60"/>
      <c r="I46" s="68">
        <f t="shared" si="0"/>
        <v>0</v>
      </c>
      <c r="J46" s="60"/>
      <c r="K46" s="60"/>
      <c r="L46" s="60"/>
      <c r="M46" s="60"/>
      <c r="N46" s="60"/>
      <c r="O46" s="60"/>
      <c r="P46" s="68">
        <f t="shared" si="1"/>
        <v>0</v>
      </c>
      <c r="Q46" s="18"/>
      <c r="R46" s="18"/>
      <c r="S46" s="18"/>
    </row>
    <row r="47" spans="1:19" s="19" customFormat="1" ht="21.6" customHeight="1">
      <c r="A47" s="24">
        <f>'विद्य्र्थ्याची माहिती'!A47</f>
        <v>38</v>
      </c>
      <c r="B47" s="25">
        <f>'विद्य्र्थ्याची माहिती'!B47</f>
        <v>0</v>
      </c>
      <c r="C47" s="60"/>
      <c r="D47" s="60"/>
      <c r="E47" s="60"/>
      <c r="F47" s="60"/>
      <c r="G47" s="60"/>
      <c r="H47" s="60"/>
      <c r="I47" s="68">
        <f t="shared" si="0"/>
        <v>0</v>
      </c>
      <c r="J47" s="60"/>
      <c r="K47" s="60"/>
      <c r="L47" s="60"/>
      <c r="M47" s="60"/>
      <c r="N47" s="60"/>
      <c r="O47" s="60"/>
      <c r="P47" s="68">
        <f t="shared" si="1"/>
        <v>0</v>
      </c>
      <c r="Q47" s="18"/>
      <c r="R47" s="18"/>
      <c r="S47" s="18"/>
    </row>
    <row r="48" spans="1:19" s="19" customFormat="1" ht="21.6" customHeight="1">
      <c r="A48" s="24">
        <f>'विद्य्र्थ्याची माहिती'!A48</f>
        <v>39</v>
      </c>
      <c r="B48" s="25">
        <f>'विद्य्र्थ्याची माहिती'!B48</f>
        <v>0</v>
      </c>
      <c r="C48" s="60"/>
      <c r="D48" s="60"/>
      <c r="E48" s="60"/>
      <c r="F48" s="60"/>
      <c r="G48" s="60"/>
      <c r="H48" s="60"/>
      <c r="I48" s="68">
        <f t="shared" si="0"/>
        <v>0</v>
      </c>
      <c r="J48" s="60"/>
      <c r="K48" s="60"/>
      <c r="L48" s="60"/>
      <c r="M48" s="60"/>
      <c r="N48" s="60"/>
      <c r="O48" s="60"/>
      <c r="P48" s="68">
        <f t="shared" si="1"/>
        <v>0</v>
      </c>
      <c r="Q48" s="18"/>
      <c r="R48" s="18"/>
      <c r="S48" s="18"/>
    </row>
    <row r="49" spans="1:19" s="19" customFormat="1" ht="21.6" customHeight="1">
      <c r="A49" s="24">
        <f>'विद्य्र्थ्याची माहिती'!A49</f>
        <v>40</v>
      </c>
      <c r="B49" s="25">
        <f>'विद्य्र्थ्याची माहिती'!B49</f>
        <v>0</v>
      </c>
      <c r="C49" s="60"/>
      <c r="D49" s="60"/>
      <c r="E49" s="60"/>
      <c r="F49" s="60"/>
      <c r="G49" s="60"/>
      <c r="H49" s="60"/>
      <c r="I49" s="68">
        <f t="shared" si="0"/>
        <v>0</v>
      </c>
      <c r="J49" s="60"/>
      <c r="K49" s="60"/>
      <c r="L49" s="60"/>
      <c r="M49" s="60"/>
      <c r="N49" s="60"/>
      <c r="O49" s="60"/>
      <c r="P49" s="68">
        <f t="shared" si="1"/>
        <v>0</v>
      </c>
      <c r="Q49" s="18"/>
      <c r="R49" s="18"/>
      <c r="S49" s="18"/>
    </row>
    <row r="50" spans="1:19" s="19" customFormat="1" ht="21.6" customHeight="1">
      <c r="A50" s="24">
        <f>'विद्य्र्थ्याची माहिती'!A50</f>
        <v>41</v>
      </c>
      <c r="B50" s="25">
        <f>'विद्य्र्थ्याची माहिती'!B50</f>
        <v>0</v>
      </c>
      <c r="C50" s="60"/>
      <c r="D50" s="60"/>
      <c r="E50" s="60"/>
      <c r="F50" s="60"/>
      <c r="G50" s="60"/>
      <c r="H50" s="60"/>
      <c r="I50" s="68">
        <f t="shared" si="0"/>
        <v>0</v>
      </c>
      <c r="J50" s="60"/>
      <c r="K50" s="60"/>
      <c r="L50" s="60"/>
      <c r="M50" s="60"/>
      <c r="N50" s="60"/>
      <c r="O50" s="60"/>
      <c r="P50" s="68">
        <f t="shared" si="1"/>
        <v>0</v>
      </c>
      <c r="Q50" s="18"/>
      <c r="R50" s="18"/>
      <c r="S50" s="18"/>
    </row>
    <row r="51" spans="1:19" s="19" customFormat="1" ht="21.6" customHeight="1">
      <c r="A51" s="24">
        <f>'विद्य्र्थ्याची माहिती'!A51</f>
        <v>42</v>
      </c>
      <c r="B51" s="25">
        <f>'विद्य्र्थ्याची माहिती'!B51</f>
        <v>0</v>
      </c>
      <c r="C51" s="60"/>
      <c r="D51" s="60"/>
      <c r="E51" s="60"/>
      <c r="F51" s="60"/>
      <c r="G51" s="60"/>
      <c r="H51" s="60"/>
      <c r="I51" s="68">
        <f t="shared" si="0"/>
        <v>0</v>
      </c>
      <c r="J51" s="60"/>
      <c r="K51" s="60"/>
      <c r="L51" s="60"/>
      <c r="M51" s="60"/>
      <c r="N51" s="60"/>
      <c r="O51" s="60"/>
      <c r="P51" s="68">
        <f t="shared" si="1"/>
        <v>0</v>
      </c>
      <c r="Q51" s="18"/>
      <c r="R51" s="18"/>
      <c r="S51" s="18"/>
    </row>
    <row r="52" spans="1:19" s="19" customFormat="1" ht="21.6" customHeight="1">
      <c r="A52" s="24">
        <f>'विद्य्र्थ्याची माहिती'!A52</f>
        <v>43</v>
      </c>
      <c r="B52" s="25">
        <f>'विद्य्र्थ्याची माहिती'!B52</f>
        <v>0</v>
      </c>
      <c r="C52" s="60"/>
      <c r="D52" s="60"/>
      <c r="E52" s="60"/>
      <c r="F52" s="60"/>
      <c r="G52" s="60"/>
      <c r="H52" s="60"/>
      <c r="I52" s="68">
        <f t="shared" si="0"/>
        <v>0</v>
      </c>
      <c r="J52" s="60"/>
      <c r="K52" s="60"/>
      <c r="L52" s="60"/>
      <c r="M52" s="60"/>
      <c r="N52" s="60"/>
      <c r="O52" s="60"/>
      <c r="P52" s="68">
        <f t="shared" si="1"/>
        <v>0</v>
      </c>
      <c r="Q52" s="18"/>
      <c r="R52" s="18"/>
      <c r="S52" s="18"/>
    </row>
    <row r="53" spans="1:19" s="19" customFormat="1" ht="21.6" customHeight="1">
      <c r="A53" s="24">
        <f>'विद्य्र्थ्याची माहिती'!A53</f>
        <v>44</v>
      </c>
      <c r="B53" s="25">
        <f>'विद्य्र्थ्याची माहिती'!B53</f>
        <v>0</v>
      </c>
      <c r="C53" s="60"/>
      <c r="D53" s="60"/>
      <c r="E53" s="60"/>
      <c r="F53" s="60"/>
      <c r="G53" s="60"/>
      <c r="H53" s="60"/>
      <c r="I53" s="68">
        <f t="shared" si="0"/>
        <v>0</v>
      </c>
      <c r="J53" s="60"/>
      <c r="K53" s="60"/>
      <c r="L53" s="60"/>
      <c r="M53" s="60"/>
      <c r="N53" s="60"/>
      <c r="O53" s="60"/>
      <c r="P53" s="68">
        <f t="shared" si="1"/>
        <v>0</v>
      </c>
      <c r="Q53" s="18"/>
      <c r="R53" s="18"/>
      <c r="S53" s="18"/>
    </row>
    <row r="54" spans="1:19" s="19" customFormat="1" ht="21.6" customHeight="1">
      <c r="A54" s="24">
        <f>'विद्य्र्थ्याची माहिती'!A54</f>
        <v>45</v>
      </c>
      <c r="B54" s="25">
        <f>'विद्य्र्थ्याची माहिती'!B54</f>
        <v>0</v>
      </c>
      <c r="C54" s="60"/>
      <c r="D54" s="60"/>
      <c r="E54" s="60"/>
      <c r="F54" s="60"/>
      <c r="G54" s="60"/>
      <c r="H54" s="60"/>
      <c r="I54" s="68">
        <f t="shared" si="0"/>
        <v>0</v>
      </c>
      <c r="J54" s="60"/>
      <c r="K54" s="60"/>
      <c r="L54" s="60"/>
      <c r="M54" s="60"/>
      <c r="N54" s="60"/>
      <c r="O54" s="60"/>
      <c r="P54" s="68">
        <f t="shared" si="1"/>
        <v>0</v>
      </c>
      <c r="Q54" s="18"/>
      <c r="R54" s="18"/>
      <c r="S54" s="18"/>
    </row>
    <row r="55" spans="1:19" s="19" customFormat="1" ht="21.6" customHeight="1">
      <c r="A55" s="24">
        <f>'विद्य्र्थ्याची माहिती'!A55</f>
        <v>46</v>
      </c>
      <c r="B55" s="25">
        <f>'विद्य्र्थ्याची माहिती'!B55</f>
        <v>0</v>
      </c>
      <c r="C55" s="60"/>
      <c r="D55" s="60"/>
      <c r="E55" s="60"/>
      <c r="F55" s="60"/>
      <c r="G55" s="60"/>
      <c r="H55" s="60"/>
      <c r="I55" s="68">
        <f t="shared" si="0"/>
        <v>0</v>
      </c>
      <c r="J55" s="60"/>
      <c r="K55" s="60"/>
      <c r="L55" s="60"/>
      <c r="M55" s="60"/>
      <c r="N55" s="60"/>
      <c r="O55" s="60"/>
      <c r="P55" s="68">
        <f t="shared" si="1"/>
        <v>0</v>
      </c>
      <c r="Q55" s="18"/>
      <c r="R55" s="18"/>
      <c r="S55" s="18"/>
    </row>
    <row r="56" spans="1:19" s="19" customFormat="1" ht="21.6" customHeight="1">
      <c r="A56" s="24">
        <f>'विद्य्र्थ्याची माहिती'!A56</f>
        <v>47</v>
      </c>
      <c r="B56" s="25">
        <f>'विद्य्र्थ्याची माहिती'!B56</f>
        <v>0</v>
      </c>
      <c r="C56" s="60"/>
      <c r="D56" s="60"/>
      <c r="E56" s="60"/>
      <c r="F56" s="60"/>
      <c r="G56" s="60"/>
      <c r="H56" s="60"/>
      <c r="I56" s="68">
        <f t="shared" si="0"/>
        <v>0</v>
      </c>
      <c r="J56" s="60"/>
      <c r="K56" s="60"/>
      <c r="L56" s="60"/>
      <c r="M56" s="60"/>
      <c r="N56" s="60"/>
      <c r="O56" s="60"/>
      <c r="P56" s="68">
        <f t="shared" si="1"/>
        <v>0</v>
      </c>
      <c r="Q56" s="18"/>
      <c r="R56" s="18"/>
      <c r="S56" s="18"/>
    </row>
    <row r="57" spans="1:19" s="19" customFormat="1" ht="21.6" customHeight="1">
      <c r="A57" s="24">
        <f>'विद्य्र्थ्याची माहिती'!A57</f>
        <v>48</v>
      </c>
      <c r="B57" s="25">
        <f>'विद्य्र्थ्याची माहिती'!B57</f>
        <v>0</v>
      </c>
      <c r="C57" s="60"/>
      <c r="D57" s="60"/>
      <c r="E57" s="60"/>
      <c r="F57" s="60"/>
      <c r="G57" s="60"/>
      <c r="H57" s="60"/>
      <c r="I57" s="68">
        <f t="shared" si="0"/>
        <v>0</v>
      </c>
      <c r="J57" s="60"/>
      <c r="K57" s="60"/>
      <c r="L57" s="60"/>
      <c r="M57" s="60"/>
      <c r="N57" s="60"/>
      <c r="O57" s="60"/>
      <c r="P57" s="68">
        <f t="shared" si="1"/>
        <v>0</v>
      </c>
      <c r="Q57" s="18"/>
      <c r="R57" s="18"/>
      <c r="S57" s="18"/>
    </row>
    <row r="58" spans="1:19" s="19" customFormat="1" ht="21.6" customHeight="1">
      <c r="A58" s="24">
        <f>'विद्य्र्थ्याची माहिती'!A58</f>
        <v>49</v>
      </c>
      <c r="B58" s="25">
        <f>'विद्य्र्थ्याची माहिती'!B58</f>
        <v>0</v>
      </c>
      <c r="C58" s="60"/>
      <c r="D58" s="60"/>
      <c r="E58" s="60"/>
      <c r="F58" s="60"/>
      <c r="G58" s="60"/>
      <c r="H58" s="60"/>
      <c r="I58" s="68">
        <f t="shared" si="0"/>
        <v>0</v>
      </c>
      <c r="J58" s="60"/>
      <c r="K58" s="60"/>
      <c r="L58" s="60"/>
      <c r="M58" s="60"/>
      <c r="N58" s="60"/>
      <c r="O58" s="60"/>
      <c r="P58" s="68">
        <f t="shared" si="1"/>
        <v>0</v>
      </c>
      <c r="Q58" s="18"/>
      <c r="R58" s="18"/>
      <c r="S58" s="18"/>
    </row>
    <row r="59" spans="1:19" s="19" customFormat="1" ht="21.6" customHeight="1">
      <c r="A59" s="24">
        <f>'विद्य्र्थ्याची माहिती'!A59</f>
        <v>50</v>
      </c>
      <c r="B59" s="25">
        <f>'विद्य्र्थ्याची माहिती'!B59</f>
        <v>0</v>
      </c>
      <c r="C59" s="60"/>
      <c r="D59" s="60"/>
      <c r="E59" s="60"/>
      <c r="F59" s="60"/>
      <c r="G59" s="60"/>
      <c r="H59" s="60"/>
      <c r="I59" s="68">
        <f t="shared" si="0"/>
        <v>0</v>
      </c>
      <c r="J59" s="60"/>
      <c r="K59" s="60"/>
      <c r="L59" s="60"/>
      <c r="M59" s="60"/>
      <c r="N59" s="60"/>
      <c r="O59" s="60"/>
      <c r="P59" s="68">
        <f t="shared" si="1"/>
        <v>0</v>
      </c>
      <c r="Q59" s="18"/>
      <c r="R59" s="18"/>
      <c r="S59" s="18"/>
    </row>
    <row r="60" spans="1:19" s="11" customFormat="1" ht="21.6" customHeight="1">
      <c r="A60" s="325">
        <f>'विद्य्र्थ्याची माहिती'!A60</f>
        <v>51</v>
      </c>
      <c r="B60" s="326">
        <f>'विद्य्र्थ्याची माहिती'!B60</f>
        <v>0</v>
      </c>
      <c r="C60" s="60"/>
      <c r="D60" s="60"/>
      <c r="E60" s="60"/>
      <c r="F60" s="60"/>
      <c r="G60" s="60"/>
      <c r="H60" s="60"/>
      <c r="I60" s="337">
        <f t="shared" si="0"/>
        <v>0</v>
      </c>
      <c r="J60" s="60"/>
      <c r="K60" s="60"/>
      <c r="L60" s="60"/>
      <c r="M60" s="60"/>
      <c r="N60" s="60"/>
      <c r="O60" s="60"/>
      <c r="P60" s="337">
        <f t="shared" si="1"/>
        <v>0</v>
      </c>
      <c r="Q60" s="335"/>
      <c r="R60" s="335"/>
      <c r="S60" s="335"/>
    </row>
    <row r="61" spans="1:19" s="11" customFormat="1" ht="21.6" customHeight="1">
      <c r="A61" s="325">
        <f>'विद्य्र्थ्याची माहिती'!A61</f>
        <v>52</v>
      </c>
      <c r="B61" s="326">
        <f>'विद्य्र्थ्याची माहिती'!B61</f>
        <v>0</v>
      </c>
      <c r="C61" s="60"/>
      <c r="D61" s="60"/>
      <c r="E61" s="60"/>
      <c r="F61" s="60"/>
      <c r="G61" s="60"/>
      <c r="H61" s="60"/>
      <c r="I61" s="337">
        <f t="shared" si="0"/>
        <v>0</v>
      </c>
      <c r="J61" s="60"/>
      <c r="K61" s="60"/>
      <c r="L61" s="60"/>
      <c r="M61" s="60"/>
      <c r="N61" s="60"/>
      <c r="O61" s="60"/>
      <c r="P61" s="337">
        <f t="shared" si="1"/>
        <v>0</v>
      </c>
      <c r="Q61" s="335"/>
      <c r="R61" s="335"/>
      <c r="S61" s="335"/>
    </row>
    <row r="62" spans="1:19" s="11" customFormat="1" ht="21.6" customHeight="1">
      <c r="A62" s="325">
        <f>'विद्य्र्थ्याची माहिती'!A62</f>
        <v>53</v>
      </c>
      <c r="B62" s="326">
        <f>'विद्य्र्थ्याची माहिती'!B62</f>
        <v>0</v>
      </c>
      <c r="C62" s="60"/>
      <c r="D62" s="60"/>
      <c r="E62" s="60"/>
      <c r="F62" s="60"/>
      <c r="G62" s="60"/>
      <c r="H62" s="60"/>
      <c r="I62" s="337">
        <f t="shared" si="0"/>
        <v>0</v>
      </c>
      <c r="J62" s="60"/>
      <c r="K62" s="60"/>
      <c r="L62" s="60"/>
      <c r="M62" s="60"/>
      <c r="N62" s="60"/>
      <c r="O62" s="60"/>
      <c r="P62" s="337">
        <f t="shared" si="1"/>
        <v>0</v>
      </c>
      <c r="Q62" s="335"/>
      <c r="R62" s="335"/>
      <c r="S62" s="335"/>
    </row>
    <row r="63" spans="1:19" s="11" customFormat="1" ht="21.6" customHeight="1">
      <c r="A63" s="325">
        <f>'विद्य्र्थ्याची माहिती'!A63</f>
        <v>54</v>
      </c>
      <c r="B63" s="326">
        <f>'विद्य्र्थ्याची माहिती'!B63</f>
        <v>0</v>
      </c>
      <c r="C63" s="60"/>
      <c r="D63" s="60"/>
      <c r="E63" s="60"/>
      <c r="F63" s="60"/>
      <c r="G63" s="60"/>
      <c r="H63" s="60"/>
      <c r="I63" s="337">
        <f t="shared" si="0"/>
        <v>0</v>
      </c>
      <c r="J63" s="60"/>
      <c r="K63" s="60"/>
      <c r="L63" s="60"/>
      <c r="M63" s="60"/>
      <c r="N63" s="60"/>
      <c r="O63" s="60"/>
      <c r="P63" s="337">
        <f t="shared" si="1"/>
        <v>0</v>
      </c>
      <c r="Q63" s="335"/>
      <c r="R63" s="335"/>
      <c r="S63" s="335"/>
    </row>
    <row r="64" spans="1:19" s="11" customFormat="1" ht="21.6" customHeight="1">
      <c r="A64" s="325">
        <f>'विद्य्र्थ्याची माहिती'!A64</f>
        <v>55</v>
      </c>
      <c r="B64" s="326">
        <f>'विद्य्र्थ्याची माहिती'!B64</f>
        <v>0</v>
      </c>
      <c r="C64" s="60"/>
      <c r="D64" s="60"/>
      <c r="E64" s="60"/>
      <c r="F64" s="60"/>
      <c r="G64" s="60"/>
      <c r="H64" s="60"/>
      <c r="I64" s="337">
        <f t="shared" si="0"/>
        <v>0</v>
      </c>
      <c r="J64" s="60"/>
      <c r="K64" s="60"/>
      <c r="L64" s="60"/>
      <c r="M64" s="60"/>
      <c r="N64" s="60"/>
      <c r="O64" s="60"/>
      <c r="P64" s="337">
        <f t="shared" si="1"/>
        <v>0</v>
      </c>
      <c r="Q64" s="335"/>
      <c r="R64" s="335"/>
      <c r="S64" s="335"/>
    </row>
    <row r="65" spans="1:19" s="11" customFormat="1" ht="21.6" customHeight="1">
      <c r="A65" s="325">
        <f>'विद्य्र्थ्याची माहिती'!A65</f>
        <v>56</v>
      </c>
      <c r="B65" s="326">
        <f>'विद्य्र्थ्याची माहिती'!B65</f>
        <v>0</v>
      </c>
      <c r="C65" s="60"/>
      <c r="D65" s="60"/>
      <c r="E65" s="60"/>
      <c r="F65" s="60"/>
      <c r="G65" s="60"/>
      <c r="H65" s="60"/>
      <c r="I65" s="337">
        <f t="shared" si="0"/>
        <v>0</v>
      </c>
      <c r="J65" s="60"/>
      <c r="K65" s="60"/>
      <c r="L65" s="60"/>
      <c r="M65" s="60"/>
      <c r="N65" s="60"/>
      <c r="O65" s="60"/>
      <c r="P65" s="337">
        <f t="shared" si="1"/>
        <v>0</v>
      </c>
      <c r="Q65" s="335"/>
      <c r="R65" s="335"/>
      <c r="S65" s="335"/>
    </row>
    <row r="66" spans="1:19" s="11" customFormat="1" ht="21.6" customHeight="1">
      <c r="A66" s="325">
        <f>'विद्य्र्थ्याची माहिती'!A66</f>
        <v>57</v>
      </c>
      <c r="B66" s="326">
        <f>'विद्य्र्थ्याची माहिती'!B66</f>
        <v>0</v>
      </c>
      <c r="C66" s="60"/>
      <c r="D66" s="60"/>
      <c r="E66" s="60"/>
      <c r="F66" s="60"/>
      <c r="G66" s="60"/>
      <c r="H66" s="60"/>
      <c r="I66" s="337">
        <f t="shared" si="0"/>
        <v>0</v>
      </c>
      <c r="J66" s="60"/>
      <c r="K66" s="60"/>
      <c r="L66" s="60"/>
      <c r="M66" s="60"/>
      <c r="N66" s="60"/>
      <c r="O66" s="60"/>
      <c r="P66" s="337">
        <f t="shared" si="1"/>
        <v>0</v>
      </c>
      <c r="Q66" s="335"/>
      <c r="R66" s="335"/>
      <c r="S66" s="335"/>
    </row>
    <row r="67" spans="1:19" s="11" customFormat="1" ht="21.6" customHeight="1">
      <c r="A67" s="325">
        <f>'विद्य्र्थ्याची माहिती'!A67</f>
        <v>58</v>
      </c>
      <c r="B67" s="326">
        <f>'विद्य्र्थ्याची माहिती'!B67</f>
        <v>0</v>
      </c>
      <c r="C67" s="60"/>
      <c r="D67" s="60"/>
      <c r="E67" s="60"/>
      <c r="F67" s="60"/>
      <c r="G67" s="60"/>
      <c r="H67" s="60"/>
      <c r="I67" s="337">
        <f t="shared" si="0"/>
        <v>0</v>
      </c>
      <c r="J67" s="60"/>
      <c r="K67" s="60"/>
      <c r="L67" s="60"/>
      <c r="M67" s="60"/>
      <c r="N67" s="60"/>
      <c r="O67" s="60"/>
      <c r="P67" s="337">
        <f t="shared" si="1"/>
        <v>0</v>
      </c>
      <c r="Q67" s="335"/>
      <c r="R67" s="335"/>
      <c r="S67" s="335"/>
    </row>
    <row r="68" spans="1:19" s="11" customFormat="1" ht="21.6" customHeight="1">
      <c r="A68" s="325">
        <f>'विद्य्र्थ्याची माहिती'!A68</f>
        <v>59</v>
      </c>
      <c r="B68" s="326">
        <f>'विद्य्र्थ्याची माहिती'!B68</f>
        <v>0</v>
      </c>
      <c r="C68" s="60"/>
      <c r="D68" s="60"/>
      <c r="E68" s="60"/>
      <c r="F68" s="60"/>
      <c r="G68" s="60"/>
      <c r="H68" s="60"/>
      <c r="I68" s="337">
        <f t="shared" si="0"/>
        <v>0</v>
      </c>
      <c r="J68" s="60"/>
      <c r="K68" s="60"/>
      <c r="L68" s="60"/>
      <c r="M68" s="60"/>
      <c r="N68" s="60"/>
      <c r="O68" s="60"/>
      <c r="P68" s="337">
        <f t="shared" si="1"/>
        <v>0</v>
      </c>
      <c r="Q68" s="335"/>
      <c r="R68" s="335"/>
      <c r="S68" s="335"/>
    </row>
    <row r="69" spans="1:19" s="11" customFormat="1" ht="21.6" customHeight="1">
      <c r="A69" s="325">
        <f>'विद्य्र्थ्याची माहिती'!A69</f>
        <v>60</v>
      </c>
      <c r="B69" s="326">
        <f>'विद्य्र्थ्याची माहिती'!B69</f>
        <v>0</v>
      </c>
      <c r="C69" s="60"/>
      <c r="D69" s="60"/>
      <c r="E69" s="60"/>
      <c r="F69" s="60"/>
      <c r="G69" s="60"/>
      <c r="H69" s="60"/>
      <c r="I69" s="337">
        <f t="shared" si="0"/>
        <v>0</v>
      </c>
      <c r="J69" s="60"/>
      <c r="K69" s="60"/>
      <c r="L69" s="60"/>
      <c r="M69" s="60"/>
      <c r="N69" s="60"/>
      <c r="O69" s="60"/>
      <c r="P69" s="337">
        <f t="shared" si="1"/>
        <v>0</v>
      </c>
      <c r="Q69" s="335"/>
      <c r="R69" s="335"/>
      <c r="S69" s="335"/>
    </row>
    <row r="70" spans="1:19" s="7" customFormat="1" ht="21.6" customHeight="1">
      <c r="A70" s="424" t="s">
        <v>145</v>
      </c>
      <c r="B70" s="424"/>
      <c r="C70" s="424"/>
      <c r="D70" s="424"/>
      <c r="E70" s="424"/>
      <c r="F70" s="424"/>
      <c r="G70" s="424"/>
      <c r="H70" s="424"/>
      <c r="I70" s="424"/>
      <c r="J70" s="424"/>
      <c r="K70" s="424"/>
      <c r="L70" s="424"/>
      <c r="M70" s="424"/>
      <c r="N70" s="424"/>
      <c r="O70" s="424"/>
      <c r="P70" s="424"/>
    </row>
    <row r="71" spans="1:19" s="7" customFormat="1" ht="21.6" customHeight="1"/>
    <row r="72" spans="1:19" ht="21.6" customHeight="1">
      <c r="A72" s="7"/>
      <c r="B72" s="12" t="str">
        <f>MASTER!B19</f>
        <v>श्री. वाकचौरे सचिन माधवराव</v>
      </c>
      <c r="C72" s="7"/>
      <c r="D72" s="7"/>
      <c r="E72" s="7"/>
      <c r="F72" s="7"/>
      <c r="G72" s="7"/>
      <c r="H72" s="7"/>
      <c r="I72" s="7"/>
      <c r="J72" s="7"/>
      <c r="K72" s="433" t="str">
        <f>MASTER!B8</f>
        <v>श्री. लेंडे किरण विठ्ठल</v>
      </c>
      <c r="L72" s="433"/>
      <c r="M72" s="433"/>
      <c r="N72" s="433"/>
      <c r="O72" s="433"/>
      <c r="P72" s="433"/>
      <c r="Q72" s="7"/>
      <c r="R72" s="7"/>
    </row>
    <row r="73" spans="1:19" ht="21.6" customHeight="1">
      <c r="A73" s="7"/>
      <c r="B73" s="31" t="s">
        <v>31</v>
      </c>
      <c r="C73" s="7"/>
      <c r="D73" s="7"/>
      <c r="E73" s="7"/>
      <c r="F73" s="7"/>
      <c r="G73" s="7"/>
      <c r="H73" s="7"/>
      <c r="I73" s="7"/>
      <c r="J73" s="7"/>
      <c r="K73" s="432" t="s">
        <v>42</v>
      </c>
      <c r="L73" s="432"/>
      <c r="M73" s="432"/>
      <c r="N73" s="432"/>
      <c r="O73" s="432"/>
      <c r="P73" s="432"/>
      <c r="Q73" s="7"/>
      <c r="R73" s="7"/>
    </row>
    <row r="74" spans="1:19" ht="21.6" customHeight="1">
      <c r="A74" s="7"/>
      <c r="B74" s="7"/>
      <c r="C74" s="7"/>
      <c r="D74" s="7"/>
      <c r="E74" s="7"/>
      <c r="F74" s="7"/>
      <c r="G74" s="7"/>
      <c r="H74" s="7"/>
      <c r="I74" s="7"/>
      <c r="J74" s="7"/>
      <c r="K74" s="7"/>
      <c r="L74" s="7"/>
      <c r="M74" s="7"/>
      <c r="N74" s="7"/>
      <c r="O74" s="7"/>
      <c r="P74" s="7"/>
      <c r="Q74" s="7"/>
      <c r="R74" s="7"/>
    </row>
    <row r="75" spans="1:19" ht="21.6" customHeight="1">
      <c r="A75" s="7"/>
      <c r="B75" s="7"/>
      <c r="C75" s="7"/>
      <c r="D75" s="7"/>
      <c r="E75" s="7"/>
      <c r="F75" s="7"/>
      <c r="G75" s="7"/>
      <c r="H75" s="7"/>
      <c r="I75" s="7"/>
      <c r="J75" s="7"/>
      <c r="K75" s="7"/>
      <c r="L75" s="7"/>
      <c r="M75" s="7"/>
      <c r="N75" s="7"/>
      <c r="O75" s="7"/>
      <c r="P75" s="7"/>
      <c r="Q75" s="7"/>
      <c r="R75" s="7"/>
    </row>
    <row r="76" spans="1:19" ht="21.6" customHeight="1">
      <c r="A76" s="7"/>
      <c r="B76" s="7"/>
      <c r="C76" s="7"/>
      <c r="D76" s="7"/>
      <c r="E76" s="7"/>
      <c r="F76" s="7"/>
      <c r="G76" s="7"/>
      <c r="H76" s="7"/>
      <c r="I76" s="7"/>
      <c r="J76" s="7"/>
      <c r="K76" s="7"/>
      <c r="L76" s="7"/>
      <c r="M76" s="7"/>
      <c r="N76" s="7"/>
      <c r="O76" s="7"/>
      <c r="P76" s="7"/>
      <c r="Q76" s="7"/>
      <c r="R76" s="7"/>
    </row>
    <row r="77" spans="1:19" ht="21.6" customHeight="1">
      <c r="A77" s="7"/>
      <c r="B77" s="7"/>
      <c r="C77" s="7"/>
      <c r="D77" s="7"/>
      <c r="E77" s="7"/>
      <c r="F77" s="7"/>
      <c r="G77" s="7"/>
      <c r="H77" s="7"/>
      <c r="I77" s="7"/>
      <c r="J77" s="7"/>
      <c r="K77" s="7"/>
      <c r="L77" s="7"/>
      <c r="M77" s="7"/>
      <c r="N77" s="7"/>
      <c r="O77" s="7"/>
      <c r="P77" s="7"/>
      <c r="Q77" s="7"/>
      <c r="R77" s="7"/>
    </row>
    <row r="78" spans="1:19" ht="21.6" customHeight="1">
      <c r="A78" s="7"/>
      <c r="B78" s="7"/>
      <c r="C78" s="7"/>
      <c r="D78" s="7"/>
      <c r="E78" s="7"/>
      <c r="F78" s="7"/>
      <c r="G78" s="7"/>
      <c r="H78" s="7"/>
      <c r="I78" s="7"/>
      <c r="J78" s="7"/>
      <c r="K78" s="7"/>
      <c r="L78" s="7"/>
      <c r="M78" s="7"/>
      <c r="N78" s="7"/>
      <c r="O78" s="7"/>
      <c r="P78" s="7"/>
      <c r="Q78" s="7"/>
      <c r="R78" s="7"/>
    </row>
    <row r="79" spans="1:19" ht="21.6" customHeight="1">
      <c r="A79" s="7"/>
      <c r="B79" s="7"/>
      <c r="C79" s="7"/>
      <c r="D79" s="7"/>
      <c r="E79" s="7"/>
      <c r="F79" s="7"/>
      <c r="G79" s="7"/>
      <c r="H79" s="7"/>
      <c r="I79" s="7"/>
      <c r="J79" s="7"/>
      <c r="K79" s="7"/>
      <c r="L79" s="7"/>
      <c r="M79" s="7"/>
      <c r="N79" s="7"/>
      <c r="O79" s="7"/>
      <c r="P79" s="7"/>
      <c r="Q79" s="7"/>
      <c r="R79" s="7"/>
    </row>
    <row r="80" spans="1:19" ht="21.6" customHeight="1">
      <c r="A80" s="7"/>
      <c r="B80" s="7"/>
      <c r="C80" s="7"/>
      <c r="D80" s="7"/>
      <c r="E80" s="7"/>
      <c r="F80" s="7"/>
      <c r="G80" s="7"/>
      <c r="H80" s="7"/>
      <c r="I80" s="7"/>
      <c r="J80" s="7"/>
      <c r="K80" s="7"/>
      <c r="L80" s="7"/>
      <c r="M80" s="7"/>
      <c r="N80" s="7"/>
      <c r="O80" s="7"/>
      <c r="P80" s="7"/>
      <c r="Q80" s="7"/>
      <c r="R80" s="7"/>
    </row>
    <row r="81" spans="1:18" ht="21.6" customHeight="1">
      <c r="A81" s="7"/>
      <c r="B81" s="7"/>
      <c r="C81" s="7"/>
      <c r="D81" s="7"/>
      <c r="E81" s="7"/>
      <c r="F81" s="7"/>
      <c r="G81" s="7"/>
      <c r="H81" s="7"/>
      <c r="I81" s="7"/>
      <c r="J81" s="7"/>
      <c r="K81" s="7"/>
      <c r="L81" s="7"/>
      <c r="M81" s="7"/>
      <c r="N81" s="7"/>
      <c r="O81" s="7"/>
      <c r="P81" s="7"/>
      <c r="Q81" s="7"/>
      <c r="R81" s="7"/>
    </row>
    <row r="82" spans="1:18" ht="21.6" customHeight="1">
      <c r="Q82" s="7"/>
      <c r="R82" s="7"/>
    </row>
    <row r="83" spans="1:18" ht="21.6" customHeight="1">
      <c r="Q83" s="7"/>
      <c r="R83" s="7"/>
    </row>
  </sheetData>
  <sheetProtection algorithmName="SHA-512" hashValue="2AbURp76EFP1YyTb8LIfStpyKqracnk+FmfaiG7CUtIja67LIbLAOU04ecYoacbE5YcaOTfodLtMJSVkXB9ENg==" saltValue="9cWnev65vbhW9JSfELpolA==" spinCount="100000" sheet="1" objects="1" scenarios="1"/>
  <mergeCells count="30">
    <mergeCell ref="A70:P70"/>
    <mergeCell ref="K72:P72"/>
    <mergeCell ref="K73:P73"/>
    <mergeCell ref="J7:J8"/>
    <mergeCell ref="K7:K8"/>
    <mergeCell ref="L7:L8"/>
    <mergeCell ref="M7:M8"/>
    <mergeCell ref="N7:N8"/>
    <mergeCell ref="O7:O8"/>
    <mergeCell ref="A5:A9"/>
    <mergeCell ref="B5:B9"/>
    <mergeCell ref="C5:I5"/>
    <mergeCell ref="J5:P5"/>
    <mergeCell ref="I6:I8"/>
    <mergeCell ref="P6:P8"/>
    <mergeCell ref="C7:C8"/>
    <mergeCell ref="D7:D8"/>
    <mergeCell ref="E7:E8"/>
    <mergeCell ref="F7:F8"/>
    <mergeCell ref="G7:G8"/>
    <mergeCell ref="H7:H8"/>
    <mergeCell ref="A1:P2"/>
    <mergeCell ref="A4:F4"/>
    <mergeCell ref="G4:P4"/>
    <mergeCell ref="C6:E6"/>
    <mergeCell ref="F6:H6"/>
    <mergeCell ref="J6:L6"/>
    <mergeCell ref="M6:O6"/>
    <mergeCell ref="C3:H3"/>
    <mergeCell ref="I3:P3"/>
  </mergeCells>
  <pageMargins left="0.5" right="0.25" top="0.25" bottom="1" header="0" footer="0"/>
  <pageSetup paperSize="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sheetPr>
  <dimension ref="A1:V82"/>
  <sheetViews>
    <sheetView view="pageBreakPreview" zoomScale="60" zoomScaleNormal="10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3.5703125" style="12" customWidth="1"/>
    <col min="3" max="16" width="4.5703125" style="12" customWidth="1"/>
    <col min="17" max="17" width="7" style="12" customWidth="1"/>
    <col min="18" max="18" width="5.7109375" style="12" customWidth="1"/>
    <col min="19" max="16384" width="9.140625" style="12"/>
  </cols>
  <sheetData>
    <row r="1" spans="1:22"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7"/>
      <c r="Q1" s="438"/>
    </row>
    <row r="2" spans="1:22" ht="21.6" customHeight="1">
      <c r="A2" s="439"/>
      <c r="B2" s="440"/>
      <c r="C2" s="440"/>
      <c r="D2" s="440"/>
      <c r="E2" s="440"/>
      <c r="F2" s="440"/>
      <c r="G2" s="440"/>
      <c r="H2" s="440"/>
      <c r="I2" s="440"/>
      <c r="J2" s="440"/>
      <c r="K2" s="440"/>
      <c r="L2" s="440"/>
      <c r="M2" s="440"/>
      <c r="N2" s="440"/>
      <c r="O2" s="440"/>
      <c r="P2" s="440"/>
      <c r="Q2" s="441"/>
      <c r="R2" s="7"/>
      <c r="S2" s="7"/>
      <c r="T2" s="7"/>
    </row>
    <row r="3" spans="1:22" s="185" customFormat="1" ht="21.6" customHeight="1">
      <c r="A3" s="35" t="s">
        <v>122</v>
      </c>
      <c r="B3" s="47" t="str">
        <f>MASTER!B6</f>
        <v>9 वी</v>
      </c>
      <c r="C3" s="422"/>
      <c r="D3" s="422"/>
      <c r="E3" s="422"/>
      <c r="F3" s="422"/>
      <c r="G3" s="422"/>
      <c r="H3" s="422"/>
      <c r="I3" s="423" t="str">
        <f>MASTER!F20</f>
        <v>विषय - समाजशास्रे</v>
      </c>
      <c r="J3" s="423"/>
      <c r="K3" s="423"/>
      <c r="L3" s="423"/>
      <c r="M3" s="423"/>
      <c r="N3" s="423"/>
      <c r="O3" s="423"/>
      <c r="P3" s="423"/>
      <c r="Q3" s="420"/>
      <c r="R3" s="7"/>
      <c r="S3" s="53"/>
      <c r="T3" s="53"/>
    </row>
    <row r="4" spans="1:22" ht="21.6" customHeight="1">
      <c r="A4" s="451" t="str">
        <f>MASTER!H15</f>
        <v>वार्षिक निकाल पत्रक (सन 2026-2027)</v>
      </c>
      <c r="B4" s="422"/>
      <c r="C4" s="422"/>
      <c r="D4" s="422"/>
      <c r="E4" s="422"/>
      <c r="F4" s="422"/>
      <c r="G4" s="422"/>
      <c r="H4" s="422"/>
      <c r="I4" s="422"/>
      <c r="J4" s="422"/>
      <c r="K4" s="422"/>
      <c r="L4" s="422"/>
      <c r="M4" s="422"/>
      <c r="N4" s="422"/>
      <c r="O4" s="422"/>
      <c r="P4" s="422"/>
      <c r="Q4" s="452"/>
      <c r="R4" s="7"/>
      <c r="S4" s="7"/>
      <c r="T4" s="7"/>
    </row>
    <row r="5" spans="1:22" ht="21.6" customHeight="1">
      <c r="A5" s="418" t="str">
        <f>MASTER!C7</f>
        <v>वर्ग शिक्षक- श्री. ढगे भरत बुधाजी</v>
      </c>
      <c r="B5" s="418"/>
      <c r="C5" s="418"/>
      <c r="D5" s="418"/>
      <c r="E5" s="419"/>
      <c r="F5" s="419"/>
      <c r="G5" s="423" t="str">
        <f>MASTER!C20</f>
        <v>विषय शिक्षक- श्री. लेंडे के. व्ही./ श्री.कोटकर एस.बी.</v>
      </c>
      <c r="H5" s="423"/>
      <c r="I5" s="423"/>
      <c r="J5" s="423"/>
      <c r="K5" s="423"/>
      <c r="L5" s="423"/>
      <c r="M5" s="423"/>
      <c r="N5" s="423"/>
      <c r="O5" s="423"/>
      <c r="P5" s="423"/>
      <c r="Q5" s="420"/>
      <c r="R5" s="7"/>
      <c r="S5" s="7"/>
      <c r="T5" s="7"/>
    </row>
    <row r="6" spans="1:22" ht="21.6" customHeight="1">
      <c r="A6" s="453" t="s">
        <v>193</v>
      </c>
      <c r="B6" s="417" t="s">
        <v>0</v>
      </c>
      <c r="C6" s="442" t="s">
        <v>1</v>
      </c>
      <c r="D6" s="443"/>
      <c r="E6" s="443"/>
      <c r="F6" s="443"/>
      <c r="G6" s="443"/>
      <c r="H6" s="442" t="s">
        <v>67</v>
      </c>
      <c r="I6" s="443"/>
      <c r="J6" s="443"/>
      <c r="K6" s="443"/>
      <c r="L6" s="443"/>
      <c r="M6" s="446" t="s">
        <v>68</v>
      </c>
      <c r="N6" s="446" t="s">
        <v>139</v>
      </c>
      <c r="O6" s="412" t="s">
        <v>321</v>
      </c>
      <c r="P6" s="414" t="s">
        <v>6</v>
      </c>
      <c r="Q6" s="450" t="s">
        <v>5</v>
      </c>
    </row>
    <row r="7" spans="1:22" ht="21.6" customHeight="1">
      <c r="A7" s="454"/>
      <c r="B7" s="417"/>
      <c r="C7" s="466" t="s">
        <v>117</v>
      </c>
      <c r="D7" s="474" t="s">
        <v>69</v>
      </c>
      <c r="E7" s="468" t="s">
        <v>6</v>
      </c>
      <c r="F7" s="449" t="s">
        <v>66</v>
      </c>
      <c r="G7" s="445" t="s">
        <v>6</v>
      </c>
      <c r="H7" s="466" t="s">
        <v>117</v>
      </c>
      <c r="I7" s="474" t="s">
        <v>69</v>
      </c>
      <c r="J7" s="468" t="s">
        <v>6</v>
      </c>
      <c r="K7" s="449" t="s">
        <v>66</v>
      </c>
      <c r="L7" s="445" t="s">
        <v>6</v>
      </c>
      <c r="M7" s="447"/>
      <c r="N7" s="447"/>
      <c r="O7" s="458"/>
      <c r="P7" s="459"/>
      <c r="Q7" s="450"/>
    </row>
    <row r="8" spans="1:22" ht="21.6" customHeight="1">
      <c r="A8" s="454"/>
      <c r="B8" s="417"/>
      <c r="C8" s="467"/>
      <c r="D8" s="474"/>
      <c r="E8" s="469"/>
      <c r="F8" s="449"/>
      <c r="G8" s="445"/>
      <c r="H8" s="467"/>
      <c r="I8" s="474"/>
      <c r="J8" s="469"/>
      <c r="K8" s="449"/>
      <c r="L8" s="445"/>
      <c r="M8" s="448"/>
      <c r="N8" s="448"/>
      <c r="O8" s="413"/>
      <c r="P8" s="415"/>
      <c r="Q8" s="450"/>
      <c r="V8" s="7"/>
    </row>
    <row r="9" spans="1:22" s="23" customFormat="1" ht="21.6" customHeight="1">
      <c r="A9" s="455"/>
      <c r="B9" s="417"/>
      <c r="C9" s="20">
        <v>40</v>
      </c>
      <c r="D9" s="20">
        <v>40</v>
      </c>
      <c r="E9" s="20">
        <f>SUM(C9:D9)</f>
        <v>80</v>
      </c>
      <c r="F9" s="20">
        <f>'अं.मु.समाज शास्र'!H9</f>
        <v>20</v>
      </c>
      <c r="G9" s="20">
        <f>SUM(E9:F9)</f>
        <v>100</v>
      </c>
      <c r="H9" s="20">
        <v>40</v>
      </c>
      <c r="I9" s="20">
        <v>40</v>
      </c>
      <c r="J9" s="20">
        <f>SUM(H9:I9)</f>
        <v>80</v>
      </c>
      <c r="K9" s="20">
        <f>'अं.मु.समाज शास्र'!N9</f>
        <v>20</v>
      </c>
      <c r="L9" s="20">
        <f>SUM(J9:K9)</f>
        <v>100</v>
      </c>
      <c r="M9" s="20">
        <f t="shared" ref="M9:M40" si="0">SUM(G9,L9)</f>
        <v>200</v>
      </c>
      <c r="N9" s="20">
        <f>ROUND(M9/2,0)</f>
        <v>100</v>
      </c>
      <c r="O9" s="20" t="s">
        <v>322</v>
      </c>
      <c r="P9" s="199">
        <f>SUM(N9:O9)</f>
        <v>100</v>
      </c>
      <c r="Q9" s="41" t="str">
        <f>IF(P9&gt;=35,"Pass","Fail")</f>
        <v>Pass</v>
      </c>
      <c r="U9" s="22"/>
    </row>
    <row r="10" spans="1:22" s="19" customFormat="1" ht="21.6" customHeight="1">
      <c r="A10" s="24">
        <f>'विद्य्र्थ्याची माहिती'!A10</f>
        <v>1</v>
      </c>
      <c r="B10" s="25" t="str">
        <f>'विद्य्र्थ्याची माहिती'!B10</f>
        <v>चि. समीर यशवंत देशमुख सखाराम</v>
      </c>
      <c r="C10" s="60">
        <v>1</v>
      </c>
      <c r="D10" s="60">
        <v>10</v>
      </c>
      <c r="E10" s="65">
        <f>SUM(C10:D10)</f>
        <v>11</v>
      </c>
      <c r="F10" s="65">
        <f>'अं.मु.समाज शास्र'!H10</f>
        <v>11</v>
      </c>
      <c r="G10" s="65">
        <f>SUM(E10:F10)</f>
        <v>22</v>
      </c>
      <c r="H10" s="60">
        <v>24</v>
      </c>
      <c r="I10" s="60">
        <v>23</v>
      </c>
      <c r="J10" s="65">
        <f>SUM(H10:I10)</f>
        <v>47</v>
      </c>
      <c r="K10" s="65">
        <f>'अं.मु.समाज शास्र'!N10</f>
        <v>16</v>
      </c>
      <c r="L10" s="65">
        <f>SUM(J10:K10)</f>
        <v>63</v>
      </c>
      <c r="M10" s="211">
        <f t="shared" si="0"/>
        <v>85</v>
      </c>
      <c r="N10" s="65">
        <f>ROUND(M10/2,0)</f>
        <v>43</v>
      </c>
      <c r="O10" s="201">
        <v>10</v>
      </c>
      <c r="P10" s="200">
        <f>SUM(N10:O10)</f>
        <v>53</v>
      </c>
      <c r="Q10" s="33" t="str">
        <f>IF(P10&gt;=35,"Pass","Fail")</f>
        <v>Pass</v>
      </c>
    </row>
    <row r="11" spans="1:22" s="19" customFormat="1" ht="21.6" customHeight="1">
      <c r="A11" s="24">
        <f>'विद्य्र्थ्याची माहिती'!A11</f>
        <v>2</v>
      </c>
      <c r="B11" s="25">
        <f>'विद्य्र्थ्याची माहिती'!B11</f>
        <v>0</v>
      </c>
      <c r="C11" s="60"/>
      <c r="D11" s="60"/>
      <c r="E11" s="65">
        <f t="shared" ref="E11:E69" si="1">SUM(C11:D11)</f>
        <v>0</v>
      </c>
      <c r="F11" s="65">
        <f>'अं.मु.समाज शास्र'!H11</f>
        <v>0</v>
      </c>
      <c r="G11" s="65">
        <f t="shared" ref="G11:G69" si="2">SUM(E11:F11)</f>
        <v>0</v>
      </c>
      <c r="H11" s="60"/>
      <c r="I11" s="60"/>
      <c r="J11" s="65">
        <f t="shared" ref="J11:J69" si="3">SUM(H11:I11)</f>
        <v>0</v>
      </c>
      <c r="K11" s="65">
        <f>'अं.मु.समाज शास्र'!N11</f>
        <v>0</v>
      </c>
      <c r="L11" s="65">
        <f t="shared" ref="L11:L69" si="4">SUM(J11:K11)</f>
        <v>0</v>
      </c>
      <c r="M11" s="65">
        <f t="shared" si="0"/>
        <v>0</v>
      </c>
      <c r="N11" s="65">
        <f t="shared" ref="N11:N69" si="5">ROUND(M11/2,0)</f>
        <v>0</v>
      </c>
      <c r="O11" s="201" t="s">
        <v>322</v>
      </c>
      <c r="P11" s="200">
        <f t="shared" ref="P11:P12" si="6">SUM(N11:O11)</f>
        <v>0</v>
      </c>
      <c r="Q11" s="33" t="str">
        <f t="shared" ref="Q11:Q69" si="7">IF(P11&gt;=35,"Pass","Fail")</f>
        <v>Fail</v>
      </c>
    </row>
    <row r="12" spans="1:22" s="19" customFormat="1" ht="21.6" customHeight="1">
      <c r="A12" s="24">
        <f>'विद्य्र्थ्याची माहिती'!A12</f>
        <v>3</v>
      </c>
      <c r="B12" s="25">
        <f>'विद्य्र्थ्याची माहिती'!B12</f>
        <v>0</v>
      </c>
      <c r="C12" s="60"/>
      <c r="D12" s="60"/>
      <c r="E12" s="65">
        <f t="shared" si="1"/>
        <v>0</v>
      </c>
      <c r="F12" s="65">
        <f>'अं.मु.समाज शास्र'!H12</f>
        <v>0</v>
      </c>
      <c r="G12" s="65">
        <f t="shared" si="2"/>
        <v>0</v>
      </c>
      <c r="H12" s="60"/>
      <c r="I12" s="60"/>
      <c r="J12" s="65">
        <f t="shared" si="3"/>
        <v>0</v>
      </c>
      <c r="K12" s="65">
        <f>'अं.मु.समाज शास्र'!N12</f>
        <v>0</v>
      </c>
      <c r="L12" s="65">
        <f t="shared" si="4"/>
        <v>0</v>
      </c>
      <c r="M12" s="65">
        <f t="shared" si="0"/>
        <v>0</v>
      </c>
      <c r="N12" s="65">
        <f t="shared" si="5"/>
        <v>0</v>
      </c>
      <c r="O12" s="201" t="s">
        <v>322</v>
      </c>
      <c r="P12" s="200">
        <f t="shared" si="6"/>
        <v>0</v>
      </c>
      <c r="Q12" s="33" t="str">
        <f t="shared" si="7"/>
        <v>Fail</v>
      </c>
    </row>
    <row r="13" spans="1:22" s="19" customFormat="1" ht="21.6" customHeight="1">
      <c r="A13" s="24">
        <f>'विद्य्र्थ्याची माहिती'!A13</f>
        <v>4</v>
      </c>
      <c r="B13" s="25">
        <f>'विद्य्र्थ्याची माहिती'!B13</f>
        <v>0</v>
      </c>
      <c r="C13" s="60"/>
      <c r="D13" s="60"/>
      <c r="E13" s="65">
        <f t="shared" si="1"/>
        <v>0</v>
      </c>
      <c r="F13" s="65">
        <f>'अं.मु.समाज शास्र'!H13</f>
        <v>0</v>
      </c>
      <c r="G13" s="65">
        <f t="shared" si="2"/>
        <v>0</v>
      </c>
      <c r="H13" s="60"/>
      <c r="I13" s="60"/>
      <c r="J13" s="65">
        <f t="shared" si="3"/>
        <v>0</v>
      </c>
      <c r="K13" s="65">
        <f>'अं.मु.समाज शास्र'!N13</f>
        <v>0</v>
      </c>
      <c r="L13" s="65">
        <f t="shared" si="4"/>
        <v>0</v>
      </c>
      <c r="M13" s="65">
        <f t="shared" si="0"/>
        <v>0</v>
      </c>
      <c r="N13" s="65">
        <f t="shared" si="5"/>
        <v>0</v>
      </c>
      <c r="O13" s="201" t="s">
        <v>322</v>
      </c>
      <c r="P13" s="200">
        <f t="shared" ref="P13:P69" si="8">SUM(N13:O13)</f>
        <v>0</v>
      </c>
      <c r="Q13" s="33" t="str">
        <f t="shared" si="7"/>
        <v>Fail</v>
      </c>
    </row>
    <row r="14" spans="1:22" s="19" customFormat="1" ht="21.6" customHeight="1">
      <c r="A14" s="24">
        <f>'विद्य्र्थ्याची माहिती'!A14</f>
        <v>5</v>
      </c>
      <c r="B14" s="25">
        <f>'विद्य्र्थ्याची माहिती'!B14</f>
        <v>0</v>
      </c>
      <c r="C14" s="60"/>
      <c r="D14" s="60"/>
      <c r="E14" s="65">
        <f t="shared" si="1"/>
        <v>0</v>
      </c>
      <c r="F14" s="65">
        <f>'अं.मु.समाज शास्र'!H14</f>
        <v>0</v>
      </c>
      <c r="G14" s="65">
        <f t="shared" si="2"/>
        <v>0</v>
      </c>
      <c r="H14" s="60"/>
      <c r="I14" s="60"/>
      <c r="J14" s="65">
        <f t="shared" si="3"/>
        <v>0</v>
      </c>
      <c r="K14" s="65">
        <f>'अं.मु.समाज शास्र'!N14</f>
        <v>0</v>
      </c>
      <c r="L14" s="65">
        <f t="shared" si="4"/>
        <v>0</v>
      </c>
      <c r="M14" s="65">
        <f t="shared" si="0"/>
        <v>0</v>
      </c>
      <c r="N14" s="65">
        <f t="shared" si="5"/>
        <v>0</v>
      </c>
      <c r="O14" s="201" t="s">
        <v>322</v>
      </c>
      <c r="P14" s="200">
        <f t="shared" si="8"/>
        <v>0</v>
      </c>
      <c r="Q14" s="33" t="str">
        <f t="shared" si="7"/>
        <v>Fail</v>
      </c>
    </row>
    <row r="15" spans="1:22" s="19" customFormat="1" ht="21.6" customHeight="1">
      <c r="A15" s="24">
        <f>'विद्य्र्थ्याची माहिती'!A15</f>
        <v>6</v>
      </c>
      <c r="B15" s="25">
        <f>'विद्य्र्थ्याची माहिती'!B15</f>
        <v>0</v>
      </c>
      <c r="C15" s="60"/>
      <c r="D15" s="60"/>
      <c r="E15" s="65">
        <f t="shared" si="1"/>
        <v>0</v>
      </c>
      <c r="F15" s="65">
        <f>'अं.मु.समाज शास्र'!H15</f>
        <v>0</v>
      </c>
      <c r="G15" s="65">
        <f t="shared" si="2"/>
        <v>0</v>
      </c>
      <c r="H15" s="60"/>
      <c r="I15" s="60"/>
      <c r="J15" s="65">
        <f t="shared" si="3"/>
        <v>0</v>
      </c>
      <c r="K15" s="65">
        <f>'अं.मु.समाज शास्र'!N15</f>
        <v>0</v>
      </c>
      <c r="L15" s="65">
        <f t="shared" si="4"/>
        <v>0</v>
      </c>
      <c r="M15" s="65">
        <f t="shared" si="0"/>
        <v>0</v>
      </c>
      <c r="N15" s="65">
        <f t="shared" si="5"/>
        <v>0</v>
      </c>
      <c r="O15" s="201" t="s">
        <v>322</v>
      </c>
      <c r="P15" s="200">
        <f t="shared" si="8"/>
        <v>0</v>
      </c>
      <c r="Q15" s="33" t="str">
        <f t="shared" si="7"/>
        <v>Fail</v>
      </c>
    </row>
    <row r="16" spans="1:22" s="19" customFormat="1" ht="21.6" customHeight="1">
      <c r="A16" s="24">
        <f>'विद्य्र्थ्याची माहिती'!A16</f>
        <v>7</v>
      </c>
      <c r="B16" s="25">
        <f>'विद्य्र्थ्याची माहिती'!B16</f>
        <v>0</v>
      </c>
      <c r="C16" s="60"/>
      <c r="D16" s="60"/>
      <c r="E16" s="65">
        <f t="shared" si="1"/>
        <v>0</v>
      </c>
      <c r="F16" s="65">
        <f>'अं.मु.समाज शास्र'!H16</f>
        <v>0</v>
      </c>
      <c r="G16" s="65">
        <f t="shared" si="2"/>
        <v>0</v>
      </c>
      <c r="H16" s="60"/>
      <c r="I16" s="60"/>
      <c r="J16" s="65">
        <f t="shared" si="3"/>
        <v>0</v>
      </c>
      <c r="K16" s="65">
        <f>'अं.मु.समाज शास्र'!N16</f>
        <v>0</v>
      </c>
      <c r="L16" s="65">
        <f t="shared" si="4"/>
        <v>0</v>
      </c>
      <c r="M16" s="65">
        <f t="shared" si="0"/>
        <v>0</v>
      </c>
      <c r="N16" s="65">
        <f t="shared" si="5"/>
        <v>0</v>
      </c>
      <c r="O16" s="201" t="s">
        <v>322</v>
      </c>
      <c r="P16" s="200">
        <f t="shared" si="8"/>
        <v>0</v>
      </c>
      <c r="Q16" s="33" t="str">
        <f t="shared" si="7"/>
        <v>Fail</v>
      </c>
    </row>
    <row r="17" spans="1:17" s="19" customFormat="1" ht="21.6" customHeight="1">
      <c r="A17" s="24">
        <f>'विद्य्र्थ्याची माहिती'!A17</f>
        <v>8</v>
      </c>
      <c r="B17" s="25">
        <f>'विद्य्र्थ्याची माहिती'!B17</f>
        <v>0</v>
      </c>
      <c r="C17" s="60"/>
      <c r="D17" s="60"/>
      <c r="E17" s="65">
        <f t="shared" si="1"/>
        <v>0</v>
      </c>
      <c r="F17" s="65">
        <f>'अं.मु.समाज शास्र'!H17</f>
        <v>0</v>
      </c>
      <c r="G17" s="65">
        <f t="shared" si="2"/>
        <v>0</v>
      </c>
      <c r="H17" s="60"/>
      <c r="I17" s="60"/>
      <c r="J17" s="65">
        <f t="shared" si="3"/>
        <v>0</v>
      </c>
      <c r="K17" s="65">
        <f>'अं.मु.समाज शास्र'!N17</f>
        <v>0</v>
      </c>
      <c r="L17" s="65">
        <f t="shared" si="4"/>
        <v>0</v>
      </c>
      <c r="M17" s="65">
        <f t="shared" si="0"/>
        <v>0</v>
      </c>
      <c r="N17" s="65">
        <f t="shared" si="5"/>
        <v>0</v>
      </c>
      <c r="O17" s="201" t="s">
        <v>322</v>
      </c>
      <c r="P17" s="200">
        <f t="shared" si="8"/>
        <v>0</v>
      </c>
      <c r="Q17" s="33" t="str">
        <f t="shared" si="7"/>
        <v>Fail</v>
      </c>
    </row>
    <row r="18" spans="1:17" s="19" customFormat="1" ht="21.6" customHeight="1">
      <c r="A18" s="24">
        <f>'विद्य्र्थ्याची माहिती'!A18</f>
        <v>9</v>
      </c>
      <c r="B18" s="25">
        <f>'विद्य्र्थ्याची माहिती'!B18</f>
        <v>0</v>
      </c>
      <c r="C18" s="60"/>
      <c r="D18" s="60"/>
      <c r="E18" s="65">
        <f t="shared" si="1"/>
        <v>0</v>
      </c>
      <c r="F18" s="65">
        <f>'अं.मु.समाज शास्र'!H18</f>
        <v>0</v>
      </c>
      <c r="G18" s="65">
        <f t="shared" si="2"/>
        <v>0</v>
      </c>
      <c r="H18" s="60"/>
      <c r="I18" s="60"/>
      <c r="J18" s="65">
        <f t="shared" si="3"/>
        <v>0</v>
      </c>
      <c r="K18" s="65">
        <f>'अं.मु.समाज शास्र'!N18</f>
        <v>0</v>
      </c>
      <c r="L18" s="65">
        <f t="shared" si="4"/>
        <v>0</v>
      </c>
      <c r="M18" s="65">
        <f t="shared" si="0"/>
        <v>0</v>
      </c>
      <c r="N18" s="65">
        <f t="shared" si="5"/>
        <v>0</v>
      </c>
      <c r="O18" s="201" t="s">
        <v>322</v>
      </c>
      <c r="P18" s="200">
        <f t="shared" si="8"/>
        <v>0</v>
      </c>
      <c r="Q18" s="33" t="str">
        <f t="shared" si="7"/>
        <v>Fail</v>
      </c>
    </row>
    <row r="19" spans="1:17" s="19" customFormat="1" ht="21.6" customHeight="1">
      <c r="A19" s="24">
        <f>'विद्य्र्थ्याची माहिती'!A19</f>
        <v>10</v>
      </c>
      <c r="B19" s="25">
        <f>'विद्य्र्थ्याची माहिती'!B19</f>
        <v>0</v>
      </c>
      <c r="C19" s="60"/>
      <c r="D19" s="60"/>
      <c r="E19" s="65">
        <f t="shared" si="1"/>
        <v>0</v>
      </c>
      <c r="F19" s="65">
        <f>'अं.मु.समाज शास्र'!H19</f>
        <v>0</v>
      </c>
      <c r="G19" s="65">
        <f t="shared" si="2"/>
        <v>0</v>
      </c>
      <c r="H19" s="60"/>
      <c r="I19" s="60"/>
      <c r="J19" s="65">
        <f t="shared" si="3"/>
        <v>0</v>
      </c>
      <c r="K19" s="65">
        <f>'अं.मु.समाज शास्र'!N19</f>
        <v>0</v>
      </c>
      <c r="L19" s="65">
        <f t="shared" si="4"/>
        <v>0</v>
      </c>
      <c r="M19" s="65">
        <f t="shared" si="0"/>
        <v>0</v>
      </c>
      <c r="N19" s="65">
        <f t="shared" si="5"/>
        <v>0</v>
      </c>
      <c r="O19" s="201" t="s">
        <v>322</v>
      </c>
      <c r="P19" s="200">
        <f t="shared" si="8"/>
        <v>0</v>
      </c>
      <c r="Q19" s="33" t="str">
        <f t="shared" si="7"/>
        <v>Fail</v>
      </c>
    </row>
    <row r="20" spans="1:17" s="19" customFormat="1" ht="21.6" customHeight="1">
      <c r="A20" s="24">
        <f>'विद्य्र्थ्याची माहिती'!A20</f>
        <v>11</v>
      </c>
      <c r="B20" s="25">
        <f>'विद्य्र्थ्याची माहिती'!B20</f>
        <v>0</v>
      </c>
      <c r="C20" s="60"/>
      <c r="D20" s="60"/>
      <c r="E20" s="65">
        <f t="shared" si="1"/>
        <v>0</v>
      </c>
      <c r="F20" s="65">
        <f>'अं.मु.समाज शास्र'!H20</f>
        <v>0</v>
      </c>
      <c r="G20" s="65">
        <f t="shared" si="2"/>
        <v>0</v>
      </c>
      <c r="H20" s="60"/>
      <c r="I20" s="60"/>
      <c r="J20" s="65">
        <f t="shared" si="3"/>
        <v>0</v>
      </c>
      <c r="K20" s="65">
        <f>'अं.मु.समाज शास्र'!N20</f>
        <v>0</v>
      </c>
      <c r="L20" s="65">
        <f t="shared" si="4"/>
        <v>0</v>
      </c>
      <c r="M20" s="65">
        <f t="shared" si="0"/>
        <v>0</v>
      </c>
      <c r="N20" s="65">
        <f t="shared" si="5"/>
        <v>0</v>
      </c>
      <c r="O20" s="201" t="s">
        <v>322</v>
      </c>
      <c r="P20" s="200">
        <f t="shared" si="8"/>
        <v>0</v>
      </c>
      <c r="Q20" s="33" t="str">
        <f t="shared" si="7"/>
        <v>Fail</v>
      </c>
    </row>
    <row r="21" spans="1:17" s="19" customFormat="1" ht="21.6" customHeight="1">
      <c r="A21" s="24">
        <f>'विद्य्र्थ्याची माहिती'!A21</f>
        <v>12</v>
      </c>
      <c r="B21" s="25">
        <f>'विद्य्र्थ्याची माहिती'!B21</f>
        <v>0</v>
      </c>
      <c r="C21" s="60"/>
      <c r="D21" s="60"/>
      <c r="E21" s="65">
        <f t="shared" si="1"/>
        <v>0</v>
      </c>
      <c r="F21" s="65">
        <f>'अं.मु.समाज शास्र'!H21</f>
        <v>0</v>
      </c>
      <c r="G21" s="65">
        <f t="shared" si="2"/>
        <v>0</v>
      </c>
      <c r="H21" s="60"/>
      <c r="I21" s="60"/>
      <c r="J21" s="65">
        <f t="shared" si="3"/>
        <v>0</v>
      </c>
      <c r="K21" s="65">
        <f>'अं.मु.समाज शास्र'!N21</f>
        <v>0</v>
      </c>
      <c r="L21" s="65">
        <f t="shared" si="4"/>
        <v>0</v>
      </c>
      <c r="M21" s="65">
        <f t="shared" si="0"/>
        <v>0</v>
      </c>
      <c r="N21" s="65">
        <f t="shared" si="5"/>
        <v>0</v>
      </c>
      <c r="O21" s="201" t="s">
        <v>322</v>
      </c>
      <c r="P21" s="200">
        <f t="shared" si="8"/>
        <v>0</v>
      </c>
      <c r="Q21" s="33" t="str">
        <f t="shared" si="7"/>
        <v>Fail</v>
      </c>
    </row>
    <row r="22" spans="1:17" s="19" customFormat="1" ht="21.6" customHeight="1">
      <c r="A22" s="24">
        <f>'विद्य्र्थ्याची माहिती'!A22</f>
        <v>13</v>
      </c>
      <c r="B22" s="25">
        <f>'विद्य्र्थ्याची माहिती'!B22</f>
        <v>0</v>
      </c>
      <c r="C22" s="60"/>
      <c r="D22" s="60"/>
      <c r="E22" s="65">
        <f t="shared" si="1"/>
        <v>0</v>
      </c>
      <c r="F22" s="65">
        <f>'अं.मु.समाज शास्र'!H22</f>
        <v>0</v>
      </c>
      <c r="G22" s="65">
        <f t="shared" si="2"/>
        <v>0</v>
      </c>
      <c r="H22" s="60"/>
      <c r="I22" s="60"/>
      <c r="J22" s="65">
        <f t="shared" si="3"/>
        <v>0</v>
      </c>
      <c r="K22" s="65">
        <f>'अं.मु.समाज शास्र'!N22</f>
        <v>0</v>
      </c>
      <c r="L22" s="65">
        <f t="shared" si="4"/>
        <v>0</v>
      </c>
      <c r="M22" s="65">
        <f t="shared" si="0"/>
        <v>0</v>
      </c>
      <c r="N22" s="65">
        <f t="shared" si="5"/>
        <v>0</v>
      </c>
      <c r="O22" s="201" t="s">
        <v>322</v>
      </c>
      <c r="P22" s="200">
        <f t="shared" si="8"/>
        <v>0</v>
      </c>
      <c r="Q22" s="33" t="str">
        <f t="shared" si="7"/>
        <v>Fail</v>
      </c>
    </row>
    <row r="23" spans="1:17" s="19" customFormat="1" ht="21.6" customHeight="1">
      <c r="A23" s="24">
        <f>'विद्य्र्थ्याची माहिती'!A23</f>
        <v>14</v>
      </c>
      <c r="B23" s="25">
        <f>'विद्य्र्थ्याची माहिती'!B23</f>
        <v>0</v>
      </c>
      <c r="C23" s="60"/>
      <c r="D23" s="60"/>
      <c r="E23" s="65">
        <f t="shared" si="1"/>
        <v>0</v>
      </c>
      <c r="F23" s="65">
        <f>'अं.मु.समाज शास्र'!H23</f>
        <v>0</v>
      </c>
      <c r="G23" s="65">
        <f t="shared" si="2"/>
        <v>0</v>
      </c>
      <c r="H23" s="60"/>
      <c r="I23" s="60"/>
      <c r="J23" s="65">
        <f t="shared" si="3"/>
        <v>0</v>
      </c>
      <c r="K23" s="65">
        <f>'अं.मु.समाज शास्र'!N23</f>
        <v>0</v>
      </c>
      <c r="L23" s="65">
        <f t="shared" si="4"/>
        <v>0</v>
      </c>
      <c r="M23" s="65">
        <f t="shared" si="0"/>
        <v>0</v>
      </c>
      <c r="N23" s="65">
        <f t="shared" si="5"/>
        <v>0</v>
      </c>
      <c r="O23" s="201" t="s">
        <v>322</v>
      </c>
      <c r="P23" s="200">
        <f t="shared" si="8"/>
        <v>0</v>
      </c>
      <c r="Q23" s="33" t="str">
        <f t="shared" si="7"/>
        <v>Fail</v>
      </c>
    </row>
    <row r="24" spans="1:17" s="19" customFormat="1" ht="21.6" customHeight="1">
      <c r="A24" s="24">
        <f>'विद्य्र्थ्याची माहिती'!A24</f>
        <v>15</v>
      </c>
      <c r="B24" s="25">
        <f>'विद्य्र्थ्याची माहिती'!B24</f>
        <v>0</v>
      </c>
      <c r="C24" s="60"/>
      <c r="D24" s="60"/>
      <c r="E24" s="65">
        <f t="shared" si="1"/>
        <v>0</v>
      </c>
      <c r="F24" s="65">
        <f>'अं.मु.समाज शास्र'!H24</f>
        <v>0</v>
      </c>
      <c r="G24" s="65">
        <f t="shared" si="2"/>
        <v>0</v>
      </c>
      <c r="H24" s="60"/>
      <c r="I24" s="60"/>
      <c r="J24" s="65">
        <f t="shared" si="3"/>
        <v>0</v>
      </c>
      <c r="K24" s="65">
        <f>'अं.मु.समाज शास्र'!N24</f>
        <v>0</v>
      </c>
      <c r="L24" s="65">
        <f t="shared" si="4"/>
        <v>0</v>
      </c>
      <c r="M24" s="65">
        <f t="shared" si="0"/>
        <v>0</v>
      </c>
      <c r="N24" s="65">
        <f t="shared" si="5"/>
        <v>0</v>
      </c>
      <c r="O24" s="201" t="s">
        <v>322</v>
      </c>
      <c r="P24" s="200">
        <f t="shared" si="8"/>
        <v>0</v>
      </c>
      <c r="Q24" s="33" t="str">
        <f t="shared" si="7"/>
        <v>Fail</v>
      </c>
    </row>
    <row r="25" spans="1:17" s="19" customFormat="1" ht="21.6" customHeight="1">
      <c r="A25" s="24">
        <f>'विद्य्र्थ्याची माहिती'!A25</f>
        <v>16</v>
      </c>
      <c r="B25" s="25">
        <f>'विद्य्र्थ्याची माहिती'!B25</f>
        <v>0</v>
      </c>
      <c r="C25" s="60"/>
      <c r="D25" s="60"/>
      <c r="E25" s="65">
        <f t="shared" si="1"/>
        <v>0</v>
      </c>
      <c r="F25" s="65">
        <f>'अं.मु.समाज शास्र'!H25</f>
        <v>0</v>
      </c>
      <c r="G25" s="65">
        <f t="shared" si="2"/>
        <v>0</v>
      </c>
      <c r="H25" s="60"/>
      <c r="I25" s="60"/>
      <c r="J25" s="65">
        <f t="shared" si="3"/>
        <v>0</v>
      </c>
      <c r="K25" s="65">
        <f>'अं.मु.समाज शास्र'!N25</f>
        <v>0</v>
      </c>
      <c r="L25" s="65">
        <f t="shared" si="4"/>
        <v>0</v>
      </c>
      <c r="M25" s="65">
        <f t="shared" si="0"/>
        <v>0</v>
      </c>
      <c r="N25" s="65">
        <f t="shared" si="5"/>
        <v>0</v>
      </c>
      <c r="O25" s="201" t="s">
        <v>322</v>
      </c>
      <c r="P25" s="200">
        <f t="shared" si="8"/>
        <v>0</v>
      </c>
      <c r="Q25" s="33" t="str">
        <f t="shared" si="7"/>
        <v>Fail</v>
      </c>
    </row>
    <row r="26" spans="1:17" s="19" customFormat="1" ht="21.6" customHeight="1">
      <c r="A26" s="24">
        <f>'विद्य्र्थ्याची माहिती'!A26</f>
        <v>17</v>
      </c>
      <c r="B26" s="25">
        <f>'विद्य्र्थ्याची माहिती'!B26</f>
        <v>0</v>
      </c>
      <c r="C26" s="60"/>
      <c r="D26" s="60"/>
      <c r="E26" s="65">
        <f t="shared" si="1"/>
        <v>0</v>
      </c>
      <c r="F26" s="65">
        <f>'अं.मु.समाज शास्र'!H26</f>
        <v>0</v>
      </c>
      <c r="G26" s="65">
        <f t="shared" si="2"/>
        <v>0</v>
      </c>
      <c r="H26" s="60"/>
      <c r="I26" s="60"/>
      <c r="J26" s="65">
        <f t="shared" si="3"/>
        <v>0</v>
      </c>
      <c r="K26" s="65">
        <f>'अं.मु.समाज शास्र'!N26</f>
        <v>0</v>
      </c>
      <c r="L26" s="65">
        <f t="shared" si="4"/>
        <v>0</v>
      </c>
      <c r="M26" s="65">
        <f t="shared" si="0"/>
        <v>0</v>
      </c>
      <c r="N26" s="65">
        <f t="shared" si="5"/>
        <v>0</v>
      </c>
      <c r="O26" s="201" t="s">
        <v>322</v>
      </c>
      <c r="P26" s="200">
        <f t="shared" si="8"/>
        <v>0</v>
      </c>
      <c r="Q26" s="33" t="str">
        <f t="shared" si="7"/>
        <v>Fail</v>
      </c>
    </row>
    <row r="27" spans="1:17" s="19" customFormat="1" ht="21.6" customHeight="1">
      <c r="A27" s="24">
        <f>'विद्य्र्थ्याची माहिती'!A27</f>
        <v>18</v>
      </c>
      <c r="B27" s="25">
        <f>'विद्य्र्थ्याची माहिती'!B27</f>
        <v>0</v>
      </c>
      <c r="C27" s="60"/>
      <c r="D27" s="60"/>
      <c r="E27" s="65">
        <f t="shared" si="1"/>
        <v>0</v>
      </c>
      <c r="F27" s="65">
        <f>'अं.मु.समाज शास्र'!H27</f>
        <v>0</v>
      </c>
      <c r="G27" s="65">
        <f t="shared" si="2"/>
        <v>0</v>
      </c>
      <c r="H27" s="60"/>
      <c r="I27" s="60"/>
      <c r="J27" s="65">
        <f t="shared" si="3"/>
        <v>0</v>
      </c>
      <c r="K27" s="65">
        <f>'अं.मु.समाज शास्र'!N27</f>
        <v>0</v>
      </c>
      <c r="L27" s="65">
        <f t="shared" si="4"/>
        <v>0</v>
      </c>
      <c r="M27" s="65">
        <f t="shared" si="0"/>
        <v>0</v>
      </c>
      <c r="N27" s="65">
        <f t="shared" si="5"/>
        <v>0</v>
      </c>
      <c r="O27" s="201" t="s">
        <v>322</v>
      </c>
      <c r="P27" s="200">
        <f t="shared" si="8"/>
        <v>0</v>
      </c>
      <c r="Q27" s="33" t="str">
        <f t="shared" si="7"/>
        <v>Fail</v>
      </c>
    </row>
    <row r="28" spans="1:17" s="19" customFormat="1" ht="21.6" customHeight="1">
      <c r="A28" s="24">
        <f>'विद्य्र्थ्याची माहिती'!A28</f>
        <v>19</v>
      </c>
      <c r="B28" s="25">
        <f>'विद्य्र्थ्याची माहिती'!B28</f>
        <v>0</v>
      </c>
      <c r="C28" s="60"/>
      <c r="D28" s="60"/>
      <c r="E28" s="65">
        <f t="shared" si="1"/>
        <v>0</v>
      </c>
      <c r="F28" s="65">
        <f>'अं.मु.समाज शास्र'!H28</f>
        <v>0</v>
      </c>
      <c r="G28" s="65">
        <f t="shared" si="2"/>
        <v>0</v>
      </c>
      <c r="H28" s="60"/>
      <c r="I28" s="60"/>
      <c r="J28" s="65">
        <f t="shared" si="3"/>
        <v>0</v>
      </c>
      <c r="K28" s="65">
        <f>'अं.मु.समाज शास्र'!N28</f>
        <v>0</v>
      </c>
      <c r="L28" s="65">
        <f t="shared" si="4"/>
        <v>0</v>
      </c>
      <c r="M28" s="65">
        <f t="shared" si="0"/>
        <v>0</v>
      </c>
      <c r="N28" s="65">
        <f t="shared" si="5"/>
        <v>0</v>
      </c>
      <c r="O28" s="201" t="s">
        <v>322</v>
      </c>
      <c r="P28" s="200">
        <f t="shared" si="8"/>
        <v>0</v>
      </c>
      <c r="Q28" s="33" t="str">
        <f t="shared" si="7"/>
        <v>Fail</v>
      </c>
    </row>
    <row r="29" spans="1:17" s="19" customFormat="1" ht="21.6" customHeight="1">
      <c r="A29" s="24">
        <f>'विद्य्र्थ्याची माहिती'!A29</f>
        <v>20</v>
      </c>
      <c r="B29" s="25">
        <f>'विद्य्र्थ्याची माहिती'!B29</f>
        <v>0</v>
      </c>
      <c r="C29" s="60"/>
      <c r="D29" s="60"/>
      <c r="E29" s="65">
        <f t="shared" si="1"/>
        <v>0</v>
      </c>
      <c r="F29" s="65">
        <f>'अं.मु.समाज शास्र'!H29</f>
        <v>0</v>
      </c>
      <c r="G29" s="65">
        <f t="shared" si="2"/>
        <v>0</v>
      </c>
      <c r="H29" s="60"/>
      <c r="I29" s="60"/>
      <c r="J29" s="65">
        <f t="shared" si="3"/>
        <v>0</v>
      </c>
      <c r="K29" s="65">
        <f>'अं.मु.समाज शास्र'!N29</f>
        <v>0</v>
      </c>
      <c r="L29" s="65">
        <f t="shared" si="4"/>
        <v>0</v>
      </c>
      <c r="M29" s="65">
        <f t="shared" si="0"/>
        <v>0</v>
      </c>
      <c r="N29" s="65">
        <f t="shared" si="5"/>
        <v>0</v>
      </c>
      <c r="O29" s="201" t="s">
        <v>322</v>
      </c>
      <c r="P29" s="200">
        <f t="shared" si="8"/>
        <v>0</v>
      </c>
      <c r="Q29" s="33" t="str">
        <f t="shared" si="7"/>
        <v>Fail</v>
      </c>
    </row>
    <row r="30" spans="1:17" s="19" customFormat="1" ht="21.6" customHeight="1">
      <c r="A30" s="24">
        <f>'विद्य्र्थ्याची माहिती'!A30</f>
        <v>21</v>
      </c>
      <c r="B30" s="25">
        <f>'विद्य्र्थ्याची माहिती'!B30</f>
        <v>0</v>
      </c>
      <c r="C30" s="60"/>
      <c r="D30" s="60"/>
      <c r="E30" s="65">
        <f t="shared" si="1"/>
        <v>0</v>
      </c>
      <c r="F30" s="65">
        <f>'अं.मु.समाज शास्र'!H30</f>
        <v>0</v>
      </c>
      <c r="G30" s="65">
        <f t="shared" si="2"/>
        <v>0</v>
      </c>
      <c r="H30" s="60"/>
      <c r="I30" s="60"/>
      <c r="J30" s="65">
        <f t="shared" si="3"/>
        <v>0</v>
      </c>
      <c r="K30" s="65">
        <f>'अं.मु.समाज शास्र'!N30</f>
        <v>0</v>
      </c>
      <c r="L30" s="65">
        <f t="shared" si="4"/>
        <v>0</v>
      </c>
      <c r="M30" s="65">
        <f t="shared" si="0"/>
        <v>0</v>
      </c>
      <c r="N30" s="65">
        <f t="shared" si="5"/>
        <v>0</v>
      </c>
      <c r="O30" s="201" t="s">
        <v>322</v>
      </c>
      <c r="P30" s="200">
        <f t="shared" si="8"/>
        <v>0</v>
      </c>
      <c r="Q30" s="33" t="str">
        <f t="shared" si="7"/>
        <v>Fail</v>
      </c>
    </row>
    <row r="31" spans="1:17" s="19" customFormat="1" ht="21.6" customHeight="1">
      <c r="A31" s="24">
        <f>'विद्य्र्थ्याची माहिती'!A31</f>
        <v>22</v>
      </c>
      <c r="B31" s="25">
        <f>'विद्य्र्थ्याची माहिती'!B31</f>
        <v>0</v>
      </c>
      <c r="C31" s="60"/>
      <c r="D31" s="60"/>
      <c r="E31" s="65">
        <f t="shared" si="1"/>
        <v>0</v>
      </c>
      <c r="F31" s="65">
        <f>'अं.मु.समाज शास्र'!H31</f>
        <v>0</v>
      </c>
      <c r="G31" s="65">
        <f t="shared" si="2"/>
        <v>0</v>
      </c>
      <c r="H31" s="60"/>
      <c r="I31" s="60"/>
      <c r="J31" s="65">
        <f t="shared" si="3"/>
        <v>0</v>
      </c>
      <c r="K31" s="65">
        <f>'अं.मु.समाज शास्र'!N31</f>
        <v>0</v>
      </c>
      <c r="L31" s="65">
        <f t="shared" si="4"/>
        <v>0</v>
      </c>
      <c r="M31" s="65">
        <f t="shared" si="0"/>
        <v>0</v>
      </c>
      <c r="N31" s="65">
        <f t="shared" si="5"/>
        <v>0</v>
      </c>
      <c r="O31" s="201" t="s">
        <v>322</v>
      </c>
      <c r="P31" s="200">
        <f t="shared" si="8"/>
        <v>0</v>
      </c>
      <c r="Q31" s="33" t="str">
        <f t="shared" si="7"/>
        <v>Fail</v>
      </c>
    </row>
    <row r="32" spans="1:17" s="19" customFormat="1" ht="21.6" customHeight="1">
      <c r="A32" s="24">
        <f>'विद्य्र्थ्याची माहिती'!A32</f>
        <v>23</v>
      </c>
      <c r="B32" s="25">
        <f>'विद्य्र्थ्याची माहिती'!B32</f>
        <v>0</v>
      </c>
      <c r="C32" s="60"/>
      <c r="D32" s="60"/>
      <c r="E32" s="65">
        <f t="shared" si="1"/>
        <v>0</v>
      </c>
      <c r="F32" s="65">
        <f>'अं.मु.समाज शास्र'!H32</f>
        <v>0</v>
      </c>
      <c r="G32" s="65">
        <f t="shared" si="2"/>
        <v>0</v>
      </c>
      <c r="H32" s="60"/>
      <c r="I32" s="60"/>
      <c r="J32" s="65">
        <f t="shared" si="3"/>
        <v>0</v>
      </c>
      <c r="K32" s="65">
        <f>'अं.मु.समाज शास्र'!N32</f>
        <v>0</v>
      </c>
      <c r="L32" s="65">
        <f t="shared" si="4"/>
        <v>0</v>
      </c>
      <c r="M32" s="65">
        <f t="shared" si="0"/>
        <v>0</v>
      </c>
      <c r="N32" s="65">
        <f t="shared" si="5"/>
        <v>0</v>
      </c>
      <c r="O32" s="201" t="s">
        <v>322</v>
      </c>
      <c r="P32" s="200">
        <f t="shared" si="8"/>
        <v>0</v>
      </c>
      <c r="Q32" s="33" t="str">
        <f t="shared" si="7"/>
        <v>Fail</v>
      </c>
    </row>
    <row r="33" spans="1:17" s="19" customFormat="1" ht="21.6" customHeight="1">
      <c r="A33" s="24">
        <f>'विद्य्र्थ्याची माहिती'!A33</f>
        <v>24</v>
      </c>
      <c r="B33" s="25">
        <f>'विद्य्र्थ्याची माहिती'!B33</f>
        <v>0</v>
      </c>
      <c r="C33" s="60"/>
      <c r="D33" s="60"/>
      <c r="E33" s="65">
        <f t="shared" si="1"/>
        <v>0</v>
      </c>
      <c r="F33" s="65">
        <f>'अं.मु.समाज शास्र'!H33</f>
        <v>0</v>
      </c>
      <c r="G33" s="65">
        <f t="shared" si="2"/>
        <v>0</v>
      </c>
      <c r="H33" s="60"/>
      <c r="I33" s="60"/>
      <c r="J33" s="65">
        <f t="shared" si="3"/>
        <v>0</v>
      </c>
      <c r="K33" s="65">
        <f>'अं.मु.समाज शास्र'!N33</f>
        <v>0</v>
      </c>
      <c r="L33" s="65">
        <f t="shared" si="4"/>
        <v>0</v>
      </c>
      <c r="M33" s="65">
        <f t="shared" si="0"/>
        <v>0</v>
      </c>
      <c r="N33" s="65">
        <f t="shared" si="5"/>
        <v>0</v>
      </c>
      <c r="O33" s="201" t="s">
        <v>322</v>
      </c>
      <c r="P33" s="200">
        <f t="shared" si="8"/>
        <v>0</v>
      </c>
      <c r="Q33" s="33" t="str">
        <f t="shared" si="7"/>
        <v>Fail</v>
      </c>
    </row>
    <row r="34" spans="1:17" s="19" customFormat="1" ht="21.6" customHeight="1">
      <c r="A34" s="24">
        <f>'विद्य्र्थ्याची माहिती'!A34</f>
        <v>25</v>
      </c>
      <c r="B34" s="25">
        <f>'विद्य्र्थ्याची माहिती'!B34</f>
        <v>0</v>
      </c>
      <c r="C34" s="60"/>
      <c r="D34" s="60"/>
      <c r="E34" s="65">
        <f t="shared" si="1"/>
        <v>0</v>
      </c>
      <c r="F34" s="65">
        <f>'अं.मु.समाज शास्र'!H34</f>
        <v>0</v>
      </c>
      <c r="G34" s="65">
        <f t="shared" si="2"/>
        <v>0</v>
      </c>
      <c r="H34" s="60"/>
      <c r="I34" s="60"/>
      <c r="J34" s="65">
        <f t="shared" si="3"/>
        <v>0</v>
      </c>
      <c r="K34" s="65">
        <f>'अं.मु.समाज शास्र'!N34</f>
        <v>0</v>
      </c>
      <c r="L34" s="65">
        <f t="shared" si="4"/>
        <v>0</v>
      </c>
      <c r="M34" s="65">
        <f t="shared" si="0"/>
        <v>0</v>
      </c>
      <c r="N34" s="65">
        <f t="shared" si="5"/>
        <v>0</v>
      </c>
      <c r="O34" s="201" t="s">
        <v>322</v>
      </c>
      <c r="P34" s="200">
        <f t="shared" si="8"/>
        <v>0</v>
      </c>
      <c r="Q34" s="33" t="str">
        <f t="shared" si="7"/>
        <v>Fail</v>
      </c>
    </row>
    <row r="35" spans="1:17" s="19" customFormat="1" ht="21.6" customHeight="1">
      <c r="A35" s="24">
        <f>'विद्य्र्थ्याची माहिती'!A35</f>
        <v>26</v>
      </c>
      <c r="B35" s="25">
        <f>'विद्य्र्थ्याची माहिती'!B35</f>
        <v>0</v>
      </c>
      <c r="C35" s="60"/>
      <c r="D35" s="60"/>
      <c r="E35" s="65">
        <f t="shared" si="1"/>
        <v>0</v>
      </c>
      <c r="F35" s="65">
        <f>'अं.मु.समाज शास्र'!H35</f>
        <v>0</v>
      </c>
      <c r="G35" s="65">
        <f t="shared" si="2"/>
        <v>0</v>
      </c>
      <c r="H35" s="60"/>
      <c r="I35" s="60"/>
      <c r="J35" s="65">
        <f t="shared" si="3"/>
        <v>0</v>
      </c>
      <c r="K35" s="65">
        <f>'अं.मु.समाज शास्र'!N35</f>
        <v>0</v>
      </c>
      <c r="L35" s="65">
        <f t="shared" si="4"/>
        <v>0</v>
      </c>
      <c r="M35" s="65">
        <f t="shared" si="0"/>
        <v>0</v>
      </c>
      <c r="N35" s="65">
        <f t="shared" si="5"/>
        <v>0</v>
      </c>
      <c r="O35" s="201" t="s">
        <v>322</v>
      </c>
      <c r="P35" s="200">
        <f t="shared" si="8"/>
        <v>0</v>
      </c>
      <c r="Q35" s="33" t="str">
        <f t="shared" si="7"/>
        <v>Fail</v>
      </c>
    </row>
    <row r="36" spans="1:17" s="19" customFormat="1" ht="21.6" customHeight="1">
      <c r="A36" s="24">
        <f>'विद्य्र्थ्याची माहिती'!A36</f>
        <v>27</v>
      </c>
      <c r="B36" s="25">
        <f>'विद्य्र्थ्याची माहिती'!B36</f>
        <v>0</v>
      </c>
      <c r="C36" s="60"/>
      <c r="D36" s="60"/>
      <c r="E36" s="65">
        <f t="shared" si="1"/>
        <v>0</v>
      </c>
      <c r="F36" s="65">
        <f>'अं.मु.समाज शास्र'!H36</f>
        <v>0</v>
      </c>
      <c r="G36" s="65">
        <f t="shared" si="2"/>
        <v>0</v>
      </c>
      <c r="H36" s="60"/>
      <c r="I36" s="60"/>
      <c r="J36" s="65">
        <f t="shared" si="3"/>
        <v>0</v>
      </c>
      <c r="K36" s="65">
        <f>'अं.मु.समाज शास्र'!N36</f>
        <v>0</v>
      </c>
      <c r="L36" s="65">
        <f t="shared" si="4"/>
        <v>0</v>
      </c>
      <c r="M36" s="65">
        <f t="shared" si="0"/>
        <v>0</v>
      </c>
      <c r="N36" s="65">
        <f t="shared" si="5"/>
        <v>0</v>
      </c>
      <c r="O36" s="201" t="s">
        <v>322</v>
      </c>
      <c r="P36" s="200">
        <f t="shared" si="8"/>
        <v>0</v>
      </c>
      <c r="Q36" s="33" t="str">
        <f t="shared" si="7"/>
        <v>Fail</v>
      </c>
    </row>
    <row r="37" spans="1:17" s="19" customFormat="1" ht="21.6" customHeight="1">
      <c r="A37" s="24">
        <f>'विद्य्र्थ्याची माहिती'!A37</f>
        <v>28</v>
      </c>
      <c r="B37" s="25">
        <f>'विद्य्र्थ्याची माहिती'!B37</f>
        <v>0</v>
      </c>
      <c r="C37" s="60"/>
      <c r="D37" s="60"/>
      <c r="E37" s="65">
        <f t="shared" si="1"/>
        <v>0</v>
      </c>
      <c r="F37" s="65">
        <f>'अं.मु.समाज शास्र'!H37</f>
        <v>0</v>
      </c>
      <c r="G37" s="65">
        <f t="shared" si="2"/>
        <v>0</v>
      </c>
      <c r="H37" s="60"/>
      <c r="I37" s="60"/>
      <c r="J37" s="65">
        <f t="shared" si="3"/>
        <v>0</v>
      </c>
      <c r="K37" s="65">
        <f>'अं.मु.समाज शास्र'!N37</f>
        <v>0</v>
      </c>
      <c r="L37" s="65">
        <f t="shared" si="4"/>
        <v>0</v>
      </c>
      <c r="M37" s="65">
        <f t="shared" si="0"/>
        <v>0</v>
      </c>
      <c r="N37" s="65">
        <f t="shared" si="5"/>
        <v>0</v>
      </c>
      <c r="O37" s="201" t="s">
        <v>322</v>
      </c>
      <c r="P37" s="200">
        <f t="shared" si="8"/>
        <v>0</v>
      </c>
      <c r="Q37" s="33" t="str">
        <f t="shared" si="7"/>
        <v>Fail</v>
      </c>
    </row>
    <row r="38" spans="1:17" s="19" customFormat="1" ht="21.6" customHeight="1">
      <c r="A38" s="24">
        <f>'विद्य्र्थ्याची माहिती'!A38</f>
        <v>29</v>
      </c>
      <c r="B38" s="25">
        <f>'विद्य्र्थ्याची माहिती'!B38</f>
        <v>0</v>
      </c>
      <c r="C38" s="60"/>
      <c r="D38" s="60"/>
      <c r="E38" s="65">
        <f t="shared" si="1"/>
        <v>0</v>
      </c>
      <c r="F38" s="65">
        <f>'अं.मु.समाज शास्र'!H38</f>
        <v>0</v>
      </c>
      <c r="G38" s="65">
        <f t="shared" si="2"/>
        <v>0</v>
      </c>
      <c r="H38" s="60"/>
      <c r="I38" s="60"/>
      <c r="J38" s="65">
        <f t="shared" si="3"/>
        <v>0</v>
      </c>
      <c r="K38" s="65">
        <f>'अं.मु.समाज शास्र'!N38</f>
        <v>0</v>
      </c>
      <c r="L38" s="65">
        <f t="shared" si="4"/>
        <v>0</v>
      </c>
      <c r="M38" s="65">
        <f t="shared" si="0"/>
        <v>0</v>
      </c>
      <c r="N38" s="65">
        <f t="shared" si="5"/>
        <v>0</v>
      </c>
      <c r="O38" s="201" t="s">
        <v>322</v>
      </c>
      <c r="P38" s="200">
        <f t="shared" si="8"/>
        <v>0</v>
      </c>
      <c r="Q38" s="33" t="str">
        <f t="shared" si="7"/>
        <v>Fail</v>
      </c>
    </row>
    <row r="39" spans="1:17" s="19" customFormat="1" ht="21.6" customHeight="1">
      <c r="A39" s="24">
        <f>'विद्य्र्थ्याची माहिती'!A39</f>
        <v>30</v>
      </c>
      <c r="B39" s="25">
        <f>'विद्य्र्थ्याची माहिती'!B39</f>
        <v>0</v>
      </c>
      <c r="C39" s="60"/>
      <c r="D39" s="60"/>
      <c r="E39" s="65">
        <f t="shared" si="1"/>
        <v>0</v>
      </c>
      <c r="F39" s="65">
        <f>'अं.मु.समाज शास्र'!H39</f>
        <v>0</v>
      </c>
      <c r="G39" s="65">
        <f t="shared" si="2"/>
        <v>0</v>
      </c>
      <c r="H39" s="60"/>
      <c r="I39" s="60"/>
      <c r="J39" s="65">
        <f t="shared" si="3"/>
        <v>0</v>
      </c>
      <c r="K39" s="65">
        <f>'अं.मु.समाज शास्र'!N39</f>
        <v>0</v>
      </c>
      <c r="L39" s="65">
        <f t="shared" si="4"/>
        <v>0</v>
      </c>
      <c r="M39" s="65">
        <f t="shared" si="0"/>
        <v>0</v>
      </c>
      <c r="N39" s="65">
        <f t="shared" si="5"/>
        <v>0</v>
      </c>
      <c r="O39" s="201" t="s">
        <v>322</v>
      </c>
      <c r="P39" s="200">
        <f t="shared" si="8"/>
        <v>0</v>
      </c>
      <c r="Q39" s="33" t="str">
        <f t="shared" si="7"/>
        <v>Fail</v>
      </c>
    </row>
    <row r="40" spans="1:17" s="19" customFormat="1" ht="21.6" customHeight="1">
      <c r="A40" s="24">
        <f>'विद्य्र्थ्याची माहिती'!A40</f>
        <v>31</v>
      </c>
      <c r="B40" s="25">
        <f>'विद्य्र्थ्याची माहिती'!B40</f>
        <v>0</v>
      </c>
      <c r="C40" s="60"/>
      <c r="D40" s="60"/>
      <c r="E40" s="65">
        <f t="shared" si="1"/>
        <v>0</v>
      </c>
      <c r="F40" s="65">
        <f>'अं.मु.समाज शास्र'!H40</f>
        <v>0</v>
      </c>
      <c r="G40" s="65">
        <f t="shared" si="2"/>
        <v>0</v>
      </c>
      <c r="H40" s="60"/>
      <c r="I40" s="60"/>
      <c r="J40" s="65">
        <f t="shared" si="3"/>
        <v>0</v>
      </c>
      <c r="K40" s="65">
        <f>'अं.मु.समाज शास्र'!N40</f>
        <v>0</v>
      </c>
      <c r="L40" s="65">
        <f t="shared" si="4"/>
        <v>0</v>
      </c>
      <c r="M40" s="65">
        <f t="shared" si="0"/>
        <v>0</v>
      </c>
      <c r="N40" s="65">
        <f t="shared" si="5"/>
        <v>0</v>
      </c>
      <c r="O40" s="201" t="s">
        <v>322</v>
      </c>
      <c r="P40" s="200">
        <f t="shared" si="8"/>
        <v>0</v>
      </c>
      <c r="Q40" s="33" t="str">
        <f t="shared" si="7"/>
        <v>Fail</v>
      </c>
    </row>
    <row r="41" spans="1:17" s="19" customFormat="1" ht="21.6" customHeight="1">
      <c r="A41" s="24">
        <f>'विद्य्र्थ्याची माहिती'!A41</f>
        <v>32</v>
      </c>
      <c r="B41" s="25">
        <f>'विद्य्र्थ्याची माहिती'!B41</f>
        <v>0</v>
      </c>
      <c r="C41" s="60"/>
      <c r="D41" s="60"/>
      <c r="E41" s="65">
        <f t="shared" si="1"/>
        <v>0</v>
      </c>
      <c r="F41" s="65">
        <f>'अं.मु.समाज शास्र'!H41</f>
        <v>0</v>
      </c>
      <c r="G41" s="65">
        <f t="shared" si="2"/>
        <v>0</v>
      </c>
      <c r="H41" s="60"/>
      <c r="I41" s="60"/>
      <c r="J41" s="65">
        <f t="shared" si="3"/>
        <v>0</v>
      </c>
      <c r="K41" s="65">
        <f>'अं.मु.समाज शास्र'!N41</f>
        <v>0</v>
      </c>
      <c r="L41" s="65">
        <f t="shared" si="4"/>
        <v>0</v>
      </c>
      <c r="M41" s="65">
        <f t="shared" ref="M41:M69" si="9">SUM(G41,L41)</f>
        <v>0</v>
      </c>
      <c r="N41" s="65">
        <f t="shared" si="5"/>
        <v>0</v>
      </c>
      <c r="O41" s="201" t="s">
        <v>322</v>
      </c>
      <c r="P41" s="200">
        <f t="shared" si="8"/>
        <v>0</v>
      </c>
      <c r="Q41" s="33" t="str">
        <f t="shared" si="7"/>
        <v>Fail</v>
      </c>
    </row>
    <row r="42" spans="1:17" s="19" customFormat="1" ht="21.6" customHeight="1">
      <c r="A42" s="24">
        <f>'विद्य्र्थ्याची माहिती'!A42</f>
        <v>33</v>
      </c>
      <c r="B42" s="25">
        <f>'विद्य्र्थ्याची माहिती'!B42</f>
        <v>0</v>
      </c>
      <c r="C42" s="60"/>
      <c r="D42" s="60"/>
      <c r="E42" s="65">
        <f t="shared" si="1"/>
        <v>0</v>
      </c>
      <c r="F42" s="65">
        <f>'अं.मु.समाज शास्र'!H42</f>
        <v>0</v>
      </c>
      <c r="G42" s="65">
        <f t="shared" si="2"/>
        <v>0</v>
      </c>
      <c r="H42" s="60"/>
      <c r="I42" s="60"/>
      <c r="J42" s="65">
        <f t="shared" si="3"/>
        <v>0</v>
      </c>
      <c r="K42" s="65">
        <f>'अं.मु.समाज शास्र'!N42</f>
        <v>0</v>
      </c>
      <c r="L42" s="65">
        <f t="shared" si="4"/>
        <v>0</v>
      </c>
      <c r="M42" s="65">
        <f t="shared" si="9"/>
        <v>0</v>
      </c>
      <c r="N42" s="65">
        <f t="shared" si="5"/>
        <v>0</v>
      </c>
      <c r="O42" s="201" t="s">
        <v>322</v>
      </c>
      <c r="P42" s="200">
        <f t="shared" si="8"/>
        <v>0</v>
      </c>
      <c r="Q42" s="33" t="str">
        <f t="shared" si="7"/>
        <v>Fail</v>
      </c>
    </row>
    <row r="43" spans="1:17" s="19" customFormat="1" ht="21.6" customHeight="1">
      <c r="A43" s="24">
        <f>'विद्य्र्थ्याची माहिती'!A43</f>
        <v>34</v>
      </c>
      <c r="B43" s="25">
        <f>'विद्य्र्थ्याची माहिती'!B43</f>
        <v>0</v>
      </c>
      <c r="C43" s="60"/>
      <c r="D43" s="60"/>
      <c r="E43" s="65">
        <f t="shared" si="1"/>
        <v>0</v>
      </c>
      <c r="F43" s="65">
        <f>'अं.मु.समाज शास्र'!H43</f>
        <v>0</v>
      </c>
      <c r="G43" s="65">
        <f t="shared" si="2"/>
        <v>0</v>
      </c>
      <c r="H43" s="60"/>
      <c r="I43" s="60"/>
      <c r="J43" s="65">
        <f t="shared" si="3"/>
        <v>0</v>
      </c>
      <c r="K43" s="65">
        <f>'अं.मु.समाज शास्र'!N43</f>
        <v>0</v>
      </c>
      <c r="L43" s="65">
        <f t="shared" si="4"/>
        <v>0</v>
      </c>
      <c r="M43" s="65">
        <f t="shared" si="9"/>
        <v>0</v>
      </c>
      <c r="N43" s="65">
        <f t="shared" si="5"/>
        <v>0</v>
      </c>
      <c r="O43" s="201" t="s">
        <v>322</v>
      </c>
      <c r="P43" s="200">
        <f t="shared" si="8"/>
        <v>0</v>
      </c>
      <c r="Q43" s="33" t="str">
        <f t="shared" si="7"/>
        <v>Fail</v>
      </c>
    </row>
    <row r="44" spans="1:17" s="19" customFormat="1" ht="21.6" customHeight="1">
      <c r="A44" s="24">
        <f>'विद्य्र्थ्याची माहिती'!A44</f>
        <v>35</v>
      </c>
      <c r="B44" s="25">
        <f>'विद्य्र्थ्याची माहिती'!B44</f>
        <v>0</v>
      </c>
      <c r="C44" s="60"/>
      <c r="D44" s="60"/>
      <c r="E44" s="65">
        <f t="shared" si="1"/>
        <v>0</v>
      </c>
      <c r="F44" s="65">
        <f>'अं.मु.समाज शास्र'!H44</f>
        <v>0</v>
      </c>
      <c r="G44" s="65">
        <f t="shared" si="2"/>
        <v>0</v>
      </c>
      <c r="H44" s="60"/>
      <c r="I44" s="60"/>
      <c r="J44" s="65">
        <f t="shared" si="3"/>
        <v>0</v>
      </c>
      <c r="K44" s="65">
        <f>'अं.मु.समाज शास्र'!N44</f>
        <v>0</v>
      </c>
      <c r="L44" s="65">
        <f t="shared" si="4"/>
        <v>0</v>
      </c>
      <c r="M44" s="65">
        <f t="shared" si="9"/>
        <v>0</v>
      </c>
      <c r="N44" s="65">
        <f t="shared" si="5"/>
        <v>0</v>
      </c>
      <c r="O44" s="201" t="s">
        <v>322</v>
      </c>
      <c r="P44" s="200">
        <f t="shared" si="8"/>
        <v>0</v>
      </c>
      <c r="Q44" s="33" t="str">
        <f t="shared" si="7"/>
        <v>Fail</v>
      </c>
    </row>
    <row r="45" spans="1:17" s="19" customFormat="1" ht="21.6" customHeight="1">
      <c r="A45" s="24">
        <f>'विद्य्र्थ्याची माहिती'!A45</f>
        <v>36</v>
      </c>
      <c r="B45" s="25">
        <f>'विद्य्र्थ्याची माहिती'!B45</f>
        <v>0</v>
      </c>
      <c r="C45" s="60"/>
      <c r="D45" s="60"/>
      <c r="E45" s="65">
        <f t="shared" si="1"/>
        <v>0</v>
      </c>
      <c r="F45" s="65">
        <f>'अं.मु.समाज शास्र'!H45</f>
        <v>0</v>
      </c>
      <c r="G45" s="65">
        <f t="shared" si="2"/>
        <v>0</v>
      </c>
      <c r="H45" s="60"/>
      <c r="I45" s="60"/>
      <c r="J45" s="65">
        <f t="shared" si="3"/>
        <v>0</v>
      </c>
      <c r="K45" s="65">
        <f>'अं.मु.समाज शास्र'!N45</f>
        <v>0</v>
      </c>
      <c r="L45" s="65">
        <f t="shared" si="4"/>
        <v>0</v>
      </c>
      <c r="M45" s="65">
        <f t="shared" si="9"/>
        <v>0</v>
      </c>
      <c r="N45" s="65">
        <f t="shared" si="5"/>
        <v>0</v>
      </c>
      <c r="O45" s="201" t="s">
        <v>322</v>
      </c>
      <c r="P45" s="200">
        <f t="shared" si="8"/>
        <v>0</v>
      </c>
      <c r="Q45" s="33" t="str">
        <f t="shared" si="7"/>
        <v>Fail</v>
      </c>
    </row>
    <row r="46" spans="1:17" s="19" customFormat="1" ht="21.6" customHeight="1">
      <c r="A46" s="24">
        <f>'विद्य्र्थ्याची माहिती'!A46</f>
        <v>37</v>
      </c>
      <c r="B46" s="25">
        <f>'विद्य्र्थ्याची माहिती'!B46</f>
        <v>0</v>
      </c>
      <c r="C46" s="60"/>
      <c r="D46" s="60"/>
      <c r="E46" s="65">
        <f t="shared" si="1"/>
        <v>0</v>
      </c>
      <c r="F46" s="65">
        <f>'अं.मु.समाज शास्र'!H46</f>
        <v>0</v>
      </c>
      <c r="G46" s="65">
        <f t="shared" si="2"/>
        <v>0</v>
      </c>
      <c r="H46" s="60"/>
      <c r="I46" s="60"/>
      <c r="J46" s="65">
        <f t="shared" si="3"/>
        <v>0</v>
      </c>
      <c r="K46" s="65">
        <f>'अं.मु.समाज शास्र'!N46</f>
        <v>0</v>
      </c>
      <c r="L46" s="65">
        <f t="shared" si="4"/>
        <v>0</v>
      </c>
      <c r="M46" s="65">
        <f t="shared" si="9"/>
        <v>0</v>
      </c>
      <c r="N46" s="65">
        <f t="shared" si="5"/>
        <v>0</v>
      </c>
      <c r="O46" s="201" t="s">
        <v>322</v>
      </c>
      <c r="P46" s="200">
        <f t="shared" si="8"/>
        <v>0</v>
      </c>
      <c r="Q46" s="33" t="str">
        <f t="shared" si="7"/>
        <v>Fail</v>
      </c>
    </row>
    <row r="47" spans="1:17" s="19" customFormat="1" ht="21.6" customHeight="1">
      <c r="A47" s="24">
        <f>'विद्य्र्थ्याची माहिती'!A47</f>
        <v>38</v>
      </c>
      <c r="B47" s="25">
        <f>'विद्य्र्थ्याची माहिती'!B47</f>
        <v>0</v>
      </c>
      <c r="C47" s="60"/>
      <c r="D47" s="60"/>
      <c r="E47" s="65">
        <f t="shared" si="1"/>
        <v>0</v>
      </c>
      <c r="F47" s="65">
        <f>'अं.मु.समाज शास्र'!H47</f>
        <v>0</v>
      </c>
      <c r="G47" s="65">
        <f t="shared" si="2"/>
        <v>0</v>
      </c>
      <c r="H47" s="60"/>
      <c r="I47" s="60"/>
      <c r="J47" s="65">
        <f t="shared" si="3"/>
        <v>0</v>
      </c>
      <c r="K47" s="65">
        <f>'अं.मु.समाज शास्र'!N47</f>
        <v>0</v>
      </c>
      <c r="L47" s="65">
        <f t="shared" si="4"/>
        <v>0</v>
      </c>
      <c r="M47" s="65">
        <f t="shared" si="9"/>
        <v>0</v>
      </c>
      <c r="N47" s="65">
        <f t="shared" si="5"/>
        <v>0</v>
      </c>
      <c r="O47" s="201" t="s">
        <v>322</v>
      </c>
      <c r="P47" s="200">
        <f t="shared" si="8"/>
        <v>0</v>
      </c>
      <c r="Q47" s="33" t="str">
        <f t="shared" si="7"/>
        <v>Fail</v>
      </c>
    </row>
    <row r="48" spans="1:17" s="19" customFormat="1" ht="21.6" customHeight="1">
      <c r="A48" s="24">
        <f>'विद्य्र्थ्याची माहिती'!A48</f>
        <v>39</v>
      </c>
      <c r="B48" s="25">
        <f>'विद्य्र्थ्याची माहिती'!B48</f>
        <v>0</v>
      </c>
      <c r="C48" s="60"/>
      <c r="D48" s="60"/>
      <c r="E48" s="65">
        <f t="shared" si="1"/>
        <v>0</v>
      </c>
      <c r="F48" s="65">
        <f>'अं.मु.समाज शास्र'!H48</f>
        <v>0</v>
      </c>
      <c r="G48" s="65">
        <f t="shared" si="2"/>
        <v>0</v>
      </c>
      <c r="H48" s="60"/>
      <c r="I48" s="60"/>
      <c r="J48" s="65">
        <f t="shared" si="3"/>
        <v>0</v>
      </c>
      <c r="K48" s="65">
        <f>'अं.मु.समाज शास्र'!N48</f>
        <v>0</v>
      </c>
      <c r="L48" s="65">
        <f t="shared" si="4"/>
        <v>0</v>
      </c>
      <c r="M48" s="65">
        <f t="shared" si="9"/>
        <v>0</v>
      </c>
      <c r="N48" s="65">
        <f t="shared" si="5"/>
        <v>0</v>
      </c>
      <c r="O48" s="201" t="s">
        <v>322</v>
      </c>
      <c r="P48" s="200">
        <f t="shared" si="8"/>
        <v>0</v>
      </c>
      <c r="Q48" s="33" t="str">
        <f t="shared" si="7"/>
        <v>Fail</v>
      </c>
    </row>
    <row r="49" spans="1:17" s="19" customFormat="1" ht="21.6" customHeight="1">
      <c r="A49" s="24">
        <f>'विद्य्र्थ्याची माहिती'!A49</f>
        <v>40</v>
      </c>
      <c r="B49" s="25">
        <f>'विद्य्र्थ्याची माहिती'!B49</f>
        <v>0</v>
      </c>
      <c r="C49" s="60"/>
      <c r="D49" s="60"/>
      <c r="E49" s="65">
        <f t="shared" si="1"/>
        <v>0</v>
      </c>
      <c r="F49" s="65">
        <f>'अं.मु.समाज शास्र'!H49</f>
        <v>0</v>
      </c>
      <c r="G49" s="65">
        <f t="shared" si="2"/>
        <v>0</v>
      </c>
      <c r="H49" s="60"/>
      <c r="I49" s="60"/>
      <c r="J49" s="65">
        <f t="shared" si="3"/>
        <v>0</v>
      </c>
      <c r="K49" s="65">
        <f>'अं.मु.समाज शास्र'!N49</f>
        <v>0</v>
      </c>
      <c r="L49" s="65">
        <f t="shared" si="4"/>
        <v>0</v>
      </c>
      <c r="M49" s="65">
        <f t="shared" si="9"/>
        <v>0</v>
      </c>
      <c r="N49" s="65">
        <f t="shared" si="5"/>
        <v>0</v>
      </c>
      <c r="O49" s="201" t="s">
        <v>322</v>
      </c>
      <c r="P49" s="200">
        <f t="shared" si="8"/>
        <v>0</v>
      </c>
      <c r="Q49" s="33" t="str">
        <f t="shared" si="7"/>
        <v>Fail</v>
      </c>
    </row>
    <row r="50" spans="1:17" s="19" customFormat="1" ht="21.6" customHeight="1">
      <c r="A50" s="24">
        <f>'विद्य्र्थ्याची माहिती'!A50</f>
        <v>41</v>
      </c>
      <c r="B50" s="25">
        <f>'विद्य्र्थ्याची माहिती'!B50</f>
        <v>0</v>
      </c>
      <c r="C50" s="60"/>
      <c r="D50" s="60"/>
      <c r="E50" s="65">
        <f t="shared" si="1"/>
        <v>0</v>
      </c>
      <c r="F50" s="65">
        <f>'अं.मु.समाज शास्र'!H50</f>
        <v>0</v>
      </c>
      <c r="G50" s="65">
        <f t="shared" si="2"/>
        <v>0</v>
      </c>
      <c r="H50" s="60"/>
      <c r="I50" s="60"/>
      <c r="J50" s="65">
        <f t="shared" si="3"/>
        <v>0</v>
      </c>
      <c r="K50" s="65">
        <f>'अं.मु.समाज शास्र'!N50</f>
        <v>0</v>
      </c>
      <c r="L50" s="65">
        <f t="shared" si="4"/>
        <v>0</v>
      </c>
      <c r="M50" s="65">
        <f t="shared" si="9"/>
        <v>0</v>
      </c>
      <c r="N50" s="65">
        <f t="shared" si="5"/>
        <v>0</v>
      </c>
      <c r="O50" s="201" t="s">
        <v>322</v>
      </c>
      <c r="P50" s="200">
        <f t="shared" si="8"/>
        <v>0</v>
      </c>
      <c r="Q50" s="33" t="str">
        <f t="shared" si="7"/>
        <v>Fail</v>
      </c>
    </row>
    <row r="51" spans="1:17" s="19" customFormat="1" ht="21.6" customHeight="1">
      <c r="A51" s="24">
        <f>'विद्य्र्थ्याची माहिती'!A51</f>
        <v>42</v>
      </c>
      <c r="B51" s="25">
        <f>'विद्य्र्थ्याची माहिती'!B51</f>
        <v>0</v>
      </c>
      <c r="C51" s="60"/>
      <c r="D51" s="60"/>
      <c r="E51" s="65">
        <f t="shared" si="1"/>
        <v>0</v>
      </c>
      <c r="F51" s="65">
        <f>'अं.मु.समाज शास्र'!H51</f>
        <v>0</v>
      </c>
      <c r="G51" s="65">
        <f t="shared" si="2"/>
        <v>0</v>
      </c>
      <c r="H51" s="60"/>
      <c r="I51" s="60"/>
      <c r="J51" s="65">
        <f t="shared" si="3"/>
        <v>0</v>
      </c>
      <c r="K51" s="65">
        <f>'अं.मु.समाज शास्र'!N51</f>
        <v>0</v>
      </c>
      <c r="L51" s="65">
        <f t="shared" si="4"/>
        <v>0</v>
      </c>
      <c r="M51" s="65">
        <f t="shared" si="9"/>
        <v>0</v>
      </c>
      <c r="N51" s="65">
        <f t="shared" si="5"/>
        <v>0</v>
      </c>
      <c r="O51" s="201" t="s">
        <v>322</v>
      </c>
      <c r="P51" s="200">
        <f t="shared" si="8"/>
        <v>0</v>
      </c>
      <c r="Q51" s="33" t="str">
        <f t="shared" si="7"/>
        <v>Fail</v>
      </c>
    </row>
    <row r="52" spans="1:17" s="19" customFormat="1" ht="21.6" customHeight="1">
      <c r="A52" s="24">
        <f>'विद्य्र्थ्याची माहिती'!A52</f>
        <v>43</v>
      </c>
      <c r="B52" s="25">
        <f>'विद्य्र्थ्याची माहिती'!B52</f>
        <v>0</v>
      </c>
      <c r="C52" s="60"/>
      <c r="D52" s="60"/>
      <c r="E52" s="65">
        <f t="shared" si="1"/>
        <v>0</v>
      </c>
      <c r="F52" s="65">
        <f>'अं.मु.समाज शास्र'!H52</f>
        <v>0</v>
      </c>
      <c r="G52" s="65">
        <f t="shared" si="2"/>
        <v>0</v>
      </c>
      <c r="H52" s="60"/>
      <c r="I52" s="60"/>
      <c r="J52" s="65">
        <f t="shared" si="3"/>
        <v>0</v>
      </c>
      <c r="K52" s="65">
        <f>'अं.मु.समाज शास्र'!N52</f>
        <v>0</v>
      </c>
      <c r="L52" s="65">
        <f t="shared" si="4"/>
        <v>0</v>
      </c>
      <c r="M52" s="65">
        <f t="shared" si="9"/>
        <v>0</v>
      </c>
      <c r="N52" s="65">
        <f t="shared" si="5"/>
        <v>0</v>
      </c>
      <c r="O52" s="201" t="s">
        <v>322</v>
      </c>
      <c r="P52" s="200">
        <f t="shared" si="8"/>
        <v>0</v>
      </c>
      <c r="Q52" s="33" t="str">
        <f t="shared" si="7"/>
        <v>Fail</v>
      </c>
    </row>
    <row r="53" spans="1:17" s="19" customFormat="1" ht="21.6" customHeight="1">
      <c r="A53" s="24">
        <f>'विद्य्र्थ्याची माहिती'!A53</f>
        <v>44</v>
      </c>
      <c r="B53" s="25">
        <f>'विद्य्र्थ्याची माहिती'!B53</f>
        <v>0</v>
      </c>
      <c r="C53" s="60"/>
      <c r="D53" s="60"/>
      <c r="E53" s="65">
        <f t="shared" si="1"/>
        <v>0</v>
      </c>
      <c r="F53" s="65">
        <f>'अं.मु.समाज शास्र'!H53</f>
        <v>0</v>
      </c>
      <c r="G53" s="65">
        <f t="shared" si="2"/>
        <v>0</v>
      </c>
      <c r="H53" s="60"/>
      <c r="I53" s="60"/>
      <c r="J53" s="65">
        <f t="shared" si="3"/>
        <v>0</v>
      </c>
      <c r="K53" s="65">
        <f>'अं.मु.समाज शास्र'!N53</f>
        <v>0</v>
      </c>
      <c r="L53" s="65">
        <f t="shared" si="4"/>
        <v>0</v>
      </c>
      <c r="M53" s="65">
        <f t="shared" si="9"/>
        <v>0</v>
      </c>
      <c r="N53" s="65">
        <f t="shared" si="5"/>
        <v>0</v>
      </c>
      <c r="O53" s="201" t="s">
        <v>322</v>
      </c>
      <c r="P53" s="200">
        <f t="shared" si="8"/>
        <v>0</v>
      </c>
      <c r="Q53" s="33" t="str">
        <f t="shared" si="7"/>
        <v>Fail</v>
      </c>
    </row>
    <row r="54" spans="1:17" s="19" customFormat="1" ht="21.6" customHeight="1">
      <c r="A54" s="24">
        <f>'विद्य्र्थ्याची माहिती'!A54</f>
        <v>45</v>
      </c>
      <c r="B54" s="25">
        <f>'विद्य्र्थ्याची माहिती'!B54</f>
        <v>0</v>
      </c>
      <c r="C54" s="60"/>
      <c r="D54" s="60"/>
      <c r="E54" s="65">
        <f t="shared" si="1"/>
        <v>0</v>
      </c>
      <c r="F54" s="65">
        <f>'अं.मु.समाज शास्र'!H54</f>
        <v>0</v>
      </c>
      <c r="G54" s="65">
        <f t="shared" si="2"/>
        <v>0</v>
      </c>
      <c r="H54" s="60"/>
      <c r="I54" s="60"/>
      <c r="J54" s="65">
        <f t="shared" si="3"/>
        <v>0</v>
      </c>
      <c r="K54" s="65">
        <f>'अं.मु.समाज शास्र'!N54</f>
        <v>0</v>
      </c>
      <c r="L54" s="65">
        <f t="shared" si="4"/>
        <v>0</v>
      </c>
      <c r="M54" s="65">
        <f t="shared" si="9"/>
        <v>0</v>
      </c>
      <c r="N54" s="65">
        <f t="shared" si="5"/>
        <v>0</v>
      </c>
      <c r="O54" s="201" t="s">
        <v>322</v>
      </c>
      <c r="P54" s="200">
        <f t="shared" si="8"/>
        <v>0</v>
      </c>
      <c r="Q54" s="33" t="str">
        <f t="shared" si="7"/>
        <v>Fail</v>
      </c>
    </row>
    <row r="55" spans="1:17" s="19" customFormat="1" ht="21.6" customHeight="1">
      <c r="A55" s="24">
        <f>'विद्य्र्थ्याची माहिती'!A55</f>
        <v>46</v>
      </c>
      <c r="B55" s="25">
        <f>'विद्य्र्थ्याची माहिती'!B55</f>
        <v>0</v>
      </c>
      <c r="C55" s="60"/>
      <c r="D55" s="60"/>
      <c r="E55" s="65">
        <f t="shared" si="1"/>
        <v>0</v>
      </c>
      <c r="F55" s="65">
        <f>'अं.मु.समाज शास्र'!H55</f>
        <v>0</v>
      </c>
      <c r="G55" s="65">
        <f t="shared" si="2"/>
        <v>0</v>
      </c>
      <c r="H55" s="60"/>
      <c r="I55" s="60"/>
      <c r="J55" s="65">
        <f t="shared" si="3"/>
        <v>0</v>
      </c>
      <c r="K55" s="65">
        <f>'अं.मु.समाज शास्र'!N55</f>
        <v>0</v>
      </c>
      <c r="L55" s="65">
        <f t="shared" si="4"/>
        <v>0</v>
      </c>
      <c r="M55" s="65">
        <f t="shared" si="9"/>
        <v>0</v>
      </c>
      <c r="N55" s="65">
        <f t="shared" si="5"/>
        <v>0</v>
      </c>
      <c r="O55" s="201" t="s">
        <v>322</v>
      </c>
      <c r="P55" s="200">
        <f t="shared" si="8"/>
        <v>0</v>
      </c>
      <c r="Q55" s="33" t="str">
        <f t="shared" si="7"/>
        <v>Fail</v>
      </c>
    </row>
    <row r="56" spans="1:17" s="19" customFormat="1" ht="21.6" customHeight="1">
      <c r="A56" s="24">
        <f>'विद्य्र्थ्याची माहिती'!A56</f>
        <v>47</v>
      </c>
      <c r="B56" s="25">
        <f>'विद्य्र्थ्याची माहिती'!B56</f>
        <v>0</v>
      </c>
      <c r="C56" s="60"/>
      <c r="D56" s="60"/>
      <c r="E56" s="65">
        <f t="shared" si="1"/>
        <v>0</v>
      </c>
      <c r="F56" s="65">
        <f>'अं.मु.समाज शास्र'!H56</f>
        <v>0</v>
      </c>
      <c r="G56" s="65">
        <f t="shared" si="2"/>
        <v>0</v>
      </c>
      <c r="H56" s="60"/>
      <c r="I56" s="60"/>
      <c r="J56" s="65">
        <f t="shared" si="3"/>
        <v>0</v>
      </c>
      <c r="K56" s="65">
        <f>'अं.मु.समाज शास्र'!N56</f>
        <v>0</v>
      </c>
      <c r="L56" s="65">
        <f t="shared" si="4"/>
        <v>0</v>
      </c>
      <c r="M56" s="65">
        <f t="shared" si="9"/>
        <v>0</v>
      </c>
      <c r="N56" s="65">
        <f t="shared" si="5"/>
        <v>0</v>
      </c>
      <c r="O56" s="201" t="s">
        <v>322</v>
      </c>
      <c r="P56" s="200">
        <f t="shared" si="8"/>
        <v>0</v>
      </c>
      <c r="Q56" s="33" t="str">
        <f t="shared" si="7"/>
        <v>Fail</v>
      </c>
    </row>
    <row r="57" spans="1:17" s="19" customFormat="1" ht="21.6" customHeight="1">
      <c r="A57" s="24">
        <f>'विद्य्र्थ्याची माहिती'!A57</f>
        <v>48</v>
      </c>
      <c r="B57" s="25">
        <f>'विद्य्र्थ्याची माहिती'!B57</f>
        <v>0</v>
      </c>
      <c r="C57" s="60"/>
      <c r="D57" s="60"/>
      <c r="E57" s="65">
        <f t="shared" si="1"/>
        <v>0</v>
      </c>
      <c r="F57" s="65">
        <f>'अं.मु.समाज शास्र'!H57</f>
        <v>0</v>
      </c>
      <c r="G57" s="65">
        <f t="shared" si="2"/>
        <v>0</v>
      </c>
      <c r="H57" s="60"/>
      <c r="I57" s="60"/>
      <c r="J57" s="65">
        <f t="shared" si="3"/>
        <v>0</v>
      </c>
      <c r="K57" s="65">
        <f>'अं.मु.समाज शास्र'!N57</f>
        <v>0</v>
      </c>
      <c r="L57" s="65">
        <f t="shared" si="4"/>
        <v>0</v>
      </c>
      <c r="M57" s="65">
        <f t="shared" si="9"/>
        <v>0</v>
      </c>
      <c r="N57" s="65">
        <f t="shared" si="5"/>
        <v>0</v>
      </c>
      <c r="O57" s="201" t="s">
        <v>322</v>
      </c>
      <c r="P57" s="200">
        <f t="shared" si="8"/>
        <v>0</v>
      </c>
      <c r="Q57" s="33" t="str">
        <f t="shared" si="7"/>
        <v>Fail</v>
      </c>
    </row>
    <row r="58" spans="1:17" s="19" customFormat="1" ht="21.6" customHeight="1">
      <c r="A58" s="24">
        <f>'विद्य्र्थ्याची माहिती'!A58</f>
        <v>49</v>
      </c>
      <c r="B58" s="25">
        <f>'विद्य्र्थ्याची माहिती'!B58</f>
        <v>0</v>
      </c>
      <c r="C58" s="60"/>
      <c r="D58" s="60"/>
      <c r="E58" s="65">
        <f t="shared" si="1"/>
        <v>0</v>
      </c>
      <c r="F58" s="65">
        <f>'अं.मु.समाज शास्र'!H58</f>
        <v>0</v>
      </c>
      <c r="G58" s="65">
        <f t="shared" si="2"/>
        <v>0</v>
      </c>
      <c r="H58" s="60"/>
      <c r="I58" s="60"/>
      <c r="J58" s="65">
        <f t="shared" si="3"/>
        <v>0</v>
      </c>
      <c r="K58" s="65">
        <f>'अं.मु.समाज शास्र'!N58</f>
        <v>0</v>
      </c>
      <c r="L58" s="65">
        <f t="shared" si="4"/>
        <v>0</v>
      </c>
      <c r="M58" s="65">
        <f t="shared" si="9"/>
        <v>0</v>
      </c>
      <c r="N58" s="65">
        <f t="shared" si="5"/>
        <v>0</v>
      </c>
      <c r="O58" s="201" t="s">
        <v>322</v>
      </c>
      <c r="P58" s="200">
        <f t="shared" si="8"/>
        <v>0</v>
      </c>
      <c r="Q58" s="33" t="str">
        <f t="shared" si="7"/>
        <v>Fail</v>
      </c>
    </row>
    <row r="59" spans="1:17" s="19" customFormat="1" ht="21.6" customHeight="1">
      <c r="A59" s="24">
        <f>'विद्य्र्थ्याची माहिती'!A59</f>
        <v>50</v>
      </c>
      <c r="B59" s="25">
        <f>'विद्य्र्थ्याची माहिती'!B59</f>
        <v>0</v>
      </c>
      <c r="C59" s="60"/>
      <c r="D59" s="60"/>
      <c r="E59" s="65">
        <f t="shared" si="1"/>
        <v>0</v>
      </c>
      <c r="F59" s="65">
        <f>'अं.मु.समाज शास्र'!H59</f>
        <v>0</v>
      </c>
      <c r="G59" s="65">
        <f t="shared" si="2"/>
        <v>0</v>
      </c>
      <c r="H59" s="60"/>
      <c r="I59" s="60"/>
      <c r="J59" s="65">
        <f t="shared" si="3"/>
        <v>0</v>
      </c>
      <c r="K59" s="65">
        <f>'अं.मु.समाज शास्र'!N59</f>
        <v>0</v>
      </c>
      <c r="L59" s="65">
        <f t="shared" si="4"/>
        <v>0</v>
      </c>
      <c r="M59" s="65">
        <f t="shared" si="9"/>
        <v>0</v>
      </c>
      <c r="N59" s="65">
        <f t="shared" si="5"/>
        <v>0</v>
      </c>
      <c r="O59" s="201" t="s">
        <v>322</v>
      </c>
      <c r="P59" s="200">
        <f t="shared" si="8"/>
        <v>0</v>
      </c>
      <c r="Q59" s="33" t="str">
        <f t="shared" si="7"/>
        <v>Fail</v>
      </c>
    </row>
    <row r="60" spans="1:17" s="11" customFormat="1" ht="21.6" customHeight="1">
      <c r="A60" s="325">
        <f>'विद्य्र्थ्याची माहिती'!A60</f>
        <v>51</v>
      </c>
      <c r="B60" s="326">
        <f>'विद्य्र्थ्याची माहिती'!B60</f>
        <v>0</v>
      </c>
      <c r="C60" s="60"/>
      <c r="D60" s="60"/>
      <c r="E60" s="276">
        <f t="shared" si="1"/>
        <v>0</v>
      </c>
      <c r="F60" s="276">
        <f>'अं.मु.समाज शास्र'!H60</f>
        <v>0</v>
      </c>
      <c r="G60" s="276">
        <f t="shared" si="2"/>
        <v>0</v>
      </c>
      <c r="H60" s="60"/>
      <c r="I60" s="60"/>
      <c r="J60" s="276">
        <f t="shared" si="3"/>
        <v>0</v>
      </c>
      <c r="K60" s="276">
        <f>'अं.मु.समाज शास्र'!N60</f>
        <v>0</v>
      </c>
      <c r="L60" s="276">
        <f t="shared" si="4"/>
        <v>0</v>
      </c>
      <c r="M60" s="276">
        <f t="shared" si="9"/>
        <v>0</v>
      </c>
      <c r="N60" s="276">
        <f t="shared" si="5"/>
        <v>0</v>
      </c>
      <c r="O60" s="201" t="s">
        <v>322</v>
      </c>
      <c r="P60" s="336">
        <f t="shared" si="8"/>
        <v>0</v>
      </c>
      <c r="Q60" s="327" t="str">
        <f t="shared" si="7"/>
        <v>Fail</v>
      </c>
    </row>
    <row r="61" spans="1:17" s="11" customFormat="1" ht="21.6" customHeight="1">
      <c r="A61" s="325">
        <f>'विद्य्र्थ्याची माहिती'!A61</f>
        <v>52</v>
      </c>
      <c r="B61" s="326">
        <f>'विद्य्र्थ्याची माहिती'!B61</f>
        <v>0</v>
      </c>
      <c r="C61" s="60"/>
      <c r="D61" s="60"/>
      <c r="E61" s="276">
        <f t="shared" si="1"/>
        <v>0</v>
      </c>
      <c r="F61" s="276">
        <f>'अं.मु.समाज शास्र'!H61</f>
        <v>0</v>
      </c>
      <c r="G61" s="276">
        <f t="shared" si="2"/>
        <v>0</v>
      </c>
      <c r="H61" s="60"/>
      <c r="I61" s="60"/>
      <c r="J61" s="276">
        <f t="shared" si="3"/>
        <v>0</v>
      </c>
      <c r="K61" s="276">
        <f>'अं.मु.समाज शास्र'!N61</f>
        <v>0</v>
      </c>
      <c r="L61" s="276">
        <f t="shared" si="4"/>
        <v>0</v>
      </c>
      <c r="M61" s="276">
        <f t="shared" si="9"/>
        <v>0</v>
      </c>
      <c r="N61" s="276">
        <f t="shared" si="5"/>
        <v>0</v>
      </c>
      <c r="O61" s="201" t="s">
        <v>322</v>
      </c>
      <c r="P61" s="336">
        <f t="shared" si="8"/>
        <v>0</v>
      </c>
      <c r="Q61" s="327" t="str">
        <f t="shared" si="7"/>
        <v>Fail</v>
      </c>
    </row>
    <row r="62" spans="1:17" s="11" customFormat="1" ht="21.6" customHeight="1">
      <c r="A62" s="325">
        <f>'विद्य्र्थ्याची माहिती'!A62</f>
        <v>53</v>
      </c>
      <c r="B62" s="326">
        <f>'विद्य्र्थ्याची माहिती'!B62</f>
        <v>0</v>
      </c>
      <c r="C62" s="60"/>
      <c r="D62" s="60"/>
      <c r="E62" s="276">
        <f t="shared" si="1"/>
        <v>0</v>
      </c>
      <c r="F62" s="276">
        <f>'अं.मु.समाज शास्र'!H62</f>
        <v>0</v>
      </c>
      <c r="G62" s="276">
        <f t="shared" si="2"/>
        <v>0</v>
      </c>
      <c r="H62" s="60"/>
      <c r="I62" s="60"/>
      <c r="J62" s="276">
        <f t="shared" si="3"/>
        <v>0</v>
      </c>
      <c r="K62" s="276">
        <f>'अं.मु.समाज शास्र'!N62</f>
        <v>0</v>
      </c>
      <c r="L62" s="276">
        <f t="shared" si="4"/>
        <v>0</v>
      </c>
      <c r="M62" s="276">
        <f t="shared" si="9"/>
        <v>0</v>
      </c>
      <c r="N62" s="276">
        <f t="shared" si="5"/>
        <v>0</v>
      </c>
      <c r="O62" s="201" t="s">
        <v>322</v>
      </c>
      <c r="P62" s="336">
        <f t="shared" si="8"/>
        <v>0</v>
      </c>
      <c r="Q62" s="327" t="str">
        <f t="shared" si="7"/>
        <v>Fail</v>
      </c>
    </row>
    <row r="63" spans="1:17" s="11" customFormat="1" ht="21.6" customHeight="1">
      <c r="A63" s="325">
        <f>'विद्य्र्थ्याची माहिती'!A63</f>
        <v>54</v>
      </c>
      <c r="B63" s="326">
        <f>'विद्य्र्थ्याची माहिती'!B63</f>
        <v>0</v>
      </c>
      <c r="C63" s="60"/>
      <c r="D63" s="60"/>
      <c r="E63" s="276">
        <f t="shared" si="1"/>
        <v>0</v>
      </c>
      <c r="F63" s="276">
        <f>'अं.मु.समाज शास्र'!H63</f>
        <v>0</v>
      </c>
      <c r="G63" s="276">
        <f t="shared" si="2"/>
        <v>0</v>
      </c>
      <c r="H63" s="60"/>
      <c r="I63" s="60"/>
      <c r="J63" s="276">
        <f t="shared" si="3"/>
        <v>0</v>
      </c>
      <c r="K63" s="276">
        <f>'अं.मु.समाज शास्र'!N63</f>
        <v>0</v>
      </c>
      <c r="L63" s="276">
        <f t="shared" si="4"/>
        <v>0</v>
      </c>
      <c r="M63" s="276">
        <f t="shared" si="9"/>
        <v>0</v>
      </c>
      <c r="N63" s="276">
        <f t="shared" si="5"/>
        <v>0</v>
      </c>
      <c r="O63" s="201" t="s">
        <v>322</v>
      </c>
      <c r="P63" s="336">
        <f t="shared" si="8"/>
        <v>0</v>
      </c>
      <c r="Q63" s="327" t="str">
        <f t="shared" si="7"/>
        <v>Fail</v>
      </c>
    </row>
    <row r="64" spans="1:17" s="11" customFormat="1" ht="21.6" customHeight="1">
      <c r="A64" s="325">
        <f>'विद्य्र्थ्याची माहिती'!A64</f>
        <v>55</v>
      </c>
      <c r="B64" s="326">
        <f>'विद्य्र्थ्याची माहिती'!B64</f>
        <v>0</v>
      </c>
      <c r="C64" s="60"/>
      <c r="D64" s="60"/>
      <c r="E64" s="276">
        <f t="shared" si="1"/>
        <v>0</v>
      </c>
      <c r="F64" s="276">
        <f>'अं.मु.समाज शास्र'!H64</f>
        <v>0</v>
      </c>
      <c r="G64" s="276">
        <f t="shared" si="2"/>
        <v>0</v>
      </c>
      <c r="H64" s="60"/>
      <c r="I64" s="60"/>
      <c r="J64" s="276">
        <f t="shared" si="3"/>
        <v>0</v>
      </c>
      <c r="K64" s="276">
        <f>'अं.मु.समाज शास्र'!N64</f>
        <v>0</v>
      </c>
      <c r="L64" s="276">
        <f t="shared" si="4"/>
        <v>0</v>
      </c>
      <c r="M64" s="276">
        <f t="shared" si="9"/>
        <v>0</v>
      </c>
      <c r="N64" s="276">
        <f t="shared" si="5"/>
        <v>0</v>
      </c>
      <c r="O64" s="201" t="s">
        <v>322</v>
      </c>
      <c r="P64" s="336">
        <f t="shared" si="8"/>
        <v>0</v>
      </c>
      <c r="Q64" s="327" t="str">
        <f t="shared" si="7"/>
        <v>Fail</v>
      </c>
    </row>
    <row r="65" spans="1:22" s="11" customFormat="1" ht="21.6" customHeight="1">
      <c r="A65" s="325">
        <f>'विद्य्र्थ्याची माहिती'!A65</f>
        <v>56</v>
      </c>
      <c r="B65" s="326">
        <f>'विद्य्र्थ्याची माहिती'!B65</f>
        <v>0</v>
      </c>
      <c r="C65" s="60"/>
      <c r="D65" s="60"/>
      <c r="E65" s="276">
        <f t="shared" si="1"/>
        <v>0</v>
      </c>
      <c r="F65" s="276">
        <f>'अं.मु.समाज शास्र'!H65</f>
        <v>0</v>
      </c>
      <c r="G65" s="276">
        <f t="shared" si="2"/>
        <v>0</v>
      </c>
      <c r="H65" s="60"/>
      <c r="I65" s="60"/>
      <c r="J65" s="276">
        <f t="shared" si="3"/>
        <v>0</v>
      </c>
      <c r="K65" s="276">
        <f>'अं.मु.समाज शास्र'!N65</f>
        <v>0</v>
      </c>
      <c r="L65" s="276">
        <f t="shared" si="4"/>
        <v>0</v>
      </c>
      <c r="M65" s="276">
        <f t="shared" si="9"/>
        <v>0</v>
      </c>
      <c r="N65" s="276">
        <f t="shared" si="5"/>
        <v>0</v>
      </c>
      <c r="O65" s="201" t="s">
        <v>322</v>
      </c>
      <c r="P65" s="336">
        <f t="shared" si="8"/>
        <v>0</v>
      </c>
      <c r="Q65" s="327" t="str">
        <f t="shared" si="7"/>
        <v>Fail</v>
      </c>
    </row>
    <row r="66" spans="1:22" s="11" customFormat="1" ht="21.6" customHeight="1">
      <c r="A66" s="325">
        <f>'विद्य्र्थ्याची माहिती'!A66</f>
        <v>57</v>
      </c>
      <c r="B66" s="326">
        <f>'विद्य्र्थ्याची माहिती'!B66</f>
        <v>0</v>
      </c>
      <c r="C66" s="60"/>
      <c r="D66" s="60"/>
      <c r="E66" s="276">
        <f t="shared" si="1"/>
        <v>0</v>
      </c>
      <c r="F66" s="276">
        <f>'अं.मु.समाज शास्र'!H66</f>
        <v>0</v>
      </c>
      <c r="G66" s="276">
        <f t="shared" si="2"/>
        <v>0</v>
      </c>
      <c r="H66" s="60"/>
      <c r="I66" s="60"/>
      <c r="J66" s="276">
        <f t="shared" si="3"/>
        <v>0</v>
      </c>
      <c r="K66" s="276">
        <f>'अं.मु.समाज शास्र'!N66</f>
        <v>0</v>
      </c>
      <c r="L66" s="276">
        <f t="shared" si="4"/>
        <v>0</v>
      </c>
      <c r="M66" s="276">
        <f t="shared" si="9"/>
        <v>0</v>
      </c>
      <c r="N66" s="276">
        <f t="shared" si="5"/>
        <v>0</v>
      </c>
      <c r="O66" s="201" t="s">
        <v>322</v>
      </c>
      <c r="P66" s="336">
        <f t="shared" si="8"/>
        <v>0</v>
      </c>
      <c r="Q66" s="327" t="str">
        <f t="shared" si="7"/>
        <v>Fail</v>
      </c>
    </row>
    <row r="67" spans="1:22" s="11" customFormat="1" ht="21.6" customHeight="1">
      <c r="A67" s="325">
        <f>'विद्य्र्थ्याची माहिती'!A67</f>
        <v>58</v>
      </c>
      <c r="B67" s="326">
        <f>'विद्य्र्थ्याची माहिती'!B67</f>
        <v>0</v>
      </c>
      <c r="C67" s="60"/>
      <c r="D67" s="60"/>
      <c r="E67" s="276">
        <f t="shared" si="1"/>
        <v>0</v>
      </c>
      <c r="F67" s="276">
        <f>'अं.मु.समाज शास्र'!H67</f>
        <v>0</v>
      </c>
      <c r="G67" s="276">
        <f t="shared" si="2"/>
        <v>0</v>
      </c>
      <c r="H67" s="60"/>
      <c r="I67" s="60"/>
      <c r="J67" s="276">
        <f t="shared" si="3"/>
        <v>0</v>
      </c>
      <c r="K67" s="276">
        <f>'अं.मु.समाज शास्र'!N67</f>
        <v>0</v>
      </c>
      <c r="L67" s="276">
        <f t="shared" si="4"/>
        <v>0</v>
      </c>
      <c r="M67" s="276">
        <f t="shared" si="9"/>
        <v>0</v>
      </c>
      <c r="N67" s="276">
        <f t="shared" si="5"/>
        <v>0</v>
      </c>
      <c r="O67" s="201" t="s">
        <v>322</v>
      </c>
      <c r="P67" s="336">
        <f t="shared" si="8"/>
        <v>0</v>
      </c>
      <c r="Q67" s="327" t="str">
        <f t="shared" si="7"/>
        <v>Fail</v>
      </c>
    </row>
    <row r="68" spans="1:22" s="11" customFormat="1" ht="21.6" customHeight="1">
      <c r="A68" s="325">
        <f>'विद्य्र्थ्याची माहिती'!A68</f>
        <v>59</v>
      </c>
      <c r="B68" s="326">
        <f>'विद्य्र्थ्याची माहिती'!B68</f>
        <v>0</v>
      </c>
      <c r="C68" s="60"/>
      <c r="D68" s="60"/>
      <c r="E68" s="276">
        <f t="shared" si="1"/>
        <v>0</v>
      </c>
      <c r="F68" s="276">
        <f>'अं.मु.समाज शास्र'!H68</f>
        <v>0</v>
      </c>
      <c r="G68" s="276">
        <f t="shared" si="2"/>
        <v>0</v>
      </c>
      <c r="H68" s="60"/>
      <c r="I68" s="60"/>
      <c r="J68" s="276">
        <f t="shared" si="3"/>
        <v>0</v>
      </c>
      <c r="K68" s="276">
        <f>'अं.मु.समाज शास्र'!N68</f>
        <v>0</v>
      </c>
      <c r="L68" s="276">
        <f t="shared" si="4"/>
        <v>0</v>
      </c>
      <c r="M68" s="276">
        <f t="shared" si="9"/>
        <v>0</v>
      </c>
      <c r="N68" s="276">
        <f t="shared" si="5"/>
        <v>0</v>
      </c>
      <c r="O68" s="201" t="s">
        <v>322</v>
      </c>
      <c r="P68" s="336">
        <f t="shared" si="8"/>
        <v>0</v>
      </c>
      <c r="Q68" s="327" t="str">
        <f t="shared" si="7"/>
        <v>Fail</v>
      </c>
    </row>
    <row r="69" spans="1:22" s="11" customFormat="1" ht="21.6" customHeight="1">
      <c r="A69" s="325">
        <f>'विद्य्र्थ्याची माहिती'!A69</f>
        <v>60</v>
      </c>
      <c r="B69" s="326">
        <f>'विद्य्र्थ्याची माहिती'!B69</f>
        <v>0</v>
      </c>
      <c r="C69" s="60"/>
      <c r="D69" s="60"/>
      <c r="E69" s="276">
        <f t="shared" si="1"/>
        <v>0</v>
      </c>
      <c r="F69" s="276">
        <f>'अं.मु.समाज शास्र'!H69</f>
        <v>0</v>
      </c>
      <c r="G69" s="276">
        <f t="shared" si="2"/>
        <v>0</v>
      </c>
      <c r="H69" s="60"/>
      <c r="I69" s="60"/>
      <c r="J69" s="276">
        <f t="shared" si="3"/>
        <v>0</v>
      </c>
      <c r="K69" s="276">
        <f>'अं.मु.समाज शास्र'!N69</f>
        <v>0</v>
      </c>
      <c r="L69" s="276">
        <f t="shared" si="4"/>
        <v>0</v>
      </c>
      <c r="M69" s="276">
        <f t="shared" si="9"/>
        <v>0</v>
      </c>
      <c r="N69" s="276">
        <f t="shared" si="5"/>
        <v>0</v>
      </c>
      <c r="O69" s="201" t="s">
        <v>322</v>
      </c>
      <c r="P69" s="336">
        <f t="shared" si="8"/>
        <v>0</v>
      </c>
      <c r="Q69" s="327" t="str">
        <f t="shared" si="7"/>
        <v>Fail</v>
      </c>
    </row>
    <row r="70" spans="1:22" s="7" customFormat="1" ht="21.6" customHeight="1">
      <c r="A70" s="424" t="s">
        <v>145</v>
      </c>
      <c r="B70" s="424"/>
      <c r="C70" s="424"/>
      <c r="D70" s="424"/>
      <c r="E70" s="424"/>
      <c r="F70" s="424"/>
      <c r="G70" s="424"/>
      <c r="H70" s="424"/>
      <c r="I70" s="424"/>
      <c r="J70" s="424"/>
      <c r="K70" s="424"/>
      <c r="L70" s="424"/>
      <c r="M70" s="424"/>
      <c r="N70" s="424"/>
      <c r="O70" s="424"/>
      <c r="P70" s="424"/>
      <c r="Q70" s="424"/>
      <c r="R70" s="66"/>
      <c r="S70" s="66"/>
      <c r="T70" s="66"/>
      <c r="U70" s="66"/>
      <c r="V70" s="66"/>
    </row>
    <row r="71" spans="1:22" s="7" customFormat="1" ht="21.6" customHeight="1"/>
    <row r="72" spans="1:22" s="7" customFormat="1" ht="21.6" customHeight="1">
      <c r="B72" s="12" t="str">
        <f>MASTER!B20</f>
        <v>श्री. लेंडे के. व्ही./ श्री.कोटकर एस.बी.</v>
      </c>
      <c r="H72" s="433" t="str">
        <f>MASTER!B8</f>
        <v>श्री. लेंडे किरण विठ्ठल</v>
      </c>
      <c r="I72" s="433"/>
      <c r="J72" s="433"/>
      <c r="K72" s="433"/>
      <c r="L72" s="433"/>
      <c r="M72" s="433"/>
      <c r="N72" s="433"/>
      <c r="O72" s="433"/>
      <c r="P72" s="433"/>
      <c r="Q72" s="433"/>
    </row>
    <row r="73" spans="1:22" s="7" customFormat="1" ht="21.6" customHeight="1">
      <c r="B73" s="31" t="s">
        <v>43</v>
      </c>
      <c r="H73" s="432" t="s">
        <v>42</v>
      </c>
      <c r="I73" s="432"/>
      <c r="J73" s="432"/>
      <c r="K73" s="432"/>
      <c r="L73" s="432"/>
      <c r="M73" s="432"/>
      <c r="N73" s="432"/>
      <c r="O73" s="432"/>
      <c r="P73" s="432"/>
      <c r="Q73" s="432"/>
    </row>
    <row r="74" spans="1:22" s="7" customFormat="1" ht="21.6" customHeight="1"/>
    <row r="75" spans="1:22" s="7" customFormat="1" ht="21.6" customHeight="1"/>
    <row r="76" spans="1:22" s="7" customFormat="1" ht="21.6" customHeight="1"/>
    <row r="77" spans="1:22" s="7" customFormat="1" ht="21.6" customHeight="1"/>
    <row r="78" spans="1:22" s="7" customFormat="1" ht="21.6" customHeight="1"/>
    <row r="79" spans="1:22" s="7" customFormat="1" ht="21.6" customHeight="1"/>
    <row r="80" spans="1:22" ht="21.6" customHeight="1">
      <c r="A80" s="7"/>
      <c r="B80" s="7"/>
      <c r="C80" s="7"/>
      <c r="D80" s="7"/>
      <c r="E80" s="7"/>
      <c r="F80" s="7"/>
      <c r="G80" s="7"/>
      <c r="H80" s="7"/>
      <c r="I80" s="7"/>
      <c r="J80" s="7"/>
      <c r="K80" s="7"/>
      <c r="L80" s="7"/>
      <c r="M80" s="7"/>
      <c r="N80" s="7"/>
      <c r="O80" s="7"/>
      <c r="P80" s="7"/>
      <c r="Q80" s="7"/>
      <c r="R80" s="7"/>
    </row>
    <row r="81" spans="1:18" ht="21.6" customHeight="1">
      <c r="A81" s="7"/>
      <c r="B81" s="7"/>
      <c r="C81" s="7"/>
      <c r="D81" s="7"/>
      <c r="E81" s="7"/>
      <c r="F81" s="7"/>
      <c r="G81" s="7"/>
      <c r="H81" s="7"/>
      <c r="I81" s="7"/>
      <c r="J81" s="7"/>
      <c r="K81" s="7"/>
      <c r="L81" s="7"/>
      <c r="M81" s="7"/>
      <c r="N81" s="7"/>
      <c r="O81" s="7"/>
      <c r="P81" s="7"/>
      <c r="Q81" s="7"/>
      <c r="R81" s="7"/>
    </row>
    <row r="82" spans="1:18" ht="21.6" customHeight="1">
      <c r="A82" s="7"/>
      <c r="B82" s="7"/>
      <c r="C82" s="7"/>
      <c r="D82" s="7"/>
      <c r="E82" s="7"/>
      <c r="F82" s="7"/>
      <c r="G82" s="7"/>
      <c r="H82" s="7"/>
      <c r="I82" s="7"/>
      <c r="J82" s="7"/>
      <c r="K82" s="7"/>
      <c r="L82" s="7"/>
      <c r="M82" s="7"/>
      <c r="N82" s="7"/>
      <c r="O82" s="7"/>
      <c r="P82" s="7"/>
      <c r="Q82" s="7"/>
      <c r="R82" s="7"/>
    </row>
  </sheetData>
  <sheetProtection algorithmName="SHA-512" hashValue="aO64VGgk8d0cWZvUvRGKVIfwTckG5omvTWGZsygS/UTE7ogp67y2zugToMgIpCjbjZn0tZQ+5y2gONAXBJDxDw==" saltValue="t0VUNcsiZshyRU0tZCR2dg==" spinCount="100000" sheet="1" objects="1" scenarios="1"/>
  <mergeCells count="28">
    <mergeCell ref="A70:Q70"/>
    <mergeCell ref="H72:Q72"/>
    <mergeCell ref="H73:Q73"/>
    <mergeCell ref="N6:N8"/>
    <mergeCell ref="Q6:Q8"/>
    <mergeCell ref="C7:C8"/>
    <mergeCell ref="D7:D8"/>
    <mergeCell ref="F7:F8"/>
    <mergeCell ref="G7:G8"/>
    <mergeCell ref="H7:H8"/>
    <mergeCell ref="I7:I8"/>
    <mergeCell ref="K7:K8"/>
    <mergeCell ref="L7:L8"/>
    <mergeCell ref="A6:A9"/>
    <mergeCell ref="B6:B9"/>
    <mergeCell ref="C6:G6"/>
    <mergeCell ref="H6:L6"/>
    <mergeCell ref="M6:M8"/>
    <mergeCell ref="A1:Q2"/>
    <mergeCell ref="A4:Q4"/>
    <mergeCell ref="A5:F5"/>
    <mergeCell ref="G5:Q5"/>
    <mergeCell ref="E7:E8"/>
    <mergeCell ref="J7:J8"/>
    <mergeCell ref="C3:H3"/>
    <mergeCell ref="I3:Q3"/>
    <mergeCell ref="O6:O8"/>
    <mergeCell ref="P6:P8"/>
  </mergeCells>
  <pageMargins left="0.5" right="0.25" top="0.25" bottom="1" header="0" footer="0"/>
  <pageSetup paperSize="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249977111117893"/>
  </sheetPr>
  <dimension ref="A1:Q83"/>
  <sheetViews>
    <sheetView view="pageBreakPreview" zoomScale="60" zoomScaleNormal="13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8" style="12" customWidth="1"/>
    <col min="3" max="14" width="5.140625" style="12" customWidth="1"/>
    <col min="15" max="15" width="7.28515625" style="12" customWidth="1"/>
    <col min="16" max="16384" width="9.140625" style="12"/>
  </cols>
  <sheetData>
    <row r="1" spans="1:17" ht="21.6"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c r="N1" s="416"/>
    </row>
    <row r="2" spans="1:17" ht="21.6" customHeight="1">
      <c r="A2" s="416"/>
      <c r="B2" s="416"/>
      <c r="C2" s="416"/>
      <c r="D2" s="416"/>
      <c r="E2" s="416"/>
      <c r="F2" s="416"/>
      <c r="G2" s="416"/>
      <c r="H2" s="416"/>
      <c r="I2" s="416"/>
      <c r="J2" s="416"/>
      <c r="K2" s="416"/>
      <c r="L2" s="416"/>
      <c r="M2" s="416"/>
      <c r="N2" s="416"/>
    </row>
    <row r="3" spans="1:17" s="185" customFormat="1" ht="21.6" customHeight="1">
      <c r="A3" s="35" t="s">
        <v>122</v>
      </c>
      <c r="B3" s="47" t="str">
        <f>MASTER!B6</f>
        <v>9 वी</v>
      </c>
      <c r="C3" s="422" t="s">
        <v>90</v>
      </c>
      <c r="D3" s="422"/>
      <c r="E3" s="422"/>
      <c r="F3" s="422"/>
      <c r="G3" s="422"/>
      <c r="H3" s="423" t="str">
        <f>MASTER!F20</f>
        <v>विषय - समाजशास्रे</v>
      </c>
      <c r="I3" s="423"/>
      <c r="J3" s="423"/>
      <c r="K3" s="423"/>
      <c r="L3" s="423"/>
      <c r="M3" s="423"/>
      <c r="N3" s="420"/>
      <c r="O3" s="12"/>
      <c r="P3" s="12"/>
    </row>
    <row r="4" spans="1:17" ht="21.6" customHeight="1">
      <c r="A4" s="419" t="str">
        <f>MASTER!C7</f>
        <v>वर्ग शिक्षक- श्री. ढगे भरत बुधाजी</v>
      </c>
      <c r="B4" s="429"/>
      <c r="C4" s="429"/>
      <c r="D4" s="429"/>
      <c r="E4" s="423" t="str">
        <f>MASTER!C20</f>
        <v>विषय शिक्षक- श्री. लेंडे के. व्ही./ श्री.कोटकर एस.बी.</v>
      </c>
      <c r="F4" s="423"/>
      <c r="G4" s="423"/>
      <c r="H4" s="423"/>
      <c r="I4" s="423"/>
      <c r="J4" s="423"/>
      <c r="K4" s="423"/>
      <c r="L4" s="423"/>
      <c r="M4" s="423"/>
      <c r="N4" s="420"/>
    </row>
    <row r="5" spans="1:17" ht="21.6" customHeight="1">
      <c r="A5" s="460" t="s">
        <v>30</v>
      </c>
      <c r="B5" s="417" t="s">
        <v>0</v>
      </c>
      <c r="C5" s="417" t="s">
        <v>8</v>
      </c>
      <c r="D5" s="417"/>
      <c r="E5" s="417"/>
      <c r="F5" s="417"/>
      <c r="G5" s="417"/>
      <c r="H5" s="417"/>
      <c r="I5" s="417" t="s">
        <v>52</v>
      </c>
      <c r="J5" s="417"/>
      <c r="K5" s="417"/>
      <c r="L5" s="417"/>
      <c r="M5" s="417"/>
      <c r="N5" s="417"/>
      <c r="O5" s="7"/>
      <c r="P5" s="7"/>
      <c r="Q5" s="7"/>
    </row>
    <row r="6" spans="1:17" ht="21.6" customHeight="1">
      <c r="A6" s="461"/>
      <c r="B6" s="417"/>
      <c r="C6" s="475" t="s">
        <v>117</v>
      </c>
      <c r="D6" s="476"/>
      <c r="E6" s="475" t="s">
        <v>69</v>
      </c>
      <c r="F6" s="476"/>
      <c r="G6" s="465" t="s">
        <v>6</v>
      </c>
      <c r="H6" s="465" t="s">
        <v>119</v>
      </c>
      <c r="I6" s="475" t="s">
        <v>117</v>
      </c>
      <c r="J6" s="476"/>
      <c r="K6" s="475" t="s">
        <v>69</v>
      </c>
      <c r="L6" s="476"/>
      <c r="M6" s="465" t="s">
        <v>6</v>
      </c>
      <c r="N6" s="465" t="s">
        <v>119</v>
      </c>
      <c r="O6" s="7"/>
      <c r="P6" s="7"/>
      <c r="Q6" s="7"/>
    </row>
    <row r="7" spans="1:17" ht="21.6" customHeight="1">
      <c r="A7" s="461"/>
      <c r="B7" s="417"/>
      <c r="C7" s="472" t="s">
        <v>112</v>
      </c>
      <c r="D7" s="449" t="s">
        <v>118</v>
      </c>
      <c r="E7" s="472" t="s">
        <v>112</v>
      </c>
      <c r="F7" s="449" t="s">
        <v>118</v>
      </c>
      <c r="G7" s="465"/>
      <c r="H7" s="465"/>
      <c r="I7" s="472" t="s">
        <v>112</v>
      </c>
      <c r="J7" s="449" t="s">
        <v>118</v>
      </c>
      <c r="K7" s="472" t="s">
        <v>112</v>
      </c>
      <c r="L7" s="449" t="s">
        <v>118</v>
      </c>
      <c r="M7" s="465"/>
      <c r="N7" s="465"/>
      <c r="O7" s="7"/>
      <c r="P7" s="7"/>
      <c r="Q7" s="7"/>
    </row>
    <row r="8" spans="1:17" ht="21.6" customHeight="1">
      <c r="A8" s="461"/>
      <c r="B8" s="417"/>
      <c r="C8" s="473"/>
      <c r="D8" s="449"/>
      <c r="E8" s="473"/>
      <c r="F8" s="449"/>
      <c r="G8" s="465"/>
      <c r="H8" s="465"/>
      <c r="I8" s="473"/>
      <c r="J8" s="449"/>
      <c r="K8" s="473"/>
      <c r="L8" s="449"/>
      <c r="M8" s="465"/>
      <c r="N8" s="465"/>
      <c r="O8" s="7"/>
      <c r="P8" s="7"/>
      <c r="Q8" s="7"/>
    </row>
    <row r="9" spans="1:17" s="23" customFormat="1" ht="21.6" customHeight="1">
      <c r="A9" s="461"/>
      <c r="B9" s="417"/>
      <c r="C9" s="67">
        <v>10</v>
      </c>
      <c r="D9" s="20">
        <v>10</v>
      </c>
      <c r="E9" s="20">
        <v>10</v>
      </c>
      <c r="F9" s="20">
        <v>10</v>
      </c>
      <c r="G9" s="20">
        <f>SUM(C9:F9)</f>
        <v>40</v>
      </c>
      <c r="H9" s="20">
        <f>ROUND(G9/2,0)</f>
        <v>20</v>
      </c>
      <c r="I9" s="67">
        <v>10</v>
      </c>
      <c r="J9" s="20">
        <v>10</v>
      </c>
      <c r="K9" s="20">
        <v>10</v>
      </c>
      <c r="L9" s="20">
        <v>10</v>
      </c>
      <c r="M9" s="20">
        <f>SUM(I9:L9)</f>
        <v>40</v>
      </c>
      <c r="N9" s="20">
        <f>ROUND(M9/2,0)</f>
        <v>20</v>
      </c>
      <c r="O9" s="22"/>
      <c r="P9" s="22"/>
      <c r="Q9" s="22"/>
    </row>
    <row r="10" spans="1:17" s="19" customFormat="1" ht="21.6" customHeight="1">
      <c r="A10" s="24">
        <f>'विद्य्र्थ्याची माहिती'!A10</f>
        <v>1</v>
      </c>
      <c r="B10" s="25" t="str">
        <f>'विद्य्र्थ्याची माहिती'!B10</f>
        <v>चि. समीर यशवंत देशमुख सखाराम</v>
      </c>
      <c r="C10" s="60">
        <v>5</v>
      </c>
      <c r="D10" s="60">
        <v>6</v>
      </c>
      <c r="E10" s="60">
        <v>6</v>
      </c>
      <c r="F10" s="60">
        <v>4</v>
      </c>
      <c r="G10" s="65">
        <f>SUM(C10:F10)</f>
        <v>21</v>
      </c>
      <c r="H10" s="65">
        <f t="shared" ref="H10:H69" si="0">ROUND(G10/2,0)</f>
        <v>11</v>
      </c>
      <c r="I10" s="60">
        <v>8</v>
      </c>
      <c r="J10" s="60">
        <v>8</v>
      </c>
      <c r="K10" s="60">
        <v>9</v>
      </c>
      <c r="L10" s="60">
        <v>6</v>
      </c>
      <c r="M10" s="65">
        <f>SUM(I10:L10)</f>
        <v>31</v>
      </c>
      <c r="N10" s="65">
        <f t="shared" ref="N10:N69" si="1">ROUND(M10/2,0)</f>
        <v>16</v>
      </c>
      <c r="O10" s="18"/>
      <c r="P10" s="18"/>
      <c r="Q10" s="18"/>
    </row>
    <row r="11" spans="1:17" s="19" customFormat="1" ht="21.6" customHeight="1">
      <c r="A11" s="24">
        <f>'विद्य्र्थ्याची माहिती'!A11</f>
        <v>2</v>
      </c>
      <c r="B11" s="25">
        <f>'विद्य्र्थ्याची माहिती'!B11</f>
        <v>0</v>
      </c>
      <c r="C11" s="60"/>
      <c r="D11" s="60"/>
      <c r="E11" s="60"/>
      <c r="F11" s="60"/>
      <c r="G11" s="65">
        <f t="shared" ref="G11:G69" si="2">SUM(C11:F11)</f>
        <v>0</v>
      </c>
      <c r="H11" s="65">
        <f t="shared" si="0"/>
        <v>0</v>
      </c>
      <c r="I11" s="60"/>
      <c r="J11" s="60"/>
      <c r="K11" s="60"/>
      <c r="L11" s="60"/>
      <c r="M11" s="65">
        <f t="shared" ref="M11:M69" si="3">SUM(I11:L11)</f>
        <v>0</v>
      </c>
      <c r="N11" s="65">
        <f t="shared" si="1"/>
        <v>0</v>
      </c>
      <c r="O11" s="18"/>
      <c r="P11" s="18"/>
      <c r="Q11" s="18"/>
    </row>
    <row r="12" spans="1:17" s="19" customFormat="1" ht="21.6" customHeight="1">
      <c r="A12" s="24">
        <f>'विद्य्र्थ्याची माहिती'!A12</f>
        <v>3</v>
      </c>
      <c r="B12" s="25">
        <f>'विद्य्र्थ्याची माहिती'!B12</f>
        <v>0</v>
      </c>
      <c r="C12" s="60"/>
      <c r="D12" s="60"/>
      <c r="E12" s="60"/>
      <c r="F12" s="60"/>
      <c r="G12" s="65">
        <f t="shared" si="2"/>
        <v>0</v>
      </c>
      <c r="H12" s="65">
        <f t="shared" si="0"/>
        <v>0</v>
      </c>
      <c r="I12" s="60"/>
      <c r="J12" s="60"/>
      <c r="K12" s="60"/>
      <c r="L12" s="60"/>
      <c r="M12" s="65">
        <f t="shared" si="3"/>
        <v>0</v>
      </c>
      <c r="N12" s="65">
        <f t="shared" si="1"/>
        <v>0</v>
      </c>
      <c r="O12" s="18"/>
      <c r="P12" s="18"/>
      <c r="Q12" s="18"/>
    </row>
    <row r="13" spans="1:17" s="19" customFormat="1" ht="21.6" customHeight="1">
      <c r="A13" s="24">
        <f>'विद्य्र्थ्याची माहिती'!A13</f>
        <v>4</v>
      </c>
      <c r="B13" s="25">
        <f>'विद्य्र्थ्याची माहिती'!B13</f>
        <v>0</v>
      </c>
      <c r="C13" s="60"/>
      <c r="D13" s="60"/>
      <c r="E13" s="60"/>
      <c r="F13" s="60"/>
      <c r="G13" s="65">
        <f t="shared" si="2"/>
        <v>0</v>
      </c>
      <c r="H13" s="65">
        <f t="shared" si="0"/>
        <v>0</v>
      </c>
      <c r="I13" s="60"/>
      <c r="J13" s="60"/>
      <c r="K13" s="60"/>
      <c r="L13" s="60"/>
      <c r="M13" s="65">
        <f t="shared" si="3"/>
        <v>0</v>
      </c>
      <c r="N13" s="65">
        <f t="shared" si="1"/>
        <v>0</v>
      </c>
      <c r="O13" s="18"/>
      <c r="P13" s="18"/>
      <c r="Q13" s="18"/>
    </row>
    <row r="14" spans="1:17" s="19" customFormat="1" ht="21.6" customHeight="1">
      <c r="A14" s="24">
        <f>'विद्य्र्थ्याची माहिती'!A14</f>
        <v>5</v>
      </c>
      <c r="B14" s="25">
        <f>'विद्य्र्थ्याची माहिती'!B14</f>
        <v>0</v>
      </c>
      <c r="C14" s="60"/>
      <c r="D14" s="60"/>
      <c r="E14" s="60"/>
      <c r="F14" s="60"/>
      <c r="G14" s="65">
        <f t="shared" si="2"/>
        <v>0</v>
      </c>
      <c r="H14" s="65">
        <f t="shared" si="0"/>
        <v>0</v>
      </c>
      <c r="I14" s="60"/>
      <c r="J14" s="60"/>
      <c r="K14" s="60"/>
      <c r="L14" s="60"/>
      <c r="M14" s="65">
        <f t="shared" si="3"/>
        <v>0</v>
      </c>
      <c r="N14" s="65">
        <f t="shared" si="1"/>
        <v>0</v>
      </c>
      <c r="O14" s="18"/>
      <c r="P14" s="18"/>
      <c r="Q14" s="18"/>
    </row>
    <row r="15" spans="1:17" s="19" customFormat="1" ht="21.6" customHeight="1">
      <c r="A15" s="24">
        <f>'विद्य्र्थ्याची माहिती'!A15</f>
        <v>6</v>
      </c>
      <c r="B15" s="25">
        <f>'विद्य्र्थ्याची माहिती'!B15</f>
        <v>0</v>
      </c>
      <c r="C15" s="60"/>
      <c r="D15" s="60"/>
      <c r="E15" s="60"/>
      <c r="F15" s="60"/>
      <c r="G15" s="65">
        <f t="shared" si="2"/>
        <v>0</v>
      </c>
      <c r="H15" s="65">
        <f t="shared" si="0"/>
        <v>0</v>
      </c>
      <c r="I15" s="60"/>
      <c r="J15" s="60"/>
      <c r="K15" s="60"/>
      <c r="L15" s="60"/>
      <c r="M15" s="65">
        <f t="shared" si="3"/>
        <v>0</v>
      </c>
      <c r="N15" s="65">
        <f t="shared" si="1"/>
        <v>0</v>
      </c>
      <c r="O15" s="18"/>
      <c r="P15" s="18"/>
      <c r="Q15" s="18"/>
    </row>
    <row r="16" spans="1:17" s="19" customFormat="1" ht="21.6" customHeight="1">
      <c r="A16" s="24">
        <f>'विद्य्र्थ्याची माहिती'!A16</f>
        <v>7</v>
      </c>
      <c r="B16" s="25">
        <f>'विद्य्र्थ्याची माहिती'!B16</f>
        <v>0</v>
      </c>
      <c r="C16" s="60"/>
      <c r="D16" s="60"/>
      <c r="E16" s="60"/>
      <c r="F16" s="60"/>
      <c r="G16" s="65">
        <f t="shared" si="2"/>
        <v>0</v>
      </c>
      <c r="H16" s="65">
        <f t="shared" si="0"/>
        <v>0</v>
      </c>
      <c r="I16" s="60"/>
      <c r="J16" s="60"/>
      <c r="K16" s="60"/>
      <c r="L16" s="60"/>
      <c r="M16" s="65">
        <f t="shared" si="3"/>
        <v>0</v>
      </c>
      <c r="N16" s="65">
        <f t="shared" si="1"/>
        <v>0</v>
      </c>
      <c r="O16" s="18"/>
      <c r="P16" s="18"/>
      <c r="Q16" s="18"/>
    </row>
    <row r="17" spans="1:17" s="19" customFormat="1" ht="21.6" customHeight="1">
      <c r="A17" s="24">
        <f>'विद्य्र्थ्याची माहिती'!A17</f>
        <v>8</v>
      </c>
      <c r="B17" s="25">
        <f>'विद्य्र्थ्याची माहिती'!B17</f>
        <v>0</v>
      </c>
      <c r="C17" s="60"/>
      <c r="D17" s="60"/>
      <c r="E17" s="60"/>
      <c r="F17" s="60"/>
      <c r="G17" s="65">
        <f t="shared" si="2"/>
        <v>0</v>
      </c>
      <c r="H17" s="65">
        <f t="shared" si="0"/>
        <v>0</v>
      </c>
      <c r="I17" s="60"/>
      <c r="J17" s="60"/>
      <c r="K17" s="60"/>
      <c r="L17" s="60"/>
      <c r="M17" s="65">
        <f t="shared" si="3"/>
        <v>0</v>
      </c>
      <c r="N17" s="65">
        <f t="shared" si="1"/>
        <v>0</v>
      </c>
      <c r="O17" s="18"/>
      <c r="P17" s="18"/>
      <c r="Q17" s="18"/>
    </row>
    <row r="18" spans="1:17" s="19" customFormat="1" ht="21.6" customHeight="1">
      <c r="A18" s="24">
        <f>'विद्य्र्थ्याची माहिती'!A18</f>
        <v>9</v>
      </c>
      <c r="B18" s="25">
        <f>'विद्य्र्थ्याची माहिती'!B18</f>
        <v>0</v>
      </c>
      <c r="C18" s="60"/>
      <c r="D18" s="60"/>
      <c r="E18" s="60"/>
      <c r="F18" s="60"/>
      <c r="G18" s="65">
        <f t="shared" si="2"/>
        <v>0</v>
      </c>
      <c r="H18" s="65">
        <f t="shared" si="0"/>
        <v>0</v>
      </c>
      <c r="I18" s="60"/>
      <c r="J18" s="60"/>
      <c r="K18" s="60"/>
      <c r="L18" s="60"/>
      <c r="M18" s="65">
        <f t="shared" si="3"/>
        <v>0</v>
      </c>
      <c r="N18" s="65">
        <f t="shared" si="1"/>
        <v>0</v>
      </c>
      <c r="O18" s="18"/>
      <c r="P18" s="18"/>
      <c r="Q18" s="18"/>
    </row>
    <row r="19" spans="1:17" s="19" customFormat="1" ht="21.6" customHeight="1">
      <c r="A19" s="24">
        <f>'विद्य्र्थ्याची माहिती'!A19</f>
        <v>10</v>
      </c>
      <c r="B19" s="25">
        <f>'विद्य्र्थ्याची माहिती'!B19</f>
        <v>0</v>
      </c>
      <c r="C19" s="60"/>
      <c r="D19" s="60"/>
      <c r="E19" s="60"/>
      <c r="F19" s="60"/>
      <c r="G19" s="65">
        <f t="shared" si="2"/>
        <v>0</v>
      </c>
      <c r="H19" s="65">
        <f t="shared" si="0"/>
        <v>0</v>
      </c>
      <c r="I19" s="60"/>
      <c r="J19" s="60"/>
      <c r="K19" s="60"/>
      <c r="L19" s="60"/>
      <c r="M19" s="65">
        <f t="shared" si="3"/>
        <v>0</v>
      </c>
      <c r="N19" s="65">
        <f t="shared" si="1"/>
        <v>0</v>
      </c>
      <c r="O19" s="18"/>
      <c r="P19" s="18"/>
      <c r="Q19" s="18"/>
    </row>
    <row r="20" spans="1:17" s="19" customFormat="1" ht="21.6" customHeight="1">
      <c r="A20" s="24">
        <f>'विद्य्र्थ्याची माहिती'!A20</f>
        <v>11</v>
      </c>
      <c r="B20" s="25">
        <f>'विद्य्र्थ्याची माहिती'!B20</f>
        <v>0</v>
      </c>
      <c r="C20" s="60"/>
      <c r="D20" s="60"/>
      <c r="E20" s="60"/>
      <c r="F20" s="60"/>
      <c r="G20" s="65">
        <f t="shared" si="2"/>
        <v>0</v>
      </c>
      <c r="H20" s="65">
        <f t="shared" si="0"/>
        <v>0</v>
      </c>
      <c r="I20" s="60"/>
      <c r="J20" s="60"/>
      <c r="K20" s="60"/>
      <c r="L20" s="60"/>
      <c r="M20" s="65">
        <f t="shared" si="3"/>
        <v>0</v>
      </c>
      <c r="N20" s="65">
        <f t="shared" si="1"/>
        <v>0</v>
      </c>
      <c r="O20" s="18"/>
      <c r="P20" s="18"/>
      <c r="Q20" s="18"/>
    </row>
    <row r="21" spans="1:17" s="19" customFormat="1" ht="21.6" customHeight="1">
      <c r="A21" s="24">
        <f>'विद्य्र्थ्याची माहिती'!A21</f>
        <v>12</v>
      </c>
      <c r="B21" s="25">
        <f>'विद्य्र्थ्याची माहिती'!B21</f>
        <v>0</v>
      </c>
      <c r="C21" s="60"/>
      <c r="D21" s="60"/>
      <c r="E21" s="60"/>
      <c r="F21" s="60"/>
      <c r="G21" s="65">
        <f t="shared" si="2"/>
        <v>0</v>
      </c>
      <c r="H21" s="65">
        <f t="shared" si="0"/>
        <v>0</v>
      </c>
      <c r="I21" s="60"/>
      <c r="J21" s="60"/>
      <c r="K21" s="60"/>
      <c r="L21" s="60"/>
      <c r="M21" s="65">
        <f t="shared" si="3"/>
        <v>0</v>
      </c>
      <c r="N21" s="65">
        <f t="shared" si="1"/>
        <v>0</v>
      </c>
      <c r="O21" s="18"/>
      <c r="P21" s="18"/>
      <c r="Q21" s="18"/>
    </row>
    <row r="22" spans="1:17" s="19" customFormat="1" ht="21.6" customHeight="1">
      <c r="A22" s="24">
        <f>'विद्य्र्थ्याची माहिती'!A22</f>
        <v>13</v>
      </c>
      <c r="B22" s="25">
        <f>'विद्य्र्थ्याची माहिती'!B22</f>
        <v>0</v>
      </c>
      <c r="C22" s="60"/>
      <c r="D22" s="60"/>
      <c r="E22" s="60"/>
      <c r="F22" s="60"/>
      <c r="G22" s="65">
        <f t="shared" si="2"/>
        <v>0</v>
      </c>
      <c r="H22" s="65">
        <f t="shared" si="0"/>
        <v>0</v>
      </c>
      <c r="I22" s="60"/>
      <c r="J22" s="60"/>
      <c r="K22" s="60"/>
      <c r="L22" s="60"/>
      <c r="M22" s="65">
        <f t="shared" si="3"/>
        <v>0</v>
      </c>
      <c r="N22" s="65">
        <f t="shared" si="1"/>
        <v>0</v>
      </c>
      <c r="O22" s="18"/>
      <c r="P22" s="18"/>
      <c r="Q22" s="18"/>
    </row>
    <row r="23" spans="1:17" s="19" customFormat="1" ht="21.6" customHeight="1">
      <c r="A23" s="24">
        <f>'विद्य्र्थ्याची माहिती'!A23</f>
        <v>14</v>
      </c>
      <c r="B23" s="25">
        <f>'विद्य्र्थ्याची माहिती'!B23</f>
        <v>0</v>
      </c>
      <c r="C23" s="60"/>
      <c r="D23" s="60"/>
      <c r="E23" s="60"/>
      <c r="F23" s="60"/>
      <c r="G23" s="65">
        <f t="shared" si="2"/>
        <v>0</v>
      </c>
      <c r="H23" s="65">
        <f t="shared" si="0"/>
        <v>0</v>
      </c>
      <c r="I23" s="60"/>
      <c r="J23" s="60"/>
      <c r="K23" s="60"/>
      <c r="L23" s="60"/>
      <c r="M23" s="65">
        <f t="shared" si="3"/>
        <v>0</v>
      </c>
      <c r="N23" s="65">
        <f t="shared" si="1"/>
        <v>0</v>
      </c>
      <c r="O23" s="18"/>
      <c r="P23" s="18"/>
      <c r="Q23" s="18"/>
    </row>
    <row r="24" spans="1:17" s="19" customFormat="1" ht="21.6" customHeight="1">
      <c r="A24" s="24">
        <f>'विद्य्र्थ्याची माहिती'!A24</f>
        <v>15</v>
      </c>
      <c r="B24" s="25">
        <f>'विद्य्र्थ्याची माहिती'!B24</f>
        <v>0</v>
      </c>
      <c r="C24" s="60"/>
      <c r="D24" s="60"/>
      <c r="E24" s="60"/>
      <c r="F24" s="60"/>
      <c r="G24" s="65">
        <f t="shared" si="2"/>
        <v>0</v>
      </c>
      <c r="H24" s="65">
        <f t="shared" si="0"/>
        <v>0</v>
      </c>
      <c r="I24" s="60"/>
      <c r="J24" s="60"/>
      <c r="K24" s="60"/>
      <c r="L24" s="60"/>
      <c r="M24" s="65">
        <f t="shared" si="3"/>
        <v>0</v>
      </c>
      <c r="N24" s="65">
        <f t="shared" si="1"/>
        <v>0</v>
      </c>
      <c r="O24" s="18"/>
      <c r="P24" s="18"/>
      <c r="Q24" s="18"/>
    </row>
    <row r="25" spans="1:17" s="19" customFormat="1" ht="21.6" customHeight="1">
      <c r="A25" s="24">
        <f>'विद्य्र्थ्याची माहिती'!A25</f>
        <v>16</v>
      </c>
      <c r="B25" s="25">
        <f>'विद्य्र्थ्याची माहिती'!B25</f>
        <v>0</v>
      </c>
      <c r="C25" s="60"/>
      <c r="D25" s="60"/>
      <c r="E25" s="60"/>
      <c r="F25" s="60"/>
      <c r="G25" s="65">
        <f t="shared" si="2"/>
        <v>0</v>
      </c>
      <c r="H25" s="65">
        <f t="shared" si="0"/>
        <v>0</v>
      </c>
      <c r="I25" s="60"/>
      <c r="J25" s="60"/>
      <c r="K25" s="60"/>
      <c r="L25" s="60"/>
      <c r="M25" s="65">
        <f t="shared" si="3"/>
        <v>0</v>
      </c>
      <c r="N25" s="65">
        <f t="shared" si="1"/>
        <v>0</v>
      </c>
      <c r="O25" s="18"/>
      <c r="P25" s="18"/>
      <c r="Q25" s="18"/>
    </row>
    <row r="26" spans="1:17" s="19" customFormat="1" ht="21.6" customHeight="1">
      <c r="A26" s="24">
        <f>'विद्य्र्थ्याची माहिती'!A26</f>
        <v>17</v>
      </c>
      <c r="B26" s="25">
        <f>'विद्य्र्थ्याची माहिती'!B26</f>
        <v>0</v>
      </c>
      <c r="C26" s="60"/>
      <c r="D26" s="60"/>
      <c r="E26" s="60"/>
      <c r="F26" s="60"/>
      <c r="G26" s="65">
        <f t="shared" si="2"/>
        <v>0</v>
      </c>
      <c r="H26" s="65">
        <f t="shared" si="0"/>
        <v>0</v>
      </c>
      <c r="I26" s="60"/>
      <c r="J26" s="60"/>
      <c r="K26" s="60"/>
      <c r="L26" s="60"/>
      <c r="M26" s="65">
        <f t="shared" si="3"/>
        <v>0</v>
      </c>
      <c r="N26" s="65">
        <f t="shared" si="1"/>
        <v>0</v>
      </c>
      <c r="O26" s="18"/>
      <c r="P26" s="18"/>
      <c r="Q26" s="18"/>
    </row>
    <row r="27" spans="1:17" s="19" customFormat="1" ht="21.6" customHeight="1">
      <c r="A27" s="24">
        <f>'विद्य्र्थ्याची माहिती'!A27</f>
        <v>18</v>
      </c>
      <c r="B27" s="25">
        <f>'विद्य्र्थ्याची माहिती'!B27</f>
        <v>0</v>
      </c>
      <c r="C27" s="60"/>
      <c r="D27" s="60"/>
      <c r="E27" s="60"/>
      <c r="F27" s="60"/>
      <c r="G27" s="65">
        <f t="shared" si="2"/>
        <v>0</v>
      </c>
      <c r="H27" s="65">
        <f t="shared" si="0"/>
        <v>0</v>
      </c>
      <c r="I27" s="60"/>
      <c r="J27" s="60"/>
      <c r="K27" s="60"/>
      <c r="L27" s="60"/>
      <c r="M27" s="65">
        <f t="shared" si="3"/>
        <v>0</v>
      </c>
      <c r="N27" s="65">
        <f t="shared" si="1"/>
        <v>0</v>
      </c>
      <c r="O27" s="18"/>
      <c r="P27" s="18"/>
      <c r="Q27" s="18"/>
    </row>
    <row r="28" spans="1:17" s="19" customFormat="1" ht="21.6" customHeight="1">
      <c r="A28" s="24">
        <f>'विद्य्र्थ्याची माहिती'!A28</f>
        <v>19</v>
      </c>
      <c r="B28" s="25">
        <f>'विद्य्र्थ्याची माहिती'!B28</f>
        <v>0</v>
      </c>
      <c r="C28" s="60"/>
      <c r="D28" s="60"/>
      <c r="E28" s="60"/>
      <c r="F28" s="60"/>
      <c r="G28" s="65">
        <f t="shared" si="2"/>
        <v>0</v>
      </c>
      <c r="H28" s="65">
        <f t="shared" si="0"/>
        <v>0</v>
      </c>
      <c r="I28" s="60"/>
      <c r="J28" s="60"/>
      <c r="K28" s="60"/>
      <c r="L28" s="60"/>
      <c r="M28" s="65">
        <f t="shared" si="3"/>
        <v>0</v>
      </c>
      <c r="N28" s="65">
        <f t="shared" si="1"/>
        <v>0</v>
      </c>
      <c r="O28" s="18"/>
      <c r="P28" s="18"/>
      <c r="Q28" s="18"/>
    </row>
    <row r="29" spans="1:17" s="19" customFormat="1" ht="21.6" customHeight="1">
      <c r="A29" s="24">
        <f>'विद्य्र्थ्याची माहिती'!A29</f>
        <v>20</v>
      </c>
      <c r="B29" s="25">
        <f>'विद्य्र्थ्याची माहिती'!B29</f>
        <v>0</v>
      </c>
      <c r="C29" s="60"/>
      <c r="D29" s="60"/>
      <c r="E29" s="60"/>
      <c r="F29" s="60"/>
      <c r="G29" s="65">
        <f t="shared" si="2"/>
        <v>0</v>
      </c>
      <c r="H29" s="65">
        <f t="shared" si="0"/>
        <v>0</v>
      </c>
      <c r="I29" s="60"/>
      <c r="J29" s="60"/>
      <c r="K29" s="60"/>
      <c r="L29" s="60"/>
      <c r="M29" s="65">
        <f t="shared" si="3"/>
        <v>0</v>
      </c>
      <c r="N29" s="65">
        <f t="shared" si="1"/>
        <v>0</v>
      </c>
      <c r="O29" s="18"/>
      <c r="P29" s="18"/>
      <c r="Q29" s="18"/>
    </row>
    <row r="30" spans="1:17" s="19" customFormat="1" ht="21.6" customHeight="1">
      <c r="A30" s="24">
        <f>'विद्य्र्थ्याची माहिती'!A30</f>
        <v>21</v>
      </c>
      <c r="B30" s="25">
        <f>'विद्य्र्थ्याची माहिती'!B30</f>
        <v>0</v>
      </c>
      <c r="C30" s="60"/>
      <c r="D30" s="60"/>
      <c r="E30" s="60"/>
      <c r="F30" s="60"/>
      <c r="G30" s="65">
        <f t="shared" si="2"/>
        <v>0</v>
      </c>
      <c r="H30" s="65">
        <f t="shared" si="0"/>
        <v>0</v>
      </c>
      <c r="I30" s="60"/>
      <c r="J30" s="60"/>
      <c r="K30" s="60"/>
      <c r="L30" s="60"/>
      <c r="M30" s="65">
        <f t="shared" si="3"/>
        <v>0</v>
      </c>
      <c r="N30" s="65">
        <f t="shared" si="1"/>
        <v>0</v>
      </c>
      <c r="O30" s="18"/>
      <c r="P30" s="18"/>
      <c r="Q30" s="18"/>
    </row>
    <row r="31" spans="1:17" s="19" customFormat="1" ht="21.6" customHeight="1">
      <c r="A31" s="24">
        <f>'विद्य्र्थ्याची माहिती'!A31</f>
        <v>22</v>
      </c>
      <c r="B31" s="25">
        <f>'विद्य्र्थ्याची माहिती'!B31</f>
        <v>0</v>
      </c>
      <c r="C31" s="60"/>
      <c r="D31" s="60"/>
      <c r="E31" s="60"/>
      <c r="F31" s="60"/>
      <c r="G31" s="65">
        <f t="shared" si="2"/>
        <v>0</v>
      </c>
      <c r="H31" s="65">
        <f t="shared" si="0"/>
        <v>0</v>
      </c>
      <c r="I31" s="60"/>
      <c r="J31" s="60"/>
      <c r="K31" s="60"/>
      <c r="L31" s="60"/>
      <c r="M31" s="65">
        <f t="shared" si="3"/>
        <v>0</v>
      </c>
      <c r="N31" s="65">
        <f t="shared" si="1"/>
        <v>0</v>
      </c>
      <c r="O31" s="18"/>
      <c r="P31" s="18"/>
      <c r="Q31" s="18"/>
    </row>
    <row r="32" spans="1:17" s="19" customFormat="1" ht="21.6" customHeight="1">
      <c r="A32" s="24">
        <f>'विद्य्र्थ्याची माहिती'!A32</f>
        <v>23</v>
      </c>
      <c r="B32" s="25">
        <f>'विद्य्र्थ्याची माहिती'!B32</f>
        <v>0</v>
      </c>
      <c r="C32" s="60"/>
      <c r="D32" s="60"/>
      <c r="E32" s="60"/>
      <c r="F32" s="60"/>
      <c r="G32" s="65">
        <f t="shared" si="2"/>
        <v>0</v>
      </c>
      <c r="H32" s="65">
        <f t="shared" si="0"/>
        <v>0</v>
      </c>
      <c r="I32" s="60"/>
      <c r="J32" s="60"/>
      <c r="K32" s="60"/>
      <c r="L32" s="60"/>
      <c r="M32" s="65">
        <f t="shared" si="3"/>
        <v>0</v>
      </c>
      <c r="N32" s="65">
        <f t="shared" si="1"/>
        <v>0</v>
      </c>
      <c r="O32" s="18"/>
      <c r="P32" s="18"/>
      <c r="Q32" s="18"/>
    </row>
    <row r="33" spans="1:17" s="19" customFormat="1" ht="21.6" customHeight="1">
      <c r="A33" s="24">
        <f>'विद्य्र्थ्याची माहिती'!A33</f>
        <v>24</v>
      </c>
      <c r="B33" s="25">
        <f>'विद्य्र्थ्याची माहिती'!B33</f>
        <v>0</v>
      </c>
      <c r="C33" s="60"/>
      <c r="D33" s="60"/>
      <c r="E33" s="60"/>
      <c r="F33" s="60"/>
      <c r="G33" s="65">
        <f t="shared" si="2"/>
        <v>0</v>
      </c>
      <c r="H33" s="65">
        <f t="shared" si="0"/>
        <v>0</v>
      </c>
      <c r="I33" s="60"/>
      <c r="J33" s="60"/>
      <c r="K33" s="60"/>
      <c r="L33" s="60"/>
      <c r="M33" s="65">
        <f t="shared" si="3"/>
        <v>0</v>
      </c>
      <c r="N33" s="65">
        <f t="shared" si="1"/>
        <v>0</v>
      </c>
      <c r="O33" s="18"/>
      <c r="P33" s="18"/>
      <c r="Q33" s="18"/>
    </row>
    <row r="34" spans="1:17" s="19" customFormat="1" ht="21.6" customHeight="1">
      <c r="A34" s="24">
        <f>'विद्य्र्थ्याची माहिती'!A34</f>
        <v>25</v>
      </c>
      <c r="B34" s="25">
        <f>'विद्य्र्थ्याची माहिती'!B34</f>
        <v>0</v>
      </c>
      <c r="C34" s="60"/>
      <c r="D34" s="60"/>
      <c r="E34" s="60"/>
      <c r="F34" s="60"/>
      <c r="G34" s="65">
        <f t="shared" si="2"/>
        <v>0</v>
      </c>
      <c r="H34" s="65">
        <f t="shared" si="0"/>
        <v>0</v>
      </c>
      <c r="I34" s="60"/>
      <c r="J34" s="60"/>
      <c r="K34" s="60"/>
      <c r="L34" s="60"/>
      <c r="M34" s="65">
        <f t="shared" si="3"/>
        <v>0</v>
      </c>
      <c r="N34" s="65">
        <f t="shared" si="1"/>
        <v>0</v>
      </c>
      <c r="O34" s="18"/>
      <c r="P34" s="18"/>
      <c r="Q34" s="18"/>
    </row>
    <row r="35" spans="1:17" s="19" customFormat="1" ht="21.6" customHeight="1">
      <c r="A35" s="24">
        <f>'विद्य्र्थ्याची माहिती'!A35</f>
        <v>26</v>
      </c>
      <c r="B35" s="25">
        <f>'विद्य्र्थ्याची माहिती'!B35</f>
        <v>0</v>
      </c>
      <c r="C35" s="60"/>
      <c r="D35" s="60"/>
      <c r="E35" s="60"/>
      <c r="F35" s="60"/>
      <c r="G35" s="65">
        <f t="shared" si="2"/>
        <v>0</v>
      </c>
      <c r="H35" s="65">
        <f t="shared" si="0"/>
        <v>0</v>
      </c>
      <c r="I35" s="60"/>
      <c r="J35" s="60"/>
      <c r="K35" s="60"/>
      <c r="L35" s="60"/>
      <c r="M35" s="65">
        <f t="shared" si="3"/>
        <v>0</v>
      </c>
      <c r="N35" s="65">
        <f t="shared" si="1"/>
        <v>0</v>
      </c>
      <c r="O35" s="18"/>
      <c r="P35" s="18"/>
      <c r="Q35" s="18"/>
    </row>
    <row r="36" spans="1:17" s="19" customFormat="1" ht="21.6" customHeight="1">
      <c r="A36" s="24">
        <f>'विद्य्र्थ्याची माहिती'!A36</f>
        <v>27</v>
      </c>
      <c r="B36" s="25">
        <f>'विद्य्र्थ्याची माहिती'!B36</f>
        <v>0</v>
      </c>
      <c r="C36" s="60"/>
      <c r="D36" s="60"/>
      <c r="E36" s="60"/>
      <c r="F36" s="60"/>
      <c r="G36" s="65">
        <f t="shared" si="2"/>
        <v>0</v>
      </c>
      <c r="H36" s="65">
        <f t="shared" si="0"/>
        <v>0</v>
      </c>
      <c r="I36" s="60"/>
      <c r="J36" s="60"/>
      <c r="K36" s="60"/>
      <c r="L36" s="60"/>
      <c r="M36" s="65">
        <f t="shared" si="3"/>
        <v>0</v>
      </c>
      <c r="N36" s="65">
        <f t="shared" si="1"/>
        <v>0</v>
      </c>
      <c r="O36" s="18"/>
      <c r="P36" s="18"/>
      <c r="Q36" s="18"/>
    </row>
    <row r="37" spans="1:17" s="19" customFormat="1" ht="21.6" customHeight="1">
      <c r="A37" s="24">
        <f>'विद्य्र्थ्याची माहिती'!A37</f>
        <v>28</v>
      </c>
      <c r="B37" s="25">
        <f>'विद्य्र्थ्याची माहिती'!B37</f>
        <v>0</v>
      </c>
      <c r="C37" s="60"/>
      <c r="D37" s="60"/>
      <c r="E37" s="60"/>
      <c r="F37" s="60"/>
      <c r="G37" s="65">
        <f t="shared" si="2"/>
        <v>0</v>
      </c>
      <c r="H37" s="65">
        <f t="shared" si="0"/>
        <v>0</v>
      </c>
      <c r="I37" s="60"/>
      <c r="J37" s="60"/>
      <c r="K37" s="60"/>
      <c r="L37" s="60"/>
      <c r="M37" s="65">
        <f t="shared" si="3"/>
        <v>0</v>
      </c>
      <c r="N37" s="65">
        <f t="shared" si="1"/>
        <v>0</v>
      </c>
      <c r="O37" s="18"/>
      <c r="P37" s="18"/>
      <c r="Q37" s="18"/>
    </row>
    <row r="38" spans="1:17" s="19" customFormat="1" ht="21.6" customHeight="1">
      <c r="A38" s="24">
        <f>'विद्य्र्थ्याची माहिती'!A38</f>
        <v>29</v>
      </c>
      <c r="B38" s="25">
        <f>'विद्य्र्थ्याची माहिती'!B38</f>
        <v>0</v>
      </c>
      <c r="C38" s="60"/>
      <c r="D38" s="60"/>
      <c r="E38" s="60"/>
      <c r="F38" s="60"/>
      <c r="G38" s="65">
        <f t="shared" si="2"/>
        <v>0</v>
      </c>
      <c r="H38" s="65">
        <f t="shared" si="0"/>
        <v>0</v>
      </c>
      <c r="I38" s="60"/>
      <c r="J38" s="60"/>
      <c r="K38" s="60"/>
      <c r="L38" s="60"/>
      <c r="M38" s="65">
        <f t="shared" si="3"/>
        <v>0</v>
      </c>
      <c r="N38" s="65">
        <f t="shared" si="1"/>
        <v>0</v>
      </c>
      <c r="O38" s="18"/>
      <c r="P38" s="18"/>
      <c r="Q38" s="18"/>
    </row>
    <row r="39" spans="1:17" s="19" customFormat="1" ht="21.6" customHeight="1">
      <c r="A39" s="24">
        <f>'विद्य्र्थ्याची माहिती'!A39</f>
        <v>30</v>
      </c>
      <c r="B39" s="25">
        <f>'विद्य्र्थ्याची माहिती'!B39</f>
        <v>0</v>
      </c>
      <c r="C39" s="60"/>
      <c r="D39" s="60"/>
      <c r="E39" s="60"/>
      <c r="F39" s="60"/>
      <c r="G39" s="65">
        <f t="shared" si="2"/>
        <v>0</v>
      </c>
      <c r="H39" s="65">
        <f t="shared" si="0"/>
        <v>0</v>
      </c>
      <c r="I39" s="60"/>
      <c r="J39" s="60"/>
      <c r="K39" s="60"/>
      <c r="L39" s="60"/>
      <c r="M39" s="65">
        <f t="shared" si="3"/>
        <v>0</v>
      </c>
      <c r="N39" s="65">
        <f t="shared" si="1"/>
        <v>0</v>
      </c>
      <c r="O39" s="18"/>
      <c r="P39" s="18"/>
      <c r="Q39" s="18"/>
    </row>
    <row r="40" spans="1:17" s="19" customFormat="1" ht="21.6" customHeight="1">
      <c r="A40" s="24">
        <f>'विद्य्र्थ्याची माहिती'!A40</f>
        <v>31</v>
      </c>
      <c r="B40" s="25">
        <f>'विद्य्र्थ्याची माहिती'!B40</f>
        <v>0</v>
      </c>
      <c r="C40" s="60"/>
      <c r="D40" s="60"/>
      <c r="E40" s="60"/>
      <c r="F40" s="60"/>
      <c r="G40" s="65">
        <f t="shared" si="2"/>
        <v>0</v>
      </c>
      <c r="H40" s="65">
        <f t="shared" si="0"/>
        <v>0</v>
      </c>
      <c r="I40" s="60"/>
      <c r="J40" s="60"/>
      <c r="K40" s="60"/>
      <c r="L40" s="60"/>
      <c r="M40" s="65">
        <f t="shared" si="3"/>
        <v>0</v>
      </c>
      <c r="N40" s="65">
        <f t="shared" si="1"/>
        <v>0</v>
      </c>
      <c r="O40" s="18"/>
      <c r="P40" s="18"/>
      <c r="Q40" s="18"/>
    </row>
    <row r="41" spans="1:17" s="19" customFormat="1" ht="21.6" customHeight="1">
      <c r="A41" s="24">
        <f>'विद्य्र्थ्याची माहिती'!A41</f>
        <v>32</v>
      </c>
      <c r="B41" s="25">
        <f>'विद्य्र्थ्याची माहिती'!B41</f>
        <v>0</v>
      </c>
      <c r="C41" s="60"/>
      <c r="D41" s="60"/>
      <c r="E41" s="60"/>
      <c r="F41" s="60"/>
      <c r="G41" s="65">
        <f t="shared" si="2"/>
        <v>0</v>
      </c>
      <c r="H41" s="65">
        <f t="shared" si="0"/>
        <v>0</v>
      </c>
      <c r="I41" s="60"/>
      <c r="J41" s="60"/>
      <c r="K41" s="60"/>
      <c r="L41" s="60"/>
      <c r="M41" s="65">
        <f t="shared" si="3"/>
        <v>0</v>
      </c>
      <c r="N41" s="65">
        <f t="shared" si="1"/>
        <v>0</v>
      </c>
      <c r="O41" s="18"/>
      <c r="P41" s="18"/>
      <c r="Q41" s="18"/>
    </row>
    <row r="42" spans="1:17" s="19" customFormat="1" ht="21.6" customHeight="1">
      <c r="A42" s="24">
        <f>'विद्य्र्थ्याची माहिती'!A42</f>
        <v>33</v>
      </c>
      <c r="B42" s="25">
        <f>'विद्य्र्थ्याची माहिती'!B42</f>
        <v>0</v>
      </c>
      <c r="C42" s="60"/>
      <c r="D42" s="60"/>
      <c r="E42" s="60"/>
      <c r="F42" s="60"/>
      <c r="G42" s="65">
        <f t="shared" si="2"/>
        <v>0</v>
      </c>
      <c r="H42" s="65">
        <f t="shared" si="0"/>
        <v>0</v>
      </c>
      <c r="I42" s="60"/>
      <c r="J42" s="60"/>
      <c r="K42" s="60"/>
      <c r="L42" s="60"/>
      <c r="M42" s="65">
        <f t="shared" si="3"/>
        <v>0</v>
      </c>
      <c r="N42" s="65">
        <f t="shared" si="1"/>
        <v>0</v>
      </c>
      <c r="O42" s="18"/>
      <c r="P42" s="18"/>
      <c r="Q42" s="18"/>
    </row>
    <row r="43" spans="1:17" s="19" customFormat="1" ht="21.6" customHeight="1">
      <c r="A43" s="24">
        <f>'विद्य्र्थ्याची माहिती'!A43</f>
        <v>34</v>
      </c>
      <c r="B43" s="25">
        <f>'विद्य्र्थ्याची माहिती'!B43</f>
        <v>0</v>
      </c>
      <c r="C43" s="60"/>
      <c r="D43" s="60"/>
      <c r="E43" s="60"/>
      <c r="F43" s="60"/>
      <c r="G43" s="65">
        <f t="shared" si="2"/>
        <v>0</v>
      </c>
      <c r="H43" s="65">
        <f t="shared" si="0"/>
        <v>0</v>
      </c>
      <c r="I43" s="60"/>
      <c r="J43" s="60"/>
      <c r="K43" s="60"/>
      <c r="L43" s="60"/>
      <c r="M43" s="65">
        <f t="shared" si="3"/>
        <v>0</v>
      </c>
      <c r="N43" s="65">
        <f t="shared" si="1"/>
        <v>0</v>
      </c>
      <c r="O43" s="18"/>
      <c r="P43" s="18"/>
      <c r="Q43" s="18"/>
    </row>
    <row r="44" spans="1:17" s="19" customFormat="1" ht="21.6" customHeight="1">
      <c r="A44" s="24">
        <f>'विद्य्र्थ्याची माहिती'!A44</f>
        <v>35</v>
      </c>
      <c r="B44" s="25">
        <f>'विद्य्र्थ्याची माहिती'!B44</f>
        <v>0</v>
      </c>
      <c r="C44" s="60"/>
      <c r="D44" s="60"/>
      <c r="E44" s="60"/>
      <c r="F44" s="60"/>
      <c r="G44" s="65">
        <f t="shared" si="2"/>
        <v>0</v>
      </c>
      <c r="H44" s="65">
        <f t="shared" si="0"/>
        <v>0</v>
      </c>
      <c r="I44" s="60"/>
      <c r="J44" s="60"/>
      <c r="K44" s="60"/>
      <c r="L44" s="60"/>
      <c r="M44" s="65">
        <f t="shared" si="3"/>
        <v>0</v>
      </c>
      <c r="N44" s="65">
        <f t="shared" si="1"/>
        <v>0</v>
      </c>
      <c r="O44" s="18"/>
      <c r="P44" s="18"/>
      <c r="Q44" s="18"/>
    </row>
    <row r="45" spans="1:17" s="19" customFormat="1" ht="21.6" customHeight="1">
      <c r="A45" s="24">
        <f>'विद्य्र्थ्याची माहिती'!A45</f>
        <v>36</v>
      </c>
      <c r="B45" s="25">
        <f>'विद्य्र्थ्याची माहिती'!B45</f>
        <v>0</v>
      </c>
      <c r="C45" s="60"/>
      <c r="D45" s="60"/>
      <c r="E45" s="60"/>
      <c r="F45" s="60"/>
      <c r="G45" s="65">
        <f t="shared" si="2"/>
        <v>0</v>
      </c>
      <c r="H45" s="65">
        <f t="shared" si="0"/>
        <v>0</v>
      </c>
      <c r="I45" s="60"/>
      <c r="J45" s="60"/>
      <c r="K45" s="60"/>
      <c r="L45" s="60"/>
      <c r="M45" s="65">
        <f t="shared" si="3"/>
        <v>0</v>
      </c>
      <c r="N45" s="65">
        <f t="shared" si="1"/>
        <v>0</v>
      </c>
      <c r="O45" s="18"/>
      <c r="P45" s="18"/>
      <c r="Q45" s="18"/>
    </row>
    <row r="46" spans="1:17" s="19" customFormat="1" ht="21.6" customHeight="1">
      <c r="A46" s="24">
        <f>'विद्य्र्थ्याची माहिती'!A46</f>
        <v>37</v>
      </c>
      <c r="B46" s="25">
        <f>'विद्य्र्थ्याची माहिती'!B46</f>
        <v>0</v>
      </c>
      <c r="C46" s="60"/>
      <c r="D46" s="60"/>
      <c r="E46" s="60"/>
      <c r="F46" s="60"/>
      <c r="G46" s="65">
        <f t="shared" si="2"/>
        <v>0</v>
      </c>
      <c r="H46" s="65">
        <f t="shared" si="0"/>
        <v>0</v>
      </c>
      <c r="I46" s="60"/>
      <c r="J46" s="60"/>
      <c r="K46" s="60"/>
      <c r="L46" s="60"/>
      <c r="M46" s="65">
        <f t="shared" si="3"/>
        <v>0</v>
      </c>
      <c r="N46" s="65">
        <f t="shared" si="1"/>
        <v>0</v>
      </c>
      <c r="O46" s="18"/>
      <c r="P46" s="18"/>
      <c r="Q46" s="18"/>
    </row>
    <row r="47" spans="1:17" s="19" customFormat="1" ht="21.6" customHeight="1">
      <c r="A47" s="24">
        <f>'विद्य्र्थ्याची माहिती'!A47</f>
        <v>38</v>
      </c>
      <c r="B47" s="25">
        <f>'विद्य्र्थ्याची माहिती'!B47</f>
        <v>0</v>
      </c>
      <c r="C47" s="60"/>
      <c r="D47" s="60"/>
      <c r="E47" s="60"/>
      <c r="F47" s="60"/>
      <c r="G47" s="65">
        <f t="shared" si="2"/>
        <v>0</v>
      </c>
      <c r="H47" s="65">
        <f t="shared" si="0"/>
        <v>0</v>
      </c>
      <c r="I47" s="60"/>
      <c r="J47" s="60"/>
      <c r="K47" s="60"/>
      <c r="L47" s="60"/>
      <c r="M47" s="65">
        <f t="shared" si="3"/>
        <v>0</v>
      </c>
      <c r="N47" s="65">
        <f t="shared" si="1"/>
        <v>0</v>
      </c>
      <c r="O47" s="18"/>
      <c r="P47" s="18"/>
      <c r="Q47" s="18"/>
    </row>
    <row r="48" spans="1:17" s="19" customFormat="1" ht="21.6" customHeight="1">
      <c r="A48" s="24">
        <f>'विद्य्र्थ्याची माहिती'!A48</f>
        <v>39</v>
      </c>
      <c r="B48" s="25">
        <f>'विद्य्र्थ्याची माहिती'!B48</f>
        <v>0</v>
      </c>
      <c r="C48" s="60"/>
      <c r="D48" s="60"/>
      <c r="E48" s="60"/>
      <c r="F48" s="60"/>
      <c r="G48" s="65">
        <f t="shared" si="2"/>
        <v>0</v>
      </c>
      <c r="H48" s="65">
        <f t="shared" si="0"/>
        <v>0</v>
      </c>
      <c r="I48" s="60"/>
      <c r="J48" s="60"/>
      <c r="K48" s="60"/>
      <c r="L48" s="60"/>
      <c r="M48" s="65">
        <f t="shared" si="3"/>
        <v>0</v>
      </c>
      <c r="N48" s="65">
        <f t="shared" si="1"/>
        <v>0</v>
      </c>
      <c r="O48" s="18"/>
      <c r="P48" s="18"/>
      <c r="Q48" s="18"/>
    </row>
    <row r="49" spans="1:17" s="19" customFormat="1" ht="21.6" customHeight="1">
      <c r="A49" s="24">
        <f>'विद्य्र्थ्याची माहिती'!A49</f>
        <v>40</v>
      </c>
      <c r="B49" s="25">
        <f>'विद्य्र्थ्याची माहिती'!B49</f>
        <v>0</v>
      </c>
      <c r="C49" s="60"/>
      <c r="D49" s="60"/>
      <c r="E49" s="60"/>
      <c r="F49" s="60"/>
      <c r="G49" s="65">
        <f t="shared" si="2"/>
        <v>0</v>
      </c>
      <c r="H49" s="65">
        <f t="shared" si="0"/>
        <v>0</v>
      </c>
      <c r="I49" s="60"/>
      <c r="J49" s="60"/>
      <c r="K49" s="60"/>
      <c r="L49" s="60"/>
      <c r="M49" s="65">
        <f t="shared" si="3"/>
        <v>0</v>
      </c>
      <c r="N49" s="65">
        <f t="shared" si="1"/>
        <v>0</v>
      </c>
      <c r="O49" s="18"/>
      <c r="P49" s="18"/>
      <c r="Q49" s="18"/>
    </row>
    <row r="50" spans="1:17" s="19" customFormat="1" ht="21.6" customHeight="1">
      <c r="A50" s="24">
        <f>'विद्य्र्थ्याची माहिती'!A50</f>
        <v>41</v>
      </c>
      <c r="B50" s="25">
        <f>'विद्य्र्थ्याची माहिती'!B50</f>
        <v>0</v>
      </c>
      <c r="C50" s="60"/>
      <c r="D50" s="60"/>
      <c r="E50" s="60"/>
      <c r="F50" s="60"/>
      <c r="G50" s="65">
        <f t="shared" si="2"/>
        <v>0</v>
      </c>
      <c r="H50" s="65">
        <f t="shared" si="0"/>
        <v>0</v>
      </c>
      <c r="I50" s="60"/>
      <c r="J50" s="60"/>
      <c r="K50" s="60"/>
      <c r="L50" s="60"/>
      <c r="M50" s="65">
        <f t="shared" si="3"/>
        <v>0</v>
      </c>
      <c r="N50" s="65">
        <f t="shared" si="1"/>
        <v>0</v>
      </c>
      <c r="O50" s="18"/>
      <c r="P50" s="18"/>
      <c r="Q50" s="18"/>
    </row>
    <row r="51" spans="1:17" s="19" customFormat="1" ht="21.6" customHeight="1">
      <c r="A51" s="24">
        <f>'विद्य्र्थ्याची माहिती'!A51</f>
        <v>42</v>
      </c>
      <c r="B51" s="25">
        <f>'विद्य्र्थ्याची माहिती'!B51</f>
        <v>0</v>
      </c>
      <c r="C51" s="60"/>
      <c r="D51" s="60"/>
      <c r="E51" s="60"/>
      <c r="F51" s="60"/>
      <c r="G51" s="65">
        <f t="shared" si="2"/>
        <v>0</v>
      </c>
      <c r="H51" s="65">
        <f t="shared" si="0"/>
        <v>0</v>
      </c>
      <c r="I51" s="60"/>
      <c r="J51" s="60"/>
      <c r="K51" s="60"/>
      <c r="L51" s="60"/>
      <c r="M51" s="65">
        <f t="shared" si="3"/>
        <v>0</v>
      </c>
      <c r="N51" s="65">
        <f t="shared" si="1"/>
        <v>0</v>
      </c>
      <c r="O51" s="18"/>
      <c r="P51" s="18"/>
      <c r="Q51" s="18"/>
    </row>
    <row r="52" spans="1:17" s="19" customFormat="1" ht="21.6" customHeight="1">
      <c r="A52" s="24">
        <f>'विद्य्र्थ्याची माहिती'!A52</f>
        <v>43</v>
      </c>
      <c r="B52" s="25">
        <f>'विद्य्र्थ्याची माहिती'!B52</f>
        <v>0</v>
      </c>
      <c r="C52" s="60"/>
      <c r="D52" s="60"/>
      <c r="E52" s="60"/>
      <c r="F52" s="60"/>
      <c r="G52" s="65">
        <f t="shared" si="2"/>
        <v>0</v>
      </c>
      <c r="H52" s="65">
        <f t="shared" si="0"/>
        <v>0</v>
      </c>
      <c r="I52" s="60"/>
      <c r="J52" s="60"/>
      <c r="K52" s="60"/>
      <c r="L52" s="60"/>
      <c r="M52" s="65">
        <f t="shared" si="3"/>
        <v>0</v>
      </c>
      <c r="N52" s="65">
        <f t="shared" si="1"/>
        <v>0</v>
      </c>
      <c r="O52" s="18"/>
      <c r="P52" s="18"/>
      <c r="Q52" s="18"/>
    </row>
    <row r="53" spans="1:17" s="19" customFormat="1" ht="21.6" customHeight="1">
      <c r="A53" s="24">
        <f>'विद्य्र्थ्याची माहिती'!A53</f>
        <v>44</v>
      </c>
      <c r="B53" s="25">
        <f>'विद्य्र्थ्याची माहिती'!B53</f>
        <v>0</v>
      </c>
      <c r="C53" s="60"/>
      <c r="D53" s="60"/>
      <c r="E53" s="60"/>
      <c r="F53" s="60"/>
      <c r="G53" s="65">
        <f t="shared" si="2"/>
        <v>0</v>
      </c>
      <c r="H53" s="65">
        <f t="shared" si="0"/>
        <v>0</v>
      </c>
      <c r="I53" s="60"/>
      <c r="J53" s="60"/>
      <c r="K53" s="60"/>
      <c r="L53" s="60"/>
      <c r="M53" s="65">
        <f t="shared" si="3"/>
        <v>0</v>
      </c>
      <c r="N53" s="65">
        <f t="shared" si="1"/>
        <v>0</v>
      </c>
      <c r="O53" s="18"/>
      <c r="P53" s="18"/>
      <c r="Q53" s="18"/>
    </row>
    <row r="54" spans="1:17" s="19" customFormat="1" ht="21.6" customHeight="1">
      <c r="A54" s="24">
        <f>'विद्य्र्थ्याची माहिती'!A54</f>
        <v>45</v>
      </c>
      <c r="B54" s="25">
        <f>'विद्य्र्थ्याची माहिती'!B54</f>
        <v>0</v>
      </c>
      <c r="C54" s="60"/>
      <c r="D54" s="60"/>
      <c r="E54" s="60"/>
      <c r="F54" s="60"/>
      <c r="G54" s="65">
        <f t="shared" si="2"/>
        <v>0</v>
      </c>
      <c r="H54" s="65">
        <f t="shared" si="0"/>
        <v>0</v>
      </c>
      <c r="I54" s="60"/>
      <c r="J54" s="60"/>
      <c r="K54" s="60"/>
      <c r="L54" s="60"/>
      <c r="M54" s="65">
        <f t="shared" si="3"/>
        <v>0</v>
      </c>
      <c r="N54" s="65">
        <f t="shared" si="1"/>
        <v>0</v>
      </c>
      <c r="O54" s="18"/>
      <c r="P54" s="18"/>
      <c r="Q54" s="18"/>
    </row>
    <row r="55" spans="1:17" s="19" customFormat="1" ht="21.6" customHeight="1">
      <c r="A55" s="24">
        <f>'विद्य्र्थ्याची माहिती'!A55</f>
        <v>46</v>
      </c>
      <c r="B55" s="25">
        <f>'विद्य्र्थ्याची माहिती'!B55</f>
        <v>0</v>
      </c>
      <c r="C55" s="60"/>
      <c r="D55" s="60"/>
      <c r="E55" s="60"/>
      <c r="F55" s="60"/>
      <c r="G55" s="65">
        <f t="shared" si="2"/>
        <v>0</v>
      </c>
      <c r="H55" s="65">
        <f t="shared" si="0"/>
        <v>0</v>
      </c>
      <c r="I55" s="60"/>
      <c r="J55" s="60"/>
      <c r="K55" s="60"/>
      <c r="L55" s="60"/>
      <c r="M55" s="65">
        <f t="shared" si="3"/>
        <v>0</v>
      </c>
      <c r="N55" s="65">
        <f t="shared" si="1"/>
        <v>0</v>
      </c>
      <c r="O55" s="18"/>
      <c r="P55" s="18"/>
      <c r="Q55" s="18"/>
    </row>
    <row r="56" spans="1:17" s="19" customFormat="1" ht="21.6" customHeight="1">
      <c r="A56" s="24">
        <f>'विद्य्र्थ्याची माहिती'!A56</f>
        <v>47</v>
      </c>
      <c r="B56" s="25">
        <f>'विद्य्र्थ्याची माहिती'!B56</f>
        <v>0</v>
      </c>
      <c r="C56" s="60"/>
      <c r="D56" s="60"/>
      <c r="E56" s="60"/>
      <c r="F56" s="60"/>
      <c r="G56" s="65">
        <f t="shared" si="2"/>
        <v>0</v>
      </c>
      <c r="H56" s="65">
        <f t="shared" si="0"/>
        <v>0</v>
      </c>
      <c r="I56" s="60"/>
      <c r="J56" s="60"/>
      <c r="K56" s="60"/>
      <c r="L56" s="60"/>
      <c r="M56" s="65">
        <f t="shared" si="3"/>
        <v>0</v>
      </c>
      <c r="N56" s="65">
        <f t="shared" si="1"/>
        <v>0</v>
      </c>
      <c r="O56" s="18"/>
      <c r="P56" s="18"/>
      <c r="Q56" s="18"/>
    </row>
    <row r="57" spans="1:17" s="19" customFormat="1" ht="21.6" customHeight="1">
      <c r="A57" s="24">
        <f>'विद्य्र्थ्याची माहिती'!A57</f>
        <v>48</v>
      </c>
      <c r="B57" s="25">
        <f>'विद्य्र्थ्याची माहिती'!B57</f>
        <v>0</v>
      </c>
      <c r="C57" s="60"/>
      <c r="D57" s="60"/>
      <c r="E57" s="60"/>
      <c r="F57" s="60"/>
      <c r="G57" s="65">
        <f t="shared" si="2"/>
        <v>0</v>
      </c>
      <c r="H57" s="65">
        <f t="shared" si="0"/>
        <v>0</v>
      </c>
      <c r="I57" s="60"/>
      <c r="J57" s="60"/>
      <c r="K57" s="60"/>
      <c r="L57" s="60"/>
      <c r="M57" s="65">
        <f t="shared" si="3"/>
        <v>0</v>
      </c>
      <c r="N57" s="65">
        <f t="shared" si="1"/>
        <v>0</v>
      </c>
      <c r="O57" s="18"/>
      <c r="P57" s="18"/>
      <c r="Q57" s="18"/>
    </row>
    <row r="58" spans="1:17" s="19" customFormat="1" ht="21.6" customHeight="1">
      <c r="A58" s="24">
        <f>'विद्य्र्थ्याची माहिती'!A58</f>
        <v>49</v>
      </c>
      <c r="B58" s="25">
        <f>'विद्य्र्थ्याची माहिती'!B58</f>
        <v>0</v>
      </c>
      <c r="C58" s="60"/>
      <c r="D58" s="60"/>
      <c r="E58" s="60"/>
      <c r="F58" s="60"/>
      <c r="G58" s="65">
        <f t="shared" si="2"/>
        <v>0</v>
      </c>
      <c r="H58" s="65">
        <f t="shared" si="0"/>
        <v>0</v>
      </c>
      <c r="I58" s="60"/>
      <c r="J58" s="60"/>
      <c r="K58" s="60"/>
      <c r="L58" s="60"/>
      <c r="M58" s="65">
        <f t="shared" si="3"/>
        <v>0</v>
      </c>
      <c r="N58" s="65">
        <f t="shared" si="1"/>
        <v>0</v>
      </c>
      <c r="O58" s="18"/>
      <c r="P58" s="18"/>
      <c r="Q58" s="18"/>
    </row>
    <row r="59" spans="1:17" s="19" customFormat="1" ht="21.6" customHeight="1">
      <c r="A59" s="24">
        <f>'विद्य्र्थ्याची माहिती'!A59</f>
        <v>50</v>
      </c>
      <c r="B59" s="25">
        <f>'विद्य्र्थ्याची माहिती'!B59</f>
        <v>0</v>
      </c>
      <c r="C59" s="60"/>
      <c r="D59" s="60"/>
      <c r="E59" s="60"/>
      <c r="F59" s="60"/>
      <c r="G59" s="65">
        <f t="shared" si="2"/>
        <v>0</v>
      </c>
      <c r="H59" s="65">
        <f t="shared" si="0"/>
        <v>0</v>
      </c>
      <c r="I59" s="60"/>
      <c r="J59" s="60"/>
      <c r="K59" s="60"/>
      <c r="L59" s="60"/>
      <c r="M59" s="65">
        <f t="shared" si="3"/>
        <v>0</v>
      </c>
      <c r="N59" s="65">
        <f t="shared" si="1"/>
        <v>0</v>
      </c>
      <c r="O59" s="18"/>
      <c r="P59" s="18"/>
      <c r="Q59" s="18"/>
    </row>
    <row r="60" spans="1:17" s="11" customFormat="1" ht="21.6" customHeight="1">
      <c r="A60" s="325">
        <f>'विद्य्र्थ्याची माहिती'!A60</f>
        <v>51</v>
      </c>
      <c r="B60" s="326">
        <f>'विद्य्र्थ्याची माहिती'!B60</f>
        <v>0</v>
      </c>
      <c r="C60" s="60"/>
      <c r="D60" s="60"/>
      <c r="E60" s="60"/>
      <c r="F60" s="60"/>
      <c r="G60" s="276">
        <f t="shared" si="2"/>
        <v>0</v>
      </c>
      <c r="H60" s="276">
        <f t="shared" si="0"/>
        <v>0</v>
      </c>
      <c r="I60" s="60"/>
      <c r="J60" s="60"/>
      <c r="K60" s="60"/>
      <c r="L60" s="60"/>
      <c r="M60" s="276">
        <f t="shared" si="3"/>
        <v>0</v>
      </c>
      <c r="N60" s="276">
        <f t="shared" si="1"/>
        <v>0</v>
      </c>
      <c r="O60" s="335"/>
      <c r="P60" s="335"/>
      <c r="Q60" s="335"/>
    </row>
    <row r="61" spans="1:17" s="11" customFormat="1" ht="21.6" customHeight="1">
      <c r="A61" s="325">
        <f>'विद्य्र्थ्याची माहिती'!A61</f>
        <v>52</v>
      </c>
      <c r="B61" s="326">
        <f>'विद्य्र्थ्याची माहिती'!B61</f>
        <v>0</v>
      </c>
      <c r="C61" s="60"/>
      <c r="D61" s="60"/>
      <c r="E61" s="60"/>
      <c r="F61" s="60"/>
      <c r="G61" s="276">
        <f t="shared" si="2"/>
        <v>0</v>
      </c>
      <c r="H61" s="276">
        <f t="shared" si="0"/>
        <v>0</v>
      </c>
      <c r="I61" s="60"/>
      <c r="J61" s="60"/>
      <c r="K61" s="60"/>
      <c r="L61" s="60"/>
      <c r="M61" s="276">
        <f t="shared" si="3"/>
        <v>0</v>
      </c>
      <c r="N61" s="276">
        <f t="shared" si="1"/>
        <v>0</v>
      </c>
      <c r="O61" s="335"/>
      <c r="P61" s="335"/>
      <c r="Q61" s="335"/>
    </row>
    <row r="62" spans="1:17" s="11" customFormat="1" ht="21.6" customHeight="1">
      <c r="A62" s="325">
        <f>'विद्य्र्थ्याची माहिती'!A62</f>
        <v>53</v>
      </c>
      <c r="B62" s="326">
        <f>'विद्य्र्थ्याची माहिती'!B62</f>
        <v>0</v>
      </c>
      <c r="C62" s="60"/>
      <c r="D62" s="60"/>
      <c r="E62" s="60"/>
      <c r="F62" s="60"/>
      <c r="G62" s="276">
        <f t="shared" si="2"/>
        <v>0</v>
      </c>
      <c r="H62" s="276">
        <f t="shared" si="0"/>
        <v>0</v>
      </c>
      <c r="I62" s="60"/>
      <c r="J62" s="60"/>
      <c r="K62" s="60"/>
      <c r="L62" s="60"/>
      <c r="M62" s="276">
        <f t="shared" si="3"/>
        <v>0</v>
      </c>
      <c r="N62" s="276">
        <f t="shared" si="1"/>
        <v>0</v>
      </c>
      <c r="O62" s="335"/>
      <c r="P62" s="335"/>
      <c r="Q62" s="335"/>
    </row>
    <row r="63" spans="1:17" s="11" customFormat="1" ht="21.6" customHeight="1">
      <c r="A63" s="325">
        <f>'विद्य्र्थ्याची माहिती'!A63</f>
        <v>54</v>
      </c>
      <c r="B63" s="326">
        <f>'विद्य्र्थ्याची माहिती'!B63</f>
        <v>0</v>
      </c>
      <c r="C63" s="60"/>
      <c r="D63" s="60"/>
      <c r="E63" s="60"/>
      <c r="F63" s="60"/>
      <c r="G63" s="276">
        <f t="shared" si="2"/>
        <v>0</v>
      </c>
      <c r="H63" s="276">
        <f t="shared" si="0"/>
        <v>0</v>
      </c>
      <c r="I63" s="60"/>
      <c r="J63" s="60"/>
      <c r="K63" s="60"/>
      <c r="L63" s="60"/>
      <c r="M63" s="276">
        <f t="shared" si="3"/>
        <v>0</v>
      </c>
      <c r="N63" s="276">
        <f t="shared" si="1"/>
        <v>0</v>
      </c>
      <c r="O63" s="335"/>
      <c r="P63" s="335"/>
      <c r="Q63" s="335"/>
    </row>
    <row r="64" spans="1:17" s="11" customFormat="1" ht="21.6" customHeight="1">
      <c r="A64" s="325">
        <f>'विद्य्र्थ्याची माहिती'!A64</f>
        <v>55</v>
      </c>
      <c r="B64" s="326">
        <f>'विद्य्र्थ्याची माहिती'!B64</f>
        <v>0</v>
      </c>
      <c r="C64" s="60"/>
      <c r="D64" s="60"/>
      <c r="E64" s="60"/>
      <c r="F64" s="60"/>
      <c r="G64" s="276">
        <f t="shared" si="2"/>
        <v>0</v>
      </c>
      <c r="H64" s="276">
        <f t="shared" si="0"/>
        <v>0</v>
      </c>
      <c r="I64" s="60"/>
      <c r="J64" s="60"/>
      <c r="K64" s="60"/>
      <c r="L64" s="60"/>
      <c r="M64" s="276">
        <f t="shared" si="3"/>
        <v>0</v>
      </c>
      <c r="N64" s="276">
        <f t="shared" si="1"/>
        <v>0</v>
      </c>
      <c r="O64" s="335"/>
      <c r="P64" s="335"/>
      <c r="Q64" s="335"/>
    </row>
    <row r="65" spans="1:17" s="11" customFormat="1" ht="21.6" customHeight="1">
      <c r="A65" s="325">
        <f>'विद्य्र्थ्याची माहिती'!A65</f>
        <v>56</v>
      </c>
      <c r="B65" s="326">
        <f>'विद्य्र्थ्याची माहिती'!B65</f>
        <v>0</v>
      </c>
      <c r="C65" s="60"/>
      <c r="D65" s="60"/>
      <c r="E65" s="60"/>
      <c r="F65" s="60"/>
      <c r="G65" s="276">
        <f t="shared" si="2"/>
        <v>0</v>
      </c>
      <c r="H65" s="276">
        <f t="shared" si="0"/>
        <v>0</v>
      </c>
      <c r="I65" s="60"/>
      <c r="J65" s="60"/>
      <c r="K65" s="60"/>
      <c r="L65" s="60"/>
      <c r="M65" s="276">
        <f t="shared" si="3"/>
        <v>0</v>
      </c>
      <c r="N65" s="276">
        <f t="shared" si="1"/>
        <v>0</v>
      </c>
      <c r="O65" s="335"/>
      <c r="P65" s="335"/>
      <c r="Q65" s="335"/>
    </row>
    <row r="66" spans="1:17" s="11" customFormat="1" ht="21.6" customHeight="1">
      <c r="A66" s="325">
        <f>'विद्य्र्थ्याची माहिती'!A66</f>
        <v>57</v>
      </c>
      <c r="B66" s="326">
        <f>'विद्य्र्थ्याची माहिती'!B66</f>
        <v>0</v>
      </c>
      <c r="C66" s="60"/>
      <c r="D66" s="60"/>
      <c r="E66" s="60"/>
      <c r="F66" s="60"/>
      <c r="G66" s="276">
        <f t="shared" si="2"/>
        <v>0</v>
      </c>
      <c r="H66" s="276">
        <f t="shared" si="0"/>
        <v>0</v>
      </c>
      <c r="I66" s="60"/>
      <c r="J66" s="60"/>
      <c r="K66" s="60"/>
      <c r="L66" s="60"/>
      <c r="M66" s="276">
        <f t="shared" si="3"/>
        <v>0</v>
      </c>
      <c r="N66" s="276">
        <f t="shared" si="1"/>
        <v>0</v>
      </c>
      <c r="O66" s="335"/>
      <c r="P66" s="335"/>
      <c r="Q66" s="335"/>
    </row>
    <row r="67" spans="1:17" s="11" customFormat="1" ht="21.6" customHeight="1">
      <c r="A67" s="325">
        <f>'विद्य्र्थ्याची माहिती'!A67</f>
        <v>58</v>
      </c>
      <c r="B67" s="326">
        <f>'विद्य्र्थ्याची माहिती'!B67</f>
        <v>0</v>
      </c>
      <c r="C67" s="60"/>
      <c r="D67" s="60"/>
      <c r="E67" s="60"/>
      <c r="F67" s="60"/>
      <c r="G67" s="276">
        <f t="shared" si="2"/>
        <v>0</v>
      </c>
      <c r="H67" s="276">
        <f t="shared" si="0"/>
        <v>0</v>
      </c>
      <c r="I67" s="60"/>
      <c r="J67" s="60"/>
      <c r="K67" s="60"/>
      <c r="L67" s="60"/>
      <c r="M67" s="276">
        <f t="shared" si="3"/>
        <v>0</v>
      </c>
      <c r="N67" s="276">
        <f t="shared" si="1"/>
        <v>0</v>
      </c>
      <c r="O67" s="335"/>
      <c r="P67" s="335"/>
      <c r="Q67" s="335"/>
    </row>
    <row r="68" spans="1:17" s="11" customFormat="1" ht="21.6" customHeight="1">
      <c r="A68" s="325">
        <f>'विद्य्र्थ्याची माहिती'!A68</f>
        <v>59</v>
      </c>
      <c r="B68" s="326">
        <f>'विद्य्र्थ्याची माहिती'!B68</f>
        <v>0</v>
      </c>
      <c r="C68" s="60"/>
      <c r="D68" s="60"/>
      <c r="E68" s="60"/>
      <c r="F68" s="60"/>
      <c r="G68" s="276">
        <f t="shared" si="2"/>
        <v>0</v>
      </c>
      <c r="H68" s="276">
        <f t="shared" si="0"/>
        <v>0</v>
      </c>
      <c r="I68" s="60"/>
      <c r="J68" s="60"/>
      <c r="K68" s="60"/>
      <c r="L68" s="60"/>
      <c r="M68" s="276">
        <f t="shared" si="3"/>
        <v>0</v>
      </c>
      <c r="N68" s="276">
        <f t="shared" si="1"/>
        <v>0</v>
      </c>
      <c r="O68" s="335"/>
      <c r="P68" s="335"/>
      <c r="Q68" s="335"/>
    </row>
    <row r="69" spans="1:17" s="11" customFormat="1" ht="21.6" customHeight="1">
      <c r="A69" s="325">
        <f>'विद्य्र्थ्याची माहिती'!A69</f>
        <v>60</v>
      </c>
      <c r="B69" s="326">
        <f>'विद्य्र्थ्याची माहिती'!B69</f>
        <v>0</v>
      </c>
      <c r="C69" s="60"/>
      <c r="D69" s="60"/>
      <c r="E69" s="60"/>
      <c r="F69" s="60"/>
      <c r="G69" s="276">
        <f t="shared" si="2"/>
        <v>0</v>
      </c>
      <c r="H69" s="276">
        <f t="shared" si="0"/>
        <v>0</v>
      </c>
      <c r="I69" s="60"/>
      <c r="J69" s="60"/>
      <c r="K69" s="60"/>
      <c r="L69" s="60"/>
      <c r="M69" s="276">
        <f t="shared" si="3"/>
        <v>0</v>
      </c>
      <c r="N69" s="276">
        <f t="shared" si="1"/>
        <v>0</v>
      </c>
      <c r="O69" s="335"/>
      <c r="P69" s="335"/>
      <c r="Q69" s="335"/>
    </row>
    <row r="70" spans="1:17" s="7" customFormat="1" ht="21.6" customHeight="1">
      <c r="A70" s="424" t="s">
        <v>145</v>
      </c>
      <c r="B70" s="424"/>
      <c r="C70" s="424"/>
      <c r="D70" s="424"/>
      <c r="E70" s="424"/>
      <c r="F70" s="424"/>
      <c r="G70" s="424"/>
      <c r="H70" s="424"/>
      <c r="I70" s="424"/>
      <c r="J70" s="424"/>
      <c r="K70" s="424"/>
      <c r="L70" s="424"/>
      <c r="M70" s="424"/>
      <c r="N70" s="424"/>
    </row>
    <row r="71" spans="1:17" s="7" customFormat="1" ht="21.6" customHeight="1"/>
    <row r="72" spans="1:17" ht="21.6" customHeight="1">
      <c r="A72" s="7"/>
      <c r="B72" s="12" t="str">
        <f>MASTER!B20</f>
        <v>श्री. लेंडे के. व्ही./ श्री.कोटकर एस.बी.</v>
      </c>
      <c r="C72" s="7"/>
      <c r="D72" s="7"/>
      <c r="E72" s="7"/>
      <c r="F72" s="7"/>
      <c r="G72" s="7"/>
      <c r="H72" s="7"/>
      <c r="I72" s="7"/>
      <c r="J72" s="433" t="str">
        <f>MASTER!B8</f>
        <v>श्री. लेंडे किरण विठ्ठल</v>
      </c>
      <c r="K72" s="433"/>
      <c r="L72" s="433"/>
      <c r="M72" s="433"/>
      <c r="N72" s="433"/>
      <c r="O72" s="7"/>
      <c r="P72" s="7"/>
    </row>
    <row r="73" spans="1:17" ht="21.6" customHeight="1">
      <c r="A73" s="7"/>
      <c r="B73" s="31" t="s">
        <v>31</v>
      </c>
      <c r="C73" s="7"/>
      <c r="D73" s="7"/>
      <c r="E73" s="7"/>
      <c r="F73" s="7"/>
      <c r="G73" s="7"/>
      <c r="H73" s="7"/>
      <c r="I73" s="7"/>
      <c r="J73" s="432" t="s">
        <v>42</v>
      </c>
      <c r="K73" s="432"/>
      <c r="L73" s="432"/>
      <c r="M73" s="432"/>
      <c r="N73" s="432"/>
      <c r="O73" s="7"/>
      <c r="P73" s="7"/>
    </row>
    <row r="74" spans="1:17" ht="21.6" customHeight="1">
      <c r="A74" s="7"/>
      <c r="B74" s="7"/>
      <c r="C74" s="7"/>
      <c r="D74" s="7"/>
      <c r="E74" s="7"/>
      <c r="F74" s="7"/>
      <c r="G74" s="7"/>
      <c r="H74" s="7"/>
      <c r="I74" s="7"/>
      <c r="J74" s="7"/>
      <c r="K74" s="7"/>
      <c r="L74" s="7"/>
      <c r="M74" s="7"/>
      <c r="N74" s="7"/>
      <c r="O74" s="7"/>
      <c r="P74" s="7"/>
    </row>
    <row r="75" spans="1:17" ht="21.6" customHeight="1">
      <c r="A75" s="7"/>
      <c r="B75" s="7"/>
      <c r="C75" s="7"/>
      <c r="D75" s="7"/>
      <c r="E75" s="7"/>
      <c r="F75" s="7"/>
      <c r="G75" s="7"/>
      <c r="H75" s="7"/>
      <c r="I75" s="7"/>
      <c r="J75" s="7"/>
      <c r="K75" s="7"/>
      <c r="L75" s="7"/>
      <c r="M75" s="7"/>
      <c r="N75" s="7"/>
      <c r="O75" s="7"/>
      <c r="P75" s="7"/>
    </row>
    <row r="76" spans="1:17" ht="21.6" customHeight="1">
      <c r="A76" s="7"/>
      <c r="B76" s="7"/>
      <c r="C76" s="7"/>
      <c r="D76" s="7"/>
      <c r="E76" s="7"/>
      <c r="F76" s="7"/>
      <c r="G76" s="7"/>
      <c r="H76" s="7"/>
      <c r="I76" s="7"/>
      <c r="J76" s="7"/>
      <c r="K76" s="7"/>
      <c r="L76" s="7"/>
      <c r="M76" s="7"/>
      <c r="N76" s="7"/>
      <c r="O76" s="7"/>
      <c r="P76" s="7"/>
    </row>
    <row r="77" spans="1:17" ht="21.6" customHeight="1">
      <c r="A77" s="7"/>
      <c r="B77" s="7"/>
      <c r="C77" s="7"/>
      <c r="D77" s="7"/>
      <c r="E77" s="7"/>
      <c r="F77" s="7"/>
      <c r="G77" s="7"/>
      <c r="H77" s="7"/>
      <c r="I77" s="7"/>
      <c r="J77" s="7"/>
      <c r="K77" s="7"/>
      <c r="L77" s="7"/>
      <c r="M77" s="7"/>
      <c r="N77" s="7"/>
      <c r="O77" s="7"/>
      <c r="P77" s="7"/>
    </row>
    <row r="78" spans="1:17" ht="21.6" customHeight="1">
      <c r="A78" s="7"/>
      <c r="B78" s="7"/>
      <c r="C78" s="7"/>
      <c r="D78" s="7"/>
      <c r="E78" s="7"/>
      <c r="F78" s="7"/>
      <c r="G78" s="7"/>
      <c r="H78" s="7"/>
      <c r="I78" s="7"/>
      <c r="J78" s="7"/>
      <c r="K78" s="7"/>
      <c r="L78" s="7"/>
      <c r="M78" s="7"/>
      <c r="N78" s="7"/>
      <c r="O78" s="7"/>
      <c r="P78" s="7"/>
    </row>
    <row r="79" spans="1:17" ht="21.6" customHeight="1">
      <c r="A79" s="7"/>
      <c r="B79" s="7"/>
      <c r="C79" s="7"/>
      <c r="D79" s="7"/>
      <c r="E79" s="7"/>
      <c r="F79" s="7"/>
      <c r="G79" s="7"/>
      <c r="H79" s="7"/>
      <c r="I79" s="7"/>
      <c r="J79" s="7"/>
      <c r="K79" s="7"/>
      <c r="L79" s="7"/>
      <c r="M79" s="7"/>
      <c r="N79" s="7"/>
      <c r="O79" s="7"/>
      <c r="P79" s="7"/>
    </row>
    <row r="80" spans="1:17" ht="21.6" customHeight="1">
      <c r="A80" s="7"/>
      <c r="B80" s="7"/>
      <c r="C80" s="7"/>
      <c r="D80" s="7"/>
      <c r="E80" s="7"/>
      <c r="F80" s="7"/>
      <c r="G80" s="7"/>
      <c r="H80" s="7"/>
      <c r="I80" s="7"/>
      <c r="J80" s="7"/>
      <c r="K80" s="7"/>
      <c r="L80" s="7"/>
      <c r="M80" s="7"/>
      <c r="N80" s="7"/>
      <c r="O80" s="7"/>
      <c r="P80" s="7"/>
    </row>
    <row r="81" spans="1:16" ht="21.6" customHeight="1">
      <c r="A81" s="7"/>
      <c r="B81" s="7"/>
      <c r="C81" s="7"/>
      <c r="D81" s="7"/>
      <c r="E81" s="7"/>
      <c r="F81" s="7"/>
      <c r="G81" s="7"/>
      <c r="H81" s="7"/>
      <c r="I81" s="7"/>
      <c r="J81" s="7"/>
      <c r="K81" s="7"/>
      <c r="L81" s="7"/>
      <c r="M81" s="7"/>
      <c r="N81" s="7"/>
      <c r="O81" s="7"/>
      <c r="P81" s="7"/>
    </row>
    <row r="82" spans="1:16" ht="21.6" customHeight="1">
      <c r="O82" s="7"/>
      <c r="P82" s="7"/>
    </row>
    <row r="83" spans="1:16" ht="21.6" customHeight="1">
      <c r="O83" s="7"/>
      <c r="P83" s="7"/>
    </row>
  </sheetData>
  <sheetProtection algorithmName="SHA-512" hashValue="u5J6UU/23CfDUfzB8kAsSojf/FR4mcMP2jALQpQOIgqh4aRMtTimKFQ7vnPYoWZVpSy4wl3pb84+/0Tjtz38Mw==" saltValue="sbNOYk4VXID9DNpf4tHR3w==" spinCount="100000" sheet="1" objects="1" scenarios="1"/>
  <mergeCells count="28">
    <mergeCell ref="A70:N70"/>
    <mergeCell ref="J72:N72"/>
    <mergeCell ref="J73:N73"/>
    <mergeCell ref="C6:D6"/>
    <mergeCell ref="E6:F6"/>
    <mergeCell ref="G6:G8"/>
    <mergeCell ref="H6:H8"/>
    <mergeCell ref="I7:I8"/>
    <mergeCell ref="J7:J8"/>
    <mergeCell ref="K7:K8"/>
    <mergeCell ref="L7:L8"/>
    <mergeCell ref="A5:A9"/>
    <mergeCell ref="B5:B9"/>
    <mergeCell ref="C5:H5"/>
    <mergeCell ref="I5:N5"/>
    <mergeCell ref="I6:J6"/>
    <mergeCell ref="K6:L6"/>
    <mergeCell ref="M6:M8"/>
    <mergeCell ref="N6:N8"/>
    <mergeCell ref="C7:C8"/>
    <mergeCell ref="D7:D8"/>
    <mergeCell ref="E7:E8"/>
    <mergeCell ref="F7:F8"/>
    <mergeCell ref="A4:D4"/>
    <mergeCell ref="E4:N4"/>
    <mergeCell ref="C3:G3"/>
    <mergeCell ref="H3:N3"/>
    <mergeCell ref="A1:N2"/>
  </mergeCells>
  <pageMargins left="0.5" right="0.25" top="0.25" bottom="1" header="0" footer="0"/>
  <pageSetup paperSize="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T80"/>
  <sheetViews>
    <sheetView view="pageBreakPreview" zoomScale="6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2.42578125" style="12" customWidth="1"/>
    <col min="3" max="16" width="5.140625" style="12" customWidth="1"/>
    <col min="17" max="16384" width="9.140625" style="12"/>
  </cols>
  <sheetData>
    <row r="1" spans="1:20"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20" s="7" customFormat="1" ht="21.6" customHeight="1">
      <c r="A2" s="439"/>
      <c r="B2" s="440"/>
      <c r="C2" s="440"/>
      <c r="D2" s="440"/>
      <c r="E2" s="440"/>
      <c r="F2" s="440"/>
      <c r="G2" s="440"/>
      <c r="H2" s="440"/>
      <c r="I2" s="440"/>
      <c r="J2" s="440"/>
      <c r="K2" s="440"/>
      <c r="L2" s="440"/>
      <c r="M2" s="440"/>
      <c r="N2" s="440"/>
      <c r="O2" s="440"/>
      <c r="P2" s="441"/>
    </row>
    <row r="3" spans="1:20" s="53" customFormat="1" ht="21.6" customHeight="1">
      <c r="A3" s="35" t="s">
        <v>122</v>
      </c>
      <c r="B3" s="477" t="str">
        <f>MASTER!B6</f>
        <v>9 वी</v>
      </c>
      <c r="C3" s="477"/>
      <c r="D3" s="422"/>
      <c r="E3" s="422"/>
      <c r="F3" s="422"/>
      <c r="G3" s="422"/>
      <c r="H3" s="422"/>
      <c r="I3" s="422"/>
      <c r="J3" s="423" t="s">
        <v>295</v>
      </c>
      <c r="K3" s="423"/>
      <c r="L3" s="423"/>
      <c r="M3" s="423"/>
      <c r="N3" s="423"/>
      <c r="O3" s="423"/>
      <c r="P3" s="420"/>
    </row>
    <row r="4" spans="1:20" s="7" customFormat="1" ht="21.6" customHeight="1">
      <c r="A4" s="451" t="str">
        <f>MASTER!H15</f>
        <v>वार्षिक निकाल पत्रक (सन 2026-2027)</v>
      </c>
      <c r="B4" s="422"/>
      <c r="C4" s="422"/>
      <c r="D4" s="422"/>
      <c r="E4" s="422"/>
      <c r="F4" s="422"/>
      <c r="G4" s="422"/>
      <c r="H4" s="422"/>
      <c r="I4" s="422"/>
      <c r="J4" s="422"/>
      <c r="K4" s="422"/>
      <c r="L4" s="422"/>
      <c r="M4" s="422"/>
      <c r="N4" s="422"/>
      <c r="O4" s="422"/>
      <c r="P4" s="452"/>
    </row>
    <row r="5" spans="1:20" s="7" customFormat="1" ht="21.6" customHeight="1">
      <c r="A5" s="419" t="str">
        <f>MASTER!C7</f>
        <v>वर्ग शिक्षक- श्री. ढगे भरत बुधाजी</v>
      </c>
      <c r="B5" s="429"/>
      <c r="C5" s="429"/>
      <c r="D5" s="429"/>
      <c r="E5" s="429"/>
      <c r="F5" s="429"/>
      <c r="G5" s="423" t="str">
        <f>MASTER!C21</f>
        <v>विषय शिक्षक- श्री. खरात दिलीप मुरलीधर</v>
      </c>
      <c r="H5" s="423"/>
      <c r="I5" s="423"/>
      <c r="J5" s="423"/>
      <c r="K5" s="423"/>
      <c r="L5" s="423"/>
      <c r="M5" s="423"/>
      <c r="N5" s="423"/>
      <c r="O5" s="423"/>
      <c r="P5" s="420"/>
      <c r="Q5" s="12"/>
    </row>
    <row r="6" spans="1:20" ht="21.6" customHeight="1">
      <c r="A6" s="453" t="s">
        <v>193</v>
      </c>
      <c r="B6" s="483" t="s">
        <v>28</v>
      </c>
      <c r="C6" s="451" t="s">
        <v>1</v>
      </c>
      <c r="D6" s="422"/>
      <c r="E6" s="422"/>
      <c r="F6" s="422"/>
      <c r="G6" s="422"/>
      <c r="H6" s="422"/>
      <c r="I6" s="451" t="s">
        <v>2</v>
      </c>
      <c r="J6" s="422"/>
      <c r="K6" s="422"/>
      <c r="L6" s="422"/>
      <c r="M6" s="422"/>
      <c r="N6" s="422"/>
      <c r="O6" s="446" t="s">
        <v>142</v>
      </c>
      <c r="P6" s="486" t="s">
        <v>7</v>
      </c>
    </row>
    <row r="7" spans="1:20" ht="21.6" customHeight="1">
      <c r="A7" s="454"/>
      <c r="B7" s="484"/>
      <c r="C7" s="478" t="s">
        <v>77</v>
      </c>
      <c r="D7" s="478" t="s">
        <v>78</v>
      </c>
      <c r="E7" s="478" t="s">
        <v>79</v>
      </c>
      <c r="F7" s="478" t="s">
        <v>80</v>
      </c>
      <c r="G7" s="478" t="s">
        <v>81</v>
      </c>
      <c r="H7" s="480" t="s">
        <v>6</v>
      </c>
      <c r="I7" s="478" t="s">
        <v>9</v>
      </c>
      <c r="J7" s="478" t="s">
        <v>10</v>
      </c>
      <c r="K7" s="478" t="s">
        <v>70</v>
      </c>
      <c r="L7" s="478" t="s">
        <v>72</v>
      </c>
      <c r="M7" s="478" t="s">
        <v>71</v>
      </c>
      <c r="N7" s="480" t="s">
        <v>6</v>
      </c>
      <c r="O7" s="447"/>
      <c r="P7" s="487"/>
    </row>
    <row r="8" spans="1:20" ht="21.6" customHeight="1">
      <c r="A8" s="454"/>
      <c r="B8" s="484"/>
      <c r="C8" s="479"/>
      <c r="D8" s="479"/>
      <c r="E8" s="479"/>
      <c r="F8" s="479"/>
      <c r="G8" s="479"/>
      <c r="H8" s="481"/>
      <c r="I8" s="482"/>
      <c r="J8" s="482"/>
      <c r="K8" s="482"/>
      <c r="L8" s="482"/>
      <c r="M8" s="482"/>
      <c r="N8" s="481"/>
      <c r="O8" s="448"/>
      <c r="P8" s="487"/>
    </row>
    <row r="9" spans="1:20" s="23" customFormat="1" ht="21.6" customHeight="1">
      <c r="A9" s="455"/>
      <c r="B9" s="485"/>
      <c r="C9" s="195">
        <v>20</v>
      </c>
      <c r="D9" s="195">
        <v>20</v>
      </c>
      <c r="E9" s="195">
        <v>20</v>
      </c>
      <c r="F9" s="195">
        <v>20</v>
      </c>
      <c r="G9" s="195">
        <v>20</v>
      </c>
      <c r="H9" s="20">
        <f>SUM(C9:G9)</f>
        <v>100</v>
      </c>
      <c r="I9" s="195">
        <v>20</v>
      </c>
      <c r="J9" s="195">
        <v>20</v>
      </c>
      <c r="K9" s="195">
        <v>20</v>
      </c>
      <c r="L9" s="195">
        <v>20</v>
      </c>
      <c r="M9" s="195">
        <v>20</v>
      </c>
      <c r="N9" s="20">
        <f>SUM(I9:M9)</f>
        <v>100</v>
      </c>
      <c r="O9" s="20">
        <f>ROUND((H9+N9)/2,0)</f>
        <v>100</v>
      </c>
      <c r="P9" s="20" t="str">
        <f>IF(O9&gt;=60,"A",IF(O9&gt;=45,"B",IF(O9&gt;=35,"C",IF(O9&gt;=35,"D","D"))))</f>
        <v>A</v>
      </c>
    </row>
    <row r="10" spans="1:20" s="19" customFormat="1" ht="21.6" customHeight="1">
      <c r="A10" s="24">
        <f>'विद्य्र्थ्याची माहिती'!A10</f>
        <v>1</v>
      </c>
      <c r="B10" s="210" t="str">
        <f>'विद्य्र्थ्याची माहिती'!B10</f>
        <v>चि. समीर यशवंत देशमुख सखाराम</v>
      </c>
      <c r="C10" s="26">
        <v>12</v>
      </c>
      <c r="D10" s="26">
        <v>14</v>
      </c>
      <c r="E10" s="26">
        <v>16</v>
      </c>
      <c r="F10" s="26">
        <v>11</v>
      </c>
      <c r="G10" s="26">
        <v>14</v>
      </c>
      <c r="H10" s="33">
        <f t="shared" ref="H10:H42" si="0">SUM(C10:G10)</f>
        <v>67</v>
      </c>
      <c r="I10" s="28">
        <v>14</v>
      </c>
      <c r="J10" s="28">
        <v>16</v>
      </c>
      <c r="K10" s="28">
        <v>15</v>
      </c>
      <c r="L10" s="28">
        <v>13</v>
      </c>
      <c r="M10" s="28">
        <v>15</v>
      </c>
      <c r="N10" s="33">
        <f t="shared" ref="N10:N42" si="1">SUM(I10:M10)</f>
        <v>73</v>
      </c>
      <c r="O10" s="33">
        <f t="shared" ref="O10:O42" si="2">ROUND((H10+N10)/2,0)</f>
        <v>70</v>
      </c>
      <c r="P10" s="33" t="str">
        <f>IF(O10&gt;=60,"A",IF(O10&gt;=45,"B",IF(O10&gt;=35,"C",IF(O10&gt;=35,"D","D"))))</f>
        <v>A</v>
      </c>
    </row>
    <row r="11" spans="1:20" s="19" customFormat="1" ht="21.6" customHeight="1">
      <c r="A11" s="24">
        <f>'विद्य्र्थ्याची माहिती'!A11</f>
        <v>2</v>
      </c>
      <c r="B11" s="210">
        <f>'विद्य्र्थ्याची माहिती'!B11</f>
        <v>0</v>
      </c>
      <c r="C11" s="28"/>
      <c r="D11" s="28"/>
      <c r="E11" s="28"/>
      <c r="F11" s="28"/>
      <c r="G11" s="28"/>
      <c r="H11" s="33">
        <f t="shared" si="0"/>
        <v>0</v>
      </c>
      <c r="I11" s="28"/>
      <c r="J11" s="28"/>
      <c r="K11" s="28"/>
      <c r="L11" s="28"/>
      <c r="M11" s="28"/>
      <c r="N11" s="33">
        <f t="shared" si="1"/>
        <v>0</v>
      </c>
      <c r="O11" s="33">
        <f t="shared" si="2"/>
        <v>0</v>
      </c>
      <c r="P11" s="33" t="str">
        <f t="shared" ref="P11:P69" si="3">IF(O11&gt;=60,"A",IF(O11&gt;=45,"B",IF(O11&gt;=35,"C",IF(O11&gt;=35,"D","D"))))</f>
        <v>D</v>
      </c>
      <c r="T11" s="64"/>
    </row>
    <row r="12" spans="1:20" s="19" customFormat="1" ht="21.6" customHeight="1">
      <c r="A12" s="24">
        <f>'विद्य्र्थ्याची माहिती'!A12</f>
        <v>3</v>
      </c>
      <c r="B12" s="210">
        <f>'विद्य्र्थ्याची माहिती'!B12</f>
        <v>0</v>
      </c>
      <c r="C12" s="28"/>
      <c r="D12" s="28"/>
      <c r="E12" s="28"/>
      <c r="F12" s="28"/>
      <c r="G12" s="28"/>
      <c r="H12" s="33">
        <f t="shared" si="0"/>
        <v>0</v>
      </c>
      <c r="I12" s="28"/>
      <c r="J12" s="28"/>
      <c r="K12" s="28"/>
      <c r="L12" s="28"/>
      <c r="M12" s="28"/>
      <c r="N12" s="33">
        <f t="shared" si="1"/>
        <v>0</v>
      </c>
      <c r="O12" s="33">
        <f t="shared" si="2"/>
        <v>0</v>
      </c>
      <c r="P12" s="33" t="str">
        <f t="shared" si="3"/>
        <v>D</v>
      </c>
    </row>
    <row r="13" spans="1:20" s="19" customFormat="1" ht="21.6" customHeight="1">
      <c r="A13" s="24">
        <f>'विद्य्र्थ्याची माहिती'!A13</f>
        <v>4</v>
      </c>
      <c r="B13" s="210">
        <f>'विद्य्र्थ्याची माहिती'!B13</f>
        <v>0</v>
      </c>
      <c r="C13" s="28"/>
      <c r="D13" s="28"/>
      <c r="E13" s="28"/>
      <c r="F13" s="28"/>
      <c r="G13" s="28"/>
      <c r="H13" s="33">
        <f t="shared" si="0"/>
        <v>0</v>
      </c>
      <c r="I13" s="28"/>
      <c r="J13" s="28"/>
      <c r="K13" s="28"/>
      <c r="L13" s="28"/>
      <c r="M13" s="28"/>
      <c r="N13" s="33">
        <f t="shared" si="1"/>
        <v>0</v>
      </c>
      <c r="O13" s="33">
        <f t="shared" si="2"/>
        <v>0</v>
      </c>
      <c r="P13" s="33" t="str">
        <f t="shared" si="3"/>
        <v>D</v>
      </c>
    </row>
    <row r="14" spans="1:20" s="19" customFormat="1" ht="21.6" customHeight="1">
      <c r="A14" s="24">
        <f>'विद्य्र्थ्याची माहिती'!A14</f>
        <v>5</v>
      </c>
      <c r="B14" s="210">
        <f>'विद्य्र्थ्याची माहिती'!B14</f>
        <v>0</v>
      </c>
      <c r="C14" s="28"/>
      <c r="D14" s="28"/>
      <c r="E14" s="28"/>
      <c r="F14" s="28"/>
      <c r="G14" s="28"/>
      <c r="H14" s="33">
        <f t="shared" si="0"/>
        <v>0</v>
      </c>
      <c r="I14" s="28"/>
      <c r="J14" s="28"/>
      <c r="K14" s="28"/>
      <c r="L14" s="28"/>
      <c r="M14" s="28"/>
      <c r="N14" s="33">
        <f t="shared" si="1"/>
        <v>0</v>
      </c>
      <c r="O14" s="33">
        <f t="shared" si="2"/>
        <v>0</v>
      </c>
      <c r="P14" s="33" t="str">
        <f t="shared" si="3"/>
        <v>D</v>
      </c>
    </row>
    <row r="15" spans="1:20" s="19" customFormat="1" ht="21.6" customHeight="1">
      <c r="A15" s="24">
        <f>'विद्य्र्थ्याची माहिती'!A15</f>
        <v>6</v>
      </c>
      <c r="B15" s="210">
        <f>'विद्य्र्थ्याची माहिती'!B15</f>
        <v>0</v>
      </c>
      <c r="C15" s="28"/>
      <c r="D15" s="28"/>
      <c r="E15" s="28"/>
      <c r="F15" s="28"/>
      <c r="G15" s="28"/>
      <c r="H15" s="33">
        <f t="shared" si="0"/>
        <v>0</v>
      </c>
      <c r="I15" s="28"/>
      <c r="J15" s="28"/>
      <c r="K15" s="28"/>
      <c r="L15" s="28"/>
      <c r="M15" s="28"/>
      <c r="N15" s="33">
        <f t="shared" si="1"/>
        <v>0</v>
      </c>
      <c r="O15" s="33">
        <f t="shared" si="2"/>
        <v>0</v>
      </c>
      <c r="P15" s="33" t="str">
        <f t="shared" si="3"/>
        <v>D</v>
      </c>
    </row>
    <row r="16" spans="1:20" s="19" customFormat="1" ht="21.6" customHeight="1">
      <c r="A16" s="24">
        <f>'विद्य्र्थ्याची माहिती'!A16</f>
        <v>7</v>
      </c>
      <c r="B16" s="210">
        <f>'विद्य्र्थ्याची माहिती'!B16</f>
        <v>0</v>
      </c>
      <c r="C16" s="26"/>
      <c r="D16" s="26"/>
      <c r="E16" s="26"/>
      <c r="F16" s="26"/>
      <c r="G16" s="26"/>
      <c r="H16" s="33">
        <f t="shared" si="0"/>
        <v>0</v>
      </c>
      <c r="I16" s="26"/>
      <c r="J16" s="26"/>
      <c r="K16" s="26"/>
      <c r="L16" s="26"/>
      <c r="M16" s="26"/>
      <c r="N16" s="33">
        <f t="shared" si="1"/>
        <v>0</v>
      </c>
      <c r="O16" s="33">
        <f t="shared" si="2"/>
        <v>0</v>
      </c>
      <c r="P16" s="33" t="str">
        <f t="shared" si="3"/>
        <v>D</v>
      </c>
    </row>
    <row r="17" spans="1:16" s="19" customFormat="1" ht="21.6" customHeight="1">
      <c r="A17" s="24">
        <f>'विद्य्र्थ्याची माहिती'!A17</f>
        <v>8</v>
      </c>
      <c r="B17" s="210">
        <f>'विद्य्र्थ्याची माहिती'!B17</f>
        <v>0</v>
      </c>
      <c r="C17" s="26"/>
      <c r="D17" s="26"/>
      <c r="E17" s="26"/>
      <c r="F17" s="26"/>
      <c r="G17" s="26"/>
      <c r="H17" s="33">
        <f t="shared" si="0"/>
        <v>0</v>
      </c>
      <c r="I17" s="26"/>
      <c r="J17" s="26"/>
      <c r="K17" s="26"/>
      <c r="L17" s="26"/>
      <c r="M17" s="26"/>
      <c r="N17" s="33">
        <f t="shared" si="1"/>
        <v>0</v>
      </c>
      <c r="O17" s="33">
        <f t="shared" si="2"/>
        <v>0</v>
      </c>
      <c r="P17" s="33" t="str">
        <f t="shared" si="3"/>
        <v>D</v>
      </c>
    </row>
    <row r="18" spans="1:16" s="19" customFormat="1" ht="21.6" customHeight="1">
      <c r="A18" s="24">
        <f>'विद्य्र्थ्याची माहिती'!A18</f>
        <v>9</v>
      </c>
      <c r="B18" s="210">
        <f>'विद्य्र्थ्याची माहिती'!B18</f>
        <v>0</v>
      </c>
      <c r="C18" s="26"/>
      <c r="D18" s="26"/>
      <c r="E18" s="26"/>
      <c r="F18" s="26"/>
      <c r="G18" s="26"/>
      <c r="H18" s="33">
        <f t="shared" si="0"/>
        <v>0</v>
      </c>
      <c r="I18" s="26"/>
      <c r="J18" s="26"/>
      <c r="K18" s="26"/>
      <c r="L18" s="26"/>
      <c r="M18" s="26"/>
      <c r="N18" s="33">
        <f t="shared" si="1"/>
        <v>0</v>
      </c>
      <c r="O18" s="33">
        <f t="shared" si="2"/>
        <v>0</v>
      </c>
      <c r="P18" s="33" t="str">
        <f t="shared" si="3"/>
        <v>D</v>
      </c>
    </row>
    <row r="19" spans="1:16" s="19" customFormat="1" ht="21.6" customHeight="1">
      <c r="A19" s="24">
        <f>'विद्य्र्थ्याची माहिती'!A19</f>
        <v>10</v>
      </c>
      <c r="B19" s="210">
        <f>'विद्य्र्थ्याची माहिती'!B19</f>
        <v>0</v>
      </c>
      <c r="C19" s="26"/>
      <c r="D19" s="26"/>
      <c r="E19" s="26"/>
      <c r="F19" s="26"/>
      <c r="G19" s="26"/>
      <c r="H19" s="33">
        <f t="shared" si="0"/>
        <v>0</v>
      </c>
      <c r="I19" s="26"/>
      <c r="J19" s="26"/>
      <c r="K19" s="26"/>
      <c r="L19" s="26"/>
      <c r="M19" s="26"/>
      <c r="N19" s="33">
        <f t="shared" si="1"/>
        <v>0</v>
      </c>
      <c r="O19" s="33">
        <f t="shared" si="2"/>
        <v>0</v>
      </c>
      <c r="P19" s="33" t="str">
        <f t="shared" si="3"/>
        <v>D</v>
      </c>
    </row>
    <row r="20" spans="1:16" s="19" customFormat="1" ht="21.6" customHeight="1">
      <c r="A20" s="24">
        <f>'विद्य्र्थ्याची माहिती'!A20</f>
        <v>11</v>
      </c>
      <c r="B20" s="210">
        <f>'विद्य्र्थ्याची माहिती'!B20</f>
        <v>0</v>
      </c>
      <c r="C20" s="26"/>
      <c r="D20" s="26"/>
      <c r="E20" s="26"/>
      <c r="F20" s="26"/>
      <c r="G20" s="26"/>
      <c r="H20" s="33">
        <f t="shared" si="0"/>
        <v>0</v>
      </c>
      <c r="I20" s="26"/>
      <c r="J20" s="26"/>
      <c r="K20" s="26"/>
      <c r="L20" s="26"/>
      <c r="M20" s="26"/>
      <c r="N20" s="33">
        <f t="shared" si="1"/>
        <v>0</v>
      </c>
      <c r="O20" s="33">
        <f t="shared" si="2"/>
        <v>0</v>
      </c>
      <c r="P20" s="33" t="str">
        <f t="shared" si="3"/>
        <v>D</v>
      </c>
    </row>
    <row r="21" spans="1:16" s="19" customFormat="1" ht="21.6" customHeight="1">
      <c r="A21" s="24">
        <f>'विद्य्र्थ्याची माहिती'!A21</f>
        <v>12</v>
      </c>
      <c r="B21" s="210">
        <f>'विद्य्र्थ्याची माहिती'!B21</f>
        <v>0</v>
      </c>
      <c r="C21" s="26"/>
      <c r="D21" s="26"/>
      <c r="E21" s="26"/>
      <c r="F21" s="26"/>
      <c r="G21" s="26"/>
      <c r="H21" s="33">
        <f t="shared" si="0"/>
        <v>0</v>
      </c>
      <c r="I21" s="26"/>
      <c r="J21" s="26"/>
      <c r="K21" s="26"/>
      <c r="L21" s="26"/>
      <c r="M21" s="26"/>
      <c r="N21" s="33">
        <f t="shared" si="1"/>
        <v>0</v>
      </c>
      <c r="O21" s="33">
        <f t="shared" si="2"/>
        <v>0</v>
      </c>
      <c r="P21" s="33" t="str">
        <f t="shared" si="3"/>
        <v>D</v>
      </c>
    </row>
    <row r="22" spans="1:16" s="19" customFormat="1" ht="21.6" customHeight="1">
      <c r="A22" s="24">
        <f>'विद्य्र्थ्याची माहिती'!A22</f>
        <v>13</v>
      </c>
      <c r="B22" s="210">
        <f>'विद्य्र्थ्याची माहिती'!B22</f>
        <v>0</v>
      </c>
      <c r="C22" s="26"/>
      <c r="D22" s="26"/>
      <c r="E22" s="26"/>
      <c r="F22" s="26"/>
      <c r="G22" s="26"/>
      <c r="H22" s="33">
        <f t="shared" si="0"/>
        <v>0</v>
      </c>
      <c r="I22" s="26"/>
      <c r="J22" s="26"/>
      <c r="K22" s="26"/>
      <c r="L22" s="26"/>
      <c r="M22" s="26"/>
      <c r="N22" s="33">
        <f t="shared" si="1"/>
        <v>0</v>
      </c>
      <c r="O22" s="33">
        <f t="shared" si="2"/>
        <v>0</v>
      </c>
      <c r="P22" s="33" t="str">
        <f t="shared" si="3"/>
        <v>D</v>
      </c>
    </row>
    <row r="23" spans="1:16" s="19" customFormat="1" ht="21.6" customHeight="1">
      <c r="A23" s="24">
        <f>'विद्य्र्थ्याची माहिती'!A23</f>
        <v>14</v>
      </c>
      <c r="B23" s="210">
        <f>'विद्य्र्थ्याची माहिती'!B23</f>
        <v>0</v>
      </c>
      <c r="C23" s="26"/>
      <c r="D23" s="26"/>
      <c r="E23" s="26"/>
      <c r="F23" s="26"/>
      <c r="G23" s="26"/>
      <c r="H23" s="33">
        <f t="shared" si="0"/>
        <v>0</v>
      </c>
      <c r="I23" s="26"/>
      <c r="J23" s="26"/>
      <c r="K23" s="26"/>
      <c r="L23" s="26"/>
      <c r="M23" s="26"/>
      <c r="N23" s="33">
        <f t="shared" si="1"/>
        <v>0</v>
      </c>
      <c r="O23" s="33">
        <f t="shared" si="2"/>
        <v>0</v>
      </c>
      <c r="P23" s="33" t="str">
        <f t="shared" si="3"/>
        <v>D</v>
      </c>
    </row>
    <row r="24" spans="1:16" s="19" customFormat="1" ht="21.6" customHeight="1">
      <c r="A24" s="24">
        <f>'विद्य्र्थ्याची माहिती'!A24</f>
        <v>15</v>
      </c>
      <c r="B24" s="210">
        <f>'विद्य्र्थ्याची माहिती'!B24</f>
        <v>0</v>
      </c>
      <c r="C24" s="26"/>
      <c r="D24" s="26"/>
      <c r="E24" s="26"/>
      <c r="F24" s="26"/>
      <c r="G24" s="26"/>
      <c r="H24" s="33">
        <f t="shared" si="0"/>
        <v>0</v>
      </c>
      <c r="I24" s="26"/>
      <c r="J24" s="26"/>
      <c r="K24" s="26"/>
      <c r="L24" s="26"/>
      <c r="M24" s="26"/>
      <c r="N24" s="33">
        <f t="shared" si="1"/>
        <v>0</v>
      </c>
      <c r="O24" s="33">
        <f t="shared" si="2"/>
        <v>0</v>
      </c>
      <c r="P24" s="33" t="str">
        <f t="shared" si="3"/>
        <v>D</v>
      </c>
    </row>
    <row r="25" spans="1:16" s="19" customFormat="1" ht="21.6" customHeight="1">
      <c r="A25" s="24">
        <f>'विद्य्र्थ्याची माहिती'!A25</f>
        <v>16</v>
      </c>
      <c r="B25" s="210">
        <f>'विद्य्र्थ्याची माहिती'!B25</f>
        <v>0</v>
      </c>
      <c r="C25" s="26"/>
      <c r="D25" s="26"/>
      <c r="E25" s="26"/>
      <c r="F25" s="26"/>
      <c r="G25" s="26"/>
      <c r="H25" s="33">
        <f t="shared" si="0"/>
        <v>0</v>
      </c>
      <c r="I25" s="26"/>
      <c r="J25" s="26"/>
      <c r="K25" s="26"/>
      <c r="L25" s="26"/>
      <c r="M25" s="26"/>
      <c r="N25" s="33">
        <f t="shared" si="1"/>
        <v>0</v>
      </c>
      <c r="O25" s="33">
        <f t="shared" si="2"/>
        <v>0</v>
      </c>
      <c r="P25" s="33" t="str">
        <f t="shared" si="3"/>
        <v>D</v>
      </c>
    </row>
    <row r="26" spans="1:16" s="19" customFormat="1" ht="21.6" customHeight="1">
      <c r="A26" s="24">
        <f>'विद्य्र्थ्याची माहिती'!A26</f>
        <v>17</v>
      </c>
      <c r="B26" s="210">
        <f>'विद्य्र्थ्याची माहिती'!B26</f>
        <v>0</v>
      </c>
      <c r="C26" s="26"/>
      <c r="D26" s="26"/>
      <c r="E26" s="26"/>
      <c r="F26" s="26"/>
      <c r="G26" s="26"/>
      <c r="H26" s="33">
        <f t="shared" si="0"/>
        <v>0</v>
      </c>
      <c r="I26" s="26"/>
      <c r="J26" s="26"/>
      <c r="K26" s="26"/>
      <c r="L26" s="26"/>
      <c r="M26" s="26"/>
      <c r="N26" s="33">
        <f t="shared" si="1"/>
        <v>0</v>
      </c>
      <c r="O26" s="33">
        <f t="shared" si="2"/>
        <v>0</v>
      </c>
      <c r="P26" s="33" t="str">
        <f t="shared" si="3"/>
        <v>D</v>
      </c>
    </row>
    <row r="27" spans="1:16" s="19" customFormat="1" ht="21.6" customHeight="1">
      <c r="A27" s="24">
        <f>'विद्य्र्थ्याची माहिती'!A27</f>
        <v>18</v>
      </c>
      <c r="B27" s="210">
        <f>'विद्य्र्थ्याची माहिती'!B27</f>
        <v>0</v>
      </c>
      <c r="C27" s="26"/>
      <c r="D27" s="26"/>
      <c r="E27" s="26"/>
      <c r="F27" s="26"/>
      <c r="G27" s="26"/>
      <c r="H27" s="33">
        <f t="shared" si="0"/>
        <v>0</v>
      </c>
      <c r="I27" s="26"/>
      <c r="J27" s="26"/>
      <c r="K27" s="26"/>
      <c r="L27" s="26"/>
      <c r="M27" s="26"/>
      <c r="N27" s="33">
        <f t="shared" si="1"/>
        <v>0</v>
      </c>
      <c r="O27" s="33">
        <f t="shared" si="2"/>
        <v>0</v>
      </c>
      <c r="P27" s="33" t="str">
        <f t="shared" si="3"/>
        <v>D</v>
      </c>
    </row>
    <row r="28" spans="1:16" s="19" customFormat="1" ht="21.6" customHeight="1">
      <c r="A28" s="24">
        <f>'विद्य्र्थ्याची माहिती'!A28</f>
        <v>19</v>
      </c>
      <c r="B28" s="210">
        <f>'विद्य्र्थ्याची माहिती'!B28</f>
        <v>0</v>
      </c>
      <c r="C28" s="26"/>
      <c r="D28" s="26"/>
      <c r="E28" s="26"/>
      <c r="F28" s="26"/>
      <c r="G28" s="26"/>
      <c r="H28" s="33">
        <f t="shared" si="0"/>
        <v>0</v>
      </c>
      <c r="I28" s="26"/>
      <c r="J28" s="26"/>
      <c r="K28" s="26"/>
      <c r="L28" s="26"/>
      <c r="M28" s="26"/>
      <c r="N28" s="33">
        <f t="shared" si="1"/>
        <v>0</v>
      </c>
      <c r="O28" s="33">
        <f t="shared" si="2"/>
        <v>0</v>
      </c>
      <c r="P28" s="33" t="str">
        <f t="shared" si="3"/>
        <v>D</v>
      </c>
    </row>
    <row r="29" spans="1:16" s="19" customFormat="1" ht="21.6" customHeight="1">
      <c r="A29" s="24">
        <f>'विद्य्र्थ्याची माहिती'!A29</f>
        <v>20</v>
      </c>
      <c r="B29" s="210">
        <f>'विद्य्र्थ्याची माहिती'!B29</f>
        <v>0</v>
      </c>
      <c r="C29" s="26"/>
      <c r="D29" s="26"/>
      <c r="E29" s="26"/>
      <c r="F29" s="26"/>
      <c r="G29" s="26"/>
      <c r="H29" s="33">
        <f t="shared" si="0"/>
        <v>0</v>
      </c>
      <c r="I29" s="26"/>
      <c r="J29" s="26"/>
      <c r="K29" s="26"/>
      <c r="L29" s="26"/>
      <c r="M29" s="26"/>
      <c r="N29" s="33">
        <f t="shared" si="1"/>
        <v>0</v>
      </c>
      <c r="O29" s="33">
        <f t="shared" si="2"/>
        <v>0</v>
      </c>
      <c r="P29" s="33" t="str">
        <f t="shared" si="3"/>
        <v>D</v>
      </c>
    </row>
    <row r="30" spans="1:16" s="19" customFormat="1" ht="21.6" customHeight="1">
      <c r="A30" s="24">
        <f>'विद्य्र्थ्याची माहिती'!A30</f>
        <v>21</v>
      </c>
      <c r="B30" s="210">
        <f>'विद्य्र्थ्याची माहिती'!B30</f>
        <v>0</v>
      </c>
      <c r="C30" s="26"/>
      <c r="D30" s="26"/>
      <c r="E30" s="26"/>
      <c r="F30" s="26"/>
      <c r="G30" s="26"/>
      <c r="H30" s="33">
        <f t="shared" si="0"/>
        <v>0</v>
      </c>
      <c r="I30" s="26"/>
      <c r="J30" s="26"/>
      <c r="K30" s="26"/>
      <c r="L30" s="26"/>
      <c r="M30" s="26"/>
      <c r="N30" s="33">
        <f t="shared" si="1"/>
        <v>0</v>
      </c>
      <c r="O30" s="33">
        <f t="shared" si="2"/>
        <v>0</v>
      </c>
      <c r="P30" s="33" t="str">
        <f t="shared" si="3"/>
        <v>D</v>
      </c>
    </row>
    <row r="31" spans="1:16" s="19" customFormat="1" ht="21.6" customHeight="1">
      <c r="A31" s="24">
        <f>'विद्य्र्थ्याची माहिती'!A31</f>
        <v>22</v>
      </c>
      <c r="B31" s="210">
        <f>'विद्य्र्थ्याची माहिती'!B31</f>
        <v>0</v>
      </c>
      <c r="C31" s="26"/>
      <c r="D31" s="26"/>
      <c r="E31" s="26"/>
      <c r="F31" s="26"/>
      <c r="G31" s="26"/>
      <c r="H31" s="33">
        <f t="shared" si="0"/>
        <v>0</v>
      </c>
      <c r="I31" s="26"/>
      <c r="J31" s="26"/>
      <c r="K31" s="26"/>
      <c r="L31" s="26"/>
      <c r="M31" s="26"/>
      <c r="N31" s="33">
        <f t="shared" si="1"/>
        <v>0</v>
      </c>
      <c r="O31" s="33">
        <f t="shared" si="2"/>
        <v>0</v>
      </c>
      <c r="P31" s="33" t="str">
        <f t="shared" si="3"/>
        <v>D</v>
      </c>
    </row>
    <row r="32" spans="1:16" s="19" customFormat="1" ht="21.6" customHeight="1">
      <c r="A32" s="24">
        <f>'विद्य्र्थ्याची माहिती'!A32</f>
        <v>23</v>
      </c>
      <c r="B32" s="210">
        <f>'विद्य्र्थ्याची माहिती'!B32</f>
        <v>0</v>
      </c>
      <c r="C32" s="26"/>
      <c r="D32" s="26"/>
      <c r="E32" s="26"/>
      <c r="F32" s="26"/>
      <c r="G32" s="26"/>
      <c r="H32" s="33">
        <f t="shared" si="0"/>
        <v>0</v>
      </c>
      <c r="I32" s="26"/>
      <c r="J32" s="26"/>
      <c r="K32" s="26"/>
      <c r="L32" s="26"/>
      <c r="M32" s="26"/>
      <c r="N32" s="33">
        <f t="shared" si="1"/>
        <v>0</v>
      </c>
      <c r="O32" s="33">
        <f t="shared" si="2"/>
        <v>0</v>
      </c>
      <c r="P32" s="33" t="str">
        <f t="shared" si="3"/>
        <v>D</v>
      </c>
    </row>
    <row r="33" spans="1:16" s="19" customFormat="1" ht="21.6" customHeight="1">
      <c r="A33" s="24">
        <f>'विद्य्र्थ्याची माहिती'!A33</f>
        <v>24</v>
      </c>
      <c r="B33" s="210">
        <f>'विद्य्र्थ्याची माहिती'!B33</f>
        <v>0</v>
      </c>
      <c r="C33" s="26"/>
      <c r="D33" s="26"/>
      <c r="E33" s="26"/>
      <c r="F33" s="26"/>
      <c r="G33" s="26"/>
      <c r="H33" s="33">
        <f t="shared" si="0"/>
        <v>0</v>
      </c>
      <c r="I33" s="26"/>
      <c r="J33" s="26"/>
      <c r="K33" s="26"/>
      <c r="L33" s="26"/>
      <c r="M33" s="26"/>
      <c r="N33" s="33">
        <f t="shared" si="1"/>
        <v>0</v>
      </c>
      <c r="O33" s="33">
        <f t="shared" si="2"/>
        <v>0</v>
      </c>
      <c r="P33" s="33" t="str">
        <f t="shared" si="3"/>
        <v>D</v>
      </c>
    </row>
    <row r="34" spans="1:16" s="19" customFormat="1" ht="21.6" customHeight="1">
      <c r="A34" s="24">
        <f>'विद्य्र्थ्याची माहिती'!A34</f>
        <v>25</v>
      </c>
      <c r="B34" s="210">
        <f>'विद्य्र्थ्याची माहिती'!B34</f>
        <v>0</v>
      </c>
      <c r="C34" s="26"/>
      <c r="D34" s="26"/>
      <c r="E34" s="26"/>
      <c r="F34" s="26"/>
      <c r="G34" s="26"/>
      <c r="H34" s="33">
        <f t="shared" si="0"/>
        <v>0</v>
      </c>
      <c r="I34" s="26"/>
      <c r="J34" s="26"/>
      <c r="K34" s="26"/>
      <c r="L34" s="26"/>
      <c r="M34" s="26"/>
      <c r="N34" s="33">
        <f t="shared" si="1"/>
        <v>0</v>
      </c>
      <c r="O34" s="33">
        <f t="shared" si="2"/>
        <v>0</v>
      </c>
      <c r="P34" s="33" t="str">
        <f t="shared" si="3"/>
        <v>D</v>
      </c>
    </row>
    <row r="35" spans="1:16" s="19" customFormat="1" ht="21.6" customHeight="1">
      <c r="A35" s="24">
        <f>'विद्य्र्थ्याची माहिती'!A35</f>
        <v>26</v>
      </c>
      <c r="B35" s="210">
        <f>'विद्य्र्थ्याची माहिती'!B35</f>
        <v>0</v>
      </c>
      <c r="C35" s="26"/>
      <c r="D35" s="26"/>
      <c r="E35" s="26"/>
      <c r="F35" s="26"/>
      <c r="G35" s="26"/>
      <c r="H35" s="33">
        <f t="shared" si="0"/>
        <v>0</v>
      </c>
      <c r="I35" s="26"/>
      <c r="J35" s="26"/>
      <c r="K35" s="26"/>
      <c r="L35" s="26"/>
      <c r="M35" s="26"/>
      <c r="N35" s="33">
        <f t="shared" si="1"/>
        <v>0</v>
      </c>
      <c r="O35" s="33">
        <f t="shared" si="2"/>
        <v>0</v>
      </c>
      <c r="P35" s="33" t="str">
        <f t="shared" si="3"/>
        <v>D</v>
      </c>
    </row>
    <row r="36" spans="1:16" s="19" customFormat="1" ht="21.6" customHeight="1">
      <c r="A36" s="24">
        <f>'विद्य्र्थ्याची माहिती'!A36</f>
        <v>27</v>
      </c>
      <c r="B36" s="210">
        <f>'विद्य्र्थ्याची माहिती'!B36</f>
        <v>0</v>
      </c>
      <c r="C36" s="26"/>
      <c r="D36" s="26"/>
      <c r="E36" s="26"/>
      <c r="F36" s="26"/>
      <c r="G36" s="26"/>
      <c r="H36" s="33">
        <f t="shared" si="0"/>
        <v>0</v>
      </c>
      <c r="I36" s="26"/>
      <c r="J36" s="26"/>
      <c r="K36" s="26"/>
      <c r="L36" s="26"/>
      <c r="M36" s="26"/>
      <c r="N36" s="33">
        <f t="shared" si="1"/>
        <v>0</v>
      </c>
      <c r="O36" s="33">
        <f t="shared" si="2"/>
        <v>0</v>
      </c>
      <c r="P36" s="33" t="str">
        <f t="shared" si="3"/>
        <v>D</v>
      </c>
    </row>
    <row r="37" spans="1:16" s="19" customFormat="1" ht="21.6" customHeight="1">
      <c r="A37" s="24">
        <f>'विद्य्र्थ्याची माहिती'!A37</f>
        <v>28</v>
      </c>
      <c r="B37" s="210">
        <f>'विद्य्र्थ्याची माहिती'!B37</f>
        <v>0</v>
      </c>
      <c r="C37" s="26"/>
      <c r="D37" s="26"/>
      <c r="E37" s="26"/>
      <c r="F37" s="26"/>
      <c r="G37" s="26"/>
      <c r="H37" s="33">
        <f t="shared" si="0"/>
        <v>0</v>
      </c>
      <c r="I37" s="26"/>
      <c r="J37" s="26"/>
      <c r="K37" s="26"/>
      <c r="L37" s="26"/>
      <c r="M37" s="26"/>
      <c r="N37" s="33">
        <f t="shared" si="1"/>
        <v>0</v>
      </c>
      <c r="O37" s="33">
        <f t="shared" si="2"/>
        <v>0</v>
      </c>
      <c r="P37" s="33" t="str">
        <f t="shared" si="3"/>
        <v>D</v>
      </c>
    </row>
    <row r="38" spans="1:16" s="19" customFormat="1" ht="21.6" customHeight="1">
      <c r="A38" s="24">
        <f>'विद्य्र्थ्याची माहिती'!A38</f>
        <v>29</v>
      </c>
      <c r="B38" s="210">
        <f>'विद्य्र्थ्याची माहिती'!B38</f>
        <v>0</v>
      </c>
      <c r="C38" s="26"/>
      <c r="D38" s="26"/>
      <c r="E38" s="26"/>
      <c r="F38" s="26"/>
      <c r="G38" s="26"/>
      <c r="H38" s="33">
        <f t="shared" si="0"/>
        <v>0</v>
      </c>
      <c r="I38" s="26"/>
      <c r="J38" s="26"/>
      <c r="K38" s="26"/>
      <c r="L38" s="26"/>
      <c r="M38" s="26"/>
      <c r="N38" s="33">
        <f t="shared" si="1"/>
        <v>0</v>
      </c>
      <c r="O38" s="33">
        <f t="shared" si="2"/>
        <v>0</v>
      </c>
      <c r="P38" s="33" t="str">
        <f t="shared" si="3"/>
        <v>D</v>
      </c>
    </row>
    <row r="39" spans="1:16" s="19" customFormat="1" ht="21.6" customHeight="1">
      <c r="A39" s="24">
        <f>'विद्य्र्थ्याची माहिती'!A39</f>
        <v>30</v>
      </c>
      <c r="B39" s="210">
        <f>'विद्य्र्थ्याची माहिती'!B39</f>
        <v>0</v>
      </c>
      <c r="C39" s="26"/>
      <c r="D39" s="26"/>
      <c r="E39" s="26"/>
      <c r="F39" s="26"/>
      <c r="G39" s="26"/>
      <c r="H39" s="33">
        <f t="shared" si="0"/>
        <v>0</v>
      </c>
      <c r="I39" s="26"/>
      <c r="J39" s="26"/>
      <c r="K39" s="26"/>
      <c r="L39" s="26"/>
      <c r="M39" s="26"/>
      <c r="N39" s="33">
        <f t="shared" si="1"/>
        <v>0</v>
      </c>
      <c r="O39" s="33">
        <f t="shared" si="2"/>
        <v>0</v>
      </c>
      <c r="P39" s="33" t="str">
        <f t="shared" si="3"/>
        <v>D</v>
      </c>
    </row>
    <row r="40" spans="1:16" s="19" customFormat="1" ht="21.6" customHeight="1">
      <c r="A40" s="24">
        <f>'विद्य्र्थ्याची माहिती'!A40</f>
        <v>31</v>
      </c>
      <c r="B40" s="210">
        <f>'विद्य्र्थ्याची माहिती'!B40</f>
        <v>0</v>
      </c>
      <c r="C40" s="26"/>
      <c r="D40" s="26"/>
      <c r="E40" s="26"/>
      <c r="F40" s="26"/>
      <c r="G40" s="26"/>
      <c r="H40" s="33">
        <f t="shared" si="0"/>
        <v>0</v>
      </c>
      <c r="I40" s="26"/>
      <c r="J40" s="26"/>
      <c r="K40" s="26"/>
      <c r="L40" s="26"/>
      <c r="M40" s="26"/>
      <c r="N40" s="33">
        <f t="shared" si="1"/>
        <v>0</v>
      </c>
      <c r="O40" s="33">
        <f t="shared" si="2"/>
        <v>0</v>
      </c>
      <c r="P40" s="33" t="str">
        <f t="shared" si="3"/>
        <v>D</v>
      </c>
    </row>
    <row r="41" spans="1:16" s="19" customFormat="1" ht="21.6" customHeight="1">
      <c r="A41" s="24">
        <f>'विद्य्र्थ्याची माहिती'!A41</f>
        <v>32</v>
      </c>
      <c r="B41" s="210">
        <f>'विद्य्र्थ्याची माहिती'!B41</f>
        <v>0</v>
      </c>
      <c r="C41" s="26"/>
      <c r="D41" s="26"/>
      <c r="E41" s="26"/>
      <c r="F41" s="26"/>
      <c r="G41" s="26"/>
      <c r="H41" s="33">
        <f t="shared" si="0"/>
        <v>0</v>
      </c>
      <c r="I41" s="26"/>
      <c r="J41" s="26"/>
      <c r="K41" s="26"/>
      <c r="L41" s="26"/>
      <c r="M41" s="26"/>
      <c r="N41" s="33">
        <f t="shared" si="1"/>
        <v>0</v>
      </c>
      <c r="O41" s="33">
        <f t="shared" si="2"/>
        <v>0</v>
      </c>
      <c r="P41" s="33" t="str">
        <f t="shared" si="3"/>
        <v>D</v>
      </c>
    </row>
    <row r="42" spans="1:16" s="19" customFormat="1" ht="21.6" customHeight="1">
      <c r="A42" s="24">
        <f>'विद्य्र्थ्याची माहिती'!A42</f>
        <v>33</v>
      </c>
      <c r="B42" s="210">
        <f>'विद्य्र्थ्याची माहिती'!B42</f>
        <v>0</v>
      </c>
      <c r="C42" s="26"/>
      <c r="D42" s="26"/>
      <c r="E42" s="26"/>
      <c r="F42" s="26"/>
      <c r="G42" s="26"/>
      <c r="H42" s="33">
        <f t="shared" si="0"/>
        <v>0</v>
      </c>
      <c r="I42" s="26"/>
      <c r="J42" s="26"/>
      <c r="K42" s="26"/>
      <c r="L42" s="26"/>
      <c r="M42" s="26"/>
      <c r="N42" s="33">
        <f t="shared" si="1"/>
        <v>0</v>
      </c>
      <c r="O42" s="33">
        <f t="shared" si="2"/>
        <v>0</v>
      </c>
      <c r="P42" s="33" t="str">
        <f t="shared" si="3"/>
        <v>D</v>
      </c>
    </row>
    <row r="43" spans="1:16" s="19" customFormat="1" ht="21.6" customHeight="1">
      <c r="A43" s="24">
        <f>'विद्य्र्थ्याची माहिती'!A43</f>
        <v>34</v>
      </c>
      <c r="B43" s="210">
        <f>'विद्य्र्थ्याची माहिती'!B43</f>
        <v>0</v>
      </c>
      <c r="C43" s="26"/>
      <c r="D43" s="26"/>
      <c r="E43" s="26"/>
      <c r="F43" s="26"/>
      <c r="G43" s="26"/>
      <c r="H43" s="33">
        <f t="shared" ref="H43:H69" si="4">SUM(C43:G43)</f>
        <v>0</v>
      </c>
      <c r="I43" s="26"/>
      <c r="J43" s="26"/>
      <c r="K43" s="26"/>
      <c r="L43" s="26"/>
      <c r="M43" s="26"/>
      <c r="N43" s="33">
        <f t="shared" ref="N43:N69" si="5">SUM(I43:M43)</f>
        <v>0</v>
      </c>
      <c r="O43" s="33">
        <f t="shared" ref="O43:O69" si="6">ROUND((H43+N43)/2,0)</f>
        <v>0</v>
      </c>
      <c r="P43" s="33" t="str">
        <f t="shared" si="3"/>
        <v>D</v>
      </c>
    </row>
    <row r="44" spans="1:16" s="19" customFormat="1" ht="21.6" customHeight="1">
      <c r="A44" s="24">
        <f>'विद्य्र्थ्याची माहिती'!A44</f>
        <v>35</v>
      </c>
      <c r="B44" s="210">
        <f>'विद्य्र्थ्याची माहिती'!B44</f>
        <v>0</v>
      </c>
      <c r="C44" s="26"/>
      <c r="D44" s="26"/>
      <c r="E44" s="26"/>
      <c r="F44" s="26"/>
      <c r="G44" s="26"/>
      <c r="H44" s="33">
        <f t="shared" si="4"/>
        <v>0</v>
      </c>
      <c r="I44" s="26"/>
      <c r="J44" s="26"/>
      <c r="K44" s="26"/>
      <c r="L44" s="26"/>
      <c r="M44" s="26"/>
      <c r="N44" s="33">
        <f t="shared" si="5"/>
        <v>0</v>
      </c>
      <c r="O44" s="33">
        <f t="shared" si="6"/>
        <v>0</v>
      </c>
      <c r="P44" s="33" t="str">
        <f t="shared" si="3"/>
        <v>D</v>
      </c>
    </row>
    <row r="45" spans="1:16" s="19" customFormat="1" ht="21.6" customHeight="1">
      <c r="A45" s="24">
        <f>'विद्य्र्थ्याची माहिती'!A45</f>
        <v>36</v>
      </c>
      <c r="B45" s="210">
        <f>'विद्य्र्थ्याची माहिती'!B45</f>
        <v>0</v>
      </c>
      <c r="C45" s="60"/>
      <c r="D45" s="60"/>
      <c r="E45" s="60"/>
      <c r="F45" s="60"/>
      <c r="G45" s="60"/>
      <c r="H45" s="33">
        <f t="shared" si="4"/>
        <v>0</v>
      </c>
      <c r="I45" s="60"/>
      <c r="J45" s="60"/>
      <c r="K45" s="60"/>
      <c r="L45" s="60"/>
      <c r="M45" s="60"/>
      <c r="N45" s="33">
        <f t="shared" si="5"/>
        <v>0</v>
      </c>
      <c r="O45" s="33">
        <f t="shared" si="6"/>
        <v>0</v>
      </c>
      <c r="P45" s="33" t="str">
        <f t="shared" si="3"/>
        <v>D</v>
      </c>
    </row>
    <row r="46" spans="1:16" s="19" customFormat="1" ht="21.6" customHeight="1">
      <c r="A46" s="24">
        <f>'विद्य्र्थ्याची माहिती'!A46</f>
        <v>37</v>
      </c>
      <c r="B46" s="210">
        <f>'विद्य्र्थ्याची माहिती'!B46</f>
        <v>0</v>
      </c>
      <c r="C46" s="60"/>
      <c r="D46" s="60"/>
      <c r="E46" s="60"/>
      <c r="F46" s="60"/>
      <c r="G46" s="60"/>
      <c r="H46" s="33">
        <f t="shared" si="4"/>
        <v>0</v>
      </c>
      <c r="I46" s="60"/>
      <c r="J46" s="60"/>
      <c r="K46" s="60"/>
      <c r="L46" s="60"/>
      <c r="M46" s="60"/>
      <c r="N46" s="33">
        <f t="shared" si="5"/>
        <v>0</v>
      </c>
      <c r="O46" s="33">
        <f t="shared" si="6"/>
        <v>0</v>
      </c>
      <c r="P46" s="33" t="str">
        <f t="shared" si="3"/>
        <v>D</v>
      </c>
    </row>
    <row r="47" spans="1:16" s="19" customFormat="1" ht="21.6" customHeight="1">
      <c r="A47" s="24">
        <f>'विद्य्र्थ्याची माहिती'!A47</f>
        <v>38</v>
      </c>
      <c r="B47" s="210">
        <f>'विद्य्र्थ्याची माहिती'!B47</f>
        <v>0</v>
      </c>
      <c r="C47" s="60"/>
      <c r="D47" s="60"/>
      <c r="E47" s="60"/>
      <c r="F47" s="60"/>
      <c r="G47" s="60"/>
      <c r="H47" s="33">
        <f t="shared" si="4"/>
        <v>0</v>
      </c>
      <c r="I47" s="60"/>
      <c r="J47" s="60"/>
      <c r="K47" s="60"/>
      <c r="L47" s="60"/>
      <c r="M47" s="60"/>
      <c r="N47" s="33">
        <f t="shared" si="5"/>
        <v>0</v>
      </c>
      <c r="O47" s="33">
        <f t="shared" si="6"/>
        <v>0</v>
      </c>
      <c r="P47" s="33" t="str">
        <f t="shared" si="3"/>
        <v>D</v>
      </c>
    </row>
    <row r="48" spans="1:16" s="19" customFormat="1" ht="21.6" customHeight="1">
      <c r="A48" s="24">
        <f>'विद्य्र्थ्याची माहिती'!A48</f>
        <v>39</v>
      </c>
      <c r="B48" s="210">
        <f>'विद्य्र्थ्याची माहिती'!B48</f>
        <v>0</v>
      </c>
      <c r="C48" s="60"/>
      <c r="D48" s="60"/>
      <c r="E48" s="60"/>
      <c r="F48" s="60"/>
      <c r="G48" s="60"/>
      <c r="H48" s="33">
        <f t="shared" si="4"/>
        <v>0</v>
      </c>
      <c r="I48" s="60"/>
      <c r="J48" s="60"/>
      <c r="K48" s="60"/>
      <c r="L48" s="60"/>
      <c r="M48" s="60"/>
      <c r="N48" s="33">
        <f t="shared" si="5"/>
        <v>0</v>
      </c>
      <c r="O48" s="33">
        <f t="shared" si="6"/>
        <v>0</v>
      </c>
      <c r="P48" s="33" t="str">
        <f t="shared" si="3"/>
        <v>D</v>
      </c>
    </row>
    <row r="49" spans="1:16" s="19" customFormat="1" ht="21.6" customHeight="1">
      <c r="A49" s="24">
        <f>'विद्य्र्थ्याची माहिती'!A49</f>
        <v>40</v>
      </c>
      <c r="B49" s="210">
        <f>'विद्य्र्थ्याची माहिती'!B49</f>
        <v>0</v>
      </c>
      <c r="C49" s="60"/>
      <c r="D49" s="60"/>
      <c r="E49" s="60"/>
      <c r="F49" s="60"/>
      <c r="G49" s="60"/>
      <c r="H49" s="33">
        <f t="shared" si="4"/>
        <v>0</v>
      </c>
      <c r="I49" s="60"/>
      <c r="J49" s="60"/>
      <c r="K49" s="60"/>
      <c r="L49" s="60"/>
      <c r="M49" s="60"/>
      <c r="N49" s="33">
        <f t="shared" si="5"/>
        <v>0</v>
      </c>
      <c r="O49" s="33">
        <f t="shared" si="6"/>
        <v>0</v>
      </c>
      <c r="P49" s="33" t="str">
        <f t="shared" si="3"/>
        <v>D</v>
      </c>
    </row>
    <row r="50" spans="1:16" s="19" customFormat="1" ht="21.6" customHeight="1">
      <c r="A50" s="24">
        <f>'विद्य्र्थ्याची माहिती'!A50</f>
        <v>41</v>
      </c>
      <c r="B50" s="210">
        <f>'विद्य्र्थ्याची माहिती'!B50</f>
        <v>0</v>
      </c>
      <c r="C50" s="60"/>
      <c r="D50" s="60"/>
      <c r="E50" s="60"/>
      <c r="F50" s="60"/>
      <c r="G50" s="60"/>
      <c r="H50" s="33">
        <f t="shared" si="4"/>
        <v>0</v>
      </c>
      <c r="I50" s="60"/>
      <c r="J50" s="60"/>
      <c r="K50" s="60"/>
      <c r="L50" s="60"/>
      <c r="M50" s="60"/>
      <c r="N50" s="33">
        <f t="shared" si="5"/>
        <v>0</v>
      </c>
      <c r="O50" s="33">
        <f t="shared" si="6"/>
        <v>0</v>
      </c>
      <c r="P50" s="33" t="str">
        <f t="shared" si="3"/>
        <v>D</v>
      </c>
    </row>
    <row r="51" spans="1:16" s="19" customFormat="1" ht="21.6" customHeight="1">
      <c r="A51" s="24">
        <f>'विद्य्र्थ्याची माहिती'!A51</f>
        <v>42</v>
      </c>
      <c r="B51" s="210">
        <f>'विद्य्र्थ्याची माहिती'!B51</f>
        <v>0</v>
      </c>
      <c r="C51" s="60"/>
      <c r="D51" s="60"/>
      <c r="E51" s="60"/>
      <c r="F51" s="60"/>
      <c r="G51" s="60"/>
      <c r="H51" s="33">
        <f t="shared" si="4"/>
        <v>0</v>
      </c>
      <c r="I51" s="60"/>
      <c r="J51" s="60"/>
      <c r="K51" s="60"/>
      <c r="L51" s="60"/>
      <c r="M51" s="60"/>
      <c r="N51" s="33">
        <f t="shared" si="5"/>
        <v>0</v>
      </c>
      <c r="O51" s="33">
        <f t="shared" si="6"/>
        <v>0</v>
      </c>
      <c r="P51" s="33" t="str">
        <f t="shared" si="3"/>
        <v>D</v>
      </c>
    </row>
    <row r="52" spans="1:16" s="19" customFormat="1" ht="21.6" customHeight="1">
      <c r="A52" s="24">
        <f>'विद्य्र्थ्याची माहिती'!A52</f>
        <v>43</v>
      </c>
      <c r="B52" s="210">
        <f>'विद्य्र्थ्याची माहिती'!B52</f>
        <v>0</v>
      </c>
      <c r="C52" s="60"/>
      <c r="D52" s="60"/>
      <c r="E52" s="60"/>
      <c r="F52" s="60"/>
      <c r="G52" s="60"/>
      <c r="H52" s="33">
        <f t="shared" si="4"/>
        <v>0</v>
      </c>
      <c r="I52" s="60"/>
      <c r="J52" s="60"/>
      <c r="K52" s="60"/>
      <c r="L52" s="60"/>
      <c r="M52" s="60"/>
      <c r="N52" s="33">
        <f t="shared" si="5"/>
        <v>0</v>
      </c>
      <c r="O52" s="33">
        <f t="shared" si="6"/>
        <v>0</v>
      </c>
      <c r="P52" s="33" t="str">
        <f t="shared" si="3"/>
        <v>D</v>
      </c>
    </row>
    <row r="53" spans="1:16" s="19" customFormat="1" ht="21.6" customHeight="1">
      <c r="A53" s="24">
        <f>'विद्य्र्थ्याची माहिती'!A53</f>
        <v>44</v>
      </c>
      <c r="B53" s="210">
        <f>'विद्य्र्थ्याची माहिती'!B53</f>
        <v>0</v>
      </c>
      <c r="C53" s="60"/>
      <c r="D53" s="60"/>
      <c r="E53" s="60"/>
      <c r="F53" s="60"/>
      <c r="G53" s="60"/>
      <c r="H53" s="33">
        <f t="shared" si="4"/>
        <v>0</v>
      </c>
      <c r="I53" s="60"/>
      <c r="J53" s="60"/>
      <c r="K53" s="60"/>
      <c r="L53" s="60"/>
      <c r="M53" s="60"/>
      <c r="N53" s="33">
        <f t="shared" si="5"/>
        <v>0</v>
      </c>
      <c r="O53" s="33">
        <f t="shared" si="6"/>
        <v>0</v>
      </c>
      <c r="P53" s="33" t="str">
        <f t="shared" si="3"/>
        <v>D</v>
      </c>
    </row>
    <row r="54" spans="1:16" s="19" customFormat="1" ht="21.6" customHeight="1">
      <c r="A54" s="24">
        <f>'विद्य्र्थ्याची माहिती'!A54</f>
        <v>45</v>
      </c>
      <c r="B54" s="210">
        <f>'विद्य्र्थ्याची माहिती'!B54</f>
        <v>0</v>
      </c>
      <c r="C54" s="60"/>
      <c r="D54" s="60"/>
      <c r="E54" s="60"/>
      <c r="F54" s="60"/>
      <c r="G54" s="60"/>
      <c r="H54" s="33">
        <f t="shared" si="4"/>
        <v>0</v>
      </c>
      <c r="I54" s="60"/>
      <c r="J54" s="60"/>
      <c r="K54" s="60"/>
      <c r="L54" s="60"/>
      <c r="M54" s="60"/>
      <c r="N54" s="33">
        <f t="shared" si="5"/>
        <v>0</v>
      </c>
      <c r="O54" s="33">
        <f t="shared" si="6"/>
        <v>0</v>
      </c>
      <c r="P54" s="33" t="str">
        <f t="shared" si="3"/>
        <v>D</v>
      </c>
    </row>
    <row r="55" spans="1:16" s="19" customFormat="1" ht="21.6" customHeight="1">
      <c r="A55" s="24">
        <f>'विद्य्र्थ्याची माहिती'!A55</f>
        <v>46</v>
      </c>
      <c r="B55" s="210">
        <f>'विद्य्र्थ्याची माहिती'!B55</f>
        <v>0</v>
      </c>
      <c r="C55" s="60"/>
      <c r="D55" s="60"/>
      <c r="E55" s="60"/>
      <c r="F55" s="60"/>
      <c r="G55" s="60"/>
      <c r="H55" s="33">
        <f t="shared" si="4"/>
        <v>0</v>
      </c>
      <c r="I55" s="60"/>
      <c r="J55" s="60"/>
      <c r="K55" s="60"/>
      <c r="L55" s="60"/>
      <c r="M55" s="60"/>
      <c r="N55" s="33">
        <f t="shared" si="5"/>
        <v>0</v>
      </c>
      <c r="O55" s="33">
        <f t="shared" si="6"/>
        <v>0</v>
      </c>
      <c r="P55" s="33" t="str">
        <f t="shared" si="3"/>
        <v>D</v>
      </c>
    </row>
    <row r="56" spans="1:16" s="19" customFormat="1" ht="21.6" customHeight="1">
      <c r="A56" s="24">
        <f>'विद्य्र्थ्याची माहिती'!A56</f>
        <v>47</v>
      </c>
      <c r="B56" s="210">
        <f>'विद्य्र्थ्याची माहिती'!B56</f>
        <v>0</v>
      </c>
      <c r="C56" s="60"/>
      <c r="D56" s="60"/>
      <c r="E56" s="60"/>
      <c r="F56" s="60"/>
      <c r="G56" s="60"/>
      <c r="H56" s="33">
        <f t="shared" si="4"/>
        <v>0</v>
      </c>
      <c r="I56" s="60"/>
      <c r="J56" s="60"/>
      <c r="K56" s="60"/>
      <c r="L56" s="60"/>
      <c r="M56" s="60"/>
      <c r="N56" s="33">
        <f t="shared" si="5"/>
        <v>0</v>
      </c>
      <c r="O56" s="33">
        <f t="shared" si="6"/>
        <v>0</v>
      </c>
      <c r="P56" s="33" t="str">
        <f t="shared" si="3"/>
        <v>D</v>
      </c>
    </row>
    <row r="57" spans="1:16" s="19" customFormat="1" ht="21.6" customHeight="1">
      <c r="A57" s="24">
        <f>'विद्य्र्थ्याची माहिती'!A57</f>
        <v>48</v>
      </c>
      <c r="B57" s="210">
        <f>'विद्य्र्थ्याची माहिती'!B57</f>
        <v>0</v>
      </c>
      <c r="C57" s="60"/>
      <c r="D57" s="60"/>
      <c r="E57" s="60"/>
      <c r="F57" s="60"/>
      <c r="G57" s="60"/>
      <c r="H57" s="33">
        <f t="shared" si="4"/>
        <v>0</v>
      </c>
      <c r="I57" s="60"/>
      <c r="J57" s="60"/>
      <c r="K57" s="60"/>
      <c r="L57" s="60"/>
      <c r="M57" s="60"/>
      <c r="N57" s="33">
        <f t="shared" si="5"/>
        <v>0</v>
      </c>
      <c r="O57" s="33">
        <f t="shared" si="6"/>
        <v>0</v>
      </c>
      <c r="P57" s="33" t="str">
        <f t="shared" si="3"/>
        <v>D</v>
      </c>
    </row>
    <row r="58" spans="1:16" s="19" customFormat="1" ht="21.6" customHeight="1">
      <c r="A58" s="24">
        <f>'विद्य्र्थ्याची माहिती'!A58</f>
        <v>49</v>
      </c>
      <c r="B58" s="210">
        <f>'विद्य्र्थ्याची माहिती'!B58</f>
        <v>0</v>
      </c>
      <c r="C58" s="60"/>
      <c r="D58" s="60"/>
      <c r="E58" s="60"/>
      <c r="F58" s="60"/>
      <c r="G58" s="60"/>
      <c r="H58" s="33">
        <f t="shared" si="4"/>
        <v>0</v>
      </c>
      <c r="I58" s="60"/>
      <c r="J58" s="60"/>
      <c r="K58" s="60"/>
      <c r="L58" s="60"/>
      <c r="M58" s="60"/>
      <c r="N58" s="33">
        <f t="shared" si="5"/>
        <v>0</v>
      </c>
      <c r="O58" s="33">
        <f t="shared" si="6"/>
        <v>0</v>
      </c>
      <c r="P58" s="33" t="str">
        <f t="shared" si="3"/>
        <v>D</v>
      </c>
    </row>
    <row r="59" spans="1:16" s="19" customFormat="1" ht="21.6" customHeight="1">
      <c r="A59" s="24">
        <f>'विद्य्र्थ्याची माहिती'!A59</f>
        <v>50</v>
      </c>
      <c r="B59" s="210">
        <f>'विद्य्र्थ्याची माहिती'!B59</f>
        <v>0</v>
      </c>
      <c r="C59" s="60"/>
      <c r="D59" s="60"/>
      <c r="E59" s="60"/>
      <c r="F59" s="60"/>
      <c r="G59" s="60"/>
      <c r="H59" s="33">
        <f t="shared" si="4"/>
        <v>0</v>
      </c>
      <c r="I59" s="60"/>
      <c r="J59" s="60"/>
      <c r="K59" s="60"/>
      <c r="L59" s="60"/>
      <c r="M59" s="60"/>
      <c r="N59" s="33">
        <f t="shared" si="5"/>
        <v>0</v>
      </c>
      <c r="O59" s="33">
        <f t="shared" si="6"/>
        <v>0</v>
      </c>
      <c r="P59" s="33" t="str">
        <f t="shared" si="3"/>
        <v>D</v>
      </c>
    </row>
    <row r="60" spans="1:16" s="11" customFormat="1" ht="21.6" customHeight="1">
      <c r="A60" s="325">
        <f>'विद्य्र्थ्याची माहिती'!A60</f>
        <v>51</v>
      </c>
      <c r="B60" s="334">
        <f>'विद्य्र्थ्याची माहिती'!B60</f>
        <v>0</v>
      </c>
      <c r="C60" s="60"/>
      <c r="D60" s="60"/>
      <c r="E60" s="60"/>
      <c r="F60" s="60"/>
      <c r="G60" s="60"/>
      <c r="H60" s="327">
        <f t="shared" si="4"/>
        <v>0</v>
      </c>
      <c r="I60" s="60"/>
      <c r="J60" s="60"/>
      <c r="K60" s="60"/>
      <c r="L60" s="60"/>
      <c r="M60" s="60"/>
      <c r="N60" s="327">
        <f t="shared" si="5"/>
        <v>0</v>
      </c>
      <c r="O60" s="327">
        <f t="shared" si="6"/>
        <v>0</v>
      </c>
      <c r="P60" s="327" t="str">
        <f t="shared" si="3"/>
        <v>D</v>
      </c>
    </row>
    <row r="61" spans="1:16" s="11" customFormat="1" ht="21.6" customHeight="1">
      <c r="A61" s="325">
        <f>'विद्य्र्थ्याची माहिती'!A61</f>
        <v>52</v>
      </c>
      <c r="B61" s="334">
        <f>'विद्य्र्थ्याची माहिती'!B61</f>
        <v>0</v>
      </c>
      <c r="C61" s="60"/>
      <c r="D61" s="60"/>
      <c r="E61" s="60"/>
      <c r="F61" s="60"/>
      <c r="G61" s="60"/>
      <c r="H61" s="327">
        <f t="shared" si="4"/>
        <v>0</v>
      </c>
      <c r="I61" s="60"/>
      <c r="J61" s="60"/>
      <c r="K61" s="60"/>
      <c r="L61" s="60"/>
      <c r="M61" s="60"/>
      <c r="N61" s="327">
        <f t="shared" si="5"/>
        <v>0</v>
      </c>
      <c r="O61" s="327">
        <f t="shared" si="6"/>
        <v>0</v>
      </c>
      <c r="P61" s="327" t="str">
        <f t="shared" si="3"/>
        <v>D</v>
      </c>
    </row>
    <row r="62" spans="1:16" s="11" customFormat="1" ht="21.6" customHeight="1">
      <c r="A62" s="325">
        <f>'विद्य्र्थ्याची माहिती'!A62</f>
        <v>53</v>
      </c>
      <c r="B62" s="334">
        <f>'विद्य्र्थ्याची माहिती'!B62</f>
        <v>0</v>
      </c>
      <c r="C62" s="60"/>
      <c r="D62" s="60"/>
      <c r="E62" s="60"/>
      <c r="F62" s="60"/>
      <c r="G62" s="60"/>
      <c r="H62" s="327">
        <f t="shared" si="4"/>
        <v>0</v>
      </c>
      <c r="I62" s="60"/>
      <c r="J62" s="60"/>
      <c r="K62" s="60"/>
      <c r="L62" s="60"/>
      <c r="M62" s="60"/>
      <c r="N62" s="327">
        <f t="shared" si="5"/>
        <v>0</v>
      </c>
      <c r="O62" s="327">
        <f t="shared" si="6"/>
        <v>0</v>
      </c>
      <c r="P62" s="327" t="str">
        <f t="shared" si="3"/>
        <v>D</v>
      </c>
    </row>
    <row r="63" spans="1:16" s="11" customFormat="1" ht="21.6" customHeight="1">
      <c r="A63" s="325">
        <f>'विद्य्र्थ्याची माहिती'!A63</f>
        <v>54</v>
      </c>
      <c r="B63" s="334">
        <f>'विद्य्र्थ्याची माहिती'!B63</f>
        <v>0</v>
      </c>
      <c r="C63" s="60"/>
      <c r="D63" s="60"/>
      <c r="E63" s="60"/>
      <c r="F63" s="60"/>
      <c r="G63" s="60"/>
      <c r="H63" s="327">
        <f t="shared" si="4"/>
        <v>0</v>
      </c>
      <c r="I63" s="60"/>
      <c r="J63" s="60"/>
      <c r="K63" s="60"/>
      <c r="L63" s="60"/>
      <c r="M63" s="60"/>
      <c r="N63" s="327">
        <f t="shared" si="5"/>
        <v>0</v>
      </c>
      <c r="O63" s="327">
        <f t="shared" si="6"/>
        <v>0</v>
      </c>
      <c r="P63" s="327" t="str">
        <f t="shared" si="3"/>
        <v>D</v>
      </c>
    </row>
    <row r="64" spans="1:16" s="11" customFormat="1" ht="21.6" customHeight="1">
      <c r="A64" s="325">
        <f>'विद्य्र्थ्याची माहिती'!A64</f>
        <v>55</v>
      </c>
      <c r="B64" s="334">
        <f>'विद्य्र्थ्याची माहिती'!B64</f>
        <v>0</v>
      </c>
      <c r="C64" s="60"/>
      <c r="D64" s="60"/>
      <c r="E64" s="60"/>
      <c r="F64" s="60"/>
      <c r="G64" s="60"/>
      <c r="H64" s="327">
        <f t="shared" si="4"/>
        <v>0</v>
      </c>
      <c r="I64" s="60"/>
      <c r="J64" s="60"/>
      <c r="K64" s="60"/>
      <c r="L64" s="60"/>
      <c r="M64" s="60"/>
      <c r="N64" s="327">
        <f t="shared" si="5"/>
        <v>0</v>
      </c>
      <c r="O64" s="327">
        <f t="shared" si="6"/>
        <v>0</v>
      </c>
      <c r="P64" s="327" t="str">
        <f t="shared" si="3"/>
        <v>D</v>
      </c>
    </row>
    <row r="65" spans="1:18" s="11" customFormat="1" ht="21.6" customHeight="1">
      <c r="A65" s="325">
        <f>'विद्य्र्थ्याची माहिती'!A65</f>
        <v>56</v>
      </c>
      <c r="B65" s="334">
        <f>'विद्य्र्थ्याची माहिती'!B65</f>
        <v>0</v>
      </c>
      <c r="C65" s="60"/>
      <c r="D65" s="60"/>
      <c r="E65" s="60"/>
      <c r="F65" s="60"/>
      <c r="G65" s="60"/>
      <c r="H65" s="327">
        <f t="shared" si="4"/>
        <v>0</v>
      </c>
      <c r="I65" s="60"/>
      <c r="J65" s="60"/>
      <c r="K65" s="60"/>
      <c r="L65" s="60"/>
      <c r="M65" s="60"/>
      <c r="N65" s="327">
        <f t="shared" si="5"/>
        <v>0</v>
      </c>
      <c r="O65" s="327">
        <f t="shared" si="6"/>
        <v>0</v>
      </c>
      <c r="P65" s="327" t="str">
        <f t="shared" si="3"/>
        <v>D</v>
      </c>
    </row>
    <row r="66" spans="1:18" s="11" customFormat="1" ht="21.6" customHeight="1">
      <c r="A66" s="325">
        <f>'विद्य्र्थ्याची माहिती'!A66</f>
        <v>57</v>
      </c>
      <c r="B66" s="334">
        <f>'विद्य्र्थ्याची माहिती'!B66</f>
        <v>0</v>
      </c>
      <c r="C66" s="60"/>
      <c r="D66" s="60"/>
      <c r="E66" s="60"/>
      <c r="F66" s="60"/>
      <c r="G66" s="60"/>
      <c r="H66" s="327">
        <f t="shared" si="4"/>
        <v>0</v>
      </c>
      <c r="I66" s="60"/>
      <c r="J66" s="60"/>
      <c r="K66" s="60"/>
      <c r="L66" s="60"/>
      <c r="M66" s="60"/>
      <c r="N66" s="327">
        <f t="shared" si="5"/>
        <v>0</v>
      </c>
      <c r="O66" s="327">
        <f t="shared" si="6"/>
        <v>0</v>
      </c>
      <c r="P66" s="327" t="str">
        <f t="shared" si="3"/>
        <v>D</v>
      </c>
    </row>
    <row r="67" spans="1:18" s="11" customFormat="1" ht="21.6" customHeight="1">
      <c r="A67" s="325">
        <f>'विद्य्र्थ्याची माहिती'!A67</f>
        <v>58</v>
      </c>
      <c r="B67" s="334">
        <f>'विद्य्र्थ्याची माहिती'!B67</f>
        <v>0</v>
      </c>
      <c r="C67" s="60"/>
      <c r="D67" s="60"/>
      <c r="E67" s="60"/>
      <c r="F67" s="60"/>
      <c r="G67" s="60"/>
      <c r="H67" s="327">
        <f t="shared" si="4"/>
        <v>0</v>
      </c>
      <c r="I67" s="60"/>
      <c r="J67" s="60"/>
      <c r="K67" s="60"/>
      <c r="L67" s="60"/>
      <c r="M67" s="60"/>
      <c r="N67" s="327">
        <f t="shared" si="5"/>
        <v>0</v>
      </c>
      <c r="O67" s="327">
        <f t="shared" si="6"/>
        <v>0</v>
      </c>
      <c r="P67" s="327" t="str">
        <f t="shared" si="3"/>
        <v>D</v>
      </c>
    </row>
    <row r="68" spans="1:18" s="11" customFormat="1" ht="21.6" customHeight="1">
      <c r="A68" s="325">
        <f>'विद्य्र्थ्याची माहिती'!A68</f>
        <v>59</v>
      </c>
      <c r="B68" s="334">
        <f>'विद्य्र्थ्याची माहिती'!B68</f>
        <v>0</v>
      </c>
      <c r="C68" s="60"/>
      <c r="D68" s="60"/>
      <c r="E68" s="60"/>
      <c r="F68" s="60"/>
      <c r="G68" s="60"/>
      <c r="H68" s="327">
        <f t="shared" si="4"/>
        <v>0</v>
      </c>
      <c r="I68" s="60"/>
      <c r="J68" s="60"/>
      <c r="K68" s="60"/>
      <c r="L68" s="60"/>
      <c r="M68" s="60"/>
      <c r="N68" s="327">
        <f t="shared" si="5"/>
        <v>0</v>
      </c>
      <c r="O68" s="327">
        <f t="shared" si="6"/>
        <v>0</v>
      </c>
      <c r="P68" s="327" t="str">
        <f t="shared" si="3"/>
        <v>D</v>
      </c>
    </row>
    <row r="69" spans="1:18" s="11" customFormat="1" ht="21.6" customHeight="1">
      <c r="A69" s="325">
        <f>'विद्य्र्थ्याची माहिती'!A69</f>
        <v>60</v>
      </c>
      <c r="B69" s="334">
        <f>'विद्य्र्थ्याची माहिती'!B69</f>
        <v>0</v>
      </c>
      <c r="C69" s="60"/>
      <c r="D69" s="60"/>
      <c r="E69" s="60"/>
      <c r="F69" s="60"/>
      <c r="G69" s="60"/>
      <c r="H69" s="327">
        <f t="shared" si="4"/>
        <v>0</v>
      </c>
      <c r="I69" s="60"/>
      <c r="J69" s="60"/>
      <c r="K69" s="60"/>
      <c r="L69" s="60"/>
      <c r="M69" s="60"/>
      <c r="N69" s="327">
        <f t="shared" si="5"/>
        <v>0</v>
      </c>
      <c r="O69" s="327">
        <f t="shared" si="6"/>
        <v>0</v>
      </c>
      <c r="P69" s="327" t="str">
        <f t="shared" si="3"/>
        <v>D</v>
      </c>
    </row>
    <row r="70" spans="1:18" s="7" customFormat="1" ht="21.6" customHeight="1">
      <c r="A70" s="424" t="s">
        <v>145</v>
      </c>
      <c r="B70" s="424"/>
      <c r="C70" s="424"/>
      <c r="D70" s="424"/>
      <c r="E70" s="424"/>
      <c r="F70" s="424"/>
      <c r="G70" s="424"/>
      <c r="H70" s="424"/>
      <c r="I70" s="424"/>
      <c r="J70" s="424"/>
      <c r="K70" s="424"/>
      <c r="L70" s="424"/>
      <c r="M70" s="424"/>
      <c r="N70" s="424"/>
      <c r="O70" s="424"/>
      <c r="P70" s="424"/>
      <c r="Q70" s="61"/>
      <c r="R70" s="61"/>
    </row>
    <row r="71" spans="1:18" s="7" customFormat="1" ht="21.6" customHeight="1"/>
    <row r="72" spans="1:18" s="7" customFormat="1" ht="21.6" customHeight="1">
      <c r="A72" s="433" t="str">
        <f>MASTER!B21</f>
        <v>श्री. खरात दिलीप मुरलीधर</v>
      </c>
      <c r="B72" s="433"/>
      <c r="I72" s="433" t="str">
        <f>MASTER!B8</f>
        <v>श्री. लेंडे किरण विठ्ठल</v>
      </c>
      <c r="J72" s="433"/>
      <c r="K72" s="433"/>
      <c r="L72" s="433"/>
      <c r="M72" s="433"/>
      <c r="N72" s="433"/>
      <c r="O72" s="433"/>
      <c r="P72" s="433"/>
    </row>
    <row r="73" spans="1:18" s="7" customFormat="1" ht="21.6" customHeight="1">
      <c r="A73" s="432" t="s">
        <v>31</v>
      </c>
      <c r="B73" s="432"/>
      <c r="I73" s="488" t="s">
        <v>42</v>
      </c>
      <c r="J73" s="488"/>
      <c r="K73" s="488"/>
      <c r="L73" s="488"/>
      <c r="M73" s="488"/>
      <c r="N73" s="488"/>
      <c r="O73" s="488"/>
      <c r="P73" s="488"/>
    </row>
    <row r="74" spans="1:18" s="7" customFormat="1" ht="21.6" customHeight="1"/>
    <row r="75" spans="1:18" s="7" customFormat="1" ht="21.6" customHeight="1"/>
    <row r="76" spans="1:18" s="7" customFormat="1" ht="21.6" customHeight="1"/>
    <row r="77" spans="1:18" s="7" customFormat="1" ht="21.6" customHeight="1"/>
    <row r="78" spans="1:18" s="7" customFormat="1" ht="21.6" customHeight="1"/>
    <row r="79" spans="1:18" ht="21.6" customHeight="1">
      <c r="A79" s="7"/>
      <c r="B79" s="7"/>
      <c r="C79" s="7"/>
      <c r="D79" s="7"/>
      <c r="E79" s="7"/>
      <c r="F79" s="7"/>
      <c r="G79" s="7"/>
      <c r="H79" s="7"/>
      <c r="I79" s="7"/>
      <c r="J79" s="7"/>
      <c r="K79" s="7"/>
      <c r="L79" s="7"/>
      <c r="M79" s="7"/>
      <c r="N79" s="7"/>
      <c r="O79" s="7"/>
      <c r="P79" s="7"/>
    </row>
    <row r="80" spans="1:18" ht="21.6" customHeight="1">
      <c r="A80" s="7"/>
      <c r="B80" s="7"/>
      <c r="C80" s="7"/>
      <c r="D80" s="7"/>
      <c r="E80" s="7"/>
      <c r="F80" s="7"/>
      <c r="G80" s="7"/>
      <c r="H80" s="7"/>
      <c r="I80" s="7"/>
      <c r="J80" s="7"/>
      <c r="K80" s="7"/>
      <c r="L80" s="7"/>
      <c r="M80" s="7"/>
      <c r="N80" s="7"/>
      <c r="O80" s="7"/>
      <c r="P80" s="7"/>
    </row>
  </sheetData>
  <sheetProtection algorithmName="SHA-512" hashValue="dP+gyFPILhzPxijUEeBJ7/291bKDc0wofHIG/53ry7mBMwzgLa3llcYrmPGM8qsMr9FqSXbrcJIDeJRGYTZfdQ==" saltValue="vgpa5T1N+eMD0SpN7pGpQg==" spinCount="100000" sheet="1" objects="1" scenarios="1"/>
  <mergeCells count="30">
    <mergeCell ref="A73:B73"/>
    <mergeCell ref="I73:P73"/>
    <mergeCell ref="I72:P72"/>
    <mergeCell ref="A72:B72"/>
    <mergeCell ref="J7:J8"/>
    <mergeCell ref="D7:D8"/>
    <mergeCell ref="L7:L8"/>
    <mergeCell ref="A70:P70"/>
    <mergeCell ref="A1:P2"/>
    <mergeCell ref="E7:E8"/>
    <mergeCell ref="F7:F8"/>
    <mergeCell ref="G7:G8"/>
    <mergeCell ref="H7:H8"/>
    <mergeCell ref="K7:K8"/>
    <mergeCell ref="M7:M8"/>
    <mergeCell ref="C7:C8"/>
    <mergeCell ref="N7:N8"/>
    <mergeCell ref="B6:B9"/>
    <mergeCell ref="P6:P8"/>
    <mergeCell ref="A6:A9"/>
    <mergeCell ref="I7:I8"/>
    <mergeCell ref="O6:O8"/>
    <mergeCell ref="C6:H6"/>
    <mergeCell ref="I6:N6"/>
    <mergeCell ref="B3:C3"/>
    <mergeCell ref="D3:I3"/>
    <mergeCell ref="J3:P3"/>
    <mergeCell ref="A4:P4"/>
    <mergeCell ref="A5:F5"/>
    <mergeCell ref="G5:P5"/>
  </mergeCells>
  <pageMargins left="0.5" right="0.25" top="0.25" bottom="1" header="0" footer="0"/>
  <pageSetup paperSize="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T79"/>
  <sheetViews>
    <sheetView view="pageBreakPreview" zoomScale="60" zoomScalePageLayoutView="5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4.85546875" style="12" customWidth="1"/>
    <col min="3" max="18" width="3.7109375" style="12" customWidth="1"/>
    <col min="19" max="19" width="5.28515625" style="12" customWidth="1"/>
    <col min="20" max="20" width="4.7109375" style="12" customWidth="1"/>
    <col min="21" max="16384" width="9.140625" style="12"/>
  </cols>
  <sheetData>
    <row r="1" spans="1:20"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7"/>
      <c r="Q1" s="437"/>
      <c r="R1" s="437"/>
      <c r="S1" s="437"/>
      <c r="T1" s="438"/>
    </row>
    <row r="2" spans="1:20" ht="21.6" customHeight="1">
      <c r="A2" s="439"/>
      <c r="B2" s="440"/>
      <c r="C2" s="440"/>
      <c r="D2" s="440"/>
      <c r="E2" s="440"/>
      <c r="F2" s="440"/>
      <c r="G2" s="440"/>
      <c r="H2" s="440"/>
      <c r="I2" s="440"/>
      <c r="J2" s="440"/>
      <c r="K2" s="440"/>
      <c r="L2" s="440"/>
      <c r="M2" s="440"/>
      <c r="N2" s="440"/>
      <c r="O2" s="440"/>
      <c r="P2" s="440"/>
      <c r="Q2" s="440"/>
      <c r="R2" s="440"/>
      <c r="S2" s="440"/>
      <c r="T2" s="441"/>
    </row>
    <row r="3" spans="1:20" s="185" customFormat="1" ht="21.6" customHeight="1">
      <c r="A3" s="35" t="s">
        <v>122</v>
      </c>
      <c r="B3" s="47" t="str">
        <f>MASTER!B6</f>
        <v>9 वी</v>
      </c>
      <c r="C3" s="422"/>
      <c r="D3" s="422"/>
      <c r="E3" s="422"/>
      <c r="F3" s="422"/>
      <c r="G3" s="422"/>
      <c r="H3" s="422"/>
      <c r="I3" s="422"/>
      <c r="J3" s="422"/>
      <c r="K3" s="422"/>
      <c r="L3" s="422" t="s">
        <v>301</v>
      </c>
      <c r="M3" s="422"/>
      <c r="N3" s="422"/>
      <c r="O3" s="422"/>
      <c r="P3" s="422"/>
      <c r="Q3" s="489"/>
      <c r="R3" s="489"/>
      <c r="S3" s="489"/>
      <c r="T3" s="490"/>
    </row>
    <row r="4" spans="1:20" ht="21.6" customHeight="1">
      <c r="A4" s="451" t="str">
        <f>MASTER!H15</f>
        <v>वार्षिक निकाल पत्रक (सन 2026-2027)</v>
      </c>
      <c r="B4" s="422"/>
      <c r="C4" s="422"/>
      <c r="D4" s="422"/>
      <c r="E4" s="422"/>
      <c r="F4" s="422"/>
      <c r="G4" s="422"/>
      <c r="H4" s="422"/>
      <c r="I4" s="422"/>
      <c r="J4" s="422"/>
      <c r="K4" s="422"/>
      <c r="L4" s="422"/>
      <c r="M4" s="422"/>
      <c r="N4" s="422"/>
      <c r="O4" s="422"/>
      <c r="P4" s="422"/>
      <c r="Q4" s="422"/>
      <c r="R4" s="422"/>
      <c r="S4" s="422"/>
      <c r="T4" s="452"/>
    </row>
    <row r="5" spans="1:20" ht="21.6" customHeight="1">
      <c r="A5" s="419" t="str">
        <f>MASTER!C7</f>
        <v>वर्ग शिक्षक- श्री. ढगे भरत बुधाजी</v>
      </c>
      <c r="B5" s="429"/>
      <c r="C5" s="429"/>
      <c r="D5" s="429"/>
      <c r="E5" s="429"/>
      <c r="F5" s="423" t="str">
        <f>MASTER!C22</f>
        <v>विषय शिक्षक- श्री. कासार नामदेव रामनाथ</v>
      </c>
      <c r="G5" s="423"/>
      <c r="H5" s="423"/>
      <c r="I5" s="423"/>
      <c r="J5" s="423"/>
      <c r="K5" s="423"/>
      <c r="L5" s="423"/>
      <c r="M5" s="423"/>
      <c r="N5" s="423"/>
      <c r="O5" s="423"/>
      <c r="P5" s="423"/>
      <c r="Q5" s="423"/>
      <c r="R5" s="423"/>
      <c r="S5" s="423"/>
      <c r="T5" s="420"/>
    </row>
    <row r="6" spans="1:20" ht="21.6" customHeight="1">
      <c r="A6" s="504" t="s">
        <v>193</v>
      </c>
      <c r="B6" s="483" t="s">
        <v>0</v>
      </c>
      <c r="C6" s="495" t="s">
        <v>1</v>
      </c>
      <c r="D6" s="496"/>
      <c r="E6" s="496"/>
      <c r="F6" s="496"/>
      <c r="G6" s="496"/>
      <c r="H6" s="496"/>
      <c r="I6" s="496"/>
      <c r="J6" s="497"/>
      <c r="K6" s="495" t="s">
        <v>2</v>
      </c>
      <c r="L6" s="496"/>
      <c r="M6" s="496"/>
      <c r="N6" s="496"/>
      <c r="O6" s="496"/>
      <c r="P6" s="496"/>
      <c r="Q6" s="496"/>
      <c r="R6" s="497"/>
      <c r="S6" s="493" t="s">
        <v>4</v>
      </c>
      <c r="T6" s="491" t="s">
        <v>7</v>
      </c>
    </row>
    <row r="7" spans="1:20" ht="21.6" customHeight="1">
      <c r="A7" s="505"/>
      <c r="B7" s="484"/>
      <c r="C7" s="498" t="s">
        <v>303</v>
      </c>
      <c r="D7" s="498" t="s">
        <v>303</v>
      </c>
      <c r="E7" s="498" t="s">
        <v>303</v>
      </c>
      <c r="F7" s="498" t="s">
        <v>303</v>
      </c>
      <c r="G7" s="498" t="s">
        <v>304</v>
      </c>
      <c r="H7" s="502" t="s">
        <v>305</v>
      </c>
      <c r="I7" s="498" t="s">
        <v>306</v>
      </c>
      <c r="J7" s="500" t="s">
        <v>6</v>
      </c>
      <c r="K7" s="498" t="s">
        <v>303</v>
      </c>
      <c r="L7" s="498" t="s">
        <v>303</v>
      </c>
      <c r="M7" s="498" t="s">
        <v>303</v>
      </c>
      <c r="N7" s="498" t="s">
        <v>303</v>
      </c>
      <c r="O7" s="498" t="s">
        <v>304</v>
      </c>
      <c r="P7" s="502" t="s">
        <v>305</v>
      </c>
      <c r="Q7" s="498" t="s">
        <v>306</v>
      </c>
      <c r="R7" s="500" t="s">
        <v>6</v>
      </c>
      <c r="S7" s="494"/>
      <c r="T7" s="492"/>
    </row>
    <row r="8" spans="1:20" ht="21.6" customHeight="1">
      <c r="A8" s="505"/>
      <c r="B8" s="484"/>
      <c r="C8" s="499"/>
      <c r="D8" s="499"/>
      <c r="E8" s="499"/>
      <c r="F8" s="499"/>
      <c r="G8" s="499"/>
      <c r="H8" s="503"/>
      <c r="I8" s="499"/>
      <c r="J8" s="501"/>
      <c r="K8" s="499"/>
      <c r="L8" s="499"/>
      <c r="M8" s="499"/>
      <c r="N8" s="499"/>
      <c r="O8" s="499"/>
      <c r="P8" s="503"/>
      <c r="Q8" s="499"/>
      <c r="R8" s="501"/>
      <c r="S8" s="494"/>
      <c r="T8" s="492"/>
    </row>
    <row r="9" spans="1:20" s="23" customFormat="1" ht="21.6" customHeight="1">
      <c r="A9" s="506"/>
      <c r="B9" s="485"/>
      <c r="C9" s="318">
        <v>5</v>
      </c>
      <c r="D9" s="318">
        <v>5</v>
      </c>
      <c r="E9" s="318">
        <v>5</v>
      </c>
      <c r="F9" s="318">
        <v>5</v>
      </c>
      <c r="G9" s="318">
        <v>15</v>
      </c>
      <c r="H9" s="318">
        <v>10</v>
      </c>
      <c r="I9" s="318">
        <v>5</v>
      </c>
      <c r="J9" s="67">
        <f>SUM(C9:I9)</f>
        <v>50</v>
      </c>
      <c r="K9" s="318">
        <v>5</v>
      </c>
      <c r="L9" s="318">
        <v>5</v>
      </c>
      <c r="M9" s="318">
        <v>5</v>
      </c>
      <c r="N9" s="318">
        <v>5</v>
      </c>
      <c r="O9" s="318">
        <v>15</v>
      </c>
      <c r="P9" s="318">
        <v>10</v>
      </c>
      <c r="Q9" s="318">
        <v>5</v>
      </c>
      <c r="R9" s="67">
        <f>SUM(K9:Q9)</f>
        <v>50</v>
      </c>
      <c r="S9" s="67">
        <f>ROUND(R9+J9,0)</f>
        <v>100</v>
      </c>
      <c r="T9" s="67" t="str">
        <f>IF(S9&gt;=60,"A",IF(S9&gt;=45,"B",IF(S9&gt;=35,"C",IF(S9&gt;=35,"D","D"))))</f>
        <v>A</v>
      </c>
    </row>
    <row r="10" spans="1:20" s="19" customFormat="1" ht="21.6" customHeight="1">
      <c r="A10" s="24">
        <f>'विद्य्र्थ्याची माहिती'!A10</f>
        <v>1</v>
      </c>
      <c r="B10" s="25" t="str">
        <f>'विद्य्र्थ्याची माहिती'!B10</f>
        <v>चि. समीर यशवंत देशमुख सखाराम</v>
      </c>
      <c r="C10" s="13"/>
      <c r="D10" s="13"/>
      <c r="E10" s="13">
        <v>7</v>
      </c>
      <c r="F10" s="13">
        <v>6</v>
      </c>
      <c r="G10" s="13">
        <v>6</v>
      </c>
      <c r="H10" s="13"/>
      <c r="I10" s="13">
        <v>12</v>
      </c>
      <c r="J10" s="67">
        <f t="shared" ref="J10:J69" si="0">SUM(C10:I10)</f>
        <v>31</v>
      </c>
      <c r="K10" s="63"/>
      <c r="L10" s="63"/>
      <c r="M10" s="26">
        <v>6</v>
      </c>
      <c r="N10" s="26">
        <v>7</v>
      </c>
      <c r="O10" s="26">
        <v>7</v>
      </c>
      <c r="P10" s="26">
        <v>12</v>
      </c>
      <c r="Q10" s="26"/>
      <c r="R10" s="67">
        <f t="shared" ref="R10:R69" si="1">SUM(K10:Q10)</f>
        <v>32</v>
      </c>
      <c r="S10" s="33">
        <f>ROUND(R10+J10,0)</f>
        <v>63</v>
      </c>
      <c r="T10" s="33" t="str">
        <f>IF(S10&gt;=60,"A",IF(S10&gt;=45,"B",IF(S10&gt;=35,"C",IF(S10&gt;=35,"D","D"))))</f>
        <v>A</v>
      </c>
    </row>
    <row r="11" spans="1:20" s="19" customFormat="1" ht="21.6" customHeight="1">
      <c r="A11" s="24">
        <f>'विद्य्र्थ्याची माहिती'!A11</f>
        <v>2</v>
      </c>
      <c r="B11" s="25">
        <f>'विद्य्र्थ्याची माहिती'!B11</f>
        <v>0</v>
      </c>
      <c r="C11" s="13"/>
      <c r="D11" s="13"/>
      <c r="E11" s="13"/>
      <c r="F11" s="13"/>
      <c r="G11" s="13"/>
      <c r="H11" s="13"/>
      <c r="I11" s="13"/>
      <c r="J11" s="67">
        <f t="shared" si="0"/>
        <v>0</v>
      </c>
      <c r="K11" s="62"/>
      <c r="L11" s="62"/>
      <c r="M11" s="28"/>
      <c r="N11" s="28"/>
      <c r="O11" s="28"/>
      <c r="P11" s="28"/>
      <c r="Q11" s="28"/>
      <c r="R11" s="67">
        <f t="shared" si="1"/>
        <v>0</v>
      </c>
      <c r="S11" s="33">
        <f t="shared" ref="S11:S12" si="2">ROUND(R11+J11,0)</f>
        <v>0</v>
      </c>
      <c r="T11" s="33" t="str">
        <f t="shared" ref="T11:T69" si="3">IF(S11&gt;=60,"A",IF(S11&gt;=45,"B",IF(S11&gt;=35,"C",IF(S11&gt;=35,"D","D"))))</f>
        <v>D</v>
      </c>
    </row>
    <row r="12" spans="1:20" s="19" customFormat="1" ht="21.6" customHeight="1">
      <c r="A12" s="24">
        <f>'विद्य्र्थ्याची माहिती'!A12</f>
        <v>3</v>
      </c>
      <c r="B12" s="25">
        <f>'विद्य्र्थ्याची माहिती'!B12</f>
        <v>0</v>
      </c>
      <c r="C12" s="13"/>
      <c r="D12" s="13"/>
      <c r="E12" s="13"/>
      <c r="F12" s="13"/>
      <c r="G12" s="13"/>
      <c r="H12" s="13"/>
      <c r="I12" s="13"/>
      <c r="J12" s="67">
        <f t="shared" si="0"/>
        <v>0</v>
      </c>
      <c r="K12" s="62"/>
      <c r="L12" s="62"/>
      <c r="M12" s="28"/>
      <c r="N12" s="28"/>
      <c r="O12" s="28"/>
      <c r="P12" s="28"/>
      <c r="Q12" s="28"/>
      <c r="R12" s="67">
        <f t="shared" si="1"/>
        <v>0</v>
      </c>
      <c r="S12" s="33">
        <f t="shared" si="2"/>
        <v>0</v>
      </c>
      <c r="T12" s="33" t="str">
        <f t="shared" si="3"/>
        <v>D</v>
      </c>
    </row>
    <row r="13" spans="1:20" s="19" customFormat="1" ht="21.6" customHeight="1">
      <c r="A13" s="24">
        <f>'विद्य्र्थ्याची माहिती'!A13</f>
        <v>4</v>
      </c>
      <c r="B13" s="25">
        <f>'विद्य्र्थ्याची माहिती'!B13</f>
        <v>0</v>
      </c>
      <c r="C13" s="13"/>
      <c r="D13" s="13"/>
      <c r="E13" s="13"/>
      <c r="F13" s="13"/>
      <c r="G13" s="13"/>
      <c r="H13" s="13"/>
      <c r="I13" s="13"/>
      <c r="J13" s="67">
        <f t="shared" si="0"/>
        <v>0</v>
      </c>
      <c r="K13" s="62"/>
      <c r="L13" s="62"/>
      <c r="M13" s="28"/>
      <c r="N13" s="28"/>
      <c r="O13" s="28"/>
      <c r="P13" s="28"/>
      <c r="Q13" s="28"/>
      <c r="R13" s="67">
        <f t="shared" si="1"/>
        <v>0</v>
      </c>
      <c r="S13" s="33">
        <f t="shared" ref="S13:S69" si="4">ROUND(R13+J13,0)</f>
        <v>0</v>
      </c>
      <c r="T13" s="33" t="str">
        <f t="shared" si="3"/>
        <v>D</v>
      </c>
    </row>
    <row r="14" spans="1:20" s="19" customFormat="1" ht="21.6" customHeight="1">
      <c r="A14" s="24">
        <f>'विद्य्र्थ्याची माहिती'!A14</f>
        <v>5</v>
      </c>
      <c r="B14" s="25">
        <f>'विद्य्र्थ्याची माहिती'!B14</f>
        <v>0</v>
      </c>
      <c r="C14" s="13"/>
      <c r="D14" s="13"/>
      <c r="E14" s="13"/>
      <c r="F14" s="13"/>
      <c r="G14" s="13"/>
      <c r="H14" s="13"/>
      <c r="I14" s="13"/>
      <c r="J14" s="67">
        <f t="shared" si="0"/>
        <v>0</v>
      </c>
      <c r="K14" s="62"/>
      <c r="L14" s="62"/>
      <c r="M14" s="28"/>
      <c r="N14" s="28"/>
      <c r="O14" s="28"/>
      <c r="P14" s="28"/>
      <c r="Q14" s="28"/>
      <c r="R14" s="67">
        <f t="shared" si="1"/>
        <v>0</v>
      </c>
      <c r="S14" s="33">
        <f t="shared" si="4"/>
        <v>0</v>
      </c>
      <c r="T14" s="33" t="str">
        <f t="shared" si="3"/>
        <v>D</v>
      </c>
    </row>
    <row r="15" spans="1:20" s="19" customFormat="1" ht="21.6" customHeight="1">
      <c r="A15" s="24">
        <f>'विद्य्र्थ्याची माहिती'!A15</f>
        <v>6</v>
      </c>
      <c r="B15" s="25">
        <f>'विद्य्र्थ्याची माहिती'!B15</f>
        <v>0</v>
      </c>
      <c r="C15" s="13"/>
      <c r="D15" s="13"/>
      <c r="E15" s="13"/>
      <c r="F15" s="13"/>
      <c r="G15" s="13"/>
      <c r="H15" s="13"/>
      <c r="I15" s="13"/>
      <c r="J15" s="67">
        <f t="shared" si="0"/>
        <v>0</v>
      </c>
      <c r="K15" s="62"/>
      <c r="L15" s="62"/>
      <c r="M15" s="28"/>
      <c r="N15" s="28"/>
      <c r="O15" s="28"/>
      <c r="P15" s="28"/>
      <c r="Q15" s="28"/>
      <c r="R15" s="67">
        <f t="shared" si="1"/>
        <v>0</v>
      </c>
      <c r="S15" s="33">
        <f t="shared" si="4"/>
        <v>0</v>
      </c>
      <c r="T15" s="33" t="str">
        <f t="shared" si="3"/>
        <v>D</v>
      </c>
    </row>
    <row r="16" spans="1:20" s="19" customFormat="1" ht="21.6" customHeight="1">
      <c r="A16" s="24">
        <f>'विद्य्र्थ्याची माहिती'!A16</f>
        <v>7</v>
      </c>
      <c r="B16" s="25">
        <f>'विद्य्र्थ्याची माहिती'!B16</f>
        <v>0</v>
      </c>
      <c r="C16" s="13"/>
      <c r="D16" s="13"/>
      <c r="E16" s="13"/>
      <c r="F16" s="13"/>
      <c r="G16" s="13"/>
      <c r="H16" s="13"/>
      <c r="I16" s="13"/>
      <c r="J16" s="67">
        <f t="shared" si="0"/>
        <v>0</v>
      </c>
      <c r="K16" s="62"/>
      <c r="L16" s="62"/>
      <c r="M16" s="28"/>
      <c r="N16" s="28"/>
      <c r="O16" s="28"/>
      <c r="P16" s="28"/>
      <c r="Q16" s="28"/>
      <c r="R16" s="67">
        <f t="shared" si="1"/>
        <v>0</v>
      </c>
      <c r="S16" s="33">
        <f t="shared" si="4"/>
        <v>0</v>
      </c>
      <c r="T16" s="33" t="str">
        <f t="shared" si="3"/>
        <v>D</v>
      </c>
    </row>
    <row r="17" spans="1:20" s="19" customFormat="1" ht="21.6" customHeight="1">
      <c r="A17" s="24">
        <f>'विद्य्र्थ्याची माहिती'!A17</f>
        <v>8</v>
      </c>
      <c r="B17" s="25">
        <f>'विद्य्र्थ्याची माहिती'!B17</f>
        <v>0</v>
      </c>
      <c r="C17" s="13"/>
      <c r="D17" s="13"/>
      <c r="E17" s="13"/>
      <c r="F17" s="13"/>
      <c r="G17" s="13"/>
      <c r="H17" s="13"/>
      <c r="I17" s="13"/>
      <c r="J17" s="67">
        <f t="shared" si="0"/>
        <v>0</v>
      </c>
      <c r="K17" s="62"/>
      <c r="L17" s="62"/>
      <c r="M17" s="28"/>
      <c r="N17" s="28"/>
      <c r="O17" s="28"/>
      <c r="P17" s="28"/>
      <c r="Q17" s="28"/>
      <c r="R17" s="67">
        <f t="shared" si="1"/>
        <v>0</v>
      </c>
      <c r="S17" s="33">
        <f t="shared" si="4"/>
        <v>0</v>
      </c>
      <c r="T17" s="33" t="str">
        <f t="shared" si="3"/>
        <v>D</v>
      </c>
    </row>
    <row r="18" spans="1:20" s="19" customFormat="1" ht="21.6" customHeight="1">
      <c r="A18" s="24">
        <f>'विद्य्र्थ्याची माहिती'!A18</f>
        <v>9</v>
      </c>
      <c r="B18" s="25">
        <f>'विद्य्र्थ्याची माहिती'!B18</f>
        <v>0</v>
      </c>
      <c r="C18" s="60"/>
      <c r="D18" s="60"/>
      <c r="E18" s="60"/>
      <c r="F18" s="60"/>
      <c r="G18" s="60"/>
      <c r="H18" s="60"/>
      <c r="I18" s="60"/>
      <c r="J18" s="67">
        <f t="shared" si="0"/>
        <v>0</v>
      </c>
      <c r="K18" s="63"/>
      <c r="L18" s="63"/>
      <c r="M18" s="26"/>
      <c r="N18" s="26"/>
      <c r="O18" s="26"/>
      <c r="P18" s="26"/>
      <c r="Q18" s="26"/>
      <c r="R18" s="67">
        <f t="shared" si="1"/>
        <v>0</v>
      </c>
      <c r="S18" s="33">
        <f t="shared" si="4"/>
        <v>0</v>
      </c>
      <c r="T18" s="33" t="str">
        <f t="shared" si="3"/>
        <v>D</v>
      </c>
    </row>
    <row r="19" spans="1:20" s="19" customFormat="1" ht="21.6" customHeight="1">
      <c r="A19" s="24">
        <f>'विद्य्र्थ्याची माहिती'!A19</f>
        <v>10</v>
      </c>
      <c r="B19" s="25">
        <f>'विद्य्र्थ्याची माहिती'!B19</f>
        <v>0</v>
      </c>
      <c r="C19" s="60"/>
      <c r="D19" s="60"/>
      <c r="E19" s="60"/>
      <c r="F19" s="60"/>
      <c r="G19" s="60"/>
      <c r="H19" s="60"/>
      <c r="I19" s="60"/>
      <c r="J19" s="67">
        <f t="shared" si="0"/>
        <v>0</v>
      </c>
      <c r="K19" s="63"/>
      <c r="L19" s="63"/>
      <c r="M19" s="26"/>
      <c r="N19" s="26"/>
      <c r="O19" s="26"/>
      <c r="P19" s="26"/>
      <c r="Q19" s="26"/>
      <c r="R19" s="67">
        <f t="shared" si="1"/>
        <v>0</v>
      </c>
      <c r="S19" s="33">
        <f t="shared" si="4"/>
        <v>0</v>
      </c>
      <c r="T19" s="33" t="str">
        <f t="shared" si="3"/>
        <v>D</v>
      </c>
    </row>
    <row r="20" spans="1:20" s="19" customFormat="1" ht="21.6" customHeight="1">
      <c r="A20" s="24">
        <f>'विद्य्र्थ्याची माहिती'!A20</f>
        <v>11</v>
      </c>
      <c r="B20" s="25">
        <f>'विद्य्र्थ्याची माहिती'!B20</f>
        <v>0</v>
      </c>
      <c r="C20" s="60"/>
      <c r="D20" s="60"/>
      <c r="E20" s="60"/>
      <c r="F20" s="60"/>
      <c r="G20" s="60"/>
      <c r="H20" s="60"/>
      <c r="I20" s="60"/>
      <c r="J20" s="67">
        <f t="shared" si="0"/>
        <v>0</v>
      </c>
      <c r="K20" s="63"/>
      <c r="L20" s="63"/>
      <c r="M20" s="26"/>
      <c r="N20" s="26"/>
      <c r="O20" s="26"/>
      <c r="P20" s="26"/>
      <c r="Q20" s="26"/>
      <c r="R20" s="67">
        <f t="shared" si="1"/>
        <v>0</v>
      </c>
      <c r="S20" s="33">
        <f t="shared" si="4"/>
        <v>0</v>
      </c>
      <c r="T20" s="33" t="str">
        <f t="shared" si="3"/>
        <v>D</v>
      </c>
    </row>
    <row r="21" spans="1:20" s="19" customFormat="1" ht="21.6" customHeight="1">
      <c r="A21" s="24">
        <f>'विद्य्र्थ्याची माहिती'!A21</f>
        <v>12</v>
      </c>
      <c r="B21" s="25">
        <f>'विद्य्र्थ्याची माहिती'!B21</f>
        <v>0</v>
      </c>
      <c r="C21" s="60"/>
      <c r="D21" s="60"/>
      <c r="E21" s="60"/>
      <c r="F21" s="60"/>
      <c r="G21" s="60"/>
      <c r="H21" s="60"/>
      <c r="I21" s="60"/>
      <c r="J21" s="67">
        <f t="shared" si="0"/>
        <v>0</v>
      </c>
      <c r="K21" s="63"/>
      <c r="L21" s="63"/>
      <c r="M21" s="26"/>
      <c r="N21" s="26"/>
      <c r="O21" s="26"/>
      <c r="P21" s="26"/>
      <c r="Q21" s="26"/>
      <c r="R21" s="67">
        <f t="shared" si="1"/>
        <v>0</v>
      </c>
      <c r="S21" s="33">
        <f t="shared" si="4"/>
        <v>0</v>
      </c>
      <c r="T21" s="33" t="str">
        <f t="shared" si="3"/>
        <v>D</v>
      </c>
    </row>
    <row r="22" spans="1:20" s="19" customFormat="1" ht="21.6" customHeight="1">
      <c r="A22" s="24">
        <f>'विद्य्र्थ्याची माहिती'!A22</f>
        <v>13</v>
      </c>
      <c r="B22" s="25">
        <f>'विद्य्र्थ्याची माहिती'!B22</f>
        <v>0</v>
      </c>
      <c r="C22" s="60"/>
      <c r="D22" s="60"/>
      <c r="E22" s="60"/>
      <c r="F22" s="60"/>
      <c r="G22" s="60"/>
      <c r="H22" s="60"/>
      <c r="I22" s="60"/>
      <c r="J22" s="67">
        <f t="shared" si="0"/>
        <v>0</v>
      </c>
      <c r="K22" s="63"/>
      <c r="L22" s="63"/>
      <c r="M22" s="26"/>
      <c r="N22" s="26"/>
      <c r="O22" s="26"/>
      <c r="P22" s="26"/>
      <c r="Q22" s="26"/>
      <c r="R22" s="67">
        <f t="shared" si="1"/>
        <v>0</v>
      </c>
      <c r="S22" s="33">
        <f t="shared" si="4"/>
        <v>0</v>
      </c>
      <c r="T22" s="33" t="str">
        <f t="shared" si="3"/>
        <v>D</v>
      </c>
    </row>
    <row r="23" spans="1:20" s="19" customFormat="1" ht="21.6" customHeight="1">
      <c r="A23" s="24">
        <f>'विद्य्र्थ्याची माहिती'!A23</f>
        <v>14</v>
      </c>
      <c r="B23" s="25">
        <f>'विद्य्र्थ्याची माहिती'!B23</f>
        <v>0</v>
      </c>
      <c r="C23" s="60"/>
      <c r="D23" s="60"/>
      <c r="E23" s="60"/>
      <c r="F23" s="60"/>
      <c r="G23" s="60"/>
      <c r="H23" s="60"/>
      <c r="I23" s="60"/>
      <c r="J23" s="67">
        <f t="shared" si="0"/>
        <v>0</v>
      </c>
      <c r="K23" s="63"/>
      <c r="L23" s="63"/>
      <c r="M23" s="26"/>
      <c r="N23" s="26"/>
      <c r="O23" s="26"/>
      <c r="P23" s="26"/>
      <c r="Q23" s="26"/>
      <c r="R23" s="67">
        <f t="shared" si="1"/>
        <v>0</v>
      </c>
      <c r="S23" s="33">
        <f t="shared" si="4"/>
        <v>0</v>
      </c>
      <c r="T23" s="33" t="str">
        <f t="shared" si="3"/>
        <v>D</v>
      </c>
    </row>
    <row r="24" spans="1:20" s="19" customFormat="1" ht="21.6" customHeight="1">
      <c r="A24" s="24">
        <f>'विद्य्र्थ्याची माहिती'!A24</f>
        <v>15</v>
      </c>
      <c r="B24" s="25">
        <f>'विद्य्र्थ्याची माहिती'!B24</f>
        <v>0</v>
      </c>
      <c r="C24" s="60"/>
      <c r="D24" s="60"/>
      <c r="E24" s="60"/>
      <c r="F24" s="60"/>
      <c r="G24" s="60"/>
      <c r="H24" s="60"/>
      <c r="I24" s="60"/>
      <c r="J24" s="67">
        <f t="shared" si="0"/>
        <v>0</v>
      </c>
      <c r="K24" s="63"/>
      <c r="L24" s="63"/>
      <c r="M24" s="26"/>
      <c r="N24" s="26"/>
      <c r="O24" s="26"/>
      <c r="P24" s="26"/>
      <c r="Q24" s="26"/>
      <c r="R24" s="67">
        <f t="shared" si="1"/>
        <v>0</v>
      </c>
      <c r="S24" s="33">
        <f t="shared" si="4"/>
        <v>0</v>
      </c>
      <c r="T24" s="33" t="str">
        <f t="shared" si="3"/>
        <v>D</v>
      </c>
    </row>
    <row r="25" spans="1:20" s="19" customFormat="1" ht="21.6" customHeight="1">
      <c r="A25" s="24">
        <f>'विद्य्र्थ्याची माहिती'!A25</f>
        <v>16</v>
      </c>
      <c r="B25" s="25">
        <f>'विद्य्र्थ्याची माहिती'!B25</f>
        <v>0</v>
      </c>
      <c r="C25" s="60"/>
      <c r="D25" s="60"/>
      <c r="E25" s="60"/>
      <c r="F25" s="60"/>
      <c r="G25" s="60"/>
      <c r="H25" s="60"/>
      <c r="I25" s="60"/>
      <c r="J25" s="67">
        <f t="shared" si="0"/>
        <v>0</v>
      </c>
      <c r="K25" s="63"/>
      <c r="L25" s="63"/>
      <c r="M25" s="26"/>
      <c r="N25" s="26"/>
      <c r="O25" s="26"/>
      <c r="P25" s="26"/>
      <c r="Q25" s="26"/>
      <c r="R25" s="67">
        <f t="shared" si="1"/>
        <v>0</v>
      </c>
      <c r="S25" s="33">
        <f t="shared" si="4"/>
        <v>0</v>
      </c>
      <c r="T25" s="33" t="str">
        <f t="shared" si="3"/>
        <v>D</v>
      </c>
    </row>
    <row r="26" spans="1:20" s="19" customFormat="1" ht="21.6" customHeight="1">
      <c r="A26" s="24">
        <f>'विद्य्र्थ्याची माहिती'!A26</f>
        <v>17</v>
      </c>
      <c r="B26" s="25">
        <f>'विद्य्र्थ्याची माहिती'!B26</f>
        <v>0</v>
      </c>
      <c r="C26" s="60"/>
      <c r="D26" s="60"/>
      <c r="E26" s="60"/>
      <c r="F26" s="60"/>
      <c r="G26" s="60"/>
      <c r="H26" s="60"/>
      <c r="I26" s="60"/>
      <c r="J26" s="67">
        <f t="shared" si="0"/>
        <v>0</v>
      </c>
      <c r="K26" s="63"/>
      <c r="L26" s="63"/>
      <c r="M26" s="26"/>
      <c r="N26" s="26"/>
      <c r="O26" s="26"/>
      <c r="P26" s="26"/>
      <c r="Q26" s="26"/>
      <c r="R26" s="67">
        <f t="shared" si="1"/>
        <v>0</v>
      </c>
      <c r="S26" s="33">
        <f t="shared" si="4"/>
        <v>0</v>
      </c>
      <c r="T26" s="33" t="str">
        <f t="shared" si="3"/>
        <v>D</v>
      </c>
    </row>
    <row r="27" spans="1:20" s="19" customFormat="1" ht="21.6" customHeight="1">
      <c r="A27" s="24">
        <f>'विद्य्र्थ्याची माहिती'!A27</f>
        <v>18</v>
      </c>
      <c r="B27" s="25">
        <f>'विद्य्र्थ्याची माहिती'!B27</f>
        <v>0</v>
      </c>
      <c r="C27" s="60"/>
      <c r="D27" s="60"/>
      <c r="E27" s="60"/>
      <c r="F27" s="60"/>
      <c r="G27" s="60"/>
      <c r="H27" s="60"/>
      <c r="I27" s="60"/>
      <c r="J27" s="67">
        <f t="shared" si="0"/>
        <v>0</v>
      </c>
      <c r="K27" s="63"/>
      <c r="L27" s="63"/>
      <c r="M27" s="26"/>
      <c r="N27" s="26"/>
      <c r="O27" s="26"/>
      <c r="P27" s="26"/>
      <c r="Q27" s="26"/>
      <c r="R27" s="67">
        <f t="shared" si="1"/>
        <v>0</v>
      </c>
      <c r="S27" s="33">
        <f t="shared" si="4"/>
        <v>0</v>
      </c>
      <c r="T27" s="33" t="str">
        <f t="shared" si="3"/>
        <v>D</v>
      </c>
    </row>
    <row r="28" spans="1:20" s="19" customFormat="1" ht="21.6" customHeight="1">
      <c r="A28" s="24">
        <f>'विद्य्र्थ्याची माहिती'!A28</f>
        <v>19</v>
      </c>
      <c r="B28" s="25">
        <f>'विद्य्र्थ्याची माहिती'!B28</f>
        <v>0</v>
      </c>
      <c r="C28" s="60"/>
      <c r="D28" s="60"/>
      <c r="E28" s="60"/>
      <c r="F28" s="60"/>
      <c r="G28" s="60"/>
      <c r="H28" s="60"/>
      <c r="I28" s="60"/>
      <c r="J28" s="67">
        <f t="shared" si="0"/>
        <v>0</v>
      </c>
      <c r="K28" s="63"/>
      <c r="L28" s="63"/>
      <c r="M28" s="26"/>
      <c r="N28" s="26"/>
      <c r="O28" s="26"/>
      <c r="P28" s="26"/>
      <c r="Q28" s="26"/>
      <c r="R28" s="67">
        <f t="shared" si="1"/>
        <v>0</v>
      </c>
      <c r="S28" s="33">
        <f t="shared" si="4"/>
        <v>0</v>
      </c>
      <c r="T28" s="33" t="str">
        <f t="shared" si="3"/>
        <v>D</v>
      </c>
    </row>
    <row r="29" spans="1:20" s="19" customFormat="1" ht="21.6" customHeight="1">
      <c r="A29" s="24">
        <f>'विद्य्र्थ्याची माहिती'!A29</f>
        <v>20</v>
      </c>
      <c r="B29" s="25">
        <f>'विद्य्र्थ्याची माहिती'!B29</f>
        <v>0</v>
      </c>
      <c r="C29" s="60"/>
      <c r="D29" s="60"/>
      <c r="E29" s="60"/>
      <c r="F29" s="60"/>
      <c r="G29" s="60"/>
      <c r="H29" s="60"/>
      <c r="I29" s="60"/>
      <c r="J29" s="67">
        <f t="shared" si="0"/>
        <v>0</v>
      </c>
      <c r="K29" s="63"/>
      <c r="L29" s="63"/>
      <c r="M29" s="26"/>
      <c r="N29" s="26"/>
      <c r="O29" s="26"/>
      <c r="P29" s="26"/>
      <c r="Q29" s="26"/>
      <c r="R29" s="67">
        <f t="shared" si="1"/>
        <v>0</v>
      </c>
      <c r="S29" s="33">
        <f t="shared" si="4"/>
        <v>0</v>
      </c>
      <c r="T29" s="33" t="str">
        <f t="shared" si="3"/>
        <v>D</v>
      </c>
    </row>
    <row r="30" spans="1:20" s="19" customFormat="1" ht="21.6" customHeight="1">
      <c r="A30" s="24">
        <f>'विद्य्र्थ्याची माहिती'!A30</f>
        <v>21</v>
      </c>
      <c r="B30" s="25">
        <f>'विद्य्र्थ्याची माहिती'!B30</f>
        <v>0</v>
      </c>
      <c r="C30" s="60"/>
      <c r="D30" s="60"/>
      <c r="E30" s="60"/>
      <c r="F30" s="60"/>
      <c r="G30" s="60"/>
      <c r="H30" s="60"/>
      <c r="I30" s="60"/>
      <c r="J30" s="67">
        <f t="shared" si="0"/>
        <v>0</v>
      </c>
      <c r="K30" s="63"/>
      <c r="L30" s="63"/>
      <c r="M30" s="26"/>
      <c r="N30" s="26"/>
      <c r="O30" s="26"/>
      <c r="P30" s="26"/>
      <c r="Q30" s="26"/>
      <c r="R30" s="67">
        <f t="shared" si="1"/>
        <v>0</v>
      </c>
      <c r="S30" s="33">
        <f t="shared" si="4"/>
        <v>0</v>
      </c>
      <c r="T30" s="33" t="str">
        <f t="shared" si="3"/>
        <v>D</v>
      </c>
    </row>
    <row r="31" spans="1:20" s="19" customFormat="1" ht="21.6" customHeight="1">
      <c r="A31" s="24">
        <f>'विद्य्र्थ्याची माहिती'!A31</f>
        <v>22</v>
      </c>
      <c r="B31" s="25">
        <f>'विद्य्र्थ्याची माहिती'!B31</f>
        <v>0</v>
      </c>
      <c r="C31" s="60"/>
      <c r="D31" s="60"/>
      <c r="E31" s="60"/>
      <c r="F31" s="60"/>
      <c r="G31" s="60"/>
      <c r="H31" s="60"/>
      <c r="I31" s="60"/>
      <c r="J31" s="67">
        <f t="shared" si="0"/>
        <v>0</v>
      </c>
      <c r="K31" s="63"/>
      <c r="L31" s="63"/>
      <c r="M31" s="26"/>
      <c r="N31" s="26"/>
      <c r="O31" s="26"/>
      <c r="P31" s="26"/>
      <c r="Q31" s="26"/>
      <c r="R31" s="67">
        <f t="shared" si="1"/>
        <v>0</v>
      </c>
      <c r="S31" s="33">
        <f t="shared" si="4"/>
        <v>0</v>
      </c>
      <c r="T31" s="33" t="str">
        <f t="shared" si="3"/>
        <v>D</v>
      </c>
    </row>
    <row r="32" spans="1:20" s="19" customFormat="1" ht="21.6" customHeight="1">
      <c r="A32" s="24">
        <f>'विद्य्र्थ्याची माहिती'!A32</f>
        <v>23</v>
      </c>
      <c r="B32" s="25">
        <f>'विद्य्र्थ्याची माहिती'!B32</f>
        <v>0</v>
      </c>
      <c r="C32" s="60"/>
      <c r="D32" s="60"/>
      <c r="E32" s="60"/>
      <c r="F32" s="60"/>
      <c r="G32" s="60"/>
      <c r="H32" s="60"/>
      <c r="I32" s="60"/>
      <c r="J32" s="67">
        <f t="shared" si="0"/>
        <v>0</v>
      </c>
      <c r="K32" s="63"/>
      <c r="L32" s="63"/>
      <c r="M32" s="26"/>
      <c r="N32" s="26"/>
      <c r="O32" s="26"/>
      <c r="P32" s="26"/>
      <c r="Q32" s="26"/>
      <c r="R32" s="67">
        <f t="shared" si="1"/>
        <v>0</v>
      </c>
      <c r="S32" s="33">
        <f t="shared" si="4"/>
        <v>0</v>
      </c>
      <c r="T32" s="33" t="str">
        <f t="shared" si="3"/>
        <v>D</v>
      </c>
    </row>
    <row r="33" spans="1:20" s="19" customFormat="1" ht="21.6" customHeight="1">
      <c r="A33" s="24">
        <f>'विद्य्र्थ्याची माहिती'!A33</f>
        <v>24</v>
      </c>
      <c r="B33" s="25">
        <f>'विद्य्र्थ्याची माहिती'!B33</f>
        <v>0</v>
      </c>
      <c r="C33" s="60"/>
      <c r="D33" s="60"/>
      <c r="E33" s="60"/>
      <c r="F33" s="60"/>
      <c r="G33" s="60"/>
      <c r="H33" s="60"/>
      <c r="I33" s="60"/>
      <c r="J33" s="67">
        <f t="shared" si="0"/>
        <v>0</v>
      </c>
      <c r="K33" s="63"/>
      <c r="L33" s="63"/>
      <c r="M33" s="26"/>
      <c r="N33" s="26"/>
      <c r="O33" s="26"/>
      <c r="P33" s="26"/>
      <c r="Q33" s="26"/>
      <c r="R33" s="67">
        <f t="shared" si="1"/>
        <v>0</v>
      </c>
      <c r="S33" s="33">
        <f t="shared" si="4"/>
        <v>0</v>
      </c>
      <c r="T33" s="33" t="str">
        <f t="shared" si="3"/>
        <v>D</v>
      </c>
    </row>
    <row r="34" spans="1:20" s="19" customFormat="1" ht="21.6" customHeight="1">
      <c r="A34" s="24">
        <f>'विद्य्र्थ्याची माहिती'!A34</f>
        <v>25</v>
      </c>
      <c r="B34" s="25">
        <f>'विद्य्र्थ्याची माहिती'!B34</f>
        <v>0</v>
      </c>
      <c r="C34" s="60"/>
      <c r="D34" s="60"/>
      <c r="E34" s="60"/>
      <c r="F34" s="60"/>
      <c r="G34" s="60"/>
      <c r="H34" s="60"/>
      <c r="I34" s="60"/>
      <c r="J34" s="67">
        <f t="shared" si="0"/>
        <v>0</v>
      </c>
      <c r="K34" s="63"/>
      <c r="L34" s="63"/>
      <c r="M34" s="26"/>
      <c r="N34" s="26"/>
      <c r="O34" s="26"/>
      <c r="P34" s="26"/>
      <c r="Q34" s="26"/>
      <c r="R34" s="67">
        <f t="shared" si="1"/>
        <v>0</v>
      </c>
      <c r="S34" s="33">
        <f t="shared" si="4"/>
        <v>0</v>
      </c>
      <c r="T34" s="33" t="str">
        <f t="shared" si="3"/>
        <v>D</v>
      </c>
    </row>
    <row r="35" spans="1:20" s="19" customFormat="1" ht="21.6" customHeight="1">
      <c r="A35" s="24">
        <f>'विद्य्र्थ्याची माहिती'!A35</f>
        <v>26</v>
      </c>
      <c r="B35" s="25">
        <f>'विद्य्र्थ्याची माहिती'!B35</f>
        <v>0</v>
      </c>
      <c r="C35" s="60"/>
      <c r="D35" s="60"/>
      <c r="E35" s="60"/>
      <c r="F35" s="60"/>
      <c r="G35" s="60"/>
      <c r="H35" s="60"/>
      <c r="I35" s="60"/>
      <c r="J35" s="67">
        <f t="shared" si="0"/>
        <v>0</v>
      </c>
      <c r="K35" s="63"/>
      <c r="L35" s="63"/>
      <c r="M35" s="26"/>
      <c r="N35" s="26"/>
      <c r="O35" s="26"/>
      <c r="P35" s="26"/>
      <c r="Q35" s="26"/>
      <c r="R35" s="67">
        <f t="shared" si="1"/>
        <v>0</v>
      </c>
      <c r="S35" s="33">
        <f t="shared" si="4"/>
        <v>0</v>
      </c>
      <c r="T35" s="33" t="str">
        <f t="shared" si="3"/>
        <v>D</v>
      </c>
    </row>
    <row r="36" spans="1:20" s="19" customFormat="1" ht="21.6" customHeight="1">
      <c r="A36" s="24">
        <f>'विद्य्र्थ्याची माहिती'!A36</f>
        <v>27</v>
      </c>
      <c r="B36" s="25">
        <f>'विद्य्र्थ्याची माहिती'!B36</f>
        <v>0</v>
      </c>
      <c r="C36" s="60"/>
      <c r="D36" s="60"/>
      <c r="E36" s="60"/>
      <c r="F36" s="60"/>
      <c r="G36" s="60"/>
      <c r="H36" s="60"/>
      <c r="I36" s="60"/>
      <c r="J36" s="67">
        <f t="shared" si="0"/>
        <v>0</v>
      </c>
      <c r="K36" s="63"/>
      <c r="L36" s="63"/>
      <c r="M36" s="26"/>
      <c r="N36" s="26"/>
      <c r="O36" s="26"/>
      <c r="P36" s="26"/>
      <c r="Q36" s="26"/>
      <c r="R36" s="67">
        <f t="shared" si="1"/>
        <v>0</v>
      </c>
      <c r="S36" s="33">
        <f t="shared" si="4"/>
        <v>0</v>
      </c>
      <c r="T36" s="33" t="str">
        <f t="shared" si="3"/>
        <v>D</v>
      </c>
    </row>
    <row r="37" spans="1:20" s="19" customFormat="1" ht="21.6" customHeight="1">
      <c r="A37" s="24">
        <f>'विद्य्र्थ्याची माहिती'!A37</f>
        <v>28</v>
      </c>
      <c r="B37" s="25">
        <f>'विद्य्र्थ्याची माहिती'!B37</f>
        <v>0</v>
      </c>
      <c r="C37" s="60"/>
      <c r="D37" s="60"/>
      <c r="E37" s="60"/>
      <c r="F37" s="60"/>
      <c r="G37" s="60"/>
      <c r="H37" s="60"/>
      <c r="I37" s="60"/>
      <c r="J37" s="67">
        <f t="shared" si="0"/>
        <v>0</v>
      </c>
      <c r="K37" s="63"/>
      <c r="L37" s="63"/>
      <c r="M37" s="26"/>
      <c r="N37" s="26"/>
      <c r="O37" s="26"/>
      <c r="P37" s="26"/>
      <c r="Q37" s="26"/>
      <c r="R37" s="67">
        <f t="shared" si="1"/>
        <v>0</v>
      </c>
      <c r="S37" s="33">
        <f t="shared" si="4"/>
        <v>0</v>
      </c>
      <c r="T37" s="33" t="str">
        <f t="shared" si="3"/>
        <v>D</v>
      </c>
    </row>
    <row r="38" spans="1:20" s="19" customFormat="1" ht="21.6" customHeight="1">
      <c r="A38" s="24">
        <f>'विद्य्र्थ्याची माहिती'!A38</f>
        <v>29</v>
      </c>
      <c r="B38" s="25">
        <f>'विद्य्र्थ्याची माहिती'!B38</f>
        <v>0</v>
      </c>
      <c r="C38" s="60"/>
      <c r="D38" s="60"/>
      <c r="E38" s="60"/>
      <c r="F38" s="60"/>
      <c r="G38" s="60"/>
      <c r="H38" s="60"/>
      <c r="I38" s="60"/>
      <c r="J38" s="67">
        <f t="shared" si="0"/>
        <v>0</v>
      </c>
      <c r="K38" s="63"/>
      <c r="L38" s="63"/>
      <c r="M38" s="26"/>
      <c r="N38" s="26"/>
      <c r="O38" s="26"/>
      <c r="P38" s="26"/>
      <c r="Q38" s="26"/>
      <c r="R38" s="67">
        <f t="shared" si="1"/>
        <v>0</v>
      </c>
      <c r="S38" s="33">
        <f t="shared" si="4"/>
        <v>0</v>
      </c>
      <c r="T38" s="33" t="str">
        <f t="shared" si="3"/>
        <v>D</v>
      </c>
    </row>
    <row r="39" spans="1:20" s="19" customFormat="1" ht="21.6" customHeight="1">
      <c r="A39" s="24">
        <f>'विद्य्र्थ्याची माहिती'!A39</f>
        <v>30</v>
      </c>
      <c r="B39" s="25">
        <f>'विद्य्र्थ्याची माहिती'!B39</f>
        <v>0</v>
      </c>
      <c r="C39" s="60"/>
      <c r="D39" s="60"/>
      <c r="E39" s="60"/>
      <c r="F39" s="60"/>
      <c r="G39" s="60"/>
      <c r="H39" s="60"/>
      <c r="I39" s="60"/>
      <c r="J39" s="67">
        <f t="shared" si="0"/>
        <v>0</v>
      </c>
      <c r="K39" s="63"/>
      <c r="L39" s="63"/>
      <c r="M39" s="26"/>
      <c r="N39" s="26"/>
      <c r="O39" s="26"/>
      <c r="P39" s="26"/>
      <c r="Q39" s="26"/>
      <c r="R39" s="67">
        <f t="shared" si="1"/>
        <v>0</v>
      </c>
      <c r="S39" s="33">
        <f t="shared" si="4"/>
        <v>0</v>
      </c>
      <c r="T39" s="33" t="str">
        <f t="shared" si="3"/>
        <v>D</v>
      </c>
    </row>
    <row r="40" spans="1:20" s="19" customFormat="1" ht="21.6" customHeight="1">
      <c r="A40" s="24">
        <f>'विद्य्र्थ्याची माहिती'!A40</f>
        <v>31</v>
      </c>
      <c r="B40" s="25">
        <f>'विद्य्र्थ्याची माहिती'!B40</f>
        <v>0</v>
      </c>
      <c r="C40" s="60"/>
      <c r="D40" s="60"/>
      <c r="E40" s="60"/>
      <c r="F40" s="60"/>
      <c r="G40" s="60"/>
      <c r="H40" s="60"/>
      <c r="I40" s="60"/>
      <c r="J40" s="67">
        <f t="shared" si="0"/>
        <v>0</v>
      </c>
      <c r="K40" s="63"/>
      <c r="L40" s="63"/>
      <c r="M40" s="26"/>
      <c r="N40" s="26"/>
      <c r="O40" s="26"/>
      <c r="P40" s="26"/>
      <c r="Q40" s="26"/>
      <c r="R40" s="67">
        <f t="shared" si="1"/>
        <v>0</v>
      </c>
      <c r="S40" s="33">
        <f t="shared" si="4"/>
        <v>0</v>
      </c>
      <c r="T40" s="33" t="str">
        <f t="shared" si="3"/>
        <v>D</v>
      </c>
    </row>
    <row r="41" spans="1:20" s="19" customFormat="1" ht="21.6" customHeight="1">
      <c r="A41" s="24">
        <f>'विद्य्र्थ्याची माहिती'!A41</f>
        <v>32</v>
      </c>
      <c r="B41" s="25">
        <f>'विद्य्र्थ्याची माहिती'!B41</f>
        <v>0</v>
      </c>
      <c r="C41" s="60"/>
      <c r="D41" s="60"/>
      <c r="E41" s="60"/>
      <c r="F41" s="60"/>
      <c r="G41" s="60"/>
      <c r="H41" s="60"/>
      <c r="I41" s="60"/>
      <c r="J41" s="67">
        <f t="shared" si="0"/>
        <v>0</v>
      </c>
      <c r="K41" s="63"/>
      <c r="L41" s="63"/>
      <c r="M41" s="26"/>
      <c r="N41" s="26"/>
      <c r="O41" s="26"/>
      <c r="P41" s="26"/>
      <c r="Q41" s="26"/>
      <c r="R41" s="67">
        <f t="shared" si="1"/>
        <v>0</v>
      </c>
      <c r="S41" s="33">
        <f t="shared" si="4"/>
        <v>0</v>
      </c>
      <c r="T41" s="33" t="str">
        <f t="shared" si="3"/>
        <v>D</v>
      </c>
    </row>
    <row r="42" spans="1:20" s="19" customFormat="1" ht="21.6" customHeight="1">
      <c r="A42" s="24">
        <f>'विद्य्र्थ्याची माहिती'!A42</f>
        <v>33</v>
      </c>
      <c r="B42" s="25">
        <f>'विद्य्र्थ्याची माहिती'!B42</f>
        <v>0</v>
      </c>
      <c r="C42" s="60"/>
      <c r="D42" s="60"/>
      <c r="E42" s="60"/>
      <c r="F42" s="60"/>
      <c r="G42" s="60"/>
      <c r="H42" s="60"/>
      <c r="I42" s="60"/>
      <c r="J42" s="67">
        <f t="shared" si="0"/>
        <v>0</v>
      </c>
      <c r="K42" s="63"/>
      <c r="L42" s="63"/>
      <c r="M42" s="26"/>
      <c r="N42" s="26"/>
      <c r="O42" s="26"/>
      <c r="P42" s="26"/>
      <c r="Q42" s="26"/>
      <c r="R42" s="67">
        <f t="shared" si="1"/>
        <v>0</v>
      </c>
      <c r="S42" s="33">
        <f t="shared" si="4"/>
        <v>0</v>
      </c>
      <c r="T42" s="33" t="str">
        <f t="shared" si="3"/>
        <v>D</v>
      </c>
    </row>
    <row r="43" spans="1:20" s="19" customFormat="1" ht="21.6" customHeight="1">
      <c r="A43" s="24">
        <f>'विद्य्र्थ्याची माहिती'!A43</f>
        <v>34</v>
      </c>
      <c r="B43" s="25">
        <f>'विद्य्र्थ्याची माहिती'!B43</f>
        <v>0</v>
      </c>
      <c r="C43" s="60"/>
      <c r="D43" s="60"/>
      <c r="E43" s="60"/>
      <c r="F43" s="60"/>
      <c r="G43" s="60"/>
      <c r="H43" s="60"/>
      <c r="I43" s="60"/>
      <c r="J43" s="67">
        <f t="shared" si="0"/>
        <v>0</v>
      </c>
      <c r="K43" s="63"/>
      <c r="L43" s="63"/>
      <c r="M43" s="26"/>
      <c r="N43" s="26"/>
      <c r="O43" s="26"/>
      <c r="P43" s="26"/>
      <c r="Q43" s="26"/>
      <c r="R43" s="67">
        <f t="shared" si="1"/>
        <v>0</v>
      </c>
      <c r="S43" s="33">
        <f t="shared" si="4"/>
        <v>0</v>
      </c>
      <c r="T43" s="33" t="str">
        <f t="shared" si="3"/>
        <v>D</v>
      </c>
    </row>
    <row r="44" spans="1:20" s="19" customFormat="1" ht="21.6" customHeight="1">
      <c r="A44" s="24">
        <f>'विद्य्र्थ्याची माहिती'!A44</f>
        <v>35</v>
      </c>
      <c r="B44" s="25">
        <f>'विद्य्र्थ्याची माहिती'!B44</f>
        <v>0</v>
      </c>
      <c r="C44" s="60"/>
      <c r="D44" s="60"/>
      <c r="E44" s="60"/>
      <c r="F44" s="60"/>
      <c r="G44" s="60"/>
      <c r="H44" s="60"/>
      <c r="I44" s="60"/>
      <c r="J44" s="67">
        <f t="shared" si="0"/>
        <v>0</v>
      </c>
      <c r="K44" s="63"/>
      <c r="L44" s="63"/>
      <c r="M44" s="26"/>
      <c r="N44" s="26"/>
      <c r="O44" s="26"/>
      <c r="P44" s="26"/>
      <c r="Q44" s="26"/>
      <c r="R44" s="67">
        <f t="shared" si="1"/>
        <v>0</v>
      </c>
      <c r="S44" s="33">
        <f t="shared" si="4"/>
        <v>0</v>
      </c>
      <c r="T44" s="33" t="str">
        <f t="shared" si="3"/>
        <v>D</v>
      </c>
    </row>
    <row r="45" spans="1:20" s="19" customFormat="1" ht="21.6" customHeight="1">
      <c r="A45" s="24">
        <f>'विद्य्र्थ्याची माहिती'!A45</f>
        <v>36</v>
      </c>
      <c r="B45" s="25">
        <f>'विद्य्र्थ्याची माहिती'!B45</f>
        <v>0</v>
      </c>
      <c r="C45" s="60"/>
      <c r="D45" s="60"/>
      <c r="E45" s="60"/>
      <c r="F45" s="60"/>
      <c r="G45" s="60"/>
      <c r="H45" s="60"/>
      <c r="I45" s="60"/>
      <c r="J45" s="67">
        <f t="shared" si="0"/>
        <v>0</v>
      </c>
      <c r="K45" s="63"/>
      <c r="L45" s="63"/>
      <c r="M45" s="26"/>
      <c r="N45" s="26"/>
      <c r="O45" s="26"/>
      <c r="P45" s="26"/>
      <c r="Q45" s="26"/>
      <c r="R45" s="67">
        <f t="shared" si="1"/>
        <v>0</v>
      </c>
      <c r="S45" s="33">
        <f t="shared" si="4"/>
        <v>0</v>
      </c>
      <c r="T45" s="33" t="str">
        <f t="shared" si="3"/>
        <v>D</v>
      </c>
    </row>
    <row r="46" spans="1:20" s="19" customFormat="1" ht="21.6" customHeight="1">
      <c r="A46" s="24">
        <f>'विद्य्र्थ्याची माहिती'!A46</f>
        <v>37</v>
      </c>
      <c r="B46" s="25">
        <f>'विद्य्र्थ्याची माहिती'!B46</f>
        <v>0</v>
      </c>
      <c r="C46" s="60"/>
      <c r="D46" s="60"/>
      <c r="E46" s="60"/>
      <c r="F46" s="60"/>
      <c r="G46" s="60"/>
      <c r="H46" s="60"/>
      <c r="I46" s="60"/>
      <c r="J46" s="67">
        <f t="shared" si="0"/>
        <v>0</v>
      </c>
      <c r="K46" s="63"/>
      <c r="L46" s="63"/>
      <c r="M46" s="26"/>
      <c r="N46" s="26"/>
      <c r="O46" s="26"/>
      <c r="P46" s="26"/>
      <c r="Q46" s="26"/>
      <c r="R46" s="67">
        <f t="shared" si="1"/>
        <v>0</v>
      </c>
      <c r="S46" s="33">
        <f t="shared" si="4"/>
        <v>0</v>
      </c>
      <c r="T46" s="33" t="str">
        <f t="shared" si="3"/>
        <v>D</v>
      </c>
    </row>
    <row r="47" spans="1:20" s="19" customFormat="1" ht="21.6" customHeight="1">
      <c r="A47" s="24">
        <f>'विद्य्र्थ्याची माहिती'!A47</f>
        <v>38</v>
      </c>
      <c r="B47" s="25">
        <f>'विद्य्र्थ्याची माहिती'!B47</f>
        <v>0</v>
      </c>
      <c r="C47" s="60"/>
      <c r="D47" s="60"/>
      <c r="E47" s="60"/>
      <c r="F47" s="60"/>
      <c r="G47" s="60"/>
      <c r="H47" s="60"/>
      <c r="I47" s="60"/>
      <c r="J47" s="67">
        <f t="shared" si="0"/>
        <v>0</v>
      </c>
      <c r="K47" s="63"/>
      <c r="L47" s="63"/>
      <c r="M47" s="63"/>
      <c r="N47" s="63"/>
      <c r="O47" s="63"/>
      <c r="P47" s="63"/>
      <c r="Q47" s="63"/>
      <c r="R47" s="67">
        <f t="shared" si="1"/>
        <v>0</v>
      </c>
      <c r="S47" s="33">
        <f t="shared" si="4"/>
        <v>0</v>
      </c>
      <c r="T47" s="33" t="str">
        <f t="shared" si="3"/>
        <v>D</v>
      </c>
    </row>
    <row r="48" spans="1:20" s="19" customFormat="1" ht="21.6" customHeight="1">
      <c r="A48" s="24">
        <f>'विद्य्र्थ्याची माहिती'!A48</f>
        <v>39</v>
      </c>
      <c r="B48" s="25">
        <f>'विद्य्र्थ्याची माहिती'!B48</f>
        <v>0</v>
      </c>
      <c r="C48" s="60"/>
      <c r="D48" s="60"/>
      <c r="E48" s="60"/>
      <c r="F48" s="60"/>
      <c r="G48" s="60"/>
      <c r="H48" s="60"/>
      <c r="I48" s="60"/>
      <c r="J48" s="67">
        <f t="shared" si="0"/>
        <v>0</v>
      </c>
      <c r="K48" s="63"/>
      <c r="L48" s="63"/>
      <c r="M48" s="63"/>
      <c r="N48" s="63"/>
      <c r="O48" s="63"/>
      <c r="P48" s="63"/>
      <c r="Q48" s="63"/>
      <c r="R48" s="67">
        <f t="shared" si="1"/>
        <v>0</v>
      </c>
      <c r="S48" s="33">
        <f t="shared" si="4"/>
        <v>0</v>
      </c>
      <c r="T48" s="33" t="str">
        <f t="shared" si="3"/>
        <v>D</v>
      </c>
    </row>
    <row r="49" spans="1:20" s="19" customFormat="1" ht="21.6" customHeight="1">
      <c r="A49" s="24">
        <f>'विद्य्र्थ्याची माहिती'!A49</f>
        <v>40</v>
      </c>
      <c r="B49" s="25">
        <f>'विद्य्र्थ्याची माहिती'!B49</f>
        <v>0</v>
      </c>
      <c r="C49" s="60"/>
      <c r="D49" s="60"/>
      <c r="E49" s="60"/>
      <c r="F49" s="60"/>
      <c r="G49" s="60"/>
      <c r="H49" s="60"/>
      <c r="I49" s="60"/>
      <c r="J49" s="67">
        <f t="shared" si="0"/>
        <v>0</v>
      </c>
      <c r="K49" s="63"/>
      <c r="L49" s="63"/>
      <c r="M49" s="63"/>
      <c r="N49" s="63"/>
      <c r="O49" s="63"/>
      <c r="P49" s="63"/>
      <c r="Q49" s="63"/>
      <c r="R49" s="67">
        <f t="shared" si="1"/>
        <v>0</v>
      </c>
      <c r="S49" s="33">
        <f t="shared" si="4"/>
        <v>0</v>
      </c>
      <c r="T49" s="33" t="str">
        <f t="shared" si="3"/>
        <v>D</v>
      </c>
    </row>
    <row r="50" spans="1:20" s="19" customFormat="1" ht="21.6" customHeight="1">
      <c r="A50" s="24">
        <f>'विद्य्र्थ्याची माहिती'!A50</f>
        <v>41</v>
      </c>
      <c r="B50" s="25">
        <f>'विद्य्र्थ्याची माहिती'!B50</f>
        <v>0</v>
      </c>
      <c r="C50" s="60"/>
      <c r="D50" s="60"/>
      <c r="E50" s="60"/>
      <c r="F50" s="60"/>
      <c r="G50" s="60"/>
      <c r="H50" s="60"/>
      <c r="I50" s="60"/>
      <c r="J50" s="67">
        <f t="shared" si="0"/>
        <v>0</v>
      </c>
      <c r="K50" s="63"/>
      <c r="L50" s="63"/>
      <c r="M50" s="63"/>
      <c r="N50" s="63"/>
      <c r="O50" s="63"/>
      <c r="P50" s="63"/>
      <c r="Q50" s="63"/>
      <c r="R50" s="67">
        <f t="shared" si="1"/>
        <v>0</v>
      </c>
      <c r="S50" s="33">
        <f t="shared" si="4"/>
        <v>0</v>
      </c>
      <c r="T50" s="33" t="str">
        <f t="shared" si="3"/>
        <v>D</v>
      </c>
    </row>
    <row r="51" spans="1:20" s="19" customFormat="1" ht="21.6" customHeight="1">
      <c r="A51" s="24">
        <f>'विद्य्र्थ्याची माहिती'!A51</f>
        <v>42</v>
      </c>
      <c r="B51" s="25">
        <f>'विद्य्र्थ्याची माहिती'!B51</f>
        <v>0</v>
      </c>
      <c r="C51" s="60"/>
      <c r="D51" s="60"/>
      <c r="E51" s="60"/>
      <c r="F51" s="60"/>
      <c r="G51" s="60"/>
      <c r="H51" s="60"/>
      <c r="I51" s="60"/>
      <c r="J51" s="67">
        <f t="shared" si="0"/>
        <v>0</v>
      </c>
      <c r="K51" s="63"/>
      <c r="L51" s="63"/>
      <c r="M51" s="63"/>
      <c r="N51" s="63"/>
      <c r="O51" s="63"/>
      <c r="P51" s="63"/>
      <c r="Q51" s="63"/>
      <c r="R51" s="67">
        <f t="shared" si="1"/>
        <v>0</v>
      </c>
      <c r="S51" s="33">
        <f t="shared" si="4"/>
        <v>0</v>
      </c>
      <c r="T51" s="33" t="str">
        <f t="shared" si="3"/>
        <v>D</v>
      </c>
    </row>
    <row r="52" spans="1:20" s="19" customFormat="1" ht="21.6" customHeight="1">
      <c r="A52" s="24">
        <f>'विद्य्र्थ्याची माहिती'!A52</f>
        <v>43</v>
      </c>
      <c r="B52" s="25">
        <f>'विद्य्र्थ्याची माहिती'!B52</f>
        <v>0</v>
      </c>
      <c r="C52" s="60"/>
      <c r="D52" s="60"/>
      <c r="E52" s="60"/>
      <c r="F52" s="60"/>
      <c r="G52" s="60"/>
      <c r="H52" s="60"/>
      <c r="I52" s="60"/>
      <c r="J52" s="67">
        <f t="shared" si="0"/>
        <v>0</v>
      </c>
      <c r="K52" s="63"/>
      <c r="L52" s="63"/>
      <c r="M52" s="63"/>
      <c r="N52" s="63"/>
      <c r="O52" s="63"/>
      <c r="P52" s="63"/>
      <c r="Q52" s="63"/>
      <c r="R52" s="67">
        <f t="shared" si="1"/>
        <v>0</v>
      </c>
      <c r="S52" s="33">
        <f t="shared" si="4"/>
        <v>0</v>
      </c>
      <c r="T52" s="33" t="str">
        <f t="shared" si="3"/>
        <v>D</v>
      </c>
    </row>
    <row r="53" spans="1:20" s="19" customFormat="1" ht="21.6" customHeight="1">
      <c r="A53" s="24">
        <f>'विद्य्र्थ्याची माहिती'!A53</f>
        <v>44</v>
      </c>
      <c r="B53" s="25">
        <f>'विद्य्र्थ्याची माहिती'!B53</f>
        <v>0</v>
      </c>
      <c r="C53" s="60"/>
      <c r="D53" s="60"/>
      <c r="E53" s="60"/>
      <c r="F53" s="60"/>
      <c r="G53" s="60"/>
      <c r="H53" s="60"/>
      <c r="I53" s="60"/>
      <c r="J53" s="67">
        <f t="shared" si="0"/>
        <v>0</v>
      </c>
      <c r="K53" s="63"/>
      <c r="L53" s="63"/>
      <c r="M53" s="63"/>
      <c r="N53" s="63"/>
      <c r="O53" s="63"/>
      <c r="P53" s="63"/>
      <c r="Q53" s="63"/>
      <c r="R53" s="67">
        <f t="shared" si="1"/>
        <v>0</v>
      </c>
      <c r="S53" s="33">
        <f t="shared" si="4"/>
        <v>0</v>
      </c>
      <c r="T53" s="33" t="str">
        <f t="shared" si="3"/>
        <v>D</v>
      </c>
    </row>
    <row r="54" spans="1:20" s="19" customFormat="1" ht="21.6" customHeight="1">
      <c r="A54" s="24">
        <f>'विद्य्र्थ्याची माहिती'!A54</f>
        <v>45</v>
      </c>
      <c r="B54" s="25">
        <f>'विद्य्र्थ्याची माहिती'!B54</f>
        <v>0</v>
      </c>
      <c r="C54" s="60"/>
      <c r="D54" s="60"/>
      <c r="E54" s="60"/>
      <c r="F54" s="60"/>
      <c r="G54" s="60"/>
      <c r="H54" s="60"/>
      <c r="I54" s="60"/>
      <c r="J54" s="67">
        <f t="shared" si="0"/>
        <v>0</v>
      </c>
      <c r="K54" s="63"/>
      <c r="L54" s="63"/>
      <c r="M54" s="63"/>
      <c r="N54" s="63"/>
      <c r="O54" s="63"/>
      <c r="P54" s="63"/>
      <c r="Q54" s="63"/>
      <c r="R54" s="67">
        <f t="shared" si="1"/>
        <v>0</v>
      </c>
      <c r="S54" s="33">
        <f t="shared" si="4"/>
        <v>0</v>
      </c>
      <c r="T54" s="33" t="str">
        <f t="shared" si="3"/>
        <v>D</v>
      </c>
    </row>
    <row r="55" spans="1:20" s="19" customFormat="1" ht="21.6" customHeight="1">
      <c r="A55" s="24">
        <f>'विद्य्र्थ्याची माहिती'!A55</f>
        <v>46</v>
      </c>
      <c r="B55" s="25">
        <f>'विद्य्र्थ्याची माहिती'!B55</f>
        <v>0</v>
      </c>
      <c r="C55" s="60"/>
      <c r="D55" s="60"/>
      <c r="E55" s="60"/>
      <c r="F55" s="60"/>
      <c r="G55" s="60"/>
      <c r="H55" s="60"/>
      <c r="I55" s="60"/>
      <c r="J55" s="67">
        <f t="shared" si="0"/>
        <v>0</v>
      </c>
      <c r="K55" s="63"/>
      <c r="L55" s="63"/>
      <c r="M55" s="63"/>
      <c r="N55" s="63"/>
      <c r="O55" s="63"/>
      <c r="P55" s="63"/>
      <c r="Q55" s="63"/>
      <c r="R55" s="67">
        <f t="shared" si="1"/>
        <v>0</v>
      </c>
      <c r="S55" s="33">
        <f t="shared" si="4"/>
        <v>0</v>
      </c>
      <c r="T55" s="33" t="str">
        <f t="shared" si="3"/>
        <v>D</v>
      </c>
    </row>
    <row r="56" spans="1:20" s="19" customFormat="1" ht="21.6" customHeight="1">
      <c r="A56" s="24">
        <f>'विद्य्र्थ्याची माहिती'!A56</f>
        <v>47</v>
      </c>
      <c r="B56" s="25">
        <f>'विद्य्र्थ्याची माहिती'!B56</f>
        <v>0</v>
      </c>
      <c r="C56" s="60"/>
      <c r="D56" s="60"/>
      <c r="E56" s="60"/>
      <c r="F56" s="60"/>
      <c r="G56" s="60"/>
      <c r="H56" s="60"/>
      <c r="I56" s="60"/>
      <c r="J56" s="67">
        <f t="shared" si="0"/>
        <v>0</v>
      </c>
      <c r="K56" s="63"/>
      <c r="L56" s="63"/>
      <c r="M56" s="63"/>
      <c r="N56" s="63"/>
      <c r="O56" s="63"/>
      <c r="P56" s="63"/>
      <c r="Q56" s="63"/>
      <c r="R56" s="67">
        <f t="shared" si="1"/>
        <v>0</v>
      </c>
      <c r="S56" s="33">
        <f t="shared" si="4"/>
        <v>0</v>
      </c>
      <c r="T56" s="33" t="str">
        <f t="shared" si="3"/>
        <v>D</v>
      </c>
    </row>
    <row r="57" spans="1:20" s="19" customFormat="1" ht="21.6" customHeight="1">
      <c r="A57" s="24">
        <f>'विद्य्र्थ्याची माहिती'!A57</f>
        <v>48</v>
      </c>
      <c r="B57" s="25">
        <f>'विद्य्र्थ्याची माहिती'!B57</f>
        <v>0</v>
      </c>
      <c r="C57" s="60">
        <v>5</v>
      </c>
      <c r="D57" s="60">
        <v>6</v>
      </c>
      <c r="E57" s="60">
        <v>6</v>
      </c>
      <c r="F57" s="60">
        <v>4</v>
      </c>
      <c r="G57" s="60"/>
      <c r="H57" s="60"/>
      <c r="I57" s="60"/>
      <c r="J57" s="67">
        <f t="shared" si="0"/>
        <v>21</v>
      </c>
      <c r="K57" s="63"/>
      <c r="L57" s="63"/>
      <c r="M57" s="60">
        <v>9.4666666666666703</v>
      </c>
      <c r="N57" s="60">
        <v>10.266666666666699</v>
      </c>
      <c r="O57" s="60">
        <v>5</v>
      </c>
      <c r="P57" s="60">
        <v>6</v>
      </c>
      <c r="Q57" s="63"/>
      <c r="R57" s="67">
        <f t="shared" si="1"/>
        <v>30.73333333333337</v>
      </c>
      <c r="S57" s="33">
        <f t="shared" si="4"/>
        <v>52</v>
      </c>
      <c r="T57" s="33" t="str">
        <f t="shared" si="3"/>
        <v>B</v>
      </c>
    </row>
    <row r="58" spans="1:20" s="19" customFormat="1" ht="21.6" customHeight="1">
      <c r="A58" s="24">
        <f>'विद्य्र्थ्याची माहिती'!A58</f>
        <v>49</v>
      </c>
      <c r="B58" s="25">
        <f>'विद्य्र्थ्याची माहिती'!B58</f>
        <v>0</v>
      </c>
      <c r="C58" s="60">
        <v>6</v>
      </c>
      <c r="D58" s="60">
        <v>4</v>
      </c>
      <c r="E58" s="60">
        <v>4</v>
      </c>
      <c r="F58" s="60">
        <v>8</v>
      </c>
      <c r="G58" s="60"/>
      <c r="H58" s="60"/>
      <c r="I58" s="60"/>
      <c r="J58" s="67">
        <f t="shared" si="0"/>
        <v>22</v>
      </c>
      <c r="K58" s="63"/>
      <c r="L58" s="63"/>
      <c r="M58" s="60">
        <v>10.266666666666699</v>
      </c>
      <c r="N58" s="60">
        <v>5</v>
      </c>
      <c r="O58" s="60">
        <v>6</v>
      </c>
      <c r="P58" s="60">
        <v>4</v>
      </c>
      <c r="Q58" s="63"/>
      <c r="R58" s="67">
        <f t="shared" si="1"/>
        <v>25.266666666666701</v>
      </c>
      <c r="S58" s="33">
        <f t="shared" si="4"/>
        <v>47</v>
      </c>
      <c r="T58" s="33" t="str">
        <f t="shared" si="3"/>
        <v>B</v>
      </c>
    </row>
    <row r="59" spans="1:20" s="19" customFormat="1" ht="21.6" customHeight="1">
      <c r="A59" s="24">
        <f>'विद्य्र्थ्याची माहिती'!A59</f>
        <v>50</v>
      </c>
      <c r="B59" s="25">
        <f>'विद्य्र्थ्याची माहिती'!B59</f>
        <v>0</v>
      </c>
      <c r="C59" s="60">
        <v>4</v>
      </c>
      <c r="D59" s="60">
        <v>8</v>
      </c>
      <c r="E59" s="60">
        <v>8</v>
      </c>
      <c r="F59" s="60">
        <v>9</v>
      </c>
      <c r="G59" s="60"/>
      <c r="H59" s="60"/>
      <c r="I59" s="60"/>
      <c r="J59" s="67">
        <f t="shared" si="0"/>
        <v>29</v>
      </c>
      <c r="K59" s="63"/>
      <c r="L59" s="63"/>
      <c r="M59" s="60">
        <v>5</v>
      </c>
      <c r="N59" s="60">
        <v>6</v>
      </c>
      <c r="O59" s="60">
        <v>4</v>
      </c>
      <c r="P59" s="60">
        <v>8</v>
      </c>
      <c r="Q59" s="63"/>
      <c r="R59" s="67">
        <f t="shared" si="1"/>
        <v>23</v>
      </c>
      <c r="S59" s="33">
        <f t="shared" si="4"/>
        <v>52</v>
      </c>
      <c r="T59" s="33" t="str">
        <f t="shared" si="3"/>
        <v>B</v>
      </c>
    </row>
    <row r="60" spans="1:20" s="11" customFormat="1" ht="21.6" customHeight="1">
      <c r="A60" s="325">
        <f>'विद्य्र्थ्याची माहिती'!A60</f>
        <v>51</v>
      </c>
      <c r="B60" s="326">
        <f>'विद्य्र्थ्याची माहिती'!B60</f>
        <v>0</v>
      </c>
      <c r="C60" s="60">
        <v>8</v>
      </c>
      <c r="D60" s="60">
        <v>9</v>
      </c>
      <c r="E60" s="60">
        <v>9</v>
      </c>
      <c r="F60" s="60">
        <v>8</v>
      </c>
      <c r="G60" s="60"/>
      <c r="H60" s="60"/>
      <c r="I60" s="60"/>
      <c r="J60" s="318">
        <f t="shared" si="0"/>
        <v>34</v>
      </c>
      <c r="K60" s="63"/>
      <c r="L60" s="63"/>
      <c r="M60" s="60">
        <v>6</v>
      </c>
      <c r="N60" s="60">
        <v>4</v>
      </c>
      <c r="O60" s="60">
        <v>8</v>
      </c>
      <c r="P60" s="60">
        <v>9</v>
      </c>
      <c r="Q60" s="63"/>
      <c r="R60" s="318">
        <f t="shared" si="1"/>
        <v>27</v>
      </c>
      <c r="S60" s="327">
        <f t="shared" si="4"/>
        <v>61</v>
      </c>
      <c r="T60" s="327" t="str">
        <f t="shared" si="3"/>
        <v>A</v>
      </c>
    </row>
    <row r="61" spans="1:20" s="11" customFormat="1" ht="21.6" customHeight="1">
      <c r="A61" s="325">
        <f>'विद्य्र्थ्याची माहिती'!A61</f>
        <v>52</v>
      </c>
      <c r="B61" s="326">
        <f>'विद्य्र्थ्याची माहिती'!B61</f>
        <v>0</v>
      </c>
      <c r="C61" s="60">
        <v>9</v>
      </c>
      <c r="D61" s="60">
        <v>8</v>
      </c>
      <c r="E61" s="60">
        <v>8</v>
      </c>
      <c r="F61" s="60">
        <v>5</v>
      </c>
      <c r="G61" s="60"/>
      <c r="H61" s="60"/>
      <c r="I61" s="60"/>
      <c r="J61" s="318">
        <f t="shared" si="0"/>
        <v>30</v>
      </c>
      <c r="K61" s="63"/>
      <c r="L61" s="63"/>
      <c r="M61" s="60">
        <v>4</v>
      </c>
      <c r="N61" s="60">
        <v>8</v>
      </c>
      <c r="O61" s="60">
        <v>9</v>
      </c>
      <c r="P61" s="60">
        <v>8</v>
      </c>
      <c r="Q61" s="63"/>
      <c r="R61" s="318">
        <f t="shared" si="1"/>
        <v>29</v>
      </c>
      <c r="S61" s="327">
        <f t="shared" si="4"/>
        <v>59</v>
      </c>
      <c r="T61" s="327" t="str">
        <f t="shared" si="3"/>
        <v>B</v>
      </c>
    </row>
    <row r="62" spans="1:20" s="11" customFormat="1" ht="21.6" customHeight="1">
      <c r="A62" s="325">
        <f>'विद्य्र्थ्याची माहिती'!A62</f>
        <v>53</v>
      </c>
      <c r="B62" s="326">
        <f>'विद्य्र्थ्याची माहिती'!B62</f>
        <v>0</v>
      </c>
      <c r="C62" s="60">
        <v>8</v>
      </c>
      <c r="D62" s="60">
        <v>9.4666666666666703</v>
      </c>
      <c r="E62" s="60">
        <v>5</v>
      </c>
      <c r="F62" s="60">
        <v>6</v>
      </c>
      <c r="G62" s="60"/>
      <c r="H62" s="60"/>
      <c r="I62" s="60"/>
      <c r="J62" s="318">
        <f t="shared" si="0"/>
        <v>28.466666666666669</v>
      </c>
      <c r="K62" s="63"/>
      <c r="L62" s="63"/>
      <c r="M62" s="60">
        <v>8</v>
      </c>
      <c r="N62" s="60">
        <v>9</v>
      </c>
      <c r="O62" s="60">
        <v>8</v>
      </c>
      <c r="P62" s="60">
        <v>9.4666666666666703</v>
      </c>
      <c r="Q62" s="63"/>
      <c r="R62" s="318">
        <f t="shared" si="1"/>
        <v>34.466666666666669</v>
      </c>
      <c r="S62" s="327">
        <f t="shared" si="4"/>
        <v>63</v>
      </c>
      <c r="T62" s="327" t="str">
        <f t="shared" si="3"/>
        <v>A</v>
      </c>
    </row>
    <row r="63" spans="1:20" s="11" customFormat="1" ht="21.6" customHeight="1">
      <c r="A63" s="325">
        <f>'विद्य्र्थ्याची माहिती'!A63</f>
        <v>54</v>
      </c>
      <c r="B63" s="326">
        <f>'विद्य्र्थ्याची माहिती'!B63</f>
        <v>0</v>
      </c>
      <c r="C63" s="60">
        <v>9.4666666666666703</v>
      </c>
      <c r="D63" s="60">
        <v>10.266666666666699</v>
      </c>
      <c r="E63" s="60">
        <v>6</v>
      </c>
      <c r="F63" s="60">
        <v>4</v>
      </c>
      <c r="G63" s="60"/>
      <c r="H63" s="60"/>
      <c r="I63" s="60"/>
      <c r="J63" s="318">
        <f t="shared" si="0"/>
        <v>29.73333333333337</v>
      </c>
      <c r="K63" s="63"/>
      <c r="L63" s="63"/>
      <c r="M63" s="60">
        <v>9</v>
      </c>
      <c r="N63" s="60">
        <v>8</v>
      </c>
      <c r="O63" s="60">
        <v>9.4666666666666703</v>
      </c>
      <c r="P63" s="60">
        <v>10.266666666666699</v>
      </c>
      <c r="Q63" s="63"/>
      <c r="R63" s="318">
        <f t="shared" si="1"/>
        <v>36.73333333333337</v>
      </c>
      <c r="S63" s="327">
        <f t="shared" si="4"/>
        <v>66</v>
      </c>
      <c r="T63" s="327" t="str">
        <f t="shared" si="3"/>
        <v>A</v>
      </c>
    </row>
    <row r="64" spans="1:20" s="11" customFormat="1" ht="21.6" customHeight="1">
      <c r="A64" s="325">
        <f>'विद्य्र्थ्याची माहिती'!A64</f>
        <v>55</v>
      </c>
      <c r="B64" s="326">
        <f>'विद्य्र्थ्याची माहिती'!B64</f>
        <v>0</v>
      </c>
      <c r="C64" s="60">
        <v>10.266666666666699</v>
      </c>
      <c r="D64" s="60">
        <v>5</v>
      </c>
      <c r="E64" s="60">
        <v>4</v>
      </c>
      <c r="F64" s="60">
        <v>8</v>
      </c>
      <c r="G64" s="60"/>
      <c r="H64" s="60"/>
      <c r="I64" s="60"/>
      <c r="J64" s="318">
        <f t="shared" si="0"/>
        <v>27.266666666666701</v>
      </c>
      <c r="K64" s="63"/>
      <c r="L64" s="63"/>
      <c r="M64" s="60">
        <v>8</v>
      </c>
      <c r="N64" s="60">
        <v>5</v>
      </c>
      <c r="O64" s="60">
        <v>10.266666666666699</v>
      </c>
      <c r="P64" s="60">
        <v>5</v>
      </c>
      <c r="Q64" s="63"/>
      <c r="R64" s="318">
        <f t="shared" si="1"/>
        <v>28.266666666666701</v>
      </c>
      <c r="S64" s="327">
        <f t="shared" si="4"/>
        <v>56</v>
      </c>
      <c r="T64" s="327" t="str">
        <f t="shared" si="3"/>
        <v>B</v>
      </c>
    </row>
    <row r="65" spans="1:20" s="11" customFormat="1" ht="21.6" customHeight="1">
      <c r="A65" s="325">
        <f>'विद्य्र्थ्याची माहिती'!A65</f>
        <v>56</v>
      </c>
      <c r="B65" s="326">
        <f>'विद्य्र्थ्याची माहिती'!B65</f>
        <v>0</v>
      </c>
      <c r="C65" s="60">
        <v>5</v>
      </c>
      <c r="D65" s="60">
        <v>6</v>
      </c>
      <c r="E65" s="60">
        <v>8</v>
      </c>
      <c r="F65" s="60">
        <v>9</v>
      </c>
      <c r="G65" s="60"/>
      <c r="H65" s="60"/>
      <c r="I65" s="60"/>
      <c r="J65" s="318">
        <f t="shared" si="0"/>
        <v>28</v>
      </c>
      <c r="K65" s="63"/>
      <c r="L65" s="63"/>
      <c r="M65" s="60">
        <v>6</v>
      </c>
      <c r="N65" s="60">
        <v>4</v>
      </c>
      <c r="O65" s="60">
        <v>4</v>
      </c>
      <c r="P65" s="60">
        <v>8</v>
      </c>
      <c r="Q65" s="63"/>
      <c r="R65" s="318">
        <f t="shared" si="1"/>
        <v>22</v>
      </c>
      <c r="S65" s="327">
        <f t="shared" si="4"/>
        <v>50</v>
      </c>
      <c r="T65" s="327" t="str">
        <f t="shared" si="3"/>
        <v>B</v>
      </c>
    </row>
    <row r="66" spans="1:20" s="11" customFormat="1" ht="21.6" customHeight="1">
      <c r="A66" s="325">
        <f>'विद्य्र्थ्याची माहिती'!A66</f>
        <v>57</v>
      </c>
      <c r="B66" s="326">
        <f>'विद्य्र्थ्याची माहिती'!B66</f>
        <v>0</v>
      </c>
      <c r="C66" s="60">
        <v>6</v>
      </c>
      <c r="D66" s="60">
        <v>4</v>
      </c>
      <c r="E66" s="60">
        <v>9</v>
      </c>
      <c r="F66" s="60">
        <v>8</v>
      </c>
      <c r="G66" s="60"/>
      <c r="H66" s="60"/>
      <c r="I66" s="60"/>
      <c r="J66" s="318">
        <f t="shared" si="0"/>
        <v>27</v>
      </c>
      <c r="K66" s="63"/>
      <c r="L66" s="63"/>
      <c r="M66" s="60">
        <v>4</v>
      </c>
      <c r="N66" s="60">
        <v>8</v>
      </c>
      <c r="O66" s="60">
        <v>8</v>
      </c>
      <c r="P66" s="60">
        <v>9</v>
      </c>
      <c r="Q66" s="63"/>
      <c r="R66" s="318">
        <f t="shared" si="1"/>
        <v>29</v>
      </c>
      <c r="S66" s="327">
        <f t="shared" si="4"/>
        <v>56</v>
      </c>
      <c r="T66" s="327" t="str">
        <f t="shared" si="3"/>
        <v>B</v>
      </c>
    </row>
    <row r="67" spans="1:20" s="11" customFormat="1" ht="21.6" customHeight="1">
      <c r="A67" s="325">
        <f>'विद्य्र्थ्याची माहिती'!A67</f>
        <v>58</v>
      </c>
      <c r="B67" s="326">
        <f>'विद्य्र्थ्याची माहिती'!B67</f>
        <v>0</v>
      </c>
      <c r="C67" s="60">
        <v>4</v>
      </c>
      <c r="D67" s="60">
        <v>8</v>
      </c>
      <c r="E67" s="60">
        <v>8</v>
      </c>
      <c r="F67" s="60">
        <v>9.4666666666666703</v>
      </c>
      <c r="G67" s="60"/>
      <c r="H67" s="60"/>
      <c r="I67" s="60"/>
      <c r="J67" s="318">
        <f t="shared" si="0"/>
        <v>29.466666666666669</v>
      </c>
      <c r="K67" s="63"/>
      <c r="L67" s="63"/>
      <c r="M67" s="60">
        <v>8</v>
      </c>
      <c r="N67" s="60">
        <v>9</v>
      </c>
      <c r="O67" s="60">
        <v>9</v>
      </c>
      <c r="P67" s="60">
        <v>8</v>
      </c>
      <c r="Q67" s="63"/>
      <c r="R67" s="318">
        <f t="shared" si="1"/>
        <v>34</v>
      </c>
      <c r="S67" s="327">
        <f t="shared" si="4"/>
        <v>63</v>
      </c>
      <c r="T67" s="327" t="str">
        <f t="shared" si="3"/>
        <v>A</v>
      </c>
    </row>
    <row r="68" spans="1:20" s="11" customFormat="1" ht="21.6" customHeight="1">
      <c r="A68" s="325">
        <f>'विद्य्र्थ्याची माहिती'!A68</f>
        <v>59</v>
      </c>
      <c r="B68" s="326">
        <f>'विद्य्र्थ्याची माहिती'!B68</f>
        <v>0</v>
      </c>
      <c r="C68" s="60">
        <v>8</v>
      </c>
      <c r="D68" s="60">
        <v>9</v>
      </c>
      <c r="E68" s="60">
        <v>9.4666666666666703</v>
      </c>
      <c r="F68" s="60">
        <v>10.266666666666699</v>
      </c>
      <c r="G68" s="60"/>
      <c r="H68" s="60"/>
      <c r="I68" s="60"/>
      <c r="J68" s="318">
        <f t="shared" si="0"/>
        <v>36.73333333333337</v>
      </c>
      <c r="K68" s="63"/>
      <c r="L68" s="63"/>
      <c r="M68" s="60">
        <v>9</v>
      </c>
      <c r="N68" s="60">
        <v>8</v>
      </c>
      <c r="O68" s="60">
        <v>8</v>
      </c>
      <c r="P68" s="60">
        <v>5</v>
      </c>
      <c r="Q68" s="63"/>
      <c r="R68" s="318">
        <f t="shared" si="1"/>
        <v>30</v>
      </c>
      <c r="S68" s="327">
        <f t="shared" si="4"/>
        <v>67</v>
      </c>
      <c r="T68" s="327" t="str">
        <f t="shared" si="3"/>
        <v>A</v>
      </c>
    </row>
    <row r="69" spans="1:20" s="11" customFormat="1" ht="21.6" customHeight="1">
      <c r="A69" s="325">
        <f>'विद्य्र्थ्याची माहिती'!A69</f>
        <v>60</v>
      </c>
      <c r="B69" s="326">
        <f>'विद्य्र्थ्याची माहिती'!B69</f>
        <v>0</v>
      </c>
      <c r="C69" s="60">
        <v>9</v>
      </c>
      <c r="D69" s="60">
        <v>8</v>
      </c>
      <c r="E69" s="60">
        <v>10.266666666666699</v>
      </c>
      <c r="F69" s="60">
        <v>5</v>
      </c>
      <c r="G69" s="60"/>
      <c r="H69" s="60"/>
      <c r="I69" s="60"/>
      <c r="J69" s="318">
        <f t="shared" si="0"/>
        <v>32.266666666666701</v>
      </c>
      <c r="K69" s="63"/>
      <c r="L69" s="63"/>
      <c r="M69" s="60">
        <v>8</v>
      </c>
      <c r="N69" s="60">
        <v>9.4666666666666703</v>
      </c>
      <c r="O69" s="60">
        <v>5</v>
      </c>
      <c r="P69" s="60">
        <v>6</v>
      </c>
      <c r="Q69" s="63"/>
      <c r="R69" s="318">
        <f t="shared" si="1"/>
        <v>28.466666666666669</v>
      </c>
      <c r="S69" s="327">
        <f t="shared" si="4"/>
        <v>61</v>
      </c>
      <c r="T69" s="327" t="str">
        <f t="shared" si="3"/>
        <v>A</v>
      </c>
    </row>
    <row r="70" spans="1:20" s="7" customFormat="1" ht="21.6" customHeight="1">
      <c r="A70" s="424" t="s">
        <v>145</v>
      </c>
      <c r="B70" s="424"/>
      <c r="C70" s="424"/>
      <c r="D70" s="424"/>
      <c r="E70" s="424"/>
      <c r="F70" s="424"/>
      <c r="G70" s="424"/>
      <c r="H70" s="424"/>
      <c r="I70" s="424"/>
      <c r="J70" s="424"/>
      <c r="K70" s="424"/>
      <c r="L70" s="424"/>
      <c r="M70" s="424"/>
      <c r="N70" s="424"/>
      <c r="O70" s="424"/>
      <c r="P70" s="424"/>
      <c r="Q70" s="424"/>
      <c r="R70" s="424"/>
      <c r="S70" s="424"/>
      <c r="T70" s="424"/>
    </row>
    <row r="71" spans="1:20" s="7" customFormat="1" ht="21.6" customHeight="1"/>
    <row r="72" spans="1:20" ht="21.6" customHeight="1">
      <c r="A72" s="433" t="str">
        <f>MASTER!B22</f>
        <v>श्री. कासार नामदेव रामनाथ</v>
      </c>
      <c r="B72" s="433"/>
      <c r="C72" s="7"/>
      <c r="D72" s="7"/>
      <c r="E72" s="7"/>
      <c r="F72" s="7"/>
      <c r="L72" s="7"/>
      <c r="M72" s="433" t="str">
        <f>MASTER!B8</f>
        <v>श्री. लेंडे किरण विठ्ठल</v>
      </c>
      <c r="N72" s="433"/>
      <c r="O72" s="433"/>
      <c r="P72" s="433"/>
      <c r="Q72" s="433"/>
      <c r="R72" s="433"/>
      <c r="S72" s="433"/>
      <c r="T72" s="433"/>
    </row>
    <row r="73" spans="1:20" ht="21.6" customHeight="1">
      <c r="A73" s="432" t="s">
        <v>31</v>
      </c>
      <c r="B73" s="432"/>
      <c r="C73" s="7"/>
      <c r="D73" s="7"/>
      <c r="E73" s="7"/>
      <c r="F73" s="7"/>
      <c r="L73" s="7"/>
      <c r="M73" s="432" t="s">
        <v>42</v>
      </c>
      <c r="N73" s="432"/>
      <c r="O73" s="432"/>
      <c r="P73" s="432"/>
      <c r="Q73" s="432"/>
      <c r="R73" s="432"/>
      <c r="S73" s="432"/>
      <c r="T73" s="432"/>
    </row>
    <row r="74" spans="1:20" ht="21.6" customHeight="1">
      <c r="A74" s="7"/>
      <c r="B74" s="7"/>
      <c r="C74" s="7"/>
      <c r="D74" s="7"/>
      <c r="E74" s="7"/>
      <c r="F74" s="7"/>
      <c r="G74" s="7"/>
      <c r="H74" s="7"/>
      <c r="I74" s="7"/>
      <c r="J74" s="7"/>
      <c r="K74" s="7"/>
      <c r="L74" s="7"/>
    </row>
    <row r="75" spans="1:20" ht="21.6" customHeight="1">
      <c r="A75" s="7"/>
      <c r="B75" s="7"/>
      <c r="C75" s="7"/>
      <c r="D75" s="7"/>
      <c r="E75" s="7"/>
      <c r="F75" s="7"/>
      <c r="G75" s="7"/>
      <c r="H75" s="7"/>
      <c r="I75" s="7"/>
      <c r="J75" s="7"/>
      <c r="K75" s="7"/>
      <c r="L75" s="7"/>
    </row>
    <row r="76" spans="1:20" ht="21.6" customHeight="1">
      <c r="A76" s="7"/>
      <c r="B76" s="7"/>
      <c r="C76" s="7"/>
      <c r="D76" s="7"/>
      <c r="E76" s="7"/>
      <c r="F76" s="7"/>
      <c r="G76" s="7"/>
      <c r="H76" s="7"/>
      <c r="I76" s="7"/>
      <c r="J76" s="7"/>
      <c r="K76" s="7"/>
      <c r="L76" s="7"/>
    </row>
    <row r="77" spans="1:20" ht="21.6" customHeight="1">
      <c r="A77" s="7"/>
      <c r="B77" s="7"/>
      <c r="C77" s="7"/>
      <c r="D77" s="7"/>
      <c r="E77" s="7"/>
      <c r="F77" s="7"/>
      <c r="G77" s="7"/>
      <c r="H77" s="7"/>
      <c r="I77" s="7"/>
      <c r="J77" s="7"/>
      <c r="K77" s="7"/>
      <c r="L77" s="7"/>
    </row>
    <row r="78" spans="1:20" ht="21.6" customHeight="1">
      <c r="A78" s="7"/>
      <c r="B78" s="7"/>
      <c r="C78" s="7"/>
      <c r="D78" s="7"/>
      <c r="E78" s="7"/>
      <c r="F78" s="7"/>
      <c r="G78" s="7"/>
      <c r="H78" s="7"/>
      <c r="I78" s="7"/>
      <c r="J78" s="7"/>
      <c r="K78" s="7"/>
      <c r="L78" s="7"/>
    </row>
    <row r="79" spans="1:20" ht="21.6" customHeight="1">
      <c r="A79" s="7"/>
      <c r="B79" s="7"/>
      <c r="C79" s="7"/>
      <c r="D79" s="7"/>
      <c r="E79" s="7"/>
      <c r="F79" s="7"/>
      <c r="G79" s="7"/>
      <c r="H79" s="7"/>
      <c r="I79" s="7"/>
      <c r="J79" s="7"/>
      <c r="K79" s="7"/>
      <c r="L79" s="7"/>
    </row>
  </sheetData>
  <sheetProtection algorithmName="SHA-512" hashValue="mPBMwqplZVAQ0D3JnU7GJhLAkScP7NIOTokXeqPRNYJSDGfaYNQnjU2JB1347aOw12mUQ4dws1QNqj+jkQyY5Q==" saltValue="ysfrnXV+kg3s/qTCd6+KeQ==" spinCount="100000" sheet="1" objects="1" scenarios="1"/>
  <mergeCells count="33">
    <mergeCell ref="A6:A9"/>
    <mergeCell ref="I7:I8"/>
    <mergeCell ref="C7:C8"/>
    <mergeCell ref="M7:M8"/>
    <mergeCell ref="Q7:Q8"/>
    <mergeCell ref="E7:E8"/>
    <mergeCell ref="N7:N8"/>
    <mergeCell ref="O7:O8"/>
    <mergeCell ref="P7:P8"/>
    <mergeCell ref="F7:F8"/>
    <mergeCell ref="G7:G8"/>
    <mergeCell ref="A73:B73"/>
    <mergeCell ref="M72:T72"/>
    <mergeCell ref="T6:T8"/>
    <mergeCell ref="S6:S8"/>
    <mergeCell ref="C6:J6"/>
    <mergeCell ref="K6:R6"/>
    <mergeCell ref="K7:K8"/>
    <mergeCell ref="J7:J8"/>
    <mergeCell ref="M73:T73"/>
    <mergeCell ref="A72:B72"/>
    <mergeCell ref="A70:T70"/>
    <mergeCell ref="R7:R8"/>
    <mergeCell ref="L7:L8"/>
    <mergeCell ref="B6:B9"/>
    <mergeCell ref="H7:H8"/>
    <mergeCell ref="D7:D8"/>
    <mergeCell ref="A1:T2"/>
    <mergeCell ref="A4:T4"/>
    <mergeCell ref="A5:E5"/>
    <mergeCell ref="F5:T5"/>
    <mergeCell ref="C3:K3"/>
    <mergeCell ref="L3:T3"/>
  </mergeCells>
  <pageMargins left="0.5" right="0.25" top="0.25" bottom="1" header="0" footer="0"/>
  <pageSetup paperSize="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R79"/>
  <sheetViews>
    <sheetView view="pageBreakPreview" zoomScale="60" workbookViewId="0">
      <pane xSplit="1" ySplit="9" topLeftCell="B10"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31.140625" style="12" customWidth="1"/>
    <col min="3" max="10" width="7" style="12" customWidth="1"/>
    <col min="11" max="11" width="7" style="31" customWidth="1"/>
    <col min="12" max="12" width="9.28515625" style="12" customWidth="1"/>
    <col min="13" max="13" width="11.7109375" style="12" customWidth="1"/>
    <col min="14" max="16384" width="9.140625" style="12"/>
  </cols>
  <sheetData>
    <row r="1" spans="1:16" ht="21.6" customHeight="1">
      <c r="A1" s="508" t="str">
        <f>MASTER!B5</f>
        <v>अनुदानित माध्यमिक आश्रमशाळा, एकदरे, ता. अकोले जि. अहिल्यानगर</v>
      </c>
      <c r="B1" s="509"/>
      <c r="C1" s="509"/>
      <c r="D1" s="509"/>
      <c r="E1" s="509"/>
      <c r="F1" s="509"/>
      <c r="G1" s="509"/>
      <c r="H1" s="509"/>
      <c r="I1" s="509"/>
      <c r="J1" s="509"/>
      <c r="K1" s="510"/>
    </row>
    <row r="2" spans="1:16" s="7" customFormat="1" ht="21.6" customHeight="1">
      <c r="A2" s="511"/>
      <c r="B2" s="512"/>
      <c r="C2" s="512"/>
      <c r="D2" s="512"/>
      <c r="E2" s="512"/>
      <c r="F2" s="512"/>
      <c r="G2" s="512"/>
      <c r="H2" s="512"/>
      <c r="I2" s="512"/>
      <c r="J2" s="512"/>
      <c r="K2" s="513"/>
    </row>
    <row r="3" spans="1:16" s="53" customFormat="1" ht="21.6" customHeight="1">
      <c r="A3" s="35" t="s">
        <v>122</v>
      </c>
      <c r="B3" s="47" t="str">
        <f>MASTER!B6</f>
        <v>9 वी</v>
      </c>
      <c r="C3" s="423" t="str">
        <f>MASTER!F23</f>
        <v>विषय - स्काऊट गाईड</v>
      </c>
      <c r="D3" s="423"/>
      <c r="E3" s="423"/>
      <c r="F3" s="423"/>
      <c r="G3" s="423"/>
      <c r="H3" s="423"/>
      <c r="I3" s="423"/>
      <c r="J3" s="423"/>
      <c r="K3" s="420"/>
      <c r="L3" s="7"/>
      <c r="M3" s="7"/>
      <c r="N3" s="7"/>
      <c r="O3" s="7"/>
      <c r="P3" s="7"/>
    </row>
    <row r="4" spans="1:16" s="7" customFormat="1" ht="21.6" customHeight="1">
      <c r="A4" s="451" t="str">
        <f>MASTER!H15</f>
        <v>वार्षिक निकाल पत्रक (सन 2026-2027)</v>
      </c>
      <c r="B4" s="422"/>
      <c r="C4" s="422"/>
      <c r="D4" s="422"/>
      <c r="E4" s="422"/>
      <c r="F4" s="422"/>
      <c r="G4" s="422"/>
      <c r="H4" s="422"/>
      <c r="I4" s="422"/>
      <c r="J4" s="422"/>
      <c r="K4" s="452"/>
    </row>
    <row r="5" spans="1:16" s="7" customFormat="1" ht="21.6" customHeight="1">
      <c r="A5" s="418" t="str">
        <f>MASTER!C7</f>
        <v>वर्ग शिक्षक- श्री. ढगे भरत बुधाजी</v>
      </c>
      <c r="B5" s="418"/>
      <c r="C5" s="418"/>
      <c r="D5" s="418"/>
      <c r="E5" s="419"/>
      <c r="F5" s="420" t="str">
        <f>MASTER!C23</f>
        <v>विषय शिक्षक- श्री. शेटे मनोज पंढरीनाथ</v>
      </c>
      <c r="G5" s="421"/>
      <c r="H5" s="421"/>
      <c r="I5" s="421"/>
      <c r="J5" s="421"/>
      <c r="K5" s="421"/>
    </row>
    <row r="6" spans="1:16" ht="21.6" customHeight="1">
      <c r="A6" s="514" t="s">
        <v>193</v>
      </c>
      <c r="B6" s="417" t="s">
        <v>0</v>
      </c>
      <c r="C6" s="410" t="s">
        <v>1</v>
      </c>
      <c r="D6" s="410"/>
      <c r="E6" s="410"/>
      <c r="F6" s="410" t="s">
        <v>2</v>
      </c>
      <c r="G6" s="410"/>
      <c r="H6" s="410"/>
      <c r="I6" s="514" t="s">
        <v>4</v>
      </c>
      <c r="J6" s="514" t="s">
        <v>143</v>
      </c>
      <c r="K6" s="483" t="s">
        <v>7</v>
      </c>
    </row>
    <row r="7" spans="1:16" ht="21.6" customHeight="1">
      <c r="A7" s="514"/>
      <c r="B7" s="417"/>
      <c r="C7" s="428" t="s">
        <v>74</v>
      </c>
      <c r="D7" s="427" t="s">
        <v>73</v>
      </c>
      <c r="E7" s="507" t="s">
        <v>3</v>
      </c>
      <c r="F7" s="428" t="s">
        <v>74</v>
      </c>
      <c r="G7" s="427" t="s">
        <v>73</v>
      </c>
      <c r="H7" s="507" t="s">
        <v>3</v>
      </c>
      <c r="I7" s="514"/>
      <c r="J7" s="514"/>
      <c r="K7" s="484"/>
    </row>
    <row r="8" spans="1:16" ht="21.6" customHeight="1">
      <c r="A8" s="514"/>
      <c r="B8" s="417"/>
      <c r="C8" s="428"/>
      <c r="D8" s="427"/>
      <c r="E8" s="507"/>
      <c r="F8" s="428"/>
      <c r="G8" s="427"/>
      <c r="H8" s="507"/>
      <c r="I8" s="514"/>
      <c r="J8" s="514"/>
      <c r="K8" s="484"/>
    </row>
    <row r="9" spans="1:16" s="23" customFormat="1" ht="21.6" customHeight="1">
      <c r="A9" s="514"/>
      <c r="B9" s="417"/>
      <c r="C9" s="188">
        <v>40</v>
      </c>
      <c r="D9" s="188">
        <v>60</v>
      </c>
      <c r="E9" s="59">
        <f>SUM(C9:D9)</f>
        <v>100</v>
      </c>
      <c r="F9" s="188">
        <v>40</v>
      </c>
      <c r="G9" s="188">
        <v>60</v>
      </c>
      <c r="H9" s="59">
        <f>SUM(F9:G9)</f>
        <v>100</v>
      </c>
      <c r="I9" s="59">
        <f t="shared" ref="I9" si="0">E9+H9</f>
        <v>200</v>
      </c>
      <c r="J9" s="21">
        <f>ROUND(I9/2,0)</f>
        <v>100</v>
      </c>
      <c r="K9" s="55" t="str">
        <f>IF(J9&gt;=60,"A",IF(J9&gt;=45,"B",IF(J9&gt;=35,"C",IF(J9&gt;=35,"D","D"))))</f>
        <v>A</v>
      </c>
    </row>
    <row r="10" spans="1:16" s="19" customFormat="1" ht="21.6" customHeight="1">
      <c r="A10" s="24">
        <f>'विद्य्र्थ्याची माहिती'!A10</f>
        <v>1</v>
      </c>
      <c r="B10" s="25" t="str">
        <f>'विद्य्र्थ्याची माहिती'!B10</f>
        <v>चि. समीर यशवंत देशमुख सखाराम</v>
      </c>
      <c r="C10" s="60">
        <v>55</v>
      </c>
      <c r="D10" s="60">
        <v>31</v>
      </c>
      <c r="E10" s="33">
        <f t="shared" ref="E10:E42" si="1">SUM(C10:D10)</f>
        <v>86</v>
      </c>
      <c r="F10" s="60">
        <v>37</v>
      </c>
      <c r="G10" s="60">
        <v>33</v>
      </c>
      <c r="H10" s="33">
        <f t="shared" ref="H10:H42" si="2">SUM(F10:G10)</f>
        <v>70</v>
      </c>
      <c r="I10" s="33">
        <f t="shared" ref="I10:I42" si="3">E10+H10</f>
        <v>156</v>
      </c>
      <c r="J10" s="27">
        <f>ROUND(I10/2,0)</f>
        <v>78</v>
      </c>
      <c r="K10" s="33" t="str">
        <f>IF(J10&gt;=60,"A",IF(J10&gt;=45,"B",IF(J10&gt;=35,"C",IF(J10&gt;=35,"D","D"))))</f>
        <v>A</v>
      </c>
    </row>
    <row r="11" spans="1:16" s="19" customFormat="1" ht="21.6" customHeight="1">
      <c r="A11" s="24">
        <f>'विद्य्र्थ्याची माहिती'!A11</f>
        <v>2</v>
      </c>
      <c r="B11" s="25">
        <f>'विद्य्र्थ्याची माहिती'!B11</f>
        <v>0</v>
      </c>
      <c r="C11" s="60"/>
      <c r="D11" s="60"/>
      <c r="E11" s="33">
        <f t="shared" si="1"/>
        <v>0</v>
      </c>
      <c r="F11" s="60"/>
      <c r="G11" s="60"/>
      <c r="H11" s="33">
        <f t="shared" si="2"/>
        <v>0</v>
      </c>
      <c r="I11" s="33">
        <f t="shared" si="3"/>
        <v>0</v>
      </c>
      <c r="J11" s="27">
        <f t="shared" ref="J11:J42" si="4">ROUND(I11/2,0)</f>
        <v>0</v>
      </c>
      <c r="K11" s="33" t="str">
        <f t="shared" ref="K11:K69" si="5">IF(J11&gt;=60,"A",IF(J11&gt;=45,"B",IF(J11&gt;=35,"C",IF(J11&gt;=35,"D","D"))))</f>
        <v>D</v>
      </c>
    </row>
    <row r="12" spans="1:16" s="19" customFormat="1" ht="21.6" customHeight="1">
      <c r="A12" s="24">
        <f>'विद्य्र्थ्याची माहिती'!A12</f>
        <v>3</v>
      </c>
      <c r="B12" s="25">
        <f>'विद्य्र्थ्याची माहिती'!B12</f>
        <v>0</v>
      </c>
      <c r="C12" s="60"/>
      <c r="D12" s="60"/>
      <c r="E12" s="33">
        <f t="shared" si="1"/>
        <v>0</v>
      </c>
      <c r="F12" s="60"/>
      <c r="G12" s="60"/>
      <c r="H12" s="33">
        <f t="shared" si="2"/>
        <v>0</v>
      </c>
      <c r="I12" s="33">
        <f t="shared" si="3"/>
        <v>0</v>
      </c>
      <c r="J12" s="27">
        <f t="shared" si="4"/>
        <v>0</v>
      </c>
      <c r="K12" s="33" t="str">
        <f t="shared" si="5"/>
        <v>D</v>
      </c>
    </row>
    <row r="13" spans="1:16" s="19" customFormat="1" ht="21.6" customHeight="1">
      <c r="A13" s="24">
        <f>'विद्य्र्थ्याची माहिती'!A13</f>
        <v>4</v>
      </c>
      <c r="B13" s="25">
        <f>'विद्य्र्थ्याची माहिती'!B13</f>
        <v>0</v>
      </c>
      <c r="C13" s="60"/>
      <c r="D13" s="60"/>
      <c r="E13" s="33">
        <f t="shared" si="1"/>
        <v>0</v>
      </c>
      <c r="F13" s="60"/>
      <c r="G13" s="60"/>
      <c r="H13" s="33">
        <f t="shared" si="2"/>
        <v>0</v>
      </c>
      <c r="I13" s="33">
        <f t="shared" si="3"/>
        <v>0</v>
      </c>
      <c r="J13" s="27">
        <f t="shared" si="4"/>
        <v>0</v>
      </c>
      <c r="K13" s="33" t="str">
        <f t="shared" si="5"/>
        <v>D</v>
      </c>
    </row>
    <row r="14" spans="1:16" s="19" customFormat="1" ht="21.6" customHeight="1">
      <c r="A14" s="24">
        <f>'विद्य्र्थ्याची माहिती'!A14</f>
        <v>5</v>
      </c>
      <c r="B14" s="25">
        <f>'विद्य्र्थ्याची माहिती'!B14</f>
        <v>0</v>
      </c>
      <c r="C14" s="60"/>
      <c r="D14" s="60"/>
      <c r="E14" s="33">
        <f t="shared" si="1"/>
        <v>0</v>
      </c>
      <c r="F14" s="60"/>
      <c r="G14" s="60"/>
      <c r="H14" s="33">
        <f t="shared" si="2"/>
        <v>0</v>
      </c>
      <c r="I14" s="33">
        <f t="shared" si="3"/>
        <v>0</v>
      </c>
      <c r="J14" s="27">
        <f t="shared" si="4"/>
        <v>0</v>
      </c>
      <c r="K14" s="33" t="str">
        <f t="shared" si="5"/>
        <v>D</v>
      </c>
    </row>
    <row r="15" spans="1:16" s="19" customFormat="1" ht="21.6" customHeight="1">
      <c r="A15" s="24">
        <f>'विद्य्र्थ्याची माहिती'!A15</f>
        <v>6</v>
      </c>
      <c r="B15" s="25">
        <f>'विद्य्र्थ्याची माहिती'!B15</f>
        <v>0</v>
      </c>
      <c r="C15" s="60"/>
      <c r="D15" s="60"/>
      <c r="E15" s="33">
        <f>SUM(C15:D15)</f>
        <v>0</v>
      </c>
      <c r="F15" s="60"/>
      <c r="G15" s="60"/>
      <c r="H15" s="33">
        <f t="shared" si="2"/>
        <v>0</v>
      </c>
      <c r="I15" s="33">
        <f t="shared" si="3"/>
        <v>0</v>
      </c>
      <c r="J15" s="27">
        <f t="shared" si="4"/>
        <v>0</v>
      </c>
      <c r="K15" s="33" t="str">
        <f t="shared" si="5"/>
        <v>D</v>
      </c>
    </row>
    <row r="16" spans="1:16" s="19" customFormat="1" ht="21.6" customHeight="1">
      <c r="A16" s="24">
        <f>'विद्य्र्थ्याची माहिती'!A16</f>
        <v>7</v>
      </c>
      <c r="B16" s="25">
        <f>'विद्य्र्थ्याची माहिती'!B16</f>
        <v>0</v>
      </c>
      <c r="C16" s="60"/>
      <c r="D16" s="60"/>
      <c r="E16" s="33">
        <f t="shared" si="1"/>
        <v>0</v>
      </c>
      <c r="F16" s="60"/>
      <c r="G16" s="60"/>
      <c r="H16" s="33">
        <f t="shared" si="2"/>
        <v>0</v>
      </c>
      <c r="I16" s="33">
        <f t="shared" si="3"/>
        <v>0</v>
      </c>
      <c r="J16" s="27">
        <f t="shared" si="4"/>
        <v>0</v>
      </c>
      <c r="K16" s="33" t="str">
        <f t="shared" si="5"/>
        <v>D</v>
      </c>
    </row>
    <row r="17" spans="1:11" s="19" customFormat="1" ht="21.6" customHeight="1">
      <c r="A17" s="24">
        <f>'विद्य्र्थ्याची माहिती'!A17</f>
        <v>8</v>
      </c>
      <c r="B17" s="25">
        <f>'विद्य्र्थ्याची माहिती'!B17</f>
        <v>0</v>
      </c>
      <c r="C17" s="60"/>
      <c r="D17" s="60"/>
      <c r="E17" s="33">
        <f t="shared" si="1"/>
        <v>0</v>
      </c>
      <c r="F17" s="60"/>
      <c r="G17" s="60"/>
      <c r="H17" s="33">
        <f t="shared" si="2"/>
        <v>0</v>
      </c>
      <c r="I17" s="33">
        <f t="shared" si="3"/>
        <v>0</v>
      </c>
      <c r="J17" s="27">
        <f t="shared" si="4"/>
        <v>0</v>
      </c>
      <c r="K17" s="33" t="str">
        <f t="shared" si="5"/>
        <v>D</v>
      </c>
    </row>
    <row r="18" spans="1:11" s="19" customFormat="1" ht="21.6" customHeight="1">
      <c r="A18" s="24">
        <f>'विद्य्र्थ्याची माहिती'!A18</f>
        <v>9</v>
      </c>
      <c r="B18" s="25">
        <f>'विद्य्र्थ्याची माहिती'!B18</f>
        <v>0</v>
      </c>
      <c r="C18" s="60"/>
      <c r="D18" s="60"/>
      <c r="E18" s="33">
        <f t="shared" si="1"/>
        <v>0</v>
      </c>
      <c r="F18" s="60"/>
      <c r="G18" s="60"/>
      <c r="H18" s="33">
        <f t="shared" si="2"/>
        <v>0</v>
      </c>
      <c r="I18" s="33">
        <f t="shared" si="3"/>
        <v>0</v>
      </c>
      <c r="J18" s="27">
        <f t="shared" si="4"/>
        <v>0</v>
      </c>
      <c r="K18" s="33" t="str">
        <f t="shared" si="5"/>
        <v>D</v>
      </c>
    </row>
    <row r="19" spans="1:11" s="19" customFormat="1" ht="21.6" customHeight="1">
      <c r="A19" s="24">
        <f>'विद्य्र्थ्याची माहिती'!A19</f>
        <v>10</v>
      </c>
      <c r="B19" s="25">
        <f>'विद्य्र्थ्याची माहिती'!B19</f>
        <v>0</v>
      </c>
      <c r="C19" s="60"/>
      <c r="D19" s="60"/>
      <c r="E19" s="33">
        <f t="shared" si="1"/>
        <v>0</v>
      </c>
      <c r="F19" s="60"/>
      <c r="G19" s="60"/>
      <c r="H19" s="33">
        <f t="shared" si="2"/>
        <v>0</v>
      </c>
      <c r="I19" s="33">
        <f t="shared" si="3"/>
        <v>0</v>
      </c>
      <c r="J19" s="27">
        <f t="shared" si="4"/>
        <v>0</v>
      </c>
      <c r="K19" s="33" t="str">
        <f t="shared" si="5"/>
        <v>D</v>
      </c>
    </row>
    <row r="20" spans="1:11" s="19" customFormat="1" ht="21.6" customHeight="1">
      <c r="A20" s="24">
        <f>'विद्य्र्थ्याची माहिती'!A20</f>
        <v>11</v>
      </c>
      <c r="B20" s="25">
        <f>'विद्य्र्थ्याची माहिती'!B20</f>
        <v>0</v>
      </c>
      <c r="C20" s="60"/>
      <c r="D20" s="60"/>
      <c r="E20" s="33">
        <f t="shared" si="1"/>
        <v>0</v>
      </c>
      <c r="F20" s="60"/>
      <c r="G20" s="60"/>
      <c r="H20" s="33">
        <f t="shared" si="2"/>
        <v>0</v>
      </c>
      <c r="I20" s="33">
        <f t="shared" si="3"/>
        <v>0</v>
      </c>
      <c r="J20" s="27">
        <f t="shared" si="4"/>
        <v>0</v>
      </c>
      <c r="K20" s="33" t="str">
        <f t="shared" si="5"/>
        <v>D</v>
      </c>
    </row>
    <row r="21" spans="1:11" s="19" customFormat="1" ht="21.6" customHeight="1">
      <c r="A21" s="24">
        <f>'विद्य्र्थ्याची माहिती'!A21</f>
        <v>12</v>
      </c>
      <c r="B21" s="25">
        <f>'विद्य्र्थ्याची माहिती'!B21</f>
        <v>0</v>
      </c>
      <c r="C21" s="60"/>
      <c r="D21" s="60"/>
      <c r="E21" s="33">
        <f t="shared" si="1"/>
        <v>0</v>
      </c>
      <c r="F21" s="60"/>
      <c r="G21" s="60"/>
      <c r="H21" s="33">
        <f t="shared" si="2"/>
        <v>0</v>
      </c>
      <c r="I21" s="33">
        <f t="shared" si="3"/>
        <v>0</v>
      </c>
      <c r="J21" s="27">
        <f t="shared" si="4"/>
        <v>0</v>
      </c>
      <c r="K21" s="33" t="str">
        <f t="shared" si="5"/>
        <v>D</v>
      </c>
    </row>
    <row r="22" spans="1:11" s="19" customFormat="1" ht="21.6" customHeight="1">
      <c r="A22" s="24">
        <f>'विद्य्र्थ्याची माहिती'!A22</f>
        <v>13</v>
      </c>
      <c r="B22" s="25">
        <f>'विद्य्र्थ्याची माहिती'!B22</f>
        <v>0</v>
      </c>
      <c r="C22" s="60"/>
      <c r="D22" s="60"/>
      <c r="E22" s="33">
        <f t="shared" si="1"/>
        <v>0</v>
      </c>
      <c r="F22" s="60"/>
      <c r="G22" s="60"/>
      <c r="H22" s="33">
        <f t="shared" si="2"/>
        <v>0</v>
      </c>
      <c r="I22" s="33">
        <f t="shared" si="3"/>
        <v>0</v>
      </c>
      <c r="J22" s="27">
        <f t="shared" si="4"/>
        <v>0</v>
      </c>
      <c r="K22" s="33" t="str">
        <f t="shared" si="5"/>
        <v>D</v>
      </c>
    </row>
    <row r="23" spans="1:11" s="19" customFormat="1" ht="21.6" customHeight="1">
      <c r="A23" s="24">
        <f>'विद्य्र्थ्याची माहिती'!A23</f>
        <v>14</v>
      </c>
      <c r="B23" s="25">
        <f>'विद्य्र्थ्याची माहिती'!B23</f>
        <v>0</v>
      </c>
      <c r="C23" s="60"/>
      <c r="D23" s="60"/>
      <c r="E23" s="33">
        <f t="shared" si="1"/>
        <v>0</v>
      </c>
      <c r="F23" s="60"/>
      <c r="G23" s="60"/>
      <c r="H23" s="33">
        <f t="shared" si="2"/>
        <v>0</v>
      </c>
      <c r="I23" s="33">
        <f t="shared" si="3"/>
        <v>0</v>
      </c>
      <c r="J23" s="27">
        <f t="shared" si="4"/>
        <v>0</v>
      </c>
      <c r="K23" s="33" t="str">
        <f t="shared" si="5"/>
        <v>D</v>
      </c>
    </row>
    <row r="24" spans="1:11" s="19" customFormat="1" ht="21.6" customHeight="1">
      <c r="A24" s="24">
        <f>'विद्य्र्थ्याची माहिती'!A24</f>
        <v>15</v>
      </c>
      <c r="B24" s="25">
        <f>'विद्य्र्थ्याची माहिती'!B24</f>
        <v>0</v>
      </c>
      <c r="C24" s="60"/>
      <c r="D24" s="60"/>
      <c r="E24" s="33">
        <f t="shared" si="1"/>
        <v>0</v>
      </c>
      <c r="F24" s="60"/>
      <c r="G24" s="60"/>
      <c r="H24" s="33">
        <f t="shared" si="2"/>
        <v>0</v>
      </c>
      <c r="I24" s="33">
        <f t="shared" si="3"/>
        <v>0</v>
      </c>
      <c r="J24" s="27">
        <f t="shared" si="4"/>
        <v>0</v>
      </c>
      <c r="K24" s="33" t="str">
        <f t="shared" si="5"/>
        <v>D</v>
      </c>
    </row>
    <row r="25" spans="1:11" s="19" customFormat="1" ht="21.6" customHeight="1">
      <c r="A25" s="24">
        <f>'विद्य्र्थ्याची माहिती'!A25</f>
        <v>16</v>
      </c>
      <c r="B25" s="25">
        <f>'विद्य्र्थ्याची माहिती'!B25</f>
        <v>0</v>
      </c>
      <c r="C25" s="60"/>
      <c r="D25" s="60"/>
      <c r="E25" s="33">
        <f t="shared" si="1"/>
        <v>0</v>
      </c>
      <c r="F25" s="60"/>
      <c r="G25" s="60"/>
      <c r="H25" s="33">
        <f t="shared" si="2"/>
        <v>0</v>
      </c>
      <c r="I25" s="33">
        <f t="shared" si="3"/>
        <v>0</v>
      </c>
      <c r="J25" s="27">
        <f t="shared" si="4"/>
        <v>0</v>
      </c>
      <c r="K25" s="33" t="str">
        <f t="shared" si="5"/>
        <v>D</v>
      </c>
    </row>
    <row r="26" spans="1:11" s="19" customFormat="1" ht="21.6" customHeight="1">
      <c r="A26" s="24">
        <f>'विद्य्र्थ्याची माहिती'!A26</f>
        <v>17</v>
      </c>
      <c r="B26" s="25">
        <f>'विद्य्र्थ्याची माहिती'!B26</f>
        <v>0</v>
      </c>
      <c r="C26" s="60"/>
      <c r="D26" s="60"/>
      <c r="E26" s="33">
        <f t="shared" si="1"/>
        <v>0</v>
      </c>
      <c r="F26" s="60"/>
      <c r="G26" s="60"/>
      <c r="H26" s="33">
        <f t="shared" si="2"/>
        <v>0</v>
      </c>
      <c r="I26" s="33">
        <f t="shared" si="3"/>
        <v>0</v>
      </c>
      <c r="J26" s="27">
        <f t="shared" si="4"/>
        <v>0</v>
      </c>
      <c r="K26" s="33" t="str">
        <f t="shared" si="5"/>
        <v>D</v>
      </c>
    </row>
    <row r="27" spans="1:11" s="19" customFormat="1" ht="21.6" customHeight="1">
      <c r="A27" s="24">
        <f>'विद्य्र्थ्याची माहिती'!A27</f>
        <v>18</v>
      </c>
      <c r="B27" s="25">
        <f>'विद्य्र्थ्याची माहिती'!B27</f>
        <v>0</v>
      </c>
      <c r="C27" s="60"/>
      <c r="D27" s="60"/>
      <c r="E27" s="33">
        <f t="shared" si="1"/>
        <v>0</v>
      </c>
      <c r="F27" s="60"/>
      <c r="G27" s="60"/>
      <c r="H27" s="33">
        <f t="shared" si="2"/>
        <v>0</v>
      </c>
      <c r="I27" s="33">
        <f t="shared" si="3"/>
        <v>0</v>
      </c>
      <c r="J27" s="27">
        <f t="shared" si="4"/>
        <v>0</v>
      </c>
      <c r="K27" s="33" t="str">
        <f t="shared" si="5"/>
        <v>D</v>
      </c>
    </row>
    <row r="28" spans="1:11" s="19" customFormat="1" ht="21.6" customHeight="1">
      <c r="A28" s="24">
        <f>'विद्य्र्थ्याची माहिती'!A28</f>
        <v>19</v>
      </c>
      <c r="B28" s="25">
        <f>'विद्य्र्थ्याची माहिती'!B28</f>
        <v>0</v>
      </c>
      <c r="C28" s="60"/>
      <c r="D28" s="60"/>
      <c r="E28" s="33">
        <f t="shared" si="1"/>
        <v>0</v>
      </c>
      <c r="F28" s="60"/>
      <c r="G28" s="60"/>
      <c r="H28" s="33">
        <f t="shared" si="2"/>
        <v>0</v>
      </c>
      <c r="I28" s="33">
        <f t="shared" si="3"/>
        <v>0</v>
      </c>
      <c r="J28" s="27">
        <f t="shared" si="4"/>
        <v>0</v>
      </c>
      <c r="K28" s="33" t="str">
        <f t="shared" si="5"/>
        <v>D</v>
      </c>
    </row>
    <row r="29" spans="1:11" s="19" customFormat="1" ht="21.6" customHeight="1">
      <c r="A29" s="24">
        <f>'विद्य्र्थ्याची माहिती'!A29</f>
        <v>20</v>
      </c>
      <c r="B29" s="25">
        <f>'विद्य्र्थ्याची माहिती'!B29</f>
        <v>0</v>
      </c>
      <c r="C29" s="60"/>
      <c r="D29" s="60"/>
      <c r="E29" s="33">
        <f t="shared" si="1"/>
        <v>0</v>
      </c>
      <c r="F29" s="60"/>
      <c r="G29" s="60"/>
      <c r="H29" s="33">
        <f t="shared" si="2"/>
        <v>0</v>
      </c>
      <c r="I29" s="33">
        <f t="shared" si="3"/>
        <v>0</v>
      </c>
      <c r="J29" s="27">
        <f t="shared" si="4"/>
        <v>0</v>
      </c>
      <c r="K29" s="33" t="str">
        <f t="shared" si="5"/>
        <v>D</v>
      </c>
    </row>
    <row r="30" spans="1:11" s="19" customFormat="1" ht="21.6" customHeight="1">
      <c r="A30" s="24">
        <f>'विद्य्र्थ्याची माहिती'!A30</f>
        <v>21</v>
      </c>
      <c r="B30" s="25">
        <f>'विद्य्र्थ्याची माहिती'!B30</f>
        <v>0</v>
      </c>
      <c r="C30" s="60"/>
      <c r="D30" s="60"/>
      <c r="E30" s="33">
        <f t="shared" si="1"/>
        <v>0</v>
      </c>
      <c r="F30" s="60"/>
      <c r="G30" s="60"/>
      <c r="H30" s="33">
        <f t="shared" si="2"/>
        <v>0</v>
      </c>
      <c r="I30" s="33">
        <f t="shared" si="3"/>
        <v>0</v>
      </c>
      <c r="J30" s="27">
        <f t="shared" si="4"/>
        <v>0</v>
      </c>
      <c r="K30" s="33" t="str">
        <f t="shared" si="5"/>
        <v>D</v>
      </c>
    </row>
    <row r="31" spans="1:11" s="19" customFormat="1" ht="21.6" customHeight="1">
      <c r="A31" s="24">
        <f>'विद्य्र्थ्याची माहिती'!A31</f>
        <v>22</v>
      </c>
      <c r="B31" s="25">
        <f>'विद्य्र्थ्याची माहिती'!B31</f>
        <v>0</v>
      </c>
      <c r="C31" s="60"/>
      <c r="D31" s="60"/>
      <c r="E31" s="33">
        <f t="shared" si="1"/>
        <v>0</v>
      </c>
      <c r="F31" s="60"/>
      <c r="G31" s="60"/>
      <c r="H31" s="33">
        <f t="shared" si="2"/>
        <v>0</v>
      </c>
      <c r="I31" s="33">
        <f t="shared" si="3"/>
        <v>0</v>
      </c>
      <c r="J31" s="27">
        <f t="shared" si="4"/>
        <v>0</v>
      </c>
      <c r="K31" s="33" t="str">
        <f t="shared" si="5"/>
        <v>D</v>
      </c>
    </row>
    <row r="32" spans="1:11" s="19" customFormat="1" ht="21.6" customHeight="1">
      <c r="A32" s="24">
        <f>'विद्य्र्थ्याची माहिती'!A32</f>
        <v>23</v>
      </c>
      <c r="B32" s="25">
        <f>'विद्य्र्थ्याची माहिती'!B32</f>
        <v>0</v>
      </c>
      <c r="C32" s="60"/>
      <c r="D32" s="60"/>
      <c r="E32" s="33">
        <f t="shared" si="1"/>
        <v>0</v>
      </c>
      <c r="F32" s="60"/>
      <c r="G32" s="60"/>
      <c r="H32" s="33">
        <f t="shared" si="2"/>
        <v>0</v>
      </c>
      <c r="I32" s="33">
        <f t="shared" si="3"/>
        <v>0</v>
      </c>
      <c r="J32" s="27">
        <f t="shared" si="4"/>
        <v>0</v>
      </c>
      <c r="K32" s="33" t="str">
        <f t="shared" si="5"/>
        <v>D</v>
      </c>
    </row>
    <row r="33" spans="1:11" s="19" customFormat="1" ht="21.6" customHeight="1">
      <c r="A33" s="24">
        <f>'विद्य्र्थ्याची माहिती'!A33</f>
        <v>24</v>
      </c>
      <c r="B33" s="25">
        <f>'विद्य्र्थ्याची माहिती'!B33</f>
        <v>0</v>
      </c>
      <c r="C33" s="60"/>
      <c r="D33" s="60"/>
      <c r="E33" s="33">
        <f t="shared" si="1"/>
        <v>0</v>
      </c>
      <c r="F33" s="60"/>
      <c r="G33" s="60"/>
      <c r="H33" s="33">
        <f t="shared" si="2"/>
        <v>0</v>
      </c>
      <c r="I33" s="33">
        <f t="shared" si="3"/>
        <v>0</v>
      </c>
      <c r="J33" s="27">
        <f t="shared" si="4"/>
        <v>0</v>
      </c>
      <c r="K33" s="33" t="str">
        <f t="shared" si="5"/>
        <v>D</v>
      </c>
    </row>
    <row r="34" spans="1:11" s="19" customFormat="1" ht="21.6" customHeight="1">
      <c r="A34" s="24">
        <f>'विद्य्र्थ्याची माहिती'!A34</f>
        <v>25</v>
      </c>
      <c r="B34" s="25">
        <f>'विद्य्र्थ्याची माहिती'!B34</f>
        <v>0</v>
      </c>
      <c r="C34" s="60"/>
      <c r="D34" s="60"/>
      <c r="E34" s="33">
        <f t="shared" si="1"/>
        <v>0</v>
      </c>
      <c r="F34" s="60"/>
      <c r="G34" s="60"/>
      <c r="H34" s="33">
        <f t="shared" si="2"/>
        <v>0</v>
      </c>
      <c r="I34" s="33">
        <f t="shared" si="3"/>
        <v>0</v>
      </c>
      <c r="J34" s="27">
        <f t="shared" si="4"/>
        <v>0</v>
      </c>
      <c r="K34" s="33" t="str">
        <f t="shared" si="5"/>
        <v>D</v>
      </c>
    </row>
    <row r="35" spans="1:11" s="19" customFormat="1" ht="21.6" customHeight="1">
      <c r="A35" s="24">
        <f>'विद्य्र्थ्याची माहिती'!A35</f>
        <v>26</v>
      </c>
      <c r="B35" s="25">
        <f>'विद्य्र्थ्याची माहिती'!B35</f>
        <v>0</v>
      </c>
      <c r="C35" s="60"/>
      <c r="D35" s="60"/>
      <c r="E35" s="33">
        <f t="shared" si="1"/>
        <v>0</v>
      </c>
      <c r="F35" s="60"/>
      <c r="G35" s="60"/>
      <c r="H35" s="33">
        <f t="shared" si="2"/>
        <v>0</v>
      </c>
      <c r="I35" s="33">
        <f t="shared" si="3"/>
        <v>0</v>
      </c>
      <c r="J35" s="27">
        <f t="shared" si="4"/>
        <v>0</v>
      </c>
      <c r="K35" s="33" t="str">
        <f t="shared" si="5"/>
        <v>D</v>
      </c>
    </row>
    <row r="36" spans="1:11" s="19" customFormat="1" ht="21.6" customHeight="1">
      <c r="A36" s="24">
        <f>'विद्य्र्थ्याची माहिती'!A36</f>
        <v>27</v>
      </c>
      <c r="B36" s="25">
        <f>'विद्य्र्थ्याची माहिती'!B36</f>
        <v>0</v>
      </c>
      <c r="C36" s="60"/>
      <c r="D36" s="60"/>
      <c r="E36" s="33">
        <f t="shared" si="1"/>
        <v>0</v>
      </c>
      <c r="F36" s="60"/>
      <c r="G36" s="60"/>
      <c r="H36" s="33">
        <f t="shared" si="2"/>
        <v>0</v>
      </c>
      <c r="I36" s="33">
        <f t="shared" si="3"/>
        <v>0</v>
      </c>
      <c r="J36" s="27">
        <f t="shared" si="4"/>
        <v>0</v>
      </c>
      <c r="K36" s="33" t="str">
        <f t="shared" si="5"/>
        <v>D</v>
      </c>
    </row>
    <row r="37" spans="1:11" s="19" customFormat="1" ht="21.6" customHeight="1">
      <c r="A37" s="24">
        <f>'विद्य्र्थ्याची माहिती'!A37</f>
        <v>28</v>
      </c>
      <c r="B37" s="25">
        <f>'विद्य्र्थ्याची माहिती'!B37</f>
        <v>0</v>
      </c>
      <c r="C37" s="60"/>
      <c r="D37" s="60"/>
      <c r="E37" s="33">
        <f t="shared" si="1"/>
        <v>0</v>
      </c>
      <c r="F37" s="60"/>
      <c r="G37" s="60"/>
      <c r="H37" s="33">
        <f t="shared" si="2"/>
        <v>0</v>
      </c>
      <c r="I37" s="33">
        <f t="shared" si="3"/>
        <v>0</v>
      </c>
      <c r="J37" s="27">
        <f t="shared" si="4"/>
        <v>0</v>
      </c>
      <c r="K37" s="33" t="str">
        <f t="shared" si="5"/>
        <v>D</v>
      </c>
    </row>
    <row r="38" spans="1:11" s="19" customFormat="1" ht="21.6" customHeight="1">
      <c r="A38" s="24">
        <f>'विद्य्र्थ्याची माहिती'!A38</f>
        <v>29</v>
      </c>
      <c r="B38" s="25">
        <f>'विद्य्र्थ्याची माहिती'!B38</f>
        <v>0</v>
      </c>
      <c r="C38" s="60"/>
      <c r="D38" s="60"/>
      <c r="E38" s="33">
        <f t="shared" si="1"/>
        <v>0</v>
      </c>
      <c r="F38" s="60"/>
      <c r="G38" s="60"/>
      <c r="H38" s="33">
        <f t="shared" si="2"/>
        <v>0</v>
      </c>
      <c r="I38" s="33">
        <f t="shared" si="3"/>
        <v>0</v>
      </c>
      <c r="J38" s="27">
        <f t="shared" si="4"/>
        <v>0</v>
      </c>
      <c r="K38" s="33" t="str">
        <f t="shared" si="5"/>
        <v>D</v>
      </c>
    </row>
    <row r="39" spans="1:11" s="19" customFormat="1" ht="21.6" customHeight="1">
      <c r="A39" s="24">
        <f>'विद्य्र्थ्याची माहिती'!A39</f>
        <v>30</v>
      </c>
      <c r="B39" s="25">
        <f>'विद्य्र्थ्याची माहिती'!B39</f>
        <v>0</v>
      </c>
      <c r="C39" s="60"/>
      <c r="D39" s="60"/>
      <c r="E39" s="33">
        <f t="shared" si="1"/>
        <v>0</v>
      </c>
      <c r="F39" s="60"/>
      <c r="G39" s="60"/>
      <c r="H39" s="33">
        <f t="shared" si="2"/>
        <v>0</v>
      </c>
      <c r="I39" s="33">
        <f t="shared" si="3"/>
        <v>0</v>
      </c>
      <c r="J39" s="27">
        <f t="shared" si="4"/>
        <v>0</v>
      </c>
      <c r="K39" s="33" t="str">
        <f t="shared" si="5"/>
        <v>D</v>
      </c>
    </row>
    <row r="40" spans="1:11" s="19" customFormat="1" ht="21.6" customHeight="1">
      <c r="A40" s="24">
        <f>'विद्य्र्थ्याची माहिती'!A40</f>
        <v>31</v>
      </c>
      <c r="B40" s="25">
        <f>'विद्य्र्थ्याची माहिती'!B40</f>
        <v>0</v>
      </c>
      <c r="C40" s="60"/>
      <c r="D40" s="60"/>
      <c r="E40" s="33">
        <f t="shared" si="1"/>
        <v>0</v>
      </c>
      <c r="F40" s="60"/>
      <c r="G40" s="60"/>
      <c r="H40" s="33">
        <f t="shared" si="2"/>
        <v>0</v>
      </c>
      <c r="I40" s="33">
        <f t="shared" si="3"/>
        <v>0</v>
      </c>
      <c r="J40" s="27">
        <f t="shared" si="4"/>
        <v>0</v>
      </c>
      <c r="K40" s="33" t="str">
        <f t="shared" si="5"/>
        <v>D</v>
      </c>
    </row>
    <row r="41" spans="1:11" s="19" customFormat="1" ht="21.6" customHeight="1">
      <c r="A41" s="24">
        <f>'विद्य्र्थ्याची माहिती'!A41</f>
        <v>32</v>
      </c>
      <c r="B41" s="25">
        <f>'विद्य्र्थ्याची माहिती'!B41</f>
        <v>0</v>
      </c>
      <c r="C41" s="60"/>
      <c r="D41" s="60"/>
      <c r="E41" s="33">
        <f t="shared" si="1"/>
        <v>0</v>
      </c>
      <c r="F41" s="60"/>
      <c r="G41" s="60"/>
      <c r="H41" s="33">
        <f t="shared" si="2"/>
        <v>0</v>
      </c>
      <c r="I41" s="33">
        <f t="shared" si="3"/>
        <v>0</v>
      </c>
      <c r="J41" s="27">
        <f t="shared" si="4"/>
        <v>0</v>
      </c>
      <c r="K41" s="33" t="str">
        <f t="shared" si="5"/>
        <v>D</v>
      </c>
    </row>
    <row r="42" spans="1:11" s="19" customFormat="1" ht="21.6" customHeight="1">
      <c r="A42" s="24">
        <f>'विद्य्र्थ्याची माहिती'!A42</f>
        <v>33</v>
      </c>
      <c r="B42" s="25">
        <f>'विद्य्र्थ्याची माहिती'!B42</f>
        <v>0</v>
      </c>
      <c r="C42" s="60"/>
      <c r="D42" s="60"/>
      <c r="E42" s="33">
        <f t="shared" si="1"/>
        <v>0</v>
      </c>
      <c r="F42" s="60"/>
      <c r="G42" s="60"/>
      <c r="H42" s="33">
        <f t="shared" si="2"/>
        <v>0</v>
      </c>
      <c r="I42" s="33">
        <f t="shared" si="3"/>
        <v>0</v>
      </c>
      <c r="J42" s="27">
        <f t="shared" si="4"/>
        <v>0</v>
      </c>
      <c r="K42" s="33" t="str">
        <f t="shared" si="5"/>
        <v>D</v>
      </c>
    </row>
    <row r="43" spans="1:11" s="19" customFormat="1" ht="21.6" customHeight="1">
      <c r="A43" s="24">
        <f>'विद्य्र्थ्याची माहिती'!A43</f>
        <v>34</v>
      </c>
      <c r="B43" s="25">
        <f>'विद्य्र्थ्याची माहिती'!B43</f>
        <v>0</v>
      </c>
      <c r="C43" s="60"/>
      <c r="D43" s="60"/>
      <c r="E43" s="33">
        <f t="shared" ref="E43:E69" si="6">SUM(C43:D43)</f>
        <v>0</v>
      </c>
      <c r="F43" s="60"/>
      <c r="G43" s="60"/>
      <c r="H43" s="33">
        <f t="shared" ref="H43:H69" si="7">SUM(F43:G43)</f>
        <v>0</v>
      </c>
      <c r="I43" s="33">
        <f t="shared" ref="I43:I69" si="8">E43+H43</f>
        <v>0</v>
      </c>
      <c r="J43" s="27">
        <f t="shared" ref="J43:J69" si="9">ROUND(I43/2,0)</f>
        <v>0</v>
      </c>
      <c r="K43" s="33" t="str">
        <f t="shared" si="5"/>
        <v>D</v>
      </c>
    </row>
    <row r="44" spans="1:11" s="19" customFormat="1" ht="21.6" customHeight="1">
      <c r="A44" s="24">
        <f>'विद्य्र्थ्याची माहिती'!A44</f>
        <v>35</v>
      </c>
      <c r="B44" s="25">
        <f>'विद्य्र्थ्याची माहिती'!B44</f>
        <v>0</v>
      </c>
      <c r="C44" s="60"/>
      <c r="D44" s="60"/>
      <c r="E44" s="33">
        <f t="shared" si="6"/>
        <v>0</v>
      </c>
      <c r="F44" s="60"/>
      <c r="G44" s="60"/>
      <c r="H44" s="33">
        <f t="shared" si="7"/>
        <v>0</v>
      </c>
      <c r="I44" s="33">
        <f t="shared" si="8"/>
        <v>0</v>
      </c>
      <c r="J44" s="27">
        <f t="shared" si="9"/>
        <v>0</v>
      </c>
      <c r="K44" s="33" t="str">
        <f t="shared" si="5"/>
        <v>D</v>
      </c>
    </row>
    <row r="45" spans="1:11" s="19" customFormat="1" ht="21.6" customHeight="1">
      <c r="A45" s="24">
        <f>'विद्य्र्थ्याची माहिती'!A45</f>
        <v>36</v>
      </c>
      <c r="B45" s="25">
        <f>'विद्य्र्थ्याची माहिती'!B45</f>
        <v>0</v>
      </c>
      <c r="C45" s="60"/>
      <c r="D45" s="60"/>
      <c r="E45" s="33">
        <f t="shared" si="6"/>
        <v>0</v>
      </c>
      <c r="F45" s="60"/>
      <c r="G45" s="60"/>
      <c r="H45" s="33">
        <f t="shared" si="7"/>
        <v>0</v>
      </c>
      <c r="I45" s="33">
        <f t="shared" si="8"/>
        <v>0</v>
      </c>
      <c r="J45" s="27">
        <f t="shared" si="9"/>
        <v>0</v>
      </c>
      <c r="K45" s="33" t="str">
        <f t="shared" si="5"/>
        <v>D</v>
      </c>
    </row>
    <row r="46" spans="1:11" s="19" customFormat="1" ht="21.6" customHeight="1">
      <c r="A46" s="24">
        <f>'विद्य्र्थ्याची माहिती'!A46</f>
        <v>37</v>
      </c>
      <c r="B46" s="25">
        <f>'विद्य्र्थ्याची माहिती'!B46</f>
        <v>0</v>
      </c>
      <c r="C46" s="60"/>
      <c r="D46" s="60"/>
      <c r="E46" s="33">
        <f t="shared" si="6"/>
        <v>0</v>
      </c>
      <c r="F46" s="60"/>
      <c r="G46" s="60"/>
      <c r="H46" s="33">
        <f t="shared" si="7"/>
        <v>0</v>
      </c>
      <c r="I46" s="33">
        <f t="shared" si="8"/>
        <v>0</v>
      </c>
      <c r="J46" s="27">
        <f t="shared" si="9"/>
        <v>0</v>
      </c>
      <c r="K46" s="33" t="str">
        <f t="shared" si="5"/>
        <v>D</v>
      </c>
    </row>
    <row r="47" spans="1:11" s="19" customFormat="1" ht="21.6" customHeight="1">
      <c r="A47" s="24">
        <f>'विद्य्र्थ्याची माहिती'!A47</f>
        <v>38</v>
      </c>
      <c r="B47" s="25">
        <f>'विद्य्र्थ्याची माहिती'!B47</f>
        <v>0</v>
      </c>
      <c r="C47" s="60"/>
      <c r="D47" s="60"/>
      <c r="E47" s="33">
        <f t="shared" si="6"/>
        <v>0</v>
      </c>
      <c r="F47" s="60"/>
      <c r="G47" s="60"/>
      <c r="H47" s="33">
        <f t="shared" si="7"/>
        <v>0</v>
      </c>
      <c r="I47" s="33">
        <f t="shared" si="8"/>
        <v>0</v>
      </c>
      <c r="J47" s="27">
        <f t="shared" si="9"/>
        <v>0</v>
      </c>
      <c r="K47" s="33" t="str">
        <f t="shared" si="5"/>
        <v>D</v>
      </c>
    </row>
    <row r="48" spans="1:11" s="19" customFormat="1" ht="21.6" customHeight="1">
      <c r="A48" s="24">
        <f>'विद्य्र्थ्याची माहिती'!A48</f>
        <v>39</v>
      </c>
      <c r="B48" s="25">
        <f>'विद्य्र्थ्याची माहिती'!B48</f>
        <v>0</v>
      </c>
      <c r="C48" s="60"/>
      <c r="D48" s="60"/>
      <c r="E48" s="33">
        <f t="shared" si="6"/>
        <v>0</v>
      </c>
      <c r="F48" s="60"/>
      <c r="G48" s="60"/>
      <c r="H48" s="33">
        <f t="shared" si="7"/>
        <v>0</v>
      </c>
      <c r="I48" s="33">
        <f t="shared" si="8"/>
        <v>0</v>
      </c>
      <c r="J48" s="27">
        <f t="shared" si="9"/>
        <v>0</v>
      </c>
      <c r="K48" s="33" t="str">
        <f t="shared" si="5"/>
        <v>D</v>
      </c>
    </row>
    <row r="49" spans="1:11" s="19" customFormat="1" ht="21.6" customHeight="1">
      <c r="A49" s="24">
        <f>'विद्य्र्थ्याची माहिती'!A49</f>
        <v>40</v>
      </c>
      <c r="B49" s="25">
        <f>'विद्य्र्थ्याची माहिती'!B49</f>
        <v>0</v>
      </c>
      <c r="C49" s="60"/>
      <c r="D49" s="60"/>
      <c r="E49" s="33">
        <f t="shared" si="6"/>
        <v>0</v>
      </c>
      <c r="F49" s="60"/>
      <c r="G49" s="60"/>
      <c r="H49" s="33">
        <f t="shared" si="7"/>
        <v>0</v>
      </c>
      <c r="I49" s="33">
        <f t="shared" si="8"/>
        <v>0</v>
      </c>
      <c r="J49" s="27">
        <f t="shared" si="9"/>
        <v>0</v>
      </c>
      <c r="K49" s="33" t="str">
        <f t="shared" si="5"/>
        <v>D</v>
      </c>
    </row>
    <row r="50" spans="1:11" s="19" customFormat="1" ht="21.6" customHeight="1">
      <c r="A50" s="24">
        <f>'विद्य्र्थ्याची माहिती'!A50</f>
        <v>41</v>
      </c>
      <c r="B50" s="25">
        <f>'विद्य्र्थ्याची माहिती'!B50</f>
        <v>0</v>
      </c>
      <c r="C50" s="60"/>
      <c r="D50" s="60"/>
      <c r="E50" s="33">
        <f t="shared" si="6"/>
        <v>0</v>
      </c>
      <c r="F50" s="60"/>
      <c r="G50" s="60"/>
      <c r="H50" s="33">
        <f t="shared" si="7"/>
        <v>0</v>
      </c>
      <c r="I50" s="33">
        <f t="shared" si="8"/>
        <v>0</v>
      </c>
      <c r="J50" s="27">
        <f t="shared" si="9"/>
        <v>0</v>
      </c>
      <c r="K50" s="33" t="str">
        <f t="shared" si="5"/>
        <v>D</v>
      </c>
    </row>
    <row r="51" spans="1:11" s="19" customFormat="1" ht="21.6" customHeight="1">
      <c r="A51" s="24">
        <f>'विद्य्र्थ्याची माहिती'!A51</f>
        <v>42</v>
      </c>
      <c r="B51" s="25">
        <f>'विद्य्र्थ्याची माहिती'!B51</f>
        <v>0</v>
      </c>
      <c r="C51" s="60"/>
      <c r="D51" s="60"/>
      <c r="E51" s="33">
        <f t="shared" si="6"/>
        <v>0</v>
      </c>
      <c r="F51" s="60"/>
      <c r="G51" s="60"/>
      <c r="H51" s="33">
        <f t="shared" si="7"/>
        <v>0</v>
      </c>
      <c r="I51" s="33">
        <f t="shared" si="8"/>
        <v>0</v>
      </c>
      <c r="J51" s="27">
        <f t="shared" si="9"/>
        <v>0</v>
      </c>
      <c r="K51" s="33" t="str">
        <f t="shared" si="5"/>
        <v>D</v>
      </c>
    </row>
    <row r="52" spans="1:11" s="19" customFormat="1" ht="21.6" customHeight="1">
      <c r="A52" s="24">
        <f>'विद्य्र्थ्याची माहिती'!A52</f>
        <v>43</v>
      </c>
      <c r="B52" s="25">
        <f>'विद्य्र्थ्याची माहिती'!B52</f>
        <v>0</v>
      </c>
      <c r="C52" s="60"/>
      <c r="D52" s="60"/>
      <c r="E52" s="33">
        <f t="shared" si="6"/>
        <v>0</v>
      </c>
      <c r="F52" s="60"/>
      <c r="G52" s="60"/>
      <c r="H52" s="33">
        <f t="shared" si="7"/>
        <v>0</v>
      </c>
      <c r="I52" s="33">
        <f t="shared" si="8"/>
        <v>0</v>
      </c>
      <c r="J52" s="27">
        <f t="shared" si="9"/>
        <v>0</v>
      </c>
      <c r="K52" s="33" t="str">
        <f t="shared" si="5"/>
        <v>D</v>
      </c>
    </row>
    <row r="53" spans="1:11" s="19" customFormat="1" ht="21.6" customHeight="1">
      <c r="A53" s="24">
        <f>'विद्य्र्थ्याची माहिती'!A53</f>
        <v>44</v>
      </c>
      <c r="B53" s="25">
        <f>'विद्य्र्थ्याची माहिती'!B53</f>
        <v>0</v>
      </c>
      <c r="C53" s="60"/>
      <c r="D53" s="60"/>
      <c r="E53" s="33">
        <f t="shared" si="6"/>
        <v>0</v>
      </c>
      <c r="F53" s="60"/>
      <c r="G53" s="60"/>
      <c r="H53" s="33">
        <f t="shared" si="7"/>
        <v>0</v>
      </c>
      <c r="I53" s="33">
        <f t="shared" si="8"/>
        <v>0</v>
      </c>
      <c r="J53" s="27">
        <f t="shared" si="9"/>
        <v>0</v>
      </c>
      <c r="K53" s="33" t="str">
        <f t="shared" si="5"/>
        <v>D</v>
      </c>
    </row>
    <row r="54" spans="1:11" s="19" customFormat="1" ht="21.6" customHeight="1">
      <c r="A54" s="24">
        <f>'विद्य्र्थ्याची माहिती'!A54</f>
        <v>45</v>
      </c>
      <c r="B54" s="25">
        <f>'विद्य्र्थ्याची माहिती'!B54</f>
        <v>0</v>
      </c>
      <c r="C54" s="60"/>
      <c r="D54" s="60"/>
      <c r="E54" s="33">
        <f t="shared" si="6"/>
        <v>0</v>
      </c>
      <c r="F54" s="60"/>
      <c r="G54" s="60"/>
      <c r="H54" s="33">
        <f t="shared" si="7"/>
        <v>0</v>
      </c>
      <c r="I54" s="33">
        <f t="shared" si="8"/>
        <v>0</v>
      </c>
      <c r="J54" s="27">
        <f t="shared" si="9"/>
        <v>0</v>
      </c>
      <c r="K54" s="33" t="str">
        <f t="shared" si="5"/>
        <v>D</v>
      </c>
    </row>
    <row r="55" spans="1:11" s="19" customFormat="1" ht="21.6" customHeight="1">
      <c r="A55" s="24">
        <f>'विद्य्र्थ्याची माहिती'!A55</f>
        <v>46</v>
      </c>
      <c r="B55" s="25">
        <f>'विद्य्र्थ्याची माहिती'!B55</f>
        <v>0</v>
      </c>
      <c r="C55" s="60"/>
      <c r="D55" s="60"/>
      <c r="E55" s="33">
        <f t="shared" si="6"/>
        <v>0</v>
      </c>
      <c r="F55" s="60"/>
      <c r="G55" s="60"/>
      <c r="H55" s="33">
        <f t="shared" si="7"/>
        <v>0</v>
      </c>
      <c r="I55" s="33">
        <f t="shared" si="8"/>
        <v>0</v>
      </c>
      <c r="J55" s="27">
        <f t="shared" si="9"/>
        <v>0</v>
      </c>
      <c r="K55" s="33" t="str">
        <f t="shared" si="5"/>
        <v>D</v>
      </c>
    </row>
    <row r="56" spans="1:11" s="19" customFormat="1" ht="21.6" customHeight="1">
      <c r="A56" s="24">
        <f>'विद्य्र्थ्याची माहिती'!A56</f>
        <v>47</v>
      </c>
      <c r="B56" s="25">
        <f>'विद्य्र्थ्याची माहिती'!B56</f>
        <v>0</v>
      </c>
      <c r="C56" s="60"/>
      <c r="D56" s="60"/>
      <c r="E56" s="33">
        <f t="shared" si="6"/>
        <v>0</v>
      </c>
      <c r="F56" s="60"/>
      <c r="G56" s="60"/>
      <c r="H56" s="33">
        <f t="shared" si="7"/>
        <v>0</v>
      </c>
      <c r="I56" s="33">
        <f t="shared" si="8"/>
        <v>0</v>
      </c>
      <c r="J56" s="27">
        <f t="shared" si="9"/>
        <v>0</v>
      </c>
      <c r="K56" s="33" t="str">
        <f t="shared" si="5"/>
        <v>D</v>
      </c>
    </row>
    <row r="57" spans="1:11" s="19" customFormat="1" ht="21.6" customHeight="1">
      <c r="A57" s="24">
        <f>'विद्य्र्थ्याची माहिती'!A57</f>
        <v>48</v>
      </c>
      <c r="B57" s="25">
        <f>'विद्य्र्थ्याची माहिती'!B57</f>
        <v>0</v>
      </c>
      <c r="C57" s="60"/>
      <c r="D57" s="60"/>
      <c r="E57" s="33">
        <f t="shared" si="6"/>
        <v>0</v>
      </c>
      <c r="F57" s="60"/>
      <c r="G57" s="60"/>
      <c r="H57" s="33">
        <f t="shared" si="7"/>
        <v>0</v>
      </c>
      <c r="I57" s="33">
        <f t="shared" si="8"/>
        <v>0</v>
      </c>
      <c r="J57" s="27">
        <f t="shared" si="9"/>
        <v>0</v>
      </c>
      <c r="K57" s="33" t="str">
        <f t="shared" si="5"/>
        <v>D</v>
      </c>
    </row>
    <row r="58" spans="1:11" s="19" customFormat="1" ht="21.6" customHeight="1">
      <c r="A58" s="24">
        <f>'विद्य्र्थ्याची माहिती'!A58</f>
        <v>49</v>
      </c>
      <c r="B58" s="25">
        <f>'विद्य्र्थ्याची माहिती'!B58</f>
        <v>0</v>
      </c>
      <c r="C58" s="60"/>
      <c r="D58" s="60"/>
      <c r="E58" s="33">
        <f t="shared" si="6"/>
        <v>0</v>
      </c>
      <c r="F58" s="60"/>
      <c r="G58" s="60"/>
      <c r="H58" s="33">
        <f t="shared" si="7"/>
        <v>0</v>
      </c>
      <c r="I58" s="33">
        <f t="shared" si="8"/>
        <v>0</v>
      </c>
      <c r="J58" s="27">
        <f t="shared" si="9"/>
        <v>0</v>
      </c>
      <c r="K58" s="33" t="str">
        <f t="shared" si="5"/>
        <v>D</v>
      </c>
    </row>
    <row r="59" spans="1:11" s="19" customFormat="1" ht="21.6" customHeight="1">
      <c r="A59" s="24">
        <f>'विद्य्र्थ्याची माहिती'!A59</f>
        <v>50</v>
      </c>
      <c r="B59" s="25">
        <f>'विद्य्र्थ्याची माहिती'!B59</f>
        <v>0</v>
      </c>
      <c r="C59" s="60"/>
      <c r="D59" s="60"/>
      <c r="E59" s="33">
        <f t="shared" si="6"/>
        <v>0</v>
      </c>
      <c r="F59" s="60"/>
      <c r="G59" s="60"/>
      <c r="H59" s="33">
        <f t="shared" si="7"/>
        <v>0</v>
      </c>
      <c r="I59" s="33">
        <f t="shared" si="8"/>
        <v>0</v>
      </c>
      <c r="J59" s="27">
        <f t="shared" si="9"/>
        <v>0</v>
      </c>
      <c r="K59" s="33" t="str">
        <f t="shared" si="5"/>
        <v>D</v>
      </c>
    </row>
    <row r="60" spans="1:11" s="11" customFormat="1" ht="21.6" customHeight="1">
      <c r="A60" s="325">
        <f>'विद्य्र्थ्याची माहिती'!A60</f>
        <v>51</v>
      </c>
      <c r="B60" s="326">
        <f>'विद्य्र्थ्याची माहिती'!B60</f>
        <v>0</v>
      </c>
      <c r="C60" s="60"/>
      <c r="D60" s="60"/>
      <c r="E60" s="327">
        <f t="shared" si="6"/>
        <v>0</v>
      </c>
      <c r="F60" s="60"/>
      <c r="G60" s="60"/>
      <c r="H60" s="327">
        <f t="shared" si="7"/>
        <v>0</v>
      </c>
      <c r="I60" s="327">
        <f t="shared" si="8"/>
        <v>0</v>
      </c>
      <c r="J60" s="333">
        <f t="shared" si="9"/>
        <v>0</v>
      </c>
      <c r="K60" s="327" t="str">
        <f t="shared" si="5"/>
        <v>D</v>
      </c>
    </row>
    <row r="61" spans="1:11" s="11" customFormat="1" ht="21.6" customHeight="1">
      <c r="A61" s="325">
        <f>'विद्य्र्थ्याची माहिती'!A61</f>
        <v>52</v>
      </c>
      <c r="B61" s="326">
        <f>'विद्य्र्थ्याची माहिती'!B61</f>
        <v>0</v>
      </c>
      <c r="C61" s="60"/>
      <c r="D61" s="60"/>
      <c r="E61" s="327">
        <f t="shared" si="6"/>
        <v>0</v>
      </c>
      <c r="F61" s="60"/>
      <c r="G61" s="60"/>
      <c r="H61" s="327">
        <f t="shared" si="7"/>
        <v>0</v>
      </c>
      <c r="I61" s="327">
        <f t="shared" si="8"/>
        <v>0</v>
      </c>
      <c r="J61" s="333">
        <f t="shared" si="9"/>
        <v>0</v>
      </c>
      <c r="K61" s="327" t="str">
        <f t="shared" si="5"/>
        <v>D</v>
      </c>
    </row>
    <row r="62" spans="1:11" s="11" customFormat="1" ht="21.6" customHeight="1">
      <c r="A62" s="325">
        <f>'विद्य्र्थ्याची माहिती'!A62</f>
        <v>53</v>
      </c>
      <c r="B62" s="326">
        <f>'विद्य्र्थ्याची माहिती'!B62</f>
        <v>0</v>
      </c>
      <c r="C62" s="60"/>
      <c r="D62" s="60"/>
      <c r="E62" s="327">
        <f t="shared" si="6"/>
        <v>0</v>
      </c>
      <c r="F62" s="60"/>
      <c r="G62" s="60"/>
      <c r="H62" s="327">
        <f t="shared" si="7"/>
        <v>0</v>
      </c>
      <c r="I62" s="327">
        <f t="shared" si="8"/>
        <v>0</v>
      </c>
      <c r="J62" s="333">
        <f t="shared" si="9"/>
        <v>0</v>
      </c>
      <c r="K62" s="327" t="str">
        <f t="shared" si="5"/>
        <v>D</v>
      </c>
    </row>
    <row r="63" spans="1:11" s="11" customFormat="1" ht="21.6" customHeight="1">
      <c r="A63" s="325">
        <f>'विद्य्र्थ्याची माहिती'!A63</f>
        <v>54</v>
      </c>
      <c r="B63" s="326">
        <f>'विद्य्र्थ्याची माहिती'!B63</f>
        <v>0</v>
      </c>
      <c r="C63" s="60"/>
      <c r="D63" s="60"/>
      <c r="E63" s="327">
        <f t="shared" si="6"/>
        <v>0</v>
      </c>
      <c r="F63" s="60"/>
      <c r="G63" s="60"/>
      <c r="H63" s="327">
        <f t="shared" si="7"/>
        <v>0</v>
      </c>
      <c r="I63" s="327">
        <f t="shared" si="8"/>
        <v>0</v>
      </c>
      <c r="J63" s="333">
        <f t="shared" si="9"/>
        <v>0</v>
      </c>
      <c r="K63" s="327" t="str">
        <f t="shared" si="5"/>
        <v>D</v>
      </c>
    </row>
    <row r="64" spans="1:11" s="11" customFormat="1" ht="21.6" customHeight="1">
      <c r="A64" s="325">
        <f>'विद्य्र्थ्याची माहिती'!A64</f>
        <v>55</v>
      </c>
      <c r="B64" s="326">
        <f>'विद्य्र्थ्याची माहिती'!B64</f>
        <v>0</v>
      </c>
      <c r="C64" s="60"/>
      <c r="D64" s="60"/>
      <c r="E64" s="327">
        <f t="shared" si="6"/>
        <v>0</v>
      </c>
      <c r="F64" s="60"/>
      <c r="G64" s="60"/>
      <c r="H64" s="327">
        <f t="shared" si="7"/>
        <v>0</v>
      </c>
      <c r="I64" s="327">
        <f t="shared" si="8"/>
        <v>0</v>
      </c>
      <c r="J64" s="333">
        <f t="shared" si="9"/>
        <v>0</v>
      </c>
      <c r="K64" s="327" t="str">
        <f t="shared" si="5"/>
        <v>D</v>
      </c>
    </row>
    <row r="65" spans="1:18" s="11" customFormat="1" ht="21.6" customHeight="1">
      <c r="A65" s="325">
        <f>'विद्य्र्थ्याची माहिती'!A65</f>
        <v>56</v>
      </c>
      <c r="B65" s="326">
        <f>'विद्य्र्थ्याची माहिती'!B65</f>
        <v>0</v>
      </c>
      <c r="C65" s="60"/>
      <c r="D65" s="60"/>
      <c r="E65" s="327">
        <f t="shared" si="6"/>
        <v>0</v>
      </c>
      <c r="F65" s="60"/>
      <c r="G65" s="60"/>
      <c r="H65" s="327">
        <f t="shared" si="7"/>
        <v>0</v>
      </c>
      <c r="I65" s="327">
        <f t="shared" si="8"/>
        <v>0</v>
      </c>
      <c r="J65" s="333">
        <f t="shared" si="9"/>
        <v>0</v>
      </c>
      <c r="K65" s="327" t="str">
        <f t="shared" si="5"/>
        <v>D</v>
      </c>
    </row>
    <row r="66" spans="1:18" s="11" customFormat="1" ht="21.6" customHeight="1">
      <c r="A66" s="325">
        <f>'विद्य्र्थ्याची माहिती'!A66</f>
        <v>57</v>
      </c>
      <c r="B66" s="326">
        <f>'विद्य्र्थ्याची माहिती'!B66</f>
        <v>0</v>
      </c>
      <c r="C66" s="60"/>
      <c r="D66" s="60"/>
      <c r="E66" s="327">
        <f t="shared" si="6"/>
        <v>0</v>
      </c>
      <c r="F66" s="60"/>
      <c r="G66" s="60"/>
      <c r="H66" s="327">
        <f t="shared" si="7"/>
        <v>0</v>
      </c>
      <c r="I66" s="327">
        <f t="shared" si="8"/>
        <v>0</v>
      </c>
      <c r="J66" s="333">
        <f t="shared" si="9"/>
        <v>0</v>
      </c>
      <c r="K66" s="327" t="str">
        <f t="shared" si="5"/>
        <v>D</v>
      </c>
    </row>
    <row r="67" spans="1:18" s="11" customFormat="1" ht="21.6" customHeight="1">
      <c r="A67" s="325">
        <f>'विद्य्र्थ्याची माहिती'!A67</f>
        <v>58</v>
      </c>
      <c r="B67" s="326">
        <f>'विद्य्र्थ्याची माहिती'!B67</f>
        <v>0</v>
      </c>
      <c r="C67" s="60"/>
      <c r="D67" s="60"/>
      <c r="E67" s="327">
        <f t="shared" si="6"/>
        <v>0</v>
      </c>
      <c r="F67" s="60"/>
      <c r="G67" s="60"/>
      <c r="H67" s="327">
        <f t="shared" si="7"/>
        <v>0</v>
      </c>
      <c r="I67" s="327">
        <f t="shared" si="8"/>
        <v>0</v>
      </c>
      <c r="J67" s="333">
        <f t="shared" si="9"/>
        <v>0</v>
      </c>
      <c r="K67" s="327" t="str">
        <f t="shared" si="5"/>
        <v>D</v>
      </c>
    </row>
    <row r="68" spans="1:18" s="11" customFormat="1" ht="21.6" customHeight="1">
      <c r="A68" s="325">
        <f>'विद्य्र्थ्याची माहिती'!A68</f>
        <v>59</v>
      </c>
      <c r="B68" s="326">
        <f>'विद्य्र्थ्याची माहिती'!B68</f>
        <v>0</v>
      </c>
      <c r="C68" s="60"/>
      <c r="D68" s="60"/>
      <c r="E68" s="327">
        <f t="shared" si="6"/>
        <v>0</v>
      </c>
      <c r="F68" s="60"/>
      <c r="G68" s="60"/>
      <c r="H68" s="327">
        <f t="shared" si="7"/>
        <v>0</v>
      </c>
      <c r="I68" s="327">
        <f t="shared" si="8"/>
        <v>0</v>
      </c>
      <c r="J68" s="333">
        <f t="shared" si="9"/>
        <v>0</v>
      </c>
      <c r="K68" s="327" t="str">
        <f t="shared" si="5"/>
        <v>D</v>
      </c>
    </row>
    <row r="69" spans="1:18" s="11" customFormat="1" ht="21.6" customHeight="1">
      <c r="A69" s="325">
        <f>'विद्य्र्थ्याची माहिती'!A69</f>
        <v>60</v>
      </c>
      <c r="B69" s="326">
        <f>'विद्य्र्थ्याची माहिती'!B69</f>
        <v>0</v>
      </c>
      <c r="C69" s="60"/>
      <c r="D69" s="60"/>
      <c r="E69" s="327">
        <f t="shared" si="6"/>
        <v>0</v>
      </c>
      <c r="F69" s="60"/>
      <c r="G69" s="60"/>
      <c r="H69" s="327">
        <f t="shared" si="7"/>
        <v>0</v>
      </c>
      <c r="I69" s="327">
        <f t="shared" si="8"/>
        <v>0</v>
      </c>
      <c r="J69" s="333">
        <f t="shared" si="9"/>
        <v>0</v>
      </c>
      <c r="K69" s="327" t="str">
        <f t="shared" si="5"/>
        <v>D</v>
      </c>
    </row>
    <row r="70" spans="1:18" s="7" customFormat="1" ht="21.6" customHeight="1">
      <c r="A70" s="424" t="s">
        <v>145</v>
      </c>
      <c r="B70" s="424"/>
      <c r="C70" s="424"/>
      <c r="D70" s="424"/>
      <c r="E70" s="424"/>
      <c r="F70" s="424"/>
      <c r="G70" s="424"/>
      <c r="H70" s="424"/>
      <c r="I70" s="424"/>
      <c r="J70" s="424"/>
      <c r="K70" s="424"/>
      <c r="L70" s="61"/>
      <c r="M70" s="61"/>
      <c r="N70" s="61"/>
      <c r="O70" s="61"/>
      <c r="P70" s="61"/>
      <c r="Q70" s="61"/>
      <c r="R70" s="61"/>
    </row>
    <row r="71" spans="1:18" s="7" customFormat="1" ht="21.6" customHeight="1"/>
    <row r="72" spans="1:18" ht="21.6" customHeight="1">
      <c r="A72" s="433" t="str">
        <f>MASTER!B23</f>
        <v>श्री. शेटे मनोज पंढरीनाथ</v>
      </c>
      <c r="B72" s="433"/>
      <c r="C72" s="7"/>
      <c r="D72" s="7"/>
      <c r="E72" s="7"/>
      <c r="F72" s="7"/>
      <c r="G72" s="7"/>
      <c r="H72" s="433" t="str">
        <f>MASTER!B8</f>
        <v>श्री. लेंडे किरण विठ्ठल</v>
      </c>
      <c r="I72" s="433"/>
      <c r="J72" s="433"/>
      <c r="K72" s="433"/>
      <c r="L72" s="7"/>
      <c r="M72" s="7"/>
      <c r="N72" s="7"/>
    </row>
    <row r="73" spans="1:18" ht="21.6" customHeight="1">
      <c r="A73" s="432" t="s">
        <v>31</v>
      </c>
      <c r="B73" s="432"/>
      <c r="C73" s="7"/>
      <c r="D73" s="7"/>
      <c r="E73" s="7"/>
      <c r="F73" s="7"/>
      <c r="G73" s="7"/>
      <c r="H73" s="432" t="s">
        <v>47</v>
      </c>
      <c r="I73" s="432"/>
      <c r="J73" s="432"/>
      <c r="K73" s="432"/>
      <c r="L73" s="7"/>
      <c r="M73" s="7"/>
      <c r="N73" s="7"/>
    </row>
    <row r="74" spans="1:18" ht="21.6" customHeight="1">
      <c r="A74" s="7"/>
      <c r="B74" s="7"/>
      <c r="C74" s="7"/>
      <c r="D74" s="7"/>
      <c r="E74" s="7"/>
      <c r="F74" s="7"/>
      <c r="G74" s="7"/>
      <c r="H74" s="7"/>
      <c r="I74" s="7"/>
      <c r="J74" s="7"/>
      <c r="K74" s="46"/>
      <c r="L74" s="7"/>
      <c r="M74" s="7"/>
      <c r="N74" s="7"/>
    </row>
    <row r="75" spans="1:18" ht="21.6" customHeight="1">
      <c r="A75" s="7"/>
      <c r="B75" s="7"/>
      <c r="C75" s="7"/>
      <c r="D75" s="7"/>
      <c r="E75" s="7"/>
      <c r="F75" s="7"/>
      <c r="G75" s="7"/>
      <c r="H75" s="7"/>
      <c r="I75" s="7"/>
      <c r="J75" s="7"/>
      <c r="K75" s="46"/>
      <c r="L75" s="7"/>
      <c r="M75" s="7"/>
      <c r="N75" s="7"/>
    </row>
    <row r="76" spans="1:18" ht="21.6" customHeight="1">
      <c r="A76" s="7"/>
      <c r="B76" s="7"/>
      <c r="C76" s="7"/>
      <c r="D76" s="7"/>
      <c r="E76" s="7"/>
      <c r="F76" s="7"/>
      <c r="G76" s="7"/>
      <c r="H76" s="7"/>
      <c r="I76" s="7"/>
      <c r="J76" s="7"/>
      <c r="K76" s="46"/>
      <c r="L76" s="7"/>
      <c r="M76" s="7"/>
      <c r="N76" s="7"/>
    </row>
    <row r="77" spans="1:18" ht="21.6" customHeight="1">
      <c r="A77" s="7"/>
      <c r="B77" s="7"/>
      <c r="C77" s="7"/>
      <c r="D77" s="7"/>
      <c r="E77" s="7"/>
      <c r="F77" s="7"/>
      <c r="G77" s="7"/>
      <c r="H77" s="7"/>
      <c r="I77" s="7"/>
      <c r="J77" s="7"/>
      <c r="K77" s="46"/>
      <c r="L77" s="7"/>
      <c r="M77" s="7"/>
      <c r="N77" s="7"/>
    </row>
    <row r="78" spans="1:18" ht="21.6" customHeight="1">
      <c r="A78" s="7"/>
      <c r="B78" s="7"/>
      <c r="C78" s="7"/>
      <c r="D78" s="7"/>
      <c r="E78" s="7"/>
      <c r="F78" s="7"/>
      <c r="G78" s="7"/>
      <c r="H78" s="7"/>
      <c r="I78" s="7"/>
      <c r="J78" s="7"/>
      <c r="K78" s="46"/>
      <c r="L78" s="7"/>
      <c r="M78" s="7"/>
      <c r="N78" s="7"/>
    </row>
    <row r="79" spans="1:18" ht="21.6" customHeight="1">
      <c r="A79" s="7"/>
      <c r="B79" s="7"/>
      <c r="C79" s="7"/>
      <c r="D79" s="7"/>
      <c r="E79" s="7"/>
      <c r="F79" s="7"/>
      <c r="G79" s="7"/>
      <c r="H79" s="7"/>
      <c r="I79" s="7"/>
      <c r="J79" s="7"/>
      <c r="K79" s="46"/>
      <c r="L79" s="7"/>
      <c r="M79" s="7"/>
      <c r="N79" s="7"/>
    </row>
  </sheetData>
  <sheetProtection algorithmName="SHA-512" hashValue="saCHMGemfp7t8TvedlCLCTMCbY3z2zWDxAamlRDaZwMA8d6skvDwSnEVm+pQdXA+X3drKSqmKWNsccdvqhyS4Q==" saltValue="+pvy8bUKCj8cLQX0XLGCgg==" spinCount="100000" sheet="1" objects="1" scenarios="1"/>
  <mergeCells count="23">
    <mergeCell ref="A1:K2"/>
    <mergeCell ref="A4:K4"/>
    <mergeCell ref="A6:A9"/>
    <mergeCell ref="B6:B9"/>
    <mergeCell ref="C6:E6"/>
    <mergeCell ref="F6:H6"/>
    <mergeCell ref="I6:I8"/>
    <mergeCell ref="J6:J8"/>
    <mergeCell ref="K6:K8"/>
    <mergeCell ref="C7:C8"/>
    <mergeCell ref="D7:D8"/>
    <mergeCell ref="E7:E8"/>
    <mergeCell ref="C3:K3"/>
    <mergeCell ref="H72:K72"/>
    <mergeCell ref="H73:K73"/>
    <mergeCell ref="A5:E5"/>
    <mergeCell ref="F5:K5"/>
    <mergeCell ref="F7:F8"/>
    <mergeCell ref="G7:G8"/>
    <mergeCell ref="H7:H8"/>
    <mergeCell ref="A70:K70"/>
    <mergeCell ref="A73:B73"/>
    <mergeCell ref="A72:B72"/>
  </mergeCells>
  <pageMargins left="0.5" right="0.25" top="0.25" bottom="1" header="0" footer="0"/>
  <pageSetup paperSize="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X78"/>
  <sheetViews>
    <sheetView view="pageBreakPreview" zoomScale="60" workbookViewId="0">
      <pane xSplit="1" ySplit="9" topLeftCell="B19"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1.42578125" style="54" customWidth="1"/>
    <col min="18" max="22" width="6.140625" style="54" hidden="1" customWidth="1"/>
    <col min="23" max="23" width="6" style="54" customWidth="1"/>
    <col min="24" max="34" width="6" style="12" customWidth="1"/>
    <col min="35" max="16384" width="9.140625" style="12"/>
  </cols>
  <sheetData>
    <row r="1" spans="1:23"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23" ht="21.6" customHeight="1">
      <c r="A2" s="439"/>
      <c r="B2" s="440"/>
      <c r="C2" s="440"/>
      <c r="D2" s="440"/>
      <c r="E2" s="440"/>
      <c r="F2" s="440"/>
      <c r="G2" s="440"/>
      <c r="H2" s="440"/>
      <c r="I2" s="440"/>
      <c r="J2" s="440"/>
      <c r="K2" s="440"/>
      <c r="L2" s="440"/>
      <c r="M2" s="440"/>
      <c r="N2" s="440"/>
      <c r="O2" s="440"/>
      <c r="P2" s="441"/>
    </row>
    <row r="3" spans="1:23" ht="21.6" customHeight="1">
      <c r="A3" s="35" t="s">
        <v>122</v>
      </c>
      <c r="B3" s="47" t="str">
        <f>MASTER!B6</f>
        <v>9 वी</v>
      </c>
      <c r="C3" s="429"/>
      <c r="D3" s="429"/>
      <c r="E3" s="429"/>
      <c r="F3" s="429"/>
      <c r="G3" s="429"/>
      <c r="H3" s="429"/>
      <c r="I3" s="429"/>
      <c r="J3" s="429"/>
      <c r="K3" s="429"/>
      <c r="L3" s="429"/>
      <c r="M3" s="429"/>
      <c r="N3" s="429"/>
      <c r="O3" s="429"/>
      <c r="P3" s="523"/>
    </row>
    <row r="4" spans="1:23" ht="21.6" customHeight="1">
      <c r="A4" s="515" t="str">
        <f>MASTER!H19</f>
        <v>प्रथम सत्र परीक्षा निकाल पत्रक (सन 2026-2027)</v>
      </c>
      <c r="B4" s="516"/>
      <c r="C4" s="516"/>
      <c r="D4" s="516"/>
      <c r="E4" s="516"/>
      <c r="F4" s="516"/>
      <c r="G4" s="516"/>
      <c r="H4" s="516"/>
      <c r="I4" s="516"/>
      <c r="J4" s="516"/>
      <c r="K4" s="516"/>
      <c r="L4" s="516"/>
      <c r="M4" s="516"/>
      <c r="N4" s="516"/>
      <c r="O4" s="516"/>
      <c r="P4" s="517"/>
    </row>
    <row r="5" spans="1:23" ht="21.6"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23" ht="21.6"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MASTER!A20</f>
        <v>समाजशास्रे</v>
      </c>
      <c r="I6" s="519" t="s">
        <v>36</v>
      </c>
      <c r="J6" s="519" t="s">
        <v>16</v>
      </c>
      <c r="K6" s="524" t="s">
        <v>86</v>
      </c>
      <c r="L6" s="520" t="str">
        <f>MASTER!A21</f>
        <v>आरोग्य व शारीरिक शिक्षण</v>
      </c>
      <c r="M6" s="520" t="str">
        <f>MASTER!A22</f>
        <v>जलसुरक्षा</v>
      </c>
      <c r="N6" s="520" t="str">
        <f>MASTER!A23</f>
        <v>स्काऊट गाईड</v>
      </c>
      <c r="O6" s="519"/>
      <c r="P6" s="519" t="s">
        <v>5</v>
      </c>
      <c r="Q6" s="520" t="s">
        <v>82</v>
      </c>
      <c r="R6" s="520" t="s">
        <v>7</v>
      </c>
      <c r="S6" s="520" t="s">
        <v>83</v>
      </c>
      <c r="T6" s="520" t="s">
        <v>7</v>
      </c>
      <c r="U6" s="520" t="s">
        <v>85</v>
      </c>
      <c r="V6" s="520" t="s">
        <v>7</v>
      </c>
    </row>
    <row r="7" spans="1:23" ht="21.6" customHeight="1">
      <c r="A7" s="518"/>
      <c r="B7" s="417"/>
      <c r="C7" s="519"/>
      <c r="D7" s="521"/>
      <c r="E7" s="521"/>
      <c r="F7" s="521"/>
      <c r="G7" s="521"/>
      <c r="H7" s="521"/>
      <c r="I7" s="519"/>
      <c r="J7" s="519"/>
      <c r="K7" s="525"/>
      <c r="L7" s="521"/>
      <c r="M7" s="521"/>
      <c r="N7" s="521"/>
      <c r="O7" s="519"/>
      <c r="P7" s="519"/>
      <c r="Q7" s="521"/>
      <c r="R7" s="521"/>
      <c r="S7" s="521"/>
      <c r="T7" s="521"/>
      <c r="U7" s="521"/>
      <c r="V7" s="521"/>
    </row>
    <row r="8" spans="1:23" ht="21.6" customHeight="1">
      <c r="A8" s="518"/>
      <c r="B8" s="417"/>
      <c r="C8" s="519"/>
      <c r="D8" s="522"/>
      <c r="E8" s="522"/>
      <c r="F8" s="522"/>
      <c r="G8" s="522"/>
      <c r="H8" s="522"/>
      <c r="I8" s="519"/>
      <c r="J8" s="519"/>
      <c r="K8" s="525"/>
      <c r="L8" s="522"/>
      <c r="M8" s="522"/>
      <c r="N8" s="522"/>
      <c r="O8" s="519"/>
      <c r="P8" s="519"/>
      <c r="Q8" s="522"/>
      <c r="R8" s="522"/>
      <c r="S8" s="522"/>
      <c r="T8" s="522"/>
      <c r="U8" s="522"/>
      <c r="V8" s="522"/>
    </row>
    <row r="9" spans="1:23" s="23" customFormat="1" ht="21.6" customHeight="1">
      <c r="A9" s="518"/>
      <c r="B9" s="417"/>
      <c r="C9" s="20">
        <f>प्र.भाषा!E9</f>
        <v>100</v>
      </c>
      <c r="D9" s="20">
        <f>'व्दि.or संयुक्त भा'!E9</f>
        <v>100</v>
      </c>
      <c r="E9" s="20">
        <f>'तृ. भाषा'!E9</f>
        <v>100</v>
      </c>
      <c r="F9" s="20">
        <f>गणित!G9</f>
        <v>100</v>
      </c>
      <c r="G9" s="20">
        <f>'विज्ञान '!G9</f>
        <v>100</v>
      </c>
      <c r="H9" s="40">
        <f>'समाज शास्र'!G9</f>
        <v>100</v>
      </c>
      <c r="I9" s="20">
        <f>SUM(C9:H9)</f>
        <v>600</v>
      </c>
      <c r="J9" s="48">
        <f>ROUND(I9/6,2)</f>
        <v>100</v>
      </c>
      <c r="K9" s="39"/>
      <c r="L9" s="40" t="str">
        <f>R9</f>
        <v>A</v>
      </c>
      <c r="M9" s="40" t="str">
        <f>T9</f>
        <v>A</v>
      </c>
      <c r="N9" s="40" t="str">
        <f>V9</f>
        <v>A</v>
      </c>
      <c r="O9" s="20">
        <f>COUNTIF(C10,"&lt;35")+COUNTIF(D10,"&lt;35")+COUNTIF(E10,"&lt;35")+COUNTIF(F10,"&lt;35")+COUNTIF(G10,"&lt;35")+COUNTIF(H10,"&lt;35")</f>
        <v>1</v>
      </c>
      <c r="P9" s="42" t="str">
        <f>IF(O9=0,"Pass",IF(O9=1,"F1",IF(O9=2,"F2",IF(O9=3,"F3",IF(O9=4,"F4",IF(O9=5,"F5","F6"))))))</f>
        <v>F1</v>
      </c>
      <c r="Q9" s="23">
        <f>'आ.शा.शिक्षण'!H9</f>
        <v>100</v>
      </c>
      <c r="R9" s="55" t="str">
        <f>IF(Q9&gt;=60,"A",IF(Q9&gt;=45,"B",IF(Q9&gt;=35,"C",IF(Q9&gt;=35,"D","D"))))</f>
        <v>A</v>
      </c>
      <c r="S9" s="23">
        <f>जलसुरक्षा!J9</f>
        <v>50</v>
      </c>
      <c r="T9" s="56" t="str">
        <f>IF(S9*2&gt;=60,"A",IF(S9*2&gt;=45,"B",IF(S9*2&gt;=35,"C",IF(S9*2&gt;=35,"D","D"))))</f>
        <v>A</v>
      </c>
      <c r="U9" s="23">
        <f>संरक्षणशास्र!E9</f>
        <v>100</v>
      </c>
      <c r="V9" s="55" t="str">
        <f>IF(U9&gt;=60,"A",IF(U9&gt;=45,"B",IF(U9&gt;=35,"C",IF(U9&gt;=35,"D","D"))))</f>
        <v>A</v>
      </c>
      <c r="W9" s="57"/>
    </row>
    <row r="10" spans="1:23" s="19" customFormat="1" ht="21.6" customHeight="1">
      <c r="A10" s="24">
        <f>'विद्य्र्थ्याची माहिती'!A10</f>
        <v>1</v>
      </c>
      <c r="B10" s="25" t="str">
        <f>'विद्य्र्थ्याची माहिती'!B10</f>
        <v>चि. समीर यशवंत देशमुख सखाराम</v>
      </c>
      <c r="C10" s="33">
        <f>प्र.भाषा!E10</f>
        <v>80</v>
      </c>
      <c r="D10" s="33">
        <f>'व्दि.or संयुक्त भा'!E10</f>
        <v>72</v>
      </c>
      <c r="E10" s="33">
        <f>'तृ. भाषा'!E10</f>
        <v>70</v>
      </c>
      <c r="F10" s="33">
        <f>गणित!G10</f>
        <v>69</v>
      </c>
      <c r="G10" s="33">
        <f>'विज्ञान '!G10</f>
        <v>44</v>
      </c>
      <c r="H10" s="44">
        <f>'समाज शास्र'!G10</f>
        <v>22</v>
      </c>
      <c r="I10" s="33">
        <f>SUM(C10:H10)</f>
        <v>357</v>
      </c>
      <c r="J10" s="49">
        <f t="shared" ref="J10" si="0">ROUND(I10/6,2)</f>
        <v>59.5</v>
      </c>
      <c r="K10" s="50">
        <f>RANK(J10,$J$10:$J$69,0)+COUNTIF($J$10:J10,J10)-1</f>
        <v>1</v>
      </c>
      <c r="L10" s="44" t="str">
        <f t="shared" ref="L10" si="1">R10</f>
        <v>A</v>
      </c>
      <c r="M10" s="44" t="str">
        <f t="shared" ref="M10" si="2">T10</f>
        <v>A</v>
      </c>
      <c r="N10" s="44" t="str">
        <f t="shared" ref="N10" si="3">V10</f>
        <v>A</v>
      </c>
      <c r="O10" s="33">
        <f>COUNTIF(C10,"&lt;35")+COUNTIF(D10,"&lt;35")+COUNTIF(E10,"&lt;35")+COUNTIF(F10,"&lt;35")+COUNTIF(G10,"&lt;35")+COUNTIF(H10,"&lt;35")</f>
        <v>1</v>
      </c>
      <c r="P10" s="42" t="str">
        <f t="shared" ref="P10" si="4">IF(O10=0,"Pass",IF(O10=1,"F1",IF(O10=2,"F2",IF(O10=3,"F3",IF(O10=4,"F4",IF(O10=5,"F5","F6"))))))</f>
        <v>F1</v>
      </c>
      <c r="Q10" s="12">
        <f>'आ.शा.शिक्षण'!H10</f>
        <v>67</v>
      </c>
      <c r="R10" s="33" t="str">
        <f>IF(Q10&gt;=60,"A",IF(Q10&gt;=45,"B",IF(Q10&gt;=35,"C",IF(Q10&gt;=35,"D","D"))))</f>
        <v>A</v>
      </c>
      <c r="S10" s="12">
        <f>जलसुरक्षा!J10</f>
        <v>31</v>
      </c>
      <c r="T10" s="58" t="str">
        <f t="shared" ref="T10:T69" si="5">IF(S10*2&gt;=60,"A",IF(S10*2&gt;=45,"B",IF(S10*2&gt;=35,"C",IF(S10*2&gt;=35,"D","D"))))</f>
        <v>A</v>
      </c>
      <c r="U10" s="12">
        <f>संरक्षणशास्र!E10</f>
        <v>86</v>
      </c>
      <c r="V10" s="33" t="str">
        <f>IF(U10&gt;=60,"A",IF(U10&gt;=45,"B",IF(U10&gt;=35,"C",IF(U10&gt;=35,"D","D"))))</f>
        <v>A</v>
      </c>
      <c r="W10" s="54"/>
    </row>
    <row r="11" spans="1:23" s="19" customFormat="1" ht="21.6" customHeight="1">
      <c r="A11" s="24">
        <f>'विद्य्र्थ्याची माहिती'!A11</f>
        <v>2</v>
      </c>
      <c r="B11" s="25">
        <f>'विद्य्र्थ्याची माहिती'!B11</f>
        <v>0</v>
      </c>
      <c r="C11" s="33">
        <f>प्र.भाषा!E11</f>
        <v>0</v>
      </c>
      <c r="D11" s="33">
        <f>'व्दि.or संयुक्त भा'!E11</f>
        <v>0</v>
      </c>
      <c r="E11" s="33">
        <f>'तृ. भाषा'!E11</f>
        <v>0</v>
      </c>
      <c r="F11" s="33">
        <f>गणित!G11</f>
        <v>0</v>
      </c>
      <c r="G11" s="33">
        <f>'विज्ञान '!G11</f>
        <v>0</v>
      </c>
      <c r="H11" s="44">
        <f>'समाज शास्र'!G11</f>
        <v>0</v>
      </c>
      <c r="I11" s="33">
        <f t="shared" ref="I11:I69" si="6">SUM(C11:H11)</f>
        <v>0</v>
      </c>
      <c r="J11" s="49">
        <f t="shared" ref="J11:J69" si="7">ROUND(I11/6,2)</f>
        <v>0</v>
      </c>
      <c r="K11" s="50">
        <f>RANK(J11,$J$10:$J$69,0)+COUNTIF($J$10:J11,J11)-1</f>
        <v>2</v>
      </c>
      <c r="L11" s="44" t="str">
        <f t="shared" ref="L11:L69" si="8">R11</f>
        <v>D</v>
      </c>
      <c r="M11" s="44" t="str">
        <f t="shared" ref="M11:M69" si="9">T11</f>
        <v>D</v>
      </c>
      <c r="N11" s="44" t="str">
        <f t="shared" ref="N11:N69" si="10">V11</f>
        <v>D</v>
      </c>
      <c r="O11" s="33">
        <f t="shared" ref="O11:O69" si="11">COUNTIF(C11,"&lt;35")+COUNTIF(D11,"&lt;35")+COUNTIF(E11,"&lt;35")+COUNTIF(F11,"&lt;35")+COUNTIF(G11,"&lt;35")+COUNTIF(H11,"&lt;35")</f>
        <v>6</v>
      </c>
      <c r="P11" s="42" t="str">
        <f t="shared" ref="P11:P69" si="12">IF(O11=0,"Pass",IF(O11=1,"F1",IF(O11=2,"F2",IF(O11=3,"F3",IF(O11=4,"F4",IF(O11=5,"F5","F6"))))))</f>
        <v>F6</v>
      </c>
      <c r="Q11" s="12">
        <f>'आ.शा.शिक्षण'!H11</f>
        <v>0</v>
      </c>
      <c r="R11" s="33" t="str">
        <f t="shared" ref="R11:R69" si="13">IF(Q11&gt;=60,"A",IF(Q11&gt;=45,"B",IF(Q11&gt;=35,"C",IF(Q11&gt;=35,"D","D"))))</f>
        <v>D</v>
      </c>
      <c r="S11" s="12">
        <f>जलसुरक्षा!J11</f>
        <v>0</v>
      </c>
      <c r="T11" s="58" t="str">
        <f t="shared" si="5"/>
        <v>D</v>
      </c>
      <c r="U11" s="12">
        <f>संरक्षणशास्र!E11</f>
        <v>0</v>
      </c>
      <c r="V11" s="33" t="str">
        <f t="shared" ref="V11:V69" si="14">IF(U11&gt;=60,"A",IF(U11&gt;=45,"B",IF(U11&gt;=35,"C",IF(U11&gt;=35,"D","D"))))</f>
        <v>D</v>
      </c>
      <c r="W11" s="54"/>
    </row>
    <row r="12" spans="1:23" s="19" customFormat="1" ht="21.6" customHeight="1">
      <c r="A12" s="24">
        <f>'विद्य्र्थ्याची माहिती'!A12</f>
        <v>3</v>
      </c>
      <c r="B12" s="25">
        <f>'विद्य्र्थ्याची माहिती'!B12</f>
        <v>0</v>
      </c>
      <c r="C12" s="33">
        <f>प्र.भाषा!E12</f>
        <v>0</v>
      </c>
      <c r="D12" s="33">
        <f>'व्दि.or संयुक्त भा'!E12</f>
        <v>0</v>
      </c>
      <c r="E12" s="33">
        <f>'तृ. भाषा'!E12</f>
        <v>0</v>
      </c>
      <c r="F12" s="33">
        <f>गणित!G12</f>
        <v>0</v>
      </c>
      <c r="G12" s="33">
        <f>'विज्ञान '!G12</f>
        <v>0</v>
      </c>
      <c r="H12" s="44">
        <f>'समाज शास्र'!G12</f>
        <v>0</v>
      </c>
      <c r="I12" s="33">
        <f t="shared" si="6"/>
        <v>0</v>
      </c>
      <c r="J12" s="49">
        <f t="shared" si="7"/>
        <v>0</v>
      </c>
      <c r="K12" s="50">
        <f>RANK(J12,$J$10:$J$69,0)+COUNTIF($J$10:J12,J12)-1</f>
        <v>3</v>
      </c>
      <c r="L12" s="44" t="str">
        <f t="shared" si="8"/>
        <v>D</v>
      </c>
      <c r="M12" s="44" t="str">
        <f t="shared" si="9"/>
        <v>D</v>
      </c>
      <c r="N12" s="44" t="str">
        <f t="shared" si="10"/>
        <v>D</v>
      </c>
      <c r="O12" s="33">
        <f t="shared" si="11"/>
        <v>6</v>
      </c>
      <c r="P12" s="42" t="str">
        <f t="shared" si="12"/>
        <v>F6</v>
      </c>
      <c r="Q12" s="12">
        <f>'आ.शा.शिक्षण'!H12</f>
        <v>0</v>
      </c>
      <c r="R12" s="33" t="str">
        <f t="shared" si="13"/>
        <v>D</v>
      </c>
      <c r="S12" s="12">
        <f>जलसुरक्षा!J12</f>
        <v>0</v>
      </c>
      <c r="T12" s="58" t="str">
        <f t="shared" si="5"/>
        <v>D</v>
      </c>
      <c r="U12" s="12">
        <f>संरक्षणशास्र!E12</f>
        <v>0</v>
      </c>
      <c r="V12" s="33" t="str">
        <f t="shared" si="14"/>
        <v>D</v>
      </c>
      <c r="W12" s="54"/>
    </row>
    <row r="13" spans="1:23" s="19" customFormat="1" ht="21.6" customHeight="1">
      <c r="A13" s="24">
        <f>'विद्य्र्थ्याची माहिती'!A13</f>
        <v>4</v>
      </c>
      <c r="B13" s="25">
        <f>'विद्य्र्थ्याची माहिती'!B13</f>
        <v>0</v>
      </c>
      <c r="C13" s="33">
        <f>प्र.भाषा!E13</f>
        <v>0</v>
      </c>
      <c r="D13" s="33">
        <f>'व्दि.or संयुक्त भा'!E13</f>
        <v>0</v>
      </c>
      <c r="E13" s="33">
        <f>'तृ. भाषा'!E13</f>
        <v>0</v>
      </c>
      <c r="F13" s="33">
        <f>गणित!G13</f>
        <v>0</v>
      </c>
      <c r="G13" s="33">
        <f>'विज्ञान '!G13</f>
        <v>0</v>
      </c>
      <c r="H13" s="44">
        <f>'समाज शास्र'!G13</f>
        <v>0</v>
      </c>
      <c r="I13" s="33">
        <f t="shared" si="6"/>
        <v>0</v>
      </c>
      <c r="J13" s="49">
        <f t="shared" si="7"/>
        <v>0</v>
      </c>
      <c r="K13" s="50">
        <f>RANK(J13,$J$10:$J$69,0)+COUNTIF($J$10:J13,J13)-1</f>
        <v>4</v>
      </c>
      <c r="L13" s="44" t="str">
        <f t="shared" si="8"/>
        <v>D</v>
      </c>
      <c r="M13" s="44" t="str">
        <f t="shared" si="9"/>
        <v>D</v>
      </c>
      <c r="N13" s="44" t="str">
        <f t="shared" si="10"/>
        <v>D</v>
      </c>
      <c r="O13" s="33">
        <f t="shared" si="11"/>
        <v>6</v>
      </c>
      <c r="P13" s="42" t="str">
        <f t="shared" si="12"/>
        <v>F6</v>
      </c>
      <c r="Q13" s="12">
        <f>'आ.शा.शिक्षण'!H13</f>
        <v>0</v>
      </c>
      <c r="R13" s="33" t="str">
        <f t="shared" si="13"/>
        <v>D</v>
      </c>
      <c r="S13" s="12">
        <f>जलसुरक्षा!J13</f>
        <v>0</v>
      </c>
      <c r="T13" s="58" t="str">
        <f t="shared" si="5"/>
        <v>D</v>
      </c>
      <c r="U13" s="12">
        <f>संरक्षणशास्र!E13</f>
        <v>0</v>
      </c>
      <c r="V13" s="33" t="str">
        <f t="shared" si="14"/>
        <v>D</v>
      </c>
      <c r="W13" s="54"/>
    </row>
    <row r="14" spans="1:23" s="19" customFormat="1" ht="21.6" customHeight="1">
      <c r="A14" s="24">
        <f>'विद्य्र्थ्याची माहिती'!A14</f>
        <v>5</v>
      </c>
      <c r="B14" s="25">
        <f>'विद्य्र्थ्याची माहिती'!B14</f>
        <v>0</v>
      </c>
      <c r="C14" s="33">
        <f>प्र.भाषा!E14</f>
        <v>0</v>
      </c>
      <c r="D14" s="33">
        <f>'व्दि.or संयुक्त भा'!E14</f>
        <v>0</v>
      </c>
      <c r="E14" s="33">
        <f>'तृ. भाषा'!E14</f>
        <v>0</v>
      </c>
      <c r="F14" s="33">
        <f>गणित!G14</f>
        <v>0</v>
      </c>
      <c r="G14" s="33">
        <f>'विज्ञान '!G14</f>
        <v>0</v>
      </c>
      <c r="H14" s="44">
        <f>'समाज शास्र'!G14</f>
        <v>0</v>
      </c>
      <c r="I14" s="33">
        <f t="shared" si="6"/>
        <v>0</v>
      </c>
      <c r="J14" s="49">
        <f t="shared" si="7"/>
        <v>0</v>
      </c>
      <c r="K14" s="50">
        <f>RANK(J14,$J$10:$J$69,0)+COUNTIF($J$10:J14,J14)-1</f>
        <v>5</v>
      </c>
      <c r="L14" s="44" t="str">
        <f t="shared" si="8"/>
        <v>D</v>
      </c>
      <c r="M14" s="44" t="str">
        <f t="shared" si="9"/>
        <v>D</v>
      </c>
      <c r="N14" s="44" t="str">
        <f t="shared" si="10"/>
        <v>D</v>
      </c>
      <c r="O14" s="33">
        <f t="shared" si="11"/>
        <v>6</v>
      </c>
      <c r="P14" s="42" t="str">
        <f t="shared" si="12"/>
        <v>F6</v>
      </c>
      <c r="Q14" s="12">
        <f>'आ.शा.शिक्षण'!H14</f>
        <v>0</v>
      </c>
      <c r="R14" s="33" t="str">
        <f t="shared" si="13"/>
        <v>D</v>
      </c>
      <c r="S14" s="12">
        <f>जलसुरक्षा!J14</f>
        <v>0</v>
      </c>
      <c r="T14" s="58" t="str">
        <f t="shared" si="5"/>
        <v>D</v>
      </c>
      <c r="U14" s="12">
        <f>संरक्षणशास्र!E14</f>
        <v>0</v>
      </c>
      <c r="V14" s="33" t="str">
        <f t="shared" si="14"/>
        <v>D</v>
      </c>
      <c r="W14" s="54"/>
    </row>
    <row r="15" spans="1:23" s="19" customFormat="1" ht="21.6" customHeight="1">
      <c r="A15" s="24">
        <f>'विद्य्र्थ्याची माहिती'!A15</f>
        <v>6</v>
      </c>
      <c r="B15" s="25">
        <f>'विद्य्र्थ्याची माहिती'!B15</f>
        <v>0</v>
      </c>
      <c r="C15" s="33">
        <f>प्र.भाषा!E15</f>
        <v>0</v>
      </c>
      <c r="D15" s="33">
        <f>'व्दि.or संयुक्त भा'!E15</f>
        <v>0</v>
      </c>
      <c r="E15" s="33">
        <f>'तृ. भाषा'!E15</f>
        <v>0</v>
      </c>
      <c r="F15" s="33">
        <f>गणित!G15</f>
        <v>0</v>
      </c>
      <c r="G15" s="33">
        <f>'विज्ञान '!G15</f>
        <v>0</v>
      </c>
      <c r="H15" s="44">
        <f>'समाज शास्र'!G15</f>
        <v>0</v>
      </c>
      <c r="I15" s="33">
        <f t="shared" si="6"/>
        <v>0</v>
      </c>
      <c r="J15" s="49">
        <f t="shared" si="7"/>
        <v>0</v>
      </c>
      <c r="K15" s="50">
        <f>RANK(J15,$J$10:$J$69,0)+COUNTIF($J$10:J15,J15)-1</f>
        <v>6</v>
      </c>
      <c r="L15" s="44" t="str">
        <f t="shared" si="8"/>
        <v>D</v>
      </c>
      <c r="M15" s="44" t="str">
        <f t="shared" si="9"/>
        <v>D</v>
      </c>
      <c r="N15" s="44" t="str">
        <f t="shared" si="10"/>
        <v>D</v>
      </c>
      <c r="O15" s="33">
        <f t="shared" si="11"/>
        <v>6</v>
      </c>
      <c r="P15" s="42" t="str">
        <f t="shared" si="12"/>
        <v>F6</v>
      </c>
      <c r="Q15" s="12">
        <f>'आ.शा.शिक्षण'!H15</f>
        <v>0</v>
      </c>
      <c r="R15" s="33" t="str">
        <f t="shared" si="13"/>
        <v>D</v>
      </c>
      <c r="S15" s="12">
        <f>जलसुरक्षा!J15</f>
        <v>0</v>
      </c>
      <c r="T15" s="58" t="str">
        <f t="shared" si="5"/>
        <v>D</v>
      </c>
      <c r="U15" s="12">
        <f>संरक्षणशास्र!E15</f>
        <v>0</v>
      </c>
      <c r="V15" s="33" t="str">
        <f t="shared" si="14"/>
        <v>D</v>
      </c>
      <c r="W15" s="54"/>
    </row>
    <row r="16" spans="1:23" s="19" customFormat="1" ht="21.6" customHeight="1">
      <c r="A16" s="24">
        <f>'विद्य्र्थ्याची माहिती'!A16</f>
        <v>7</v>
      </c>
      <c r="B16" s="25">
        <f>'विद्य्र्थ्याची माहिती'!B16</f>
        <v>0</v>
      </c>
      <c r="C16" s="33">
        <f>प्र.भाषा!E16</f>
        <v>0</v>
      </c>
      <c r="D16" s="33">
        <f>'व्दि.or संयुक्त भा'!E16</f>
        <v>0</v>
      </c>
      <c r="E16" s="33">
        <f>'तृ. भाषा'!E16</f>
        <v>0</v>
      </c>
      <c r="F16" s="33">
        <f>गणित!G16</f>
        <v>0</v>
      </c>
      <c r="G16" s="33">
        <f>'विज्ञान '!G16</f>
        <v>0</v>
      </c>
      <c r="H16" s="44">
        <f>'समाज शास्र'!G16</f>
        <v>0</v>
      </c>
      <c r="I16" s="33">
        <f t="shared" si="6"/>
        <v>0</v>
      </c>
      <c r="J16" s="49">
        <f t="shared" si="7"/>
        <v>0</v>
      </c>
      <c r="K16" s="50">
        <f>RANK(J16,$J$10:$J$69,0)+COUNTIF($J$10:J16,J16)-1</f>
        <v>7</v>
      </c>
      <c r="L16" s="44" t="str">
        <f t="shared" si="8"/>
        <v>D</v>
      </c>
      <c r="M16" s="44" t="str">
        <f t="shared" si="9"/>
        <v>D</v>
      </c>
      <c r="N16" s="44" t="str">
        <f t="shared" si="10"/>
        <v>D</v>
      </c>
      <c r="O16" s="33">
        <f t="shared" si="11"/>
        <v>6</v>
      </c>
      <c r="P16" s="42" t="str">
        <f t="shared" si="12"/>
        <v>F6</v>
      </c>
      <c r="Q16" s="12">
        <f>'आ.शा.शिक्षण'!H16</f>
        <v>0</v>
      </c>
      <c r="R16" s="33" t="str">
        <f t="shared" si="13"/>
        <v>D</v>
      </c>
      <c r="S16" s="12">
        <f>जलसुरक्षा!J16</f>
        <v>0</v>
      </c>
      <c r="T16" s="58" t="str">
        <f t="shared" si="5"/>
        <v>D</v>
      </c>
      <c r="U16" s="12">
        <f>संरक्षणशास्र!E16</f>
        <v>0</v>
      </c>
      <c r="V16" s="33" t="str">
        <f t="shared" si="14"/>
        <v>D</v>
      </c>
      <c r="W16" s="54"/>
    </row>
    <row r="17" spans="1:23" s="19" customFormat="1" ht="21.6" customHeight="1">
      <c r="A17" s="24">
        <f>'विद्य्र्थ्याची माहिती'!A17</f>
        <v>8</v>
      </c>
      <c r="B17" s="25">
        <f>'विद्य्र्थ्याची माहिती'!B17</f>
        <v>0</v>
      </c>
      <c r="C17" s="33">
        <f>प्र.भाषा!E17</f>
        <v>0</v>
      </c>
      <c r="D17" s="33">
        <f>'व्दि.or संयुक्त भा'!E17</f>
        <v>0</v>
      </c>
      <c r="E17" s="33">
        <f>'तृ. भाषा'!E17</f>
        <v>0</v>
      </c>
      <c r="F17" s="33">
        <f>गणित!G17</f>
        <v>0</v>
      </c>
      <c r="G17" s="33">
        <f>'विज्ञान '!G17</f>
        <v>0</v>
      </c>
      <c r="H17" s="44">
        <f>'समाज शास्र'!G17</f>
        <v>0</v>
      </c>
      <c r="I17" s="33">
        <f t="shared" si="6"/>
        <v>0</v>
      </c>
      <c r="J17" s="49">
        <f t="shared" si="7"/>
        <v>0</v>
      </c>
      <c r="K17" s="50">
        <f>RANK(J17,$J$10:$J$69,0)+COUNTIF($J$10:J17,J17)-1</f>
        <v>8</v>
      </c>
      <c r="L17" s="44" t="str">
        <f t="shared" si="8"/>
        <v>D</v>
      </c>
      <c r="M17" s="44" t="str">
        <f t="shared" si="9"/>
        <v>D</v>
      </c>
      <c r="N17" s="44" t="str">
        <f t="shared" si="10"/>
        <v>D</v>
      </c>
      <c r="O17" s="33">
        <f t="shared" si="11"/>
        <v>6</v>
      </c>
      <c r="P17" s="42" t="str">
        <f t="shared" si="12"/>
        <v>F6</v>
      </c>
      <c r="Q17" s="12">
        <f>'आ.शा.शिक्षण'!H17</f>
        <v>0</v>
      </c>
      <c r="R17" s="33" t="str">
        <f t="shared" si="13"/>
        <v>D</v>
      </c>
      <c r="S17" s="12">
        <f>जलसुरक्षा!J17</f>
        <v>0</v>
      </c>
      <c r="T17" s="58" t="str">
        <f t="shared" si="5"/>
        <v>D</v>
      </c>
      <c r="U17" s="12">
        <f>संरक्षणशास्र!E17</f>
        <v>0</v>
      </c>
      <c r="V17" s="33" t="str">
        <f t="shared" si="14"/>
        <v>D</v>
      </c>
      <c r="W17" s="54"/>
    </row>
    <row r="18" spans="1:23" s="19" customFormat="1" ht="21.6" customHeight="1">
      <c r="A18" s="24">
        <f>'विद्य्र्थ्याची माहिती'!A18</f>
        <v>9</v>
      </c>
      <c r="B18" s="25">
        <f>'विद्य्र्थ्याची माहिती'!B18</f>
        <v>0</v>
      </c>
      <c r="C18" s="33">
        <f>प्र.भाषा!E18</f>
        <v>0</v>
      </c>
      <c r="D18" s="33">
        <f>'व्दि.or संयुक्त भा'!E18</f>
        <v>0</v>
      </c>
      <c r="E18" s="33">
        <f>'तृ. भाषा'!E18</f>
        <v>0</v>
      </c>
      <c r="F18" s="33">
        <f>गणित!G18</f>
        <v>0</v>
      </c>
      <c r="G18" s="33">
        <f>'विज्ञान '!G18</f>
        <v>0</v>
      </c>
      <c r="H18" s="44">
        <f>'समाज शास्र'!G18</f>
        <v>0</v>
      </c>
      <c r="I18" s="33">
        <f t="shared" si="6"/>
        <v>0</v>
      </c>
      <c r="J18" s="49">
        <f t="shared" si="7"/>
        <v>0</v>
      </c>
      <c r="K18" s="50">
        <f>RANK(J18,$J$10:$J$69,0)+COUNTIF($J$10:J18,J18)-1</f>
        <v>9</v>
      </c>
      <c r="L18" s="44" t="str">
        <f t="shared" si="8"/>
        <v>D</v>
      </c>
      <c r="M18" s="44" t="str">
        <f t="shared" si="9"/>
        <v>D</v>
      </c>
      <c r="N18" s="44" t="str">
        <f t="shared" si="10"/>
        <v>D</v>
      </c>
      <c r="O18" s="33">
        <f t="shared" si="11"/>
        <v>6</v>
      </c>
      <c r="P18" s="42" t="str">
        <f t="shared" si="12"/>
        <v>F6</v>
      </c>
      <c r="Q18" s="12">
        <f>'आ.शा.शिक्षण'!H18</f>
        <v>0</v>
      </c>
      <c r="R18" s="33" t="str">
        <f t="shared" si="13"/>
        <v>D</v>
      </c>
      <c r="S18" s="12">
        <f>जलसुरक्षा!J18</f>
        <v>0</v>
      </c>
      <c r="T18" s="58" t="str">
        <f t="shared" si="5"/>
        <v>D</v>
      </c>
      <c r="U18" s="12">
        <f>संरक्षणशास्र!E18</f>
        <v>0</v>
      </c>
      <c r="V18" s="33" t="str">
        <f t="shared" si="14"/>
        <v>D</v>
      </c>
      <c r="W18" s="54"/>
    </row>
    <row r="19" spans="1:23" s="19" customFormat="1" ht="21.6" customHeight="1">
      <c r="A19" s="24">
        <f>'विद्य्र्थ्याची माहिती'!A19</f>
        <v>10</v>
      </c>
      <c r="B19" s="25">
        <f>'विद्य्र्थ्याची माहिती'!B19</f>
        <v>0</v>
      </c>
      <c r="C19" s="33">
        <f>प्र.भाषा!E19</f>
        <v>0</v>
      </c>
      <c r="D19" s="33">
        <f>'व्दि.or संयुक्त भा'!E19</f>
        <v>0</v>
      </c>
      <c r="E19" s="33">
        <f>'तृ. भाषा'!E19</f>
        <v>0</v>
      </c>
      <c r="F19" s="33">
        <f>गणित!G19</f>
        <v>0</v>
      </c>
      <c r="G19" s="33">
        <f>'विज्ञान '!G19</f>
        <v>0</v>
      </c>
      <c r="H19" s="44">
        <f>'समाज शास्र'!G19</f>
        <v>0</v>
      </c>
      <c r="I19" s="33">
        <f t="shared" si="6"/>
        <v>0</v>
      </c>
      <c r="J19" s="49">
        <f t="shared" si="7"/>
        <v>0</v>
      </c>
      <c r="K19" s="50">
        <f>RANK(J19,$J$10:$J$69,0)+COUNTIF($J$10:J19,J19)-1</f>
        <v>10</v>
      </c>
      <c r="L19" s="44" t="str">
        <f t="shared" si="8"/>
        <v>D</v>
      </c>
      <c r="M19" s="44" t="str">
        <f t="shared" si="9"/>
        <v>D</v>
      </c>
      <c r="N19" s="44" t="str">
        <f t="shared" si="10"/>
        <v>D</v>
      </c>
      <c r="O19" s="33">
        <f t="shared" si="11"/>
        <v>6</v>
      </c>
      <c r="P19" s="42" t="str">
        <f t="shared" si="12"/>
        <v>F6</v>
      </c>
      <c r="Q19" s="12">
        <f>'आ.शा.शिक्षण'!H19</f>
        <v>0</v>
      </c>
      <c r="R19" s="33" t="str">
        <f t="shared" si="13"/>
        <v>D</v>
      </c>
      <c r="S19" s="12">
        <f>जलसुरक्षा!J19</f>
        <v>0</v>
      </c>
      <c r="T19" s="58" t="str">
        <f t="shared" si="5"/>
        <v>D</v>
      </c>
      <c r="U19" s="12">
        <f>संरक्षणशास्र!E19</f>
        <v>0</v>
      </c>
      <c r="V19" s="33" t="str">
        <f t="shared" si="14"/>
        <v>D</v>
      </c>
      <c r="W19" s="54"/>
    </row>
    <row r="20" spans="1:23" s="19" customFormat="1" ht="21.6" customHeight="1">
      <c r="A20" s="24">
        <f>'विद्य्र्थ्याची माहिती'!A20</f>
        <v>11</v>
      </c>
      <c r="B20" s="25">
        <f>'विद्य्र्थ्याची माहिती'!B20</f>
        <v>0</v>
      </c>
      <c r="C20" s="33">
        <f>प्र.भाषा!E20</f>
        <v>0</v>
      </c>
      <c r="D20" s="33">
        <f>'व्दि.or संयुक्त भा'!E20</f>
        <v>0</v>
      </c>
      <c r="E20" s="33">
        <f>'तृ. भाषा'!E20</f>
        <v>0</v>
      </c>
      <c r="F20" s="33">
        <f>गणित!G20</f>
        <v>0</v>
      </c>
      <c r="G20" s="33">
        <f>'विज्ञान '!G20</f>
        <v>0</v>
      </c>
      <c r="H20" s="44">
        <f>'समाज शास्र'!G20</f>
        <v>0</v>
      </c>
      <c r="I20" s="33">
        <f t="shared" si="6"/>
        <v>0</v>
      </c>
      <c r="J20" s="49">
        <f t="shared" si="7"/>
        <v>0</v>
      </c>
      <c r="K20" s="50">
        <f>RANK(J20,$J$10:$J$69,0)+COUNTIF($J$10:J20,J20)-1</f>
        <v>11</v>
      </c>
      <c r="L20" s="44" t="str">
        <f t="shared" si="8"/>
        <v>D</v>
      </c>
      <c r="M20" s="44" t="str">
        <f t="shared" si="9"/>
        <v>D</v>
      </c>
      <c r="N20" s="44" t="str">
        <f t="shared" si="10"/>
        <v>D</v>
      </c>
      <c r="O20" s="33">
        <f t="shared" si="11"/>
        <v>6</v>
      </c>
      <c r="P20" s="32" t="str">
        <f t="shared" si="12"/>
        <v>F6</v>
      </c>
      <c r="Q20" s="12">
        <f>'आ.शा.शिक्षण'!H20</f>
        <v>0</v>
      </c>
      <c r="R20" s="33" t="str">
        <f t="shared" si="13"/>
        <v>D</v>
      </c>
      <c r="S20" s="12">
        <f>जलसुरक्षा!J20</f>
        <v>0</v>
      </c>
      <c r="T20" s="58" t="str">
        <f t="shared" si="5"/>
        <v>D</v>
      </c>
      <c r="U20" s="12">
        <f>संरक्षणशास्र!E20</f>
        <v>0</v>
      </c>
      <c r="V20" s="33" t="str">
        <f t="shared" si="14"/>
        <v>D</v>
      </c>
      <c r="W20" s="54"/>
    </row>
    <row r="21" spans="1:23" s="19" customFormat="1" ht="21.6" customHeight="1">
      <c r="A21" s="24">
        <f>'विद्य्र्थ्याची माहिती'!A21</f>
        <v>12</v>
      </c>
      <c r="B21" s="25">
        <f>'विद्य्र्थ्याची माहिती'!B21</f>
        <v>0</v>
      </c>
      <c r="C21" s="33">
        <f>प्र.भाषा!E21</f>
        <v>0</v>
      </c>
      <c r="D21" s="33">
        <f>'व्दि.or संयुक्त भा'!E21</f>
        <v>0</v>
      </c>
      <c r="E21" s="33">
        <f>'तृ. भाषा'!E21</f>
        <v>0</v>
      </c>
      <c r="F21" s="33">
        <f>गणित!G21</f>
        <v>0</v>
      </c>
      <c r="G21" s="33">
        <f>'विज्ञान '!G21</f>
        <v>0</v>
      </c>
      <c r="H21" s="44">
        <f>'समाज शास्र'!G21</f>
        <v>0</v>
      </c>
      <c r="I21" s="33">
        <f t="shared" si="6"/>
        <v>0</v>
      </c>
      <c r="J21" s="49">
        <f t="shared" si="7"/>
        <v>0</v>
      </c>
      <c r="K21" s="50">
        <f>RANK(J21,$J$10:$J$69,0)+COUNTIF($J$10:J21,J21)-1</f>
        <v>12</v>
      </c>
      <c r="L21" s="44" t="str">
        <f t="shared" si="8"/>
        <v>D</v>
      </c>
      <c r="M21" s="44" t="str">
        <f t="shared" si="9"/>
        <v>D</v>
      </c>
      <c r="N21" s="44" t="str">
        <f t="shared" si="10"/>
        <v>D</v>
      </c>
      <c r="O21" s="33">
        <f t="shared" si="11"/>
        <v>6</v>
      </c>
      <c r="P21" s="42" t="str">
        <f t="shared" si="12"/>
        <v>F6</v>
      </c>
      <c r="Q21" s="12">
        <f>'आ.शा.शिक्षण'!H21</f>
        <v>0</v>
      </c>
      <c r="R21" s="33" t="str">
        <f t="shared" si="13"/>
        <v>D</v>
      </c>
      <c r="S21" s="12">
        <f>जलसुरक्षा!J21</f>
        <v>0</v>
      </c>
      <c r="T21" s="58" t="str">
        <f t="shared" si="5"/>
        <v>D</v>
      </c>
      <c r="U21" s="12">
        <f>संरक्षणशास्र!E21</f>
        <v>0</v>
      </c>
      <c r="V21" s="33" t="str">
        <f t="shared" si="14"/>
        <v>D</v>
      </c>
      <c r="W21" s="54"/>
    </row>
    <row r="22" spans="1:23" s="19" customFormat="1" ht="21.6" customHeight="1">
      <c r="A22" s="24">
        <f>'विद्य्र्थ्याची माहिती'!A22</f>
        <v>13</v>
      </c>
      <c r="B22" s="25">
        <f>'विद्य्र्थ्याची माहिती'!B22</f>
        <v>0</v>
      </c>
      <c r="C22" s="33">
        <f>प्र.भाषा!E22</f>
        <v>0</v>
      </c>
      <c r="D22" s="33">
        <f>'व्दि.or संयुक्त भा'!E22</f>
        <v>0</v>
      </c>
      <c r="E22" s="33">
        <f>'तृ. भाषा'!E22</f>
        <v>0</v>
      </c>
      <c r="F22" s="33">
        <f>गणित!G22</f>
        <v>0</v>
      </c>
      <c r="G22" s="33">
        <f>'विज्ञान '!G22</f>
        <v>0</v>
      </c>
      <c r="H22" s="44">
        <f>'समाज शास्र'!G22</f>
        <v>0</v>
      </c>
      <c r="I22" s="33">
        <f t="shared" si="6"/>
        <v>0</v>
      </c>
      <c r="J22" s="49">
        <f t="shared" si="7"/>
        <v>0</v>
      </c>
      <c r="K22" s="50">
        <f>RANK(J22,$J$10:$J$69,0)+COUNTIF($J$10:J22,J22)-1</f>
        <v>13</v>
      </c>
      <c r="L22" s="44" t="str">
        <f t="shared" si="8"/>
        <v>D</v>
      </c>
      <c r="M22" s="44" t="str">
        <f t="shared" si="9"/>
        <v>D</v>
      </c>
      <c r="N22" s="44" t="str">
        <f t="shared" si="10"/>
        <v>D</v>
      </c>
      <c r="O22" s="33">
        <f t="shared" si="11"/>
        <v>6</v>
      </c>
      <c r="P22" s="42" t="str">
        <f t="shared" si="12"/>
        <v>F6</v>
      </c>
      <c r="Q22" s="12">
        <f>'आ.शा.शिक्षण'!H22</f>
        <v>0</v>
      </c>
      <c r="R22" s="33" t="str">
        <f t="shared" si="13"/>
        <v>D</v>
      </c>
      <c r="S22" s="12">
        <f>जलसुरक्षा!J22</f>
        <v>0</v>
      </c>
      <c r="T22" s="58" t="str">
        <f t="shared" si="5"/>
        <v>D</v>
      </c>
      <c r="U22" s="12">
        <f>संरक्षणशास्र!E22</f>
        <v>0</v>
      </c>
      <c r="V22" s="33" t="str">
        <f t="shared" si="14"/>
        <v>D</v>
      </c>
      <c r="W22" s="54"/>
    </row>
    <row r="23" spans="1:23" s="19" customFormat="1" ht="21.6" customHeight="1">
      <c r="A23" s="24">
        <f>'विद्य्र्थ्याची माहिती'!A23</f>
        <v>14</v>
      </c>
      <c r="B23" s="25">
        <f>'विद्य्र्थ्याची माहिती'!B23</f>
        <v>0</v>
      </c>
      <c r="C23" s="33">
        <f>प्र.भाषा!E23</f>
        <v>0</v>
      </c>
      <c r="D23" s="33">
        <f>'व्दि.or संयुक्त भा'!E23</f>
        <v>0</v>
      </c>
      <c r="E23" s="33">
        <f>'तृ. भाषा'!E23</f>
        <v>0</v>
      </c>
      <c r="F23" s="33">
        <f>गणित!G23</f>
        <v>0</v>
      </c>
      <c r="G23" s="33">
        <f>'विज्ञान '!G23</f>
        <v>0</v>
      </c>
      <c r="H23" s="44">
        <f>'समाज शास्र'!G23</f>
        <v>0</v>
      </c>
      <c r="I23" s="33">
        <f t="shared" si="6"/>
        <v>0</v>
      </c>
      <c r="J23" s="49">
        <f t="shared" si="7"/>
        <v>0</v>
      </c>
      <c r="K23" s="50">
        <f>RANK(J23,$J$10:$J$69,0)+COUNTIF($J$10:J23,J23)-1</f>
        <v>14</v>
      </c>
      <c r="L23" s="44" t="str">
        <f t="shared" si="8"/>
        <v>D</v>
      </c>
      <c r="M23" s="44" t="str">
        <f t="shared" si="9"/>
        <v>D</v>
      </c>
      <c r="N23" s="44" t="str">
        <f t="shared" si="10"/>
        <v>D</v>
      </c>
      <c r="O23" s="33">
        <f t="shared" si="11"/>
        <v>6</v>
      </c>
      <c r="P23" s="42" t="str">
        <f t="shared" si="12"/>
        <v>F6</v>
      </c>
      <c r="Q23" s="12">
        <f>'आ.शा.शिक्षण'!H23</f>
        <v>0</v>
      </c>
      <c r="R23" s="33" t="str">
        <f t="shared" si="13"/>
        <v>D</v>
      </c>
      <c r="S23" s="12">
        <f>जलसुरक्षा!J23</f>
        <v>0</v>
      </c>
      <c r="T23" s="58" t="str">
        <f t="shared" si="5"/>
        <v>D</v>
      </c>
      <c r="U23" s="12">
        <f>संरक्षणशास्र!E23</f>
        <v>0</v>
      </c>
      <c r="V23" s="33" t="str">
        <f t="shared" si="14"/>
        <v>D</v>
      </c>
      <c r="W23" s="54"/>
    </row>
    <row r="24" spans="1:23" s="19" customFormat="1" ht="21.6" customHeight="1">
      <c r="A24" s="24">
        <f>'विद्य्र्थ्याची माहिती'!A24</f>
        <v>15</v>
      </c>
      <c r="B24" s="25">
        <f>'विद्य्र्थ्याची माहिती'!B24</f>
        <v>0</v>
      </c>
      <c r="C24" s="33">
        <f>प्र.भाषा!E24</f>
        <v>0</v>
      </c>
      <c r="D24" s="33">
        <f>'व्दि.or संयुक्त भा'!E24</f>
        <v>0</v>
      </c>
      <c r="E24" s="33">
        <f>'तृ. भाषा'!E24</f>
        <v>0</v>
      </c>
      <c r="F24" s="33">
        <f>गणित!G24</f>
        <v>0</v>
      </c>
      <c r="G24" s="33">
        <f>'विज्ञान '!G24</f>
        <v>0</v>
      </c>
      <c r="H24" s="44">
        <f>'समाज शास्र'!G24</f>
        <v>0</v>
      </c>
      <c r="I24" s="33">
        <f t="shared" si="6"/>
        <v>0</v>
      </c>
      <c r="J24" s="49">
        <f t="shared" si="7"/>
        <v>0</v>
      </c>
      <c r="K24" s="50">
        <f>RANK(J24,$J$10:$J$69,0)+COUNTIF($J$10:J24,J24)-1</f>
        <v>15</v>
      </c>
      <c r="L24" s="44" t="str">
        <f t="shared" si="8"/>
        <v>D</v>
      </c>
      <c r="M24" s="44" t="str">
        <f t="shared" si="9"/>
        <v>D</v>
      </c>
      <c r="N24" s="44" t="str">
        <f t="shared" si="10"/>
        <v>D</v>
      </c>
      <c r="O24" s="33">
        <f t="shared" si="11"/>
        <v>6</v>
      </c>
      <c r="P24" s="42" t="str">
        <f t="shared" si="12"/>
        <v>F6</v>
      </c>
      <c r="Q24" s="12">
        <f>'आ.शा.शिक्षण'!H24</f>
        <v>0</v>
      </c>
      <c r="R24" s="33" t="str">
        <f t="shared" si="13"/>
        <v>D</v>
      </c>
      <c r="S24" s="12">
        <f>जलसुरक्षा!J24</f>
        <v>0</v>
      </c>
      <c r="T24" s="58" t="str">
        <f t="shared" si="5"/>
        <v>D</v>
      </c>
      <c r="U24" s="12">
        <f>संरक्षणशास्र!E24</f>
        <v>0</v>
      </c>
      <c r="V24" s="33" t="str">
        <f t="shared" si="14"/>
        <v>D</v>
      </c>
      <c r="W24" s="54"/>
    </row>
    <row r="25" spans="1:23" s="19" customFormat="1" ht="21.6" customHeight="1">
      <c r="A25" s="24">
        <f>'विद्य्र्थ्याची माहिती'!A25</f>
        <v>16</v>
      </c>
      <c r="B25" s="25">
        <f>'विद्य्र्थ्याची माहिती'!B25</f>
        <v>0</v>
      </c>
      <c r="C25" s="33">
        <f>प्र.भाषा!E25</f>
        <v>0</v>
      </c>
      <c r="D25" s="33">
        <f>'व्दि.or संयुक्त भा'!E25</f>
        <v>0</v>
      </c>
      <c r="E25" s="33">
        <f>'तृ. भाषा'!E25</f>
        <v>0</v>
      </c>
      <c r="F25" s="33">
        <f>गणित!G25</f>
        <v>0</v>
      </c>
      <c r="G25" s="33">
        <f>'विज्ञान '!G25</f>
        <v>0</v>
      </c>
      <c r="H25" s="44">
        <f>'समाज शास्र'!G25</f>
        <v>0</v>
      </c>
      <c r="I25" s="33">
        <f t="shared" si="6"/>
        <v>0</v>
      </c>
      <c r="J25" s="49">
        <f t="shared" si="7"/>
        <v>0</v>
      </c>
      <c r="K25" s="50">
        <f>RANK(J25,$J$10:$J$69,0)+COUNTIF($J$10:J25,J25)-1</f>
        <v>16</v>
      </c>
      <c r="L25" s="44" t="str">
        <f t="shared" si="8"/>
        <v>D</v>
      </c>
      <c r="M25" s="44" t="str">
        <f t="shared" si="9"/>
        <v>D</v>
      </c>
      <c r="N25" s="44" t="str">
        <f t="shared" si="10"/>
        <v>D</v>
      </c>
      <c r="O25" s="33">
        <f t="shared" si="11"/>
        <v>6</v>
      </c>
      <c r="P25" s="42" t="str">
        <f t="shared" si="12"/>
        <v>F6</v>
      </c>
      <c r="Q25" s="12">
        <f>'आ.शा.शिक्षण'!H25</f>
        <v>0</v>
      </c>
      <c r="R25" s="33" t="str">
        <f t="shared" si="13"/>
        <v>D</v>
      </c>
      <c r="S25" s="12">
        <f>जलसुरक्षा!J25</f>
        <v>0</v>
      </c>
      <c r="T25" s="58" t="str">
        <f t="shared" si="5"/>
        <v>D</v>
      </c>
      <c r="U25" s="12">
        <f>संरक्षणशास्र!E25</f>
        <v>0</v>
      </c>
      <c r="V25" s="33" t="str">
        <f t="shared" si="14"/>
        <v>D</v>
      </c>
      <c r="W25" s="54"/>
    </row>
    <row r="26" spans="1:23" s="19" customFormat="1" ht="21.6" customHeight="1">
      <c r="A26" s="24">
        <f>'विद्य्र्थ्याची माहिती'!A26</f>
        <v>17</v>
      </c>
      <c r="B26" s="25">
        <f>'विद्य्र्थ्याची माहिती'!B26</f>
        <v>0</v>
      </c>
      <c r="C26" s="33">
        <f>प्र.भाषा!E26</f>
        <v>0</v>
      </c>
      <c r="D26" s="33">
        <f>'व्दि.or संयुक्त भा'!E26</f>
        <v>0</v>
      </c>
      <c r="E26" s="33">
        <f>'तृ. भाषा'!E26</f>
        <v>0</v>
      </c>
      <c r="F26" s="33">
        <f>गणित!G26</f>
        <v>0</v>
      </c>
      <c r="G26" s="33">
        <f>'विज्ञान '!G26</f>
        <v>0</v>
      </c>
      <c r="H26" s="44">
        <f>'समाज शास्र'!G26</f>
        <v>0</v>
      </c>
      <c r="I26" s="33">
        <f t="shared" si="6"/>
        <v>0</v>
      </c>
      <c r="J26" s="49">
        <f t="shared" si="7"/>
        <v>0</v>
      </c>
      <c r="K26" s="50">
        <f>RANK(J26,$J$10:$J$69,0)+COUNTIF($J$10:J26,J26)-1</f>
        <v>17</v>
      </c>
      <c r="L26" s="44" t="str">
        <f t="shared" si="8"/>
        <v>D</v>
      </c>
      <c r="M26" s="44" t="str">
        <f t="shared" si="9"/>
        <v>D</v>
      </c>
      <c r="N26" s="44" t="str">
        <f t="shared" si="10"/>
        <v>D</v>
      </c>
      <c r="O26" s="33">
        <f t="shared" si="11"/>
        <v>6</v>
      </c>
      <c r="P26" s="42" t="str">
        <f t="shared" si="12"/>
        <v>F6</v>
      </c>
      <c r="Q26" s="12">
        <f>'आ.शा.शिक्षण'!H26</f>
        <v>0</v>
      </c>
      <c r="R26" s="33" t="str">
        <f t="shared" si="13"/>
        <v>D</v>
      </c>
      <c r="S26" s="12">
        <f>जलसुरक्षा!J26</f>
        <v>0</v>
      </c>
      <c r="T26" s="58" t="str">
        <f t="shared" si="5"/>
        <v>D</v>
      </c>
      <c r="U26" s="12">
        <f>संरक्षणशास्र!E26</f>
        <v>0</v>
      </c>
      <c r="V26" s="33" t="str">
        <f t="shared" si="14"/>
        <v>D</v>
      </c>
      <c r="W26" s="54"/>
    </row>
    <row r="27" spans="1:23" s="19" customFormat="1" ht="21.6" customHeight="1">
      <c r="A27" s="24">
        <f>'विद्य्र्थ्याची माहिती'!A27</f>
        <v>18</v>
      </c>
      <c r="B27" s="25">
        <f>'विद्य्र्थ्याची माहिती'!B27</f>
        <v>0</v>
      </c>
      <c r="C27" s="33">
        <f>प्र.भाषा!E27</f>
        <v>0</v>
      </c>
      <c r="D27" s="33">
        <f>'व्दि.or संयुक्त भा'!E27</f>
        <v>0</v>
      </c>
      <c r="E27" s="33">
        <f>'तृ. भाषा'!E27</f>
        <v>0</v>
      </c>
      <c r="F27" s="33">
        <f>गणित!G27</f>
        <v>0</v>
      </c>
      <c r="G27" s="33">
        <f>'विज्ञान '!G27</f>
        <v>0</v>
      </c>
      <c r="H27" s="44">
        <f>'समाज शास्र'!G27</f>
        <v>0</v>
      </c>
      <c r="I27" s="33">
        <f t="shared" si="6"/>
        <v>0</v>
      </c>
      <c r="J27" s="49">
        <f t="shared" si="7"/>
        <v>0</v>
      </c>
      <c r="K27" s="50">
        <f>RANK(J27,$J$10:$J$69,0)+COUNTIF($J$10:J27,J27)-1</f>
        <v>18</v>
      </c>
      <c r="L27" s="44" t="str">
        <f t="shared" si="8"/>
        <v>D</v>
      </c>
      <c r="M27" s="44" t="str">
        <f t="shared" si="9"/>
        <v>D</v>
      </c>
      <c r="N27" s="44" t="str">
        <f t="shared" si="10"/>
        <v>D</v>
      </c>
      <c r="O27" s="33">
        <f t="shared" si="11"/>
        <v>6</v>
      </c>
      <c r="P27" s="42" t="str">
        <f t="shared" si="12"/>
        <v>F6</v>
      </c>
      <c r="Q27" s="12">
        <f>'आ.शा.शिक्षण'!H27</f>
        <v>0</v>
      </c>
      <c r="R27" s="33" t="str">
        <f t="shared" si="13"/>
        <v>D</v>
      </c>
      <c r="S27" s="12">
        <f>जलसुरक्षा!J27</f>
        <v>0</v>
      </c>
      <c r="T27" s="58" t="str">
        <f t="shared" si="5"/>
        <v>D</v>
      </c>
      <c r="U27" s="12">
        <f>संरक्षणशास्र!E27</f>
        <v>0</v>
      </c>
      <c r="V27" s="33" t="str">
        <f t="shared" si="14"/>
        <v>D</v>
      </c>
      <c r="W27" s="54"/>
    </row>
    <row r="28" spans="1:23" s="19" customFormat="1" ht="21.6" customHeight="1">
      <c r="A28" s="24">
        <f>'विद्य्र्थ्याची माहिती'!A28</f>
        <v>19</v>
      </c>
      <c r="B28" s="25">
        <f>'विद्य्र्थ्याची माहिती'!B28</f>
        <v>0</v>
      </c>
      <c r="C28" s="33">
        <f>प्र.भाषा!E28</f>
        <v>0</v>
      </c>
      <c r="D28" s="33">
        <f>'व्दि.or संयुक्त भा'!E28</f>
        <v>0</v>
      </c>
      <c r="E28" s="33">
        <f>'तृ. भाषा'!E28</f>
        <v>0</v>
      </c>
      <c r="F28" s="33">
        <f>गणित!G28</f>
        <v>0</v>
      </c>
      <c r="G28" s="33">
        <f>'विज्ञान '!G28</f>
        <v>0</v>
      </c>
      <c r="H28" s="44">
        <f>'समाज शास्र'!G28</f>
        <v>0</v>
      </c>
      <c r="I28" s="33">
        <f t="shared" si="6"/>
        <v>0</v>
      </c>
      <c r="J28" s="49">
        <f t="shared" si="7"/>
        <v>0</v>
      </c>
      <c r="K28" s="50">
        <f>RANK(J28,$J$10:$J$69,0)+COUNTIF($J$10:J28,J28)-1</f>
        <v>19</v>
      </c>
      <c r="L28" s="44" t="str">
        <f t="shared" si="8"/>
        <v>D</v>
      </c>
      <c r="M28" s="44" t="str">
        <f t="shared" si="9"/>
        <v>D</v>
      </c>
      <c r="N28" s="44" t="str">
        <f t="shared" si="10"/>
        <v>D</v>
      </c>
      <c r="O28" s="33">
        <f t="shared" si="11"/>
        <v>6</v>
      </c>
      <c r="P28" s="42" t="str">
        <f t="shared" si="12"/>
        <v>F6</v>
      </c>
      <c r="Q28" s="12">
        <f>'आ.शा.शिक्षण'!H28</f>
        <v>0</v>
      </c>
      <c r="R28" s="33" t="str">
        <f t="shared" si="13"/>
        <v>D</v>
      </c>
      <c r="S28" s="12">
        <f>जलसुरक्षा!J28</f>
        <v>0</v>
      </c>
      <c r="T28" s="58" t="str">
        <f t="shared" si="5"/>
        <v>D</v>
      </c>
      <c r="U28" s="12">
        <f>संरक्षणशास्र!E28</f>
        <v>0</v>
      </c>
      <c r="V28" s="33" t="str">
        <f t="shared" si="14"/>
        <v>D</v>
      </c>
      <c r="W28" s="54"/>
    </row>
    <row r="29" spans="1:23" s="19" customFormat="1" ht="21.6" customHeight="1">
      <c r="A29" s="24">
        <f>'विद्य्र्थ्याची माहिती'!A29</f>
        <v>20</v>
      </c>
      <c r="B29" s="25">
        <f>'विद्य्र्थ्याची माहिती'!B29</f>
        <v>0</v>
      </c>
      <c r="C29" s="33">
        <f>प्र.भाषा!E29</f>
        <v>0</v>
      </c>
      <c r="D29" s="33">
        <f>'व्दि.or संयुक्त भा'!E29</f>
        <v>0</v>
      </c>
      <c r="E29" s="33">
        <f>'तृ. भाषा'!E29</f>
        <v>0</v>
      </c>
      <c r="F29" s="33">
        <f>गणित!G29</f>
        <v>0</v>
      </c>
      <c r="G29" s="33">
        <f>'विज्ञान '!G29</f>
        <v>0</v>
      </c>
      <c r="H29" s="44">
        <f>'समाज शास्र'!G29</f>
        <v>0</v>
      </c>
      <c r="I29" s="33">
        <f t="shared" si="6"/>
        <v>0</v>
      </c>
      <c r="J29" s="49">
        <f t="shared" si="7"/>
        <v>0</v>
      </c>
      <c r="K29" s="50">
        <f>RANK(J29,$J$10:$J$69,0)+COUNTIF($J$10:J29,J29)-1</f>
        <v>20</v>
      </c>
      <c r="L29" s="44" t="str">
        <f t="shared" si="8"/>
        <v>D</v>
      </c>
      <c r="M29" s="44" t="str">
        <f t="shared" si="9"/>
        <v>D</v>
      </c>
      <c r="N29" s="44" t="str">
        <f t="shared" si="10"/>
        <v>D</v>
      </c>
      <c r="O29" s="33">
        <f t="shared" si="11"/>
        <v>6</v>
      </c>
      <c r="P29" s="42" t="str">
        <f t="shared" si="12"/>
        <v>F6</v>
      </c>
      <c r="Q29" s="12">
        <f>'आ.शा.शिक्षण'!H29</f>
        <v>0</v>
      </c>
      <c r="R29" s="33" t="str">
        <f t="shared" si="13"/>
        <v>D</v>
      </c>
      <c r="S29" s="12">
        <f>जलसुरक्षा!J29</f>
        <v>0</v>
      </c>
      <c r="T29" s="58" t="str">
        <f t="shared" si="5"/>
        <v>D</v>
      </c>
      <c r="U29" s="12">
        <f>संरक्षणशास्र!E29</f>
        <v>0</v>
      </c>
      <c r="V29" s="33" t="str">
        <f t="shared" si="14"/>
        <v>D</v>
      </c>
      <c r="W29" s="54"/>
    </row>
    <row r="30" spans="1:23" s="19" customFormat="1" ht="21.6" customHeight="1">
      <c r="A30" s="24">
        <f>'विद्य्र्थ्याची माहिती'!A30</f>
        <v>21</v>
      </c>
      <c r="B30" s="25">
        <f>'विद्य्र्थ्याची माहिती'!B30</f>
        <v>0</v>
      </c>
      <c r="C30" s="33">
        <f>प्र.भाषा!E30</f>
        <v>0</v>
      </c>
      <c r="D30" s="33">
        <f>'व्दि.or संयुक्त भा'!E30</f>
        <v>0</v>
      </c>
      <c r="E30" s="33">
        <f>'तृ. भाषा'!E30</f>
        <v>0</v>
      </c>
      <c r="F30" s="33">
        <f>गणित!G30</f>
        <v>0</v>
      </c>
      <c r="G30" s="33">
        <f>'विज्ञान '!G30</f>
        <v>0</v>
      </c>
      <c r="H30" s="44">
        <f>'समाज शास्र'!G30</f>
        <v>0</v>
      </c>
      <c r="I30" s="33">
        <f t="shared" si="6"/>
        <v>0</v>
      </c>
      <c r="J30" s="49">
        <f t="shared" si="7"/>
        <v>0</v>
      </c>
      <c r="K30" s="50">
        <f>RANK(J30,$J$10:$J$69,0)+COUNTIF($J$10:J30,J30)-1</f>
        <v>21</v>
      </c>
      <c r="L30" s="44" t="str">
        <f t="shared" si="8"/>
        <v>D</v>
      </c>
      <c r="M30" s="44" t="str">
        <f t="shared" si="9"/>
        <v>D</v>
      </c>
      <c r="N30" s="44" t="str">
        <f t="shared" si="10"/>
        <v>D</v>
      </c>
      <c r="O30" s="33">
        <f t="shared" si="11"/>
        <v>6</v>
      </c>
      <c r="P30" s="42" t="str">
        <f t="shared" si="12"/>
        <v>F6</v>
      </c>
      <c r="Q30" s="12">
        <f>'आ.शा.शिक्षण'!H30</f>
        <v>0</v>
      </c>
      <c r="R30" s="33" t="str">
        <f t="shared" si="13"/>
        <v>D</v>
      </c>
      <c r="S30" s="12">
        <f>जलसुरक्षा!J30</f>
        <v>0</v>
      </c>
      <c r="T30" s="58" t="str">
        <f t="shared" si="5"/>
        <v>D</v>
      </c>
      <c r="U30" s="12">
        <f>संरक्षणशास्र!E30</f>
        <v>0</v>
      </c>
      <c r="V30" s="33" t="str">
        <f t="shared" si="14"/>
        <v>D</v>
      </c>
      <c r="W30" s="54"/>
    </row>
    <row r="31" spans="1:23" s="19" customFormat="1" ht="21.6" customHeight="1">
      <c r="A31" s="24">
        <f>'विद्य्र्थ्याची माहिती'!A31</f>
        <v>22</v>
      </c>
      <c r="B31" s="25">
        <f>'विद्य्र्थ्याची माहिती'!B31</f>
        <v>0</v>
      </c>
      <c r="C31" s="33">
        <f>प्र.भाषा!E31</f>
        <v>0</v>
      </c>
      <c r="D31" s="33">
        <f>'व्दि.or संयुक्त भा'!E31</f>
        <v>0</v>
      </c>
      <c r="E31" s="33">
        <f>'तृ. भाषा'!E31</f>
        <v>0</v>
      </c>
      <c r="F31" s="33">
        <f>गणित!G31</f>
        <v>0</v>
      </c>
      <c r="G31" s="33">
        <f>'विज्ञान '!G31</f>
        <v>0</v>
      </c>
      <c r="H31" s="44">
        <f>'समाज शास्र'!G31</f>
        <v>0</v>
      </c>
      <c r="I31" s="33">
        <f t="shared" si="6"/>
        <v>0</v>
      </c>
      <c r="J31" s="49">
        <f t="shared" si="7"/>
        <v>0</v>
      </c>
      <c r="K31" s="50">
        <f>RANK(J31,$J$10:$J$69,0)+COUNTIF($J$10:J31,J31)-1</f>
        <v>22</v>
      </c>
      <c r="L31" s="44" t="str">
        <f t="shared" si="8"/>
        <v>D</v>
      </c>
      <c r="M31" s="44" t="str">
        <f t="shared" si="9"/>
        <v>D</v>
      </c>
      <c r="N31" s="44" t="str">
        <f t="shared" si="10"/>
        <v>D</v>
      </c>
      <c r="O31" s="33">
        <f t="shared" si="11"/>
        <v>6</v>
      </c>
      <c r="P31" s="42" t="str">
        <f t="shared" si="12"/>
        <v>F6</v>
      </c>
      <c r="Q31" s="12">
        <f>'आ.शा.शिक्षण'!H31</f>
        <v>0</v>
      </c>
      <c r="R31" s="33" t="str">
        <f t="shared" si="13"/>
        <v>D</v>
      </c>
      <c r="S31" s="12">
        <f>जलसुरक्षा!J31</f>
        <v>0</v>
      </c>
      <c r="T31" s="58" t="str">
        <f t="shared" si="5"/>
        <v>D</v>
      </c>
      <c r="U31" s="12">
        <f>संरक्षणशास्र!E31</f>
        <v>0</v>
      </c>
      <c r="V31" s="33" t="str">
        <f t="shared" si="14"/>
        <v>D</v>
      </c>
      <c r="W31" s="54"/>
    </row>
    <row r="32" spans="1:23" s="19" customFormat="1" ht="21.6" customHeight="1">
      <c r="A32" s="24">
        <f>'विद्य्र्थ्याची माहिती'!A32</f>
        <v>23</v>
      </c>
      <c r="B32" s="25">
        <f>'विद्य्र्थ्याची माहिती'!B32</f>
        <v>0</v>
      </c>
      <c r="C32" s="33">
        <f>प्र.भाषा!E32</f>
        <v>0</v>
      </c>
      <c r="D32" s="33">
        <f>'व्दि.or संयुक्त भा'!E32</f>
        <v>0</v>
      </c>
      <c r="E32" s="33">
        <f>'तृ. भाषा'!E32</f>
        <v>0</v>
      </c>
      <c r="F32" s="33">
        <f>गणित!G32</f>
        <v>0</v>
      </c>
      <c r="G32" s="33">
        <f>'विज्ञान '!G32</f>
        <v>0</v>
      </c>
      <c r="H32" s="44">
        <f>'समाज शास्र'!G32</f>
        <v>0</v>
      </c>
      <c r="I32" s="33">
        <f t="shared" si="6"/>
        <v>0</v>
      </c>
      <c r="J32" s="49">
        <f t="shared" si="7"/>
        <v>0</v>
      </c>
      <c r="K32" s="50">
        <f>RANK(J32,$J$10:$J$69,0)+COUNTIF($J$10:J32,J32)-1</f>
        <v>23</v>
      </c>
      <c r="L32" s="44" t="str">
        <f t="shared" si="8"/>
        <v>D</v>
      </c>
      <c r="M32" s="44" t="str">
        <f t="shared" si="9"/>
        <v>D</v>
      </c>
      <c r="N32" s="44" t="str">
        <f t="shared" si="10"/>
        <v>D</v>
      </c>
      <c r="O32" s="33">
        <f t="shared" si="11"/>
        <v>6</v>
      </c>
      <c r="P32" s="42" t="str">
        <f t="shared" si="12"/>
        <v>F6</v>
      </c>
      <c r="Q32" s="12">
        <f>'आ.शा.शिक्षण'!H32</f>
        <v>0</v>
      </c>
      <c r="R32" s="33" t="str">
        <f t="shared" si="13"/>
        <v>D</v>
      </c>
      <c r="S32" s="12">
        <f>जलसुरक्षा!J32</f>
        <v>0</v>
      </c>
      <c r="T32" s="58" t="str">
        <f t="shared" si="5"/>
        <v>D</v>
      </c>
      <c r="U32" s="12">
        <f>संरक्षणशास्र!E32</f>
        <v>0</v>
      </c>
      <c r="V32" s="33" t="str">
        <f t="shared" si="14"/>
        <v>D</v>
      </c>
      <c r="W32" s="54"/>
    </row>
    <row r="33" spans="1:23" s="19" customFormat="1" ht="21.6" customHeight="1">
      <c r="A33" s="24">
        <f>'विद्य्र्थ्याची माहिती'!A33</f>
        <v>24</v>
      </c>
      <c r="B33" s="25">
        <f>'विद्य्र्थ्याची माहिती'!B33</f>
        <v>0</v>
      </c>
      <c r="C33" s="33">
        <f>प्र.भाषा!E33</f>
        <v>0</v>
      </c>
      <c r="D33" s="33">
        <f>'व्दि.or संयुक्त भा'!E33</f>
        <v>0</v>
      </c>
      <c r="E33" s="33">
        <f>'तृ. भाषा'!E33</f>
        <v>0</v>
      </c>
      <c r="F33" s="33">
        <f>गणित!G33</f>
        <v>0</v>
      </c>
      <c r="G33" s="33">
        <f>'विज्ञान '!G33</f>
        <v>0</v>
      </c>
      <c r="H33" s="44">
        <f>'समाज शास्र'!G33</f>
        <v>0</v>
      </c>
      <c r="I33" s="33">
        <f t="shared" si="6"/>
        <v>0</v>
      </c>
      <c r="J33" s="49">
        <f t="shared" si="7"/>
        <v>0</v>
      </c>
      <c r="K33" s="50">
        <f>RANK(J33,$J$10:$J$69,0)+COUNTIF($J$10:J33,J33)-1</f>
        <v>24</v>
      </c>
      <c r="L33" s="44" t="str">
        <f t="shared" si="8"/>
        <v>D</v>
      </c>
      <c r="M33" s="44" t="str">
        <f t="shared" si="9"/>
        <v>D</v>
      </c>
      <c r="N33" s="44" t="str">
        <f t="shared" si="10"/>
        <v>D</v>
      </c>
      <c r="O33" s="33">
        <f t="shared" si="11"/>
        <v>6</v>
      </c>
      <c r="P33" s="42" t="str">
        <f t="shared" si="12"/>
        <v>F6</v>
      </c>
      <c r="Q33" s="12">
        <f>'आ.शा.शिक्षण'!H33</f>
        <v>0</v>
      </c>
      <c r="R33" s="33" t="str">
        <f t="shared" si="13"/>
        <v>D</v>
      </c>
      <c r="S33" s="12">
        <f>जलसुरक्षा!J33</f>
        <v>0</v>
      </c>
      <c r="T33" s="58" t="str">
        <f t="shared" si="5"/>
        <v>D</v>
      </c>
      <c r="U33" s="12">
        <f>संरक्षणशास्र!E33</f>
        <v>0</v>
      </c>
      <c r="V33" s="33" t="str">
        <f t="shared" si="14"/>
        <v>D</v>
      </c>
      <c r="W33" s="54"/>
    </row>
    <row r="34" spans="1:23" s="19" customFormat="1" ht="21.6" customHeight="1">
      <c r="A34" s="24">
        <f>'विद्य्र्थ्याची माहिती'!A34</f>
        <v>25</v>
      </c>
      <c r="B34" s="25">
        <f>'विद्य्र्थ्याची माहिती'!B34</f>
        <v>0</v>
      </c>
      <c r="C34" s="33">
        <f>प्र.भाषा!E34</f>
        <v>0</v>
      </c>
      <c r="D34" s="33">
        <f>'व्दि.or संयुक्त भा'!E34</f>
        <v>0</v>
      </c>
      <c r="E34" s="33">
        <f>'तृ. भाषा'!E34</f>
        <v>0</v>
      </c>
      <c r="F34" s="33">
        <f>गणित!G34</f>
        <v>0</v>
      </c>
      <c r="G34" s="33">
        <f>'विज्ञान '!G34</f>
        <v>0</v>
      </c>
      <c r="H34" s="44">
        <f>'समाज शास्र'!G34</f>
        <v>0</v>
      </c>
      <c r="I34" s="33">
        <f t="shared" si="6"/>
        <v>0</v>
      </c>
      <c r="J34" s="49">
        <f t="shared" si="7"/>
        <v>0</v>
      </c>
      <c r="K34" s="50">
        <f>RANK(J34,$J$10:$J$69,0)+COUNTIF($J$10:J34,J34)-1</f>
        <v>25</v>
      </c>
      <c r="L34" s="44" t="str">
        <f t="shared" si="8"/>
        <v>D</v>
      </c>
      <c r="M34" s="44" t="str">
        <f t="shared" si="9"/>
        <v>D</v>
      </c>
      <c r="N34" s="44" t="str">
        <f t="shared" si="10"/>
        <v>D</v>
      </c>
      <c r="O34" s="33">
        <f t="shared" si="11"/>
        <v>6</v>
      </c>
      <c r="P34" s="42" t="str">
        <f t="shared" si="12"/>
        <v>F6</v>
      </c>
      <c r="Q34" s="12">
        <f>'आ.शा.शिक्षण'!H34</f>
        <v>0</v>
      </c>
      <c r="R34" s="33" t="str">
        <f t="shared" si="13"/>
        <v>D</v>
      </c>
      <c r="S34" s="12">
        <f>जलसुरक्षा!J34</f>
        <v>0</v>
      </c>
      <c r="T34" s="58" t="str">
        <f t="shared" si="5"/>
        <v>D</v>
      </c>
      <c r="U34" s="12">
        <f>संरक्षणशास्र!E34</f>
        <v>0</v>
      </c>
      <c r="V34" s="33" t="str">
        <f t="shared" si="14"/>
        <v>D</v>
      </c>
      <c r="W34" s="54"/>
    </row>
    <row r="35" spans="1:23" s="19" customFormat="1" ht="21.6" customHeight="1">
      <c r="A35" s="24">
        <f>'विद्य्र्थ्याची माहिती'!A35</f>
        <v>26</v>
      </c>
      <c r="B35" s="25">
        <f>'विद्य्र्थ्याची माहिती'!B35</f>
        <v>0</v>
      </c>
      <c r="C35" s="33">
        <f>प्र.भाषा!E35</f>
        <v>0</v>
      </c>
      <c r="D35" s="33">
        <f>'व्दि.or संयुक्त भा'!E35</f>
        <v>0</v>
      </c>
      <c r="E35" s="33">
        <f>'तृ. भाषा'!E35</f>
        <v>0</v>
      </c>
      <c r="F35" s="33">
        <f>गणित!G35</f>
        <v>0</v>
      </c>
      <c r="G35" s="33">
        <f>'विज्ञान '!G35</f>
        <v>0</v>
      </c>
      <c r="H35" s="44">
        <f>'समाज शास्र'!G35</f>
        <v>0</v>
      </c>
      <c r="I35" s="33">
        <f t="shared" si="6"/>
        <v>0</v>
      </c>
      <c r="J35" s="49">
        <f t="shared" si="7"/>
        <v>0</v>
      </c>
      <c r="K35" s="50">
        <f>RANK(J35,$J$10:$J$69,0)+COUNTIF($J$10:J35,J35)-1</f>
        <v>26</v>
      </c>
      <c r="L35" s="44" t="str">
        <f t="shared" si="8"/>
        <v>D</v>
      </c>
      <c r="M35" s="44" t="str">
        <f t="shared" si="9"/>
        <v>D</v>
      </c>
      <c r="N35" s="44" t="str">
        <f t="shared" si="10"/>
        <v>D</v>
      </c>
      <c r="O35" s="33">
        <f t="shared" si="11"/>
        <v>6</v>
      </c>
      <c r="P35" s="42" t="str">
        <f t="shared" si="12"/>
        <v>F6</v>
      </c>
      <c r="Q35" s="12">
        <f>'आ.शा.शिक्षण'!H35</f>
        <v>0</v>
      </c>
      <c r="R35" s="33" t="str">
        <f t="shared" si="13"/>
        <v>D</v>
      </c>
      <c r="S35" s="12">
        <f>जलसुरक्षा!J35</f>
        <v>0</v>
      </c>
      <c r="T35" s="58" t="str">
        <f t="shared" si="5"/>
        <v>D</v>
      </c>
      <c r="U35" s="12">
        <f>संरक्षणशास्र!E35</f>
        <v>0</v>
      </c>
      <c r="V35" s="33" t="str">
        <f t="shared" si="14"/>
        <v>D</v>
      </c>
      <c r="W35" s="54"/>
    </row>
    <row r="36" spans="1:23" s="19" customFormat="1" ht="21.6" customHeight="1">
      <c r="A36" s="24">
        <f>'विद्य्र्थ्याची माहिती'!A36</f>
        <v>27</v>
      </c>
      <c r="B36" s="25">
        <f>'विद्य्र्थ्याची माहिती'!B36</f>
        <v>0</v>
      </c>
      <c r="C36" s="33">
        <f>प्र.भाषा!E36</f>
        <v>0</v>
      </c>
      <c r="D36" s="33">
        <f>'व्दि.or संयुक्त भा'!E36</f>
        <v>0</v>
      </c>
      <c r="E36" s="33">
        <f>'तृ. भाषा'!E36</f>
        <v>0</v>
      </c>
      <c r="F36" s="33">
        <f>गणित!G36</f>
        <v>0</v>
      </c>
      <c r="G36" s="33">
        <f>'विज्ञान '!G36</f>
        <v>0</v>
      </c>
      <c r="H36" s="44">
        <f>'समाज शास्र'!G36</f>
        <v>0</v>
      </c>
      <c r="I36" s="33">
        <f t="shared" si="6"/>
        <v>0</v>
      </c>
      <c r="J36" s="49">
        <f t="shared" si="7"/>
        <v>0</v>
      </c>
      <c r="K36" s="50">
        <f>RANK(J36,$J$10:$J$69,0)+COUNTIF($J$10:J36,J36)-1</f>
        <v>27</v>
      </c>
      <c r="L36" s="44" t="str">
        <f t="shared" si="8"/>
        <v>D</v>
      </c>
      <c r="M36" s="44" t="str">
        <f t="shared" si="9"/>
        <v>D</v>
      </c>
      <c r="N36" s="44" t="str">
        <f t="shared" si="10"/>
        <v>D</v>
      </c>
      <c r="O36" s="33">
        <f t="shared" si="11"/>
        <v>6</v>
      </c>
      <c r="P36" s="42" t="str">
        <f t="shared" si="12"/>
        <v>F6</v>
      </c>
      <c r="Q36" s="12">
        <f>'आ.शा.शिक्षण'!H36</f>
        <v>0</v>
      </c>
      <c r="R36" s="33" t="str">
        <f t="shared" si="13"/>
        <v>D</v>
      </c>
      <c r="S36" s="12">
        <f>जलसुरक्षा!J36</f>
        <v>0</v>
      </c>
      <c r="T36" s="58" t="str">
        <f t="shared" si="5"/>
        <v>D</v>
      </c>
      <c r="U36" s="12">
        <f>संरक्षणशास्र!E36</f>
        <v>0</v>
      </c>
      <c r="V36" s="33" t="str">
        <f t="shared" si="14"/>
        <v>D</v>
      </c>
      <c r="W36" s="54"/>
    </row>
    <row r="37" spans="1:23" s="19" customFormat="1" ht="21.6" customHeight="1">
      <c r="A37" s="24">
        <f>'विद्य्र्थ्याची माहिती'!A37</f>
        <v>28</v>
      </c>
      <c r="B37" s="25">
        <f>'विद्य्र्थ्याची माहिती'!B37</f>
        <v>0</v>
      </c>
      <c r="C37" s="33">
        <f>प्र.भाषा!E37</f>
        <v>0</v>
      </c>
      <c r="D37" s="33">
        <f>'व्दि.or संयुक्त भा'!E37</f>
        <v>0</v>
      </c>
      <c r="E37" s="33">
        <f>'तृ. भाषा'!E37</f>
        <v>0</v>
      </c>
      <c r="F37" s="33">
        <f>गणित!G37</f>
        <v>0</v>
      </c>
      <c r="G37" s="33">
        <f>'विज्ञान '!G37</f>
        <v>0</v>
      </c>
      <c r="H37" s="44">
        <f>'समाज शास्र'!G37</f>
        <v>0</v>
      </c>
      <c r="I37" s="33">
        <f t="shared" si="6"/>
        <v>0</v>
      </c>
      <c r="J37" s="49">
        <f t="shared" si="7"/>
        <v>0</v>
      </c>
      <c r="K37" s="50">
        <f>RANK(J37,$J$10:$J$69,0)+COUNTIF($J$10:J37,J37)-1</f>
        <v>28</v>
      </c>
      <c r="L37" s="44" t="str">
        <f t="shared" si="8"/>
        <v>D</v>
      </c>
      <c r="M37" s="44" t="str">
        <f t="shared" si="9"/>
        <v>D</v>
      </c>
      <c r="N37" s="44" t="str">
        <f t="shared" si="10"/>
        <v>D</v>
      </c>
      <c r="O37" s="33">
        <f t="shared" si="11"/>
        <v>6</v>
      </c>
      <c r="P37" s="42" t="str">
        <f t="shared" si="12"/>
        <v>F6</v>
      </c>
      <c r="Q37" s="12">
        <f>'आ.शा.शिक्षण'!H37</f>
        <v>0</v>
      </c>
      <c r="R37" s="33" t="str">
        <f t="shared" si="13"/>
        <v>D</v>
      </c>
      <c r="S37" s="12">
        <f>जलसुरक्षा!J37</f>
        <v>0</v>
      </c>
      <c r="T37" s="58" t="str">
        <f t="shared" si="5"/>
        <v>D</v>
      </c>
      <c r="U37" s="12">
        <f>संरक्षणशास्र!E37</f>
        <v>0</v>
      </c>
      <c r="V37" s="33" t="str">
        <f t="shared" si="14"/>
        <v>D</v>
      </c>
      <c r="W37" s="54"/>
    </row>
    <row r="38" spans="1:23" s="19" customFormat="1" ht="21.6" customHeight="1">
      <c r="A38" s="24">
        <f>'विद्य्र्थ्याची माहिती'!A38</f>
        <v>29</v>
      </c>
      <c r="B38" s="25">
        <f>'विद्य्र्थ्याची माहिती'!B38</f>
        <v>0</v>
      </c>
      <c r="C38" s="33">
        <f>प्र.भाषा!E38</f>
        <v>0</v>
      </c>
      <c r="D38" s="33">
        <f>'व्दि.or संयुक्त भा'!E38</f>
        <v>0</v>
      </c>
      <c r="E38" s="33">
        <f>'तृ. भाषा'!E38</f>
        <v>0</v>
      </c>
      <c r="F38" s="33">
        <f>गणित!G38</f>
        <v>0</v>
      </c>
      <c r="G38" s="33">
        <f>'विज्ञान '!G38</f>
        <v>0</v>
      </c>
      <c r="H38" s="44">
        <f>'समाज शास्र'!G38</f>
        <v>0</v>
      </c>
      <c r="I38" s="33">
        <f t="shared" si="6"/>
        <v>0</v>
      </c>
      <c r="J38" s="49">
        <f t="shared" si="7"/>
        <v>0</v>
      </c>
      <c r="K38" s="50">
        <f>RANK(J38,$J$10:$J$69,0)+COUNTIF($J$10:J38,J38)-1</f>
        <v>29</v>
      </c>
      <c r="L38" s="44" t="str">
        <f t="shared" si="8"/>
        <v>D</v>
      </c>
      <c r="M38" s="44" t="str">
        <f t="shared" si="9"/>
        <v>D</v>
      </c>
      <c r="N38" s="44" t="str">
        <f t="shared" si="10"/>
        <v>D</v>
      </c>
      <c r="O38" s="33">
        <f t="shared" si="11"/>
        <v>6</v>
      </c>
      <c r="P38" s="42" t="str">
        <f t="shared" si="12"/>
        <v>F6</v>
      </c>
      <c r="Q38" s="12">
        <f>'आ.शा.शिक्षण'!H38</f>
        <v>0</v>
      </c>
      <c r="R38" s="33" t="str">
        <f t="shared" si="13"/>
        <v>D</v>
      </c>
      <c r="S38" s="12">
        <f>जलसुरक्षा!J38</f>
        <v>0</v>
      </c>
      <c r="T38" s="58" t="str">
        <f t="shared" si="5"/>
        <v>D</v>
      </c>
      <c r="U38" s="12">
        <f>संरक्षणशास्र!E38</f>
        <v>0</v>
      </c>
      <c r="V38" s="33" t="str">
        <f t="shared" si="14"/>
        <v>D</v>
      </c>
      <c r="W38" s="54"/>
    </row>
    <row r="39" spans="1:23" s="19" customFormat="1" ht="21.6" customHeight="1">
      <c r="A39" s="24">
        <f>'विद्य्र्थ्याची माहिती'!A39</f>
        <v>30</v>
      </c>
      <c r="B39" s="25">
        <f>'विद्य्र्थ्याची माहिती'!B39</f>
        <v>0</v>
      </c>
      <c r="C39" s="33">
        <f>प्र.भाषा!E39</f>
        <v>0</v>
      </c>
      <c r="D39" s="33">
        <f>'व्दि.or संयुक्त भा'!E39</f>
        <v>0</v>
      </c>
      <c r="E39" s="33">
        <f>'तृ. भाषा'!E39</f>
        <v>0</v>
      </c>
      <c r="F39" s="33">
        <f>गणित!G39</f>
        <v>0</v>
      </c>
      <c r="G39" s="33">
        <f>'विज्ञान '!G39</f>
        <v>0</v>
      </c>
      <c r="H39" s="44">
        <f>'समाज शास्र'!G39</f>
        <v>0</v>
      </c>
      <c r="I39" s="33">
        <f t="shared" si="6"/>
        <v>0</v>
      </c>
      <c r="J39" s="49">
        <f t="shared" si="7"/>
        <v>0</v>
      </c>
      <c r="K39" s="50">
        <f>RANK(J39,$J$10:$J$69,0)+COUNTIF($J$10:J39,J39)-1</f>
        <v>30</v>
      </c>
      <c r="L39" s="44" t="str">
        <f t="shared" si="8"/>
        <v>D</v>
      </c>
      <c r="M39" s="44" t="str">
        <f t="shared" si="9"/>
        <v>D</v>
      </c>
      <c r="N39" s="44" t="str">
        <f t="shared" si="10"/>
        <v>D</v>
      </c>
      <c r="O39" s="33">
        <f t="shared" si="11"/>
        <v>6</v>
      </c>
      <c r="P39" s="42" t="str">
        <f t="shared" si="12"/>
        <v>F6</v>
      </c>
      <c r="Q39" s="12">
        <f>'आ.शा.शिक्षण'!H39</f>
        <v>0</v>
      </c>
      <c r="R39" s="33" t="str">
        <f t="shared" si="13"/>
        <v>D</v>
      </c>
      <c r="S39" s="12">
        <f>जलसुरक्षा!J39</f>
        <v>0</v>
      </c>
      <c r="T39" s="58" t="str">
        <f t="shared" si="5"/>
        <v>D</v>
      </c>
      <c r="U39" s="12">
        <f>संरक्षणशास्र!E39</f>
        <v>0</v>
      </c>
      <c r="V39" s="33" t="str">
        <f t="shared" si="14"/>
        <v>D</v>
      </c>
      <c r="W39" s="54"/>
    </row>
    <row r="40" spans="1:23" s="19" customFormat="1" ht="21.6" customHeight="1">
      <c r="A40" s="24">
        <f>'विद्य्र्थ्याची माहिती'!A40</f>
        <v>31</v>
      </c>
      <c r="B40" s="25">
        <f>'विद्य्र्थ्याची माहिती'!B40</f>
        <v>0</v>
      </c>
      <c r="C40" s="33">
        <f>प्र.भाषा!E40</f>
        <v>0</v>
      </c>
      <c r="D40" s="33">
        <f>'व्दि.or संयुक्त भा'!E40</f>
        <v>0</v>
      </c>
      <c r="E40" s="33">
        <f>'तृ. भाषा'!E40</f>
        <v>0</v>
      </c>
      <c r="F40" s="33">
        <f>गणित!G40</f>
        <v>0</v>
      </c>
      <c r="G40" s="33">
        <f>'विज्ञान '!G40</f>
        <v>0</v>
      </c>
      <c r="H40" s="44">
        <f>'समाज शास्र'!G40</f>
        <v>0</v>
      </c>
      <c r="I40" s="33">
        <f t="shared" si="6"/>
        <v>0</v>
      </c>
      <c r="J40" s="49">
        <f t="shared" si="7"/>
        <v>0</v>
      </c>
      <c r="K40" s="50">
        <f>RANK(J40,$J$10:$J$69,0)+COUNTIF($J$10:J40,J40)-1</f>
        <v>31</v>
      </c>
      <c r="L40" s="44" t="str">
        <f t="shared" si="8"/>
        <v>D</v>
      </c>
      <c r="M40" s="44" t="str">
        <f t="shared" si="9"/>
        <v>D</v>
      </c>
      <c r="N40" s="44" t="str">
        <f t="shared" si="10"/>
        <v>D</v>
      </c>
      <c r="O40" s="33">
        <f t="shared" si="11"/>
        <v>6</v>
      </c>
      <c r="P40" s="42" t="str">
        <f t="shared" si="12"/>
        <v>F6</v>
      </c>
      <c r="Q40" s="12">
        <f>'आ.शा.शिक्षण'!H40</f>
        <v>0</v>
      </c>
      <c r="R40" s="33" t="str">
        <f t="shared" si="13"/>
        <v>D</v>
      </c>
      <c r="S40" s="12">
        <f>जलसुरक्षा!J40</f>
        <v>0</v>
      </c>
      <c r="T40" s="58" t="str">
        <f t="shared" si="5"/>
        <v>D</v>
      </c>
      <c r="U40" s="12">
        <f>संरक्षणशास्र!E40</f>
        <v>0</v>
      </c>
      <c r="V40" s="33" t="str">
        <f t="shared" si="14"/>
        <v>D</v>
      </c>
      <c r="W40" s="54"/>
    </row>
    <row r="41" spans="1:23" s="19" customFormat="1" ht="21.6" customHeight="1">
      <c r="A41" s="24">
        <f>'विद्य्र्थ्याची माहिती'!A41</f>
        <v>32</v>
      </c>
      <c r="B41" s="25">
        <f>'विद्य्र्थ्याची माहिती'!B41</f>
        <v>0</v>
      </c>
      <c r="C41" s="33">
        <f>प्र.भाषा!E41</f>
        <v>0</v>
      </c>
      <c r="D41" s="33">
        <f>'व्दि.or संयुक्त भा'!E41</f>
        <v>0</v>
      </c>
      <c r="E41" s="33">
        <f>'तृ. भाषा'!E41</f>
        <v>0</v>
      </c>
      <c r="F41" s="33">
        <f>गणित!G41</f>
        <v>0</v>
      </c>
      <c r="G41" s="33">
        <f>'विज्ञान '!G41</f>
        <v>0</v>
      </c>
      <c r="H41" s="44">
        <f>'समाज शास्र'!G41</f>
        <v>0</v>
      </c>
      <c r="I41" s="33">
        <f t="shared" si="6"/>
        <v>0</v>
      </c>
      <c r="J41" s="49">
        <f t="shared" si="7"/>
        <v>0</v>
      </c>
      <c r="K41" s="50">
        <f>RANK(J41,$J$10:$J$69,0)+COUNTIF($J$10:J41,J41)-1</f>
        <v>32</v>
      </c>
      <c r="L41" s="44" t="str">
        <f t="shared" si="8"/>
        <v>D</v>
      </c>
      <c r="M41" s="44" t="str">
        <f t="shared" si="9"/>
        <v>D</v>
      </c>
      <c r="N41" s="44" t="str">
        <f t="shared" si="10"/>
        <v>D</v>
      </c>
      <c r="O41" s="33">
        <f t="shared" si="11"/>
        <v>6</v>
      </c>
      <c r="P41" s="42" t="str">
        <f t="shared" si="12"/>
        <v>F6</v>
      </c>
      <c r="Q41" s="12">
        <f>'आ.शा.शिक्षण'!H41</f>
        <v>0</v>
      </c>
      <c r="R41" s="33" t="str">
        <f t="shared" si="13"/>
        <v>D</v>
      </c>
      <c r="S41" s="12">
        <f>जलसुरक्षा!J41</f>
        <v>0</v>
      </c>
      <c r="T41" s="58" t="str">
        <f t="shared" si="5"/>
        <v>D</v>
      </c>
      <c r="U41" s="12">
        <f>संरक्षणशास्र!E41</f>
        <v>0</v>
      </c>
      <c r="V41" s="33" t="str">
        <f t="shared" si="14"/>
        <v>D</v>
      </c>
      <c r="W41" s="54"/>
    </row>
    <row r="42" spans="1:23" s="19" customFormat="1" ht="21.6" customHeight="1">
      <c r="A42" s="24">
        <f>'विद्य्र्थ्याची माहिती'!A42</f>
        <v>33</v>
      </c>
      <c r="B42" s="25">
        <f>'विद्य्र्थ्याची माहिती'!B42</f>
        <v>0</v>
      </c>
      <c r="C42" s="33">
        <f>प्र.भाषा!E42</f>
        <v>0</v>
      </c>
      <c r="D42" s="33">
        <f>'व्दि.or संयुक्त भा'!E42</f>
        <v>0</v>
      </c>
      <c r="E42" s="33">
        <f>'तृ. भाषा'!E42</f>
        <v>0</v>
      </c>
      <c r="F42" s="33">
        <f>गणित!G42</f>
        <v>0</v>
      </c>
      <c r="G42" s="33">
        <f>'विज्ञान '!G42</f>
        <v>0</v>
      </c>
      <c r="H42" s="44">
        <f>'समाज शास्र'!G42</f>
        <v>0</v>
      </c>
      <c r="I42" s="33">
        <f t="shared" si="6"/>
        <v>0</v>
      </c>
      <c r="J42" s="49">
        <f t="shared" si="7"/>
        <v>0</v>
      </c>
      <c r="K42" s="50">
        <f>RANK(J42,$J$10:$J$69,0)+COUNTIF($J$10:J42,J42)-1</f>
        <v>33</v>
      </c>
      <c r="L42" s="44" t="str">
        <f t="shared" si="8"/>
        <v>D</v>
      </c>
      <c r="M42" s="44" t="str">
        <f t="shared" si="9"/>
        <v>D</v>
      </c>
      <c r="N42" s="44" t="str">
        <f t="shared" si="10"/>
        <v>D</v>
      </c>
      <c r="O42" s="33">
        <f t="shared" si="11"/>
        <v>6</v>
      </c>
      <c r="P42" s="42" t="str">
        <f t="shared" si="12"/>
        <v>F6</v>
      </c>
      <c r="Q42" s="12">
        <f>'आ.शा.शिक्षण'!H42</f>
        <v>0</v>
      </c>
      <c r="R42" s="33" t="str">
        <f t="shared" si="13"/>
        <v>D</v>
      </c>
      <c r="S42" s="12">
        <f>जलसुरक्षा!J42</f>
        <v>0</v>
      </c>
      <c r="T42" s="58" t="str">
        <f t="shared" si="5"/>
        <v>D</v>
      </c>
      <c r="U42" s="12">
        <f>संरक्षणशास्र!E42</f>
        <v>0</v>
      </c>
      <c r="V42" s="33" t="str">
        <f t="shared" si="14"/>
        <v>D</v>
      </c>
      <c r="W42" s="54"/>
    </row>
    <row r="43" spans="1:23" s="19" customFormat="1" ht="21.6" customHeight="1">
      <c r="A43" s="24">
        <f>'विद्य्र्थ्याची माहिती'!A43</f>
        <v>34</v>
      </c>
      <c r="B43" s="25">
        <f>'विद्य्र्थ्याची माहिती'!B43</f>
        <v>0</v>
      </c>
      <c r="C43" s="33">
        <f>प्र.भाषा!E43</f>
        <v>0</v>
      </c>
      <c r="D43" s="33">
        <f>'व्दि.or संयुक्त भा'!E43</f>
        <v>0</v>
      </c>
      <c r="E43" s="33">
        <f>'तृ. भाषा'!E43</f>
        <v>0</v>
      </c>
      <c r="F43" s="33">
        <f>गणित!G43</f>
        <v>0</v>
      </c>
      <c r="G43" s="33">
        <f>'विज्ञान '!G43</f>
        <v>0</v>
      </c>
      <c r="H43" s="44">
        <f>'समाज शास्र'!G43</f>
        <v>0</v>
      </c>
      <c r="I43" s="33">
        <f t="shared" si="6"/>
        <v>0</v>
      </c>
      <c r="J43" s="49">
        <f t="shared" si="7"/>
        <v>0</v>
      </c>
      <c r="K43" s="50">
        <f>RANK(J43,$J$10:$J$69,0)+COUNTIF($J$10:J43,J43)-1</f>
        <v>34</v>
      </c>
      <c r="L43" s="44" t="str">
        <f t="shared" si="8"/>
        <v>D</v>
      </c>
      <c r="M43" s="44" t="str">
        <f t="shared" si="9"/>
        <v>D</v>
      </c>
      <c r="N43" s="44" t="str">
        <f t="shared" si="10"/>
        <v>D</v>
      </c>
      <c r="O43" s="33">
        <f t="shared" si="11"/>
        <v>6</v>
      </c>
      <c r="P43" s="42" t="str">
        <f t="shared" si="12"/>
        <v>F6</v>
      </c>
      <c r="Q43" s="12">
        <f>'आ.शा.शिक्षण'!H43</f>
        <v>0</v>
      </c>
      <c r="R43" s="33" t="str">
        <f t="shared" si="13"/>
        <v>D</v>
      </c>
      <c r="S43" s="12">
        <f>जलसुरक्षा!J43</f>
        <v>0</v>
      </c>
      <c r="T43" s="58" t="str">
        <f t="shared" si="5"/>
        <v>D</v>
      </c>
      <c r="U43" s="12">
        <f>संरक्षणशास्र!E43</f>
        <v>0</v>
      </c>
      <c r="V43" s="33" t="str">
        <f t="shared" si="14"/>
        <v>D</v>
      </c>
      <c r="W43" s="54"/>
    </row>
    <row r="44" spans="1:23" s="19" customFormat="1" ht="21.6" customHeight="1">
      <c r="A44" s="24">
        <f>'विद्य्र्थ्याची माहिती'!A44</f>
        <v>35</v>
      </c>
      <c r="B44" s="25">
        <f>'विद्य्र्थ्याची माहिती'!B44</f>
        <v>0</v>
      </c>
      <c r="C44" s="33">
        <f>प्र.भाषा!E44</f>
        <v>0</v>
      </c>
      <c r="D44" s="33">
        <f>'व्दि.or संयुक्त भा'!E44</f>
        <v>0</v>
      </c>
      <c r="E44" s="33">
        <f>'तृ. भाषा'!E44</f>
        <v>0</v>
      </c>
      <c r="F44" s="33">
        <f>गणित!G44</f>
        <v>0</v>
      </c>
      <c r="G44" s="33">
        <f>'विज्ञान '!G44</f>
        <v>0</v>
      </c>
      <c r="H44" s="44">
        <f>'समाज शास्र'!G44</f>
        <v>0</v>
      </c>
      <c r="I44" s="33">
        <f t="shared" si="6"/>
        <v>0</v>
      </c>
      <c r="J44" s="49">
        <f t="shared" si="7"/>
        <v>0</v>
      </c>
      <c r="K44" s="50">
        <f>RANK(J44,$J$10:$J$69,0)+COUNTIF($J$10:J44,J44)-1</f>
        <v>35</v>
      </c>
      <c r="L44" s="44" t="str">
        <f t="shared" si="8"/>
        <v>D</v>
      </c>
      <c r="M44" s="44" t="str">
        <f t="shared" si="9"/>
        <v>D</v>
      </c>
      <c r="N44" s="44" t="str">
        <f t="shared" si="10"/>
        <v>D</v>
      </c>
      <c r="O44" s="33">
        <f t="shared" si="11"/>
        <v>6</v>
      </c>
      <c r="P44" s="42" t="str">
        <f t="shared" si="12"/>
        <v>F6</v>
      </c>
      <c r="Q44" s="12">
        <f>'आ.शा.शिक्षण'!H44</f>
        <v>0</v>
      </c>
      <c r="R44" s="33" t="str">
        <f t="shared" si="13"/>
        <v>D</v>
      </c>
      <c r="S44" s="12">
        <f>जलसुरक्षा!J44</f>
        <v>0</v>
      </c>
      <c r="T44" s="58" t="str">
        <f t="shared" si="5"/>
        <v>D</v>
      </c>
      <c r="U44" s="12">
        <f>संरक्षणशास्र!E44</f>
        <v>0</v>
      </c>
      <c r="V44" s="33" t="str">
        <f t="shared" si="14"/>
        <v>D</v>
      </c>
      <c r="W44" s="54"/>
    </row>
    <row r="45" spans="1:23" s="19" customFormat="1" ht="21.6" customHeight="1">
      <c r="A45" s="24">
        <f>'विद्य्र्थ्याची माहिती'!A45</f>
        <v>36</v>
      </c>
      <c r="B45" s="25">
        <f>'विद्य्र्थ्याची माहिती'!B45</f>
        <v>0</v>
      </c>
      <c r="C45" s="33">
        <f>प्र.भाषा!E45</f>
        <v>0</v>
      </c>
      <c r="D45" s="33">
        <f>'व्दि.or संयुक्त भा'!E45</f>
        <v>0</v>
      </c>
      <c r="E45" s="33">
        <f>'तृ. भाषा'!E45</f>
        <v>0</v>
      </c>
      <c r="F45" s="33">
        <f>गणित!G45</f>
        <v>0</v>
      </c>
      <c r="G45" s="33">
        <f>'विज्ञान '!G45</f>
        <v>0</v>
      </c>
      <c r="H45" s="44">
        <f>'समाज शास्र'!G45</f>
        <v>0</v>
      </c>
      <c r="I45" s="33">
        <f t="shared" si="6"/>
        <v>0</v>
      </c>
      <c r="J45" s="49">
        <f t="shared" si="7"/>
        <v>0</v>
      </c>
      <c r="K45" s="50">
        <f>RANK(J45,$J$10:$J$69,0)+COUNTIF($J$10:J45,J45)-1</f>
        <v>36</v>
      </c>
      <c r="L45" s="44" t="str">
        <f t="shared" si="8"/>
        <v>D</v>
      </c>
      <c r="M45" s="44" t="str">
        <f t="shared" si="9"/>
        <v>D</v>
      </c>
      <c r="N45" s="44" t="str">
        <f t="shared" si="10"/>
        <v>D</v>
      </c>
      <c r="O45" s="33">
        <f t="shared" si="11"/>
        <v>6</v>
      </c>
      <c r="P45" s="42" t="str">
        <f t="shared" si="12"/>
        <v>F6</v>
      </c>
      <c r="Q45" s="12">
        <f>'आ.शा.शिक्षण'!H45</f>
        <v>0</v>
      </c>
      <c r="R45" s="33" t="str">
        <f t="shared" si="13"/>
        <v>D</v>
      </c>
      <c r="S45" s="12">
        <f>जलसुरक्षा!J45</f>
        <v>0</v>
      </c>
      <c r="T45" s="58" t="str">
        <f t="shared" si="5"/>
        <v>D</v>
      </c>
      <c r="U45" s="12">
        <f>संरक्षणशास्र!E45</f>
        <v>0</v>
      </c>
      <c r="V45" s="33" t="str">
        <f t="shared" si="14"/>
        <v>D</v>
      </c>
      <c r="W45" s="54"/>
    </row>
    <row r="46" spans="1:23" s="19" customFormat="1" ht="21.6" customHeight="1">
      <c r="A46" s="24">
        <f>'विद्य्र्थ्याची माहिती'!A46</f>
        <v>37</v>
      </c>
      <c r="B46" s="25">
        <f>'विद्य्र्थ्याची माहिती'!B46</f>
        <v>0</v>
      </c>
      <c r="C46" s="33">
        <f>प्र.भाषा!E46</f>
        <v>0</v>
      </c>
      <c r="D46" s="33">
        <f>'व्दि.or संयुक्त भा'!E46</f>
        <v>0</v>
      </c>
      <c r="E46" s="33">
        <f>'तृ. भाषा'!E46</f>
        <v>0</v>
      </c>
      <c r="F46" s="33">
        <f>गणित!G46</f>
        <v>0</v>
      </c>
      <c r="G46" s="33">
        <f>'विज्ञान '!G46</f>
        <v>0</v>
      </c>
      <c r="H46" s="44">
        <f>'समाज शास्र'!G46</f>
        <v>0</v>
      </c>
      <c r="I46" s="33">
        <f t="shared" si="6"/>
        <v>0</v>
      </c>
      <c r="J46" s="49">
        <f t="shared" si="7"/>
        <v>0</v>
      </c>
      <c r="K46" s="50">
        <f>RANK(J46,$J$10:$J$69,0)+COUNTIF($J$10:J46,J46)-1</f>
        <v>37</v>
      </c>
      <c r="L46" s="44" t="str">
        <f t="shared" si="8"/>
        <v>D</v>
      </c>
      <c r="M46" s="44" t="str">
        <f t="shared" si="9"/>
        <v>D</v>
      </c>
      <c r="N46" s="44" t="str">
        <f t="shared" si="10"/>
        <v>D</v>
      </c>
      <c r="O46" s="33">
        <f t="shared" si="11"/>
        <v>6</v>
      </c>
      <c r="P46" s="42" t="str">
        <f t="shared" si="12"/>
        <v>F6</v>
      </c>
      <c r="Q46" s="12">
        <f>'आ.शा.शिक्षण'!H46</f>
        <v>0</v>
      </c>
      <c r="R46" s="33" t="str">
        <f t="shared" si="13"/>
        <v>D</v>
      </c>
      <c r="S46" s="12">
        <f>जलसुरक्षा!J46</f>
        <v>0</v>
      </c>
      <c r="T46" s="58" t="str">
        <f t="shared" si="5"/>
        <v>D</v>
      </c>
      <c r="U46" s="12">
        <f>संरक्षणशास्र!E46</f>
        <v>0</v>
      </c>
      <c r="V46" s="33" t="str">
        <f t="shared" si="14"/>
        <v>D</v>
      </c>
      <c r="W46" s="54"/>
    </row>
    <row r="47" spans="1:23" s="19" customFormat="1" ht="21.6" customHeight="1">
      <c r="A47" s="24">
        <f>'विद्य्र्थ्याची माहिती'!A47</f>
        <v>38</v>
      </c>
      <c r="B47" s="25">
        <f>'विद्य्र्थ्याची माहिती'!B47</f>
        <v>0</v>
      </c>
      <c r="C47" s="33">
        <f>प्र.भाषा!E47</f>
        <v>0</v>
      </c>
      <c r="D47" s="33">
        <f>'व्दि.or संयुक्त भा'!E47</f>
        <v>0</v>
      </c>
      <c r="E47" s="33">
        <f>'तृ. भाषा'!E47</f>
        <v>0</v>
      </c>
      <c r="F47" s="33">
        <f>गणित!G47</f>
        <v>0</v>
      </c>
      <c r="G47" s="33">
        <f>'विज्ञान '!G47</f>
        <v>0</v>
      </c>
      <c r="H47" s="44">
        <f>'समाज शास्र'!G47</f>
        <v>0</v>
      </c>
      <c r="I47" s="33">
        <f t="shared" si="6"/>
        <v>0</v>
      </c>
      <c r="J47" s="49">
        <f t="shared" si="7"/>
        <v>0</v>
      </c>
      <c r="K47" s="50">
        <f>RANK(J47,$J$10:$J$69,0)+COUNTIF($J$10:J47,J47)-1</f>
        <v>38</v>
      </c>
      <c r="L47" s="44" t="str">
        <f t="shared" si="8"/>
        <v>D</v>
      </c>
      <c r="M47" s="44" t="str">
        <f t="shared" si="9"/>
        <v>D</v>
      </c>
      <c r="N47" s="44" t="str">
        <f t="shared" si="10"/>
        <v>D</v>
      </c>
      <c r="O47" s="33">
        <f t="shared" si="11"/>
        <v>6</v>
      </c>
      <c r="P47" s="42" t="str">
        <f t="shared" si="12"/>
        <v>F6</v>
      </c>
      <c r="Q47" s="12">
        <f>'आ.शा.शिक्षण'!H47</f>
        <v>0</v>
      </c>
      <c r="R47" s="33" t="str">
        <f t="shared" si="13"/>
        <v>D</v>
      </c>
      <c r="S47" s="12">
        <f>जलसुरक्षा!J47</f>
        <v>0</v>
      </c>
      <c r="T47" s="58" t="str">
        <f t="shared" si="5"/>
        <v>D</v>
      </c>
      <c r="U47" s="12">
        <f>संरक्षणशास्र!E47</f>
        <v>0</v>
      </c>
      <c r="V47" s="33" t="str">
        <f t="shared" si="14"/>
        <v>D</v>
      </c>
      <c r="W47" s="54"/>
    </row>
    <row r="48" spans="1:23" s="19" customFormat="1" ht="21.6" customHeight="1">
      <c r="A48" s="24">
        <f>'विद्य्र्थ्याची माहिती'!A48</f>
        <v>39</v>
      </c>
      <c r="B48" s="25">
        <f>'विद्य्र्थ्याची माहिती'!B48</f>
        <v>0</v>
      </c>
      <c r="C48" s="33">
        <f>प्र.भाषा!E48</f>
        <v>0</v>
      </c>
      <c r="D48" s="33">
        <f>'व्दि.or संयुक्त भा'!E48</f>
        <v>0</v>
      </c>
      <c r="E48" s="33">
        <f>'तृ. भाषा'!E48</f>
        <v>0</v>
      </c>
      <c r="F48" s="33">
        <f>गणित!G48</f>
        <v>0</v>
      </c>
      <c r="G48" s="33">
        <f>'विज्ञान '!G48</f>
        <v>0</v>
      </c>
      <c r="H48" s="44">
        <f>'समाज शास्र'!G48</f>
        <v>0</v>
      </c>
      <c r="I48" s="33">
        <f t="shared" si="6"/>
        <v>0</v>
      </c>
      <c r="J48" s="49">
        <f t="shared" si="7"/>
        <v>0</v>
      </c>
      <c r="K48" s="50">
        <f>RANK(J48,$J$10:$J$69,0)+COUNTIF($J$10:J48,J48)-1</f>
        <v>39</v>
      </c>
      <c r="L48" s="44" t="str">
        <f t="shared" si="8"/>
        <v>D</v>
      </c>
      <c r="M48" s="44" t="str">
        <f t="shared" si="9"/>
        <v>D</v>
      </c>
      <c r="N48" s="44" t="str">
        <f t="shared" si="10"/>
        <v>D</v>
      </c>
      <c r="O48" s="33">
        <f t="shared" si="11"/>
        <v>6</v>
      </c>
      <c r="P48" s="42" t="str">
        <f t="shared" si="12"/>
        <v>F6</v>
      </c>
      <c r="Q48" s="12">
        <f>'आ.शा.शिक्षण'!H48</f>
        <v>0</v>
      </c>
      <c r="R48" s="33" t="str">
        <f t="shared" si="13"/>
        <v>D</v>
      </c>
      <c r="S48" s="12">
        <f>जलसुरक्षा!J48</f>
        <v>0</v>
      </c>
      <c r="T48" s="58" t="str">
        <f t="shared" si="5"/>
        <v>D</v>
      </c>
      <c r="U48" s="12">
        <f>संरक्षणशास्र!E48</f>
        <v>0</v>
      </c>
      <c r="V48" s="33" t="str">
        <f t="shared" si="14"/>
        <v>D</v>
      </c>
      <c r="W48" s="54"/>
    </row>
    <row r="49" spans="1:23" s="19" customFormat="1" ht="21.6" customHeight="1">
      <c r="A49" s="24">
        <f>'विद्य्र्थ्याची माहिती'!A49</f>
        <v>40</v>
      </c>
      <c r="B49" s="25">
        <f>'विद्य्र्थ्याची माहिती'!B49</f>
        <v>0</v>
      </c>
      <c r="C49" s="33">
        <f>प्र.भाषा!E49</f>
        <v>0</v>
      </c>
      <c r="D49" s="33">
        <f>'व्दि.or संयुक्त भा'!E49</f>
        <v>0</v>
      </c>
      <c r="E49" s="33">
        <f>'तृ. भाषा'!E49</f>
        <v>0</v>
      </c>
      <c r="F49" s="33">
        <f>गणित!G49</f>
        <v>0</v>
      </c>
      <c r="G49" s="33">
        <f>'विज्ञान '!G49</f>
        <v>0</v>
      </c>
      <c r="H49" s="44">
        <f>'समाज शास्र'!G49</f>
        <v>0</v>
      </c>
      <c r="I49" s="33">
        <f t="shared" si="6"/>
        <v>0</v>
      </c>
      <c r="J49" s="49">
        <f t="shared" si="7"/>
        <v>0</v>
      </c>
      <c r="K49" s="50">
        <f>RANK(J49,$J$10:$J$69,0)+COUNTIF($J$10:J49,J49)-1</f>
        <v>40</v>
      </c>
      <c r="L49" s="44" t="str">
        <f t="shared" si="8"/>
        <v>D</v>
      </c>
      <c r="M49" s="44" t="str">
        <f t="shared" si="9"/>
        <v>D</v>
      </c>
      <c r="N49" s="44" t="str">
        <f t="shared" si="10"/>
        <v>D</v>
      </c>
      <c r="O49" s="33">
        <f t="shared" si="11"/>
        <v>6</v>
      </c>
      <c r="P49" s="42" t="str">
        <f t="shared" si="12"/>
        <v>F6</v>
      </c>
      <c r="Q49" s="12">
        <f>'आ.शा.शिक्षण'!H49</f>
        <v>0</v>
      </c>
      <c r="R49" s="33" t="str">
        <f t="shared" si="13"/>
        <v>D</v>
      </c>
      <c r="S49" s="12">
        <f>जलसुरक्षा!J49</f>
        <v>0</v>
      </c>
      <c r="T49" s="58" t="str">
        <f t="shared" si="5"/>
        <v>D</v>
      </c>
      <c r="U49" s="12">
        <f>संरक्षणशास्र!E49</f>
        <v>0</v>
      </c>
      <c r="V49" s="33" t="str">
        <f t="shared" si="14"/>
        <v>D</v>
      </c>
      <c r="W49" s="54"/>
    </row>
    <row r="50" spans="1:23" s="19" customFormat="1" ht="21.6" customHeight="1">
      <c r="A50" s="24">
        <f>'विद्य्र्थ्याची माहिती'!A50</f>
        <v>41</v>
      </c>
      <c r="B50" s="25">
        <f>'विद्य्र्थ्याची माहिती'!B50</f>
        <v>0</v>
      </c>
      <c r="C50" s="33">
        <f>प्र.भाषा!E50</f>
        <v>0</v>
      </c>
      <c r="D50" s="33">
        <f>'व्दि.or संयुक्त भा'!E50</f>
        <v>0</v>
      </c>
      <c r="E50" s="33">
        <f>'तृ. भाषा'!E50</f>
        <v>0</v>
      </c>
      <c r="F50" s="33">
        <f>गणित!G50</f>
        <v>0</v>
      </c>
      <c r="G50" s="33">
        <f>'विज्ञान '!G50</f>
        <v>0</v>
      </c>
      <c r="H50" s="44">
        <f>'समाज शास्र'!G50</f>
        <v>0</v>
      </c>
      <c r="I50" s="33">
        <f t="shared" si="6"/>
        <v>0</v>
      </c>
      <c r="J50" s="49">
        <f t="shared" si="7"/>
        <v>0</v>
      </c>
      <c r="K50" s="50">
        <f>RANK(J50,$J$10:$J$69,0)+COUNTIF($J$10:J50,J50)-1</f>
        <v>41</v>
      </c>
      <c r="L50" s="44" t="str">
        <f t="shared" si="8"/>
        <v>D</v>
      </c>
      <c r="M50" s="44" t="str">
        <f t="shared" si="9"/>
        <v>D</v>
      </c>
      <c r="N50" s="44" t="str">
        <f t="shared" si="10"/>
        <v>D</v>
      </c>
      <c r="O50" s="33">
        <f t="shared" si="11"/>
        <v>6</v>
      </c>
      <c r="P50" s="42" t="str">
        <f t="shared" si="12"/>
        <v>F6</v>
      </c>
      <c r="Q50" s="12">
        <f>'आ.शा.शिक्षण'!H50</f>
        <v>0</v>
      </c>
      <c r="R50" s="33" t="str">
        <f t="shared" si="13"/>
        <v>D</v>
      </c>
      <c r="S50" s="12">
        <f>जलसुरक्षा!J50</f>
        <v>0</v>
      </c>
      <c r="T50" s="58" t="str">
        <f t="shared" si="5"/>
        <v>D</v>
      </c>
      <c r="U50" s="12">
        <f>संरक्षणशास्र!E50</f>
        <v>0</v>
      </c>
      <c r="V50" s="33" t="str">
        <f t="shared" si="14"/>
        <v>D</v>
      </c>
      <c r="W50" s="54"/>
    </row>
    <row r="51" spans="1:23" s="19" customFormat="1" ht="21.6" customHeight="1">
      <c r="A51" s="24">
        <f>'विद्य्र्थ्याची माहिती'!A51</f>
        <v>42</v>
      </c>
      <c r="B51" s="25">
        <f>'विद्य्र्थ्याची माहिती'!B51</f>
        <v>0</v>
      </c>
      <c r="C51" s="33">
        <f>प्र.भाषा!E51</f>
        <v>0</v>
      </c>
      <c r="D51" s="33">
        <f>'व्दि.or संयुक्त भा'!E51</f>
        <v>0</v>
      </c>
      <c r="E51" s="33">
        <f>'तृ. भाषा'!E51</f>
        <v>0</v>
      </c>
      <c r="F51" s="33">
        <f>गणित!G51</f>
        <v>0</v>
      </c>
      <c r="G51" s="33">
        <f>'विज्ञान '!G51</f>
        <v>0</v>
      </c>
      <c r="H51" s="44">
        <f>'समाज शास्र'!G51</f>
        <v>0</v>
      </c>
      <c r="I51" s="33">
        <f t="shared" si="6"/>
        <v>0</v>
      </c>
      <c r="J51" s="49">
        <f t="shared" si="7"/>
        <v>0</v>
      </c>
      <c r="K51" s="50">
        <f>RANK(J51,$J$10:$J$69,0)+COUNTIF($J$10:J51,J51)-1</f>
        <v>42</v>
      </c>
      <c r="L51" s="44" t="str">
        <f t="shared" si="8"/>
        <v>D</v>
      </c>
      <c r="M51" s="44" t="str">
        <f t="shared" si="9"/>
        <v>D</v>
      </c>
      <c r="N51" s="44" t="str">
        <f t="shared" si="10"/>
        <v>D</v>
      </c>
      <c r="O51" s="33">
        <f t="shared" si="11"/>
        <v>6</v>
      </c>
      <c r="P51" s="42" t="str">
        <f t="shared" si="12"/>
        <v>F6</v>
      </c>
      <c r="Q51" s="12">
        <f>'आ.शा.शिक्षण'!H51</f>
        <v>0</v>
      </c>
      <c r="R51" s="33" t="str">
        <f t="shared" si="13"/>
        <v>D</v>
      </c>
      <c r="S51" s="12">
        <f>जलसुरक्षा!J51</f>
        <v>0</v>
      </c>
      <c r="T51" s="58" t="str">
        <f t="shared" si="5"/>
        <v>D</v>
      </c>
      <c r="U51" s="12">
        <f>संरक्षणशास्र!E51</f>
        <v>0</v>
      </c>
      <c r="V51" s="33" t="str">
        <f t="shared" si="14"/>
        <v>D</v>
      </c>
      <c r="W51" s="54"/>
    </row>
    <row r="52" spans="1:23" s="19" customFormat="1" ht="21.6" customHeight="1">
      <c r="A52" s="24">
        <f>'विद्य्र्थ्याची माहिती'!A52</f>
        <v>43</v>
      </c>
      <c r="B52" s="25">
        <f>'विद्य्र्थ्याची माहिती'!B52</f>
        <v>0</v>
      </c>
      <c r="C52" s="33">
        <f>प्र.भाषा!E52</f>
        <v>0</v>
      </c>
      <c r="D52" s="33">
        <f>'व्दि.or संयुक्त भा'!E52</f>
        <v>0</v>
      </c>
      <c r="E52" s="33">
        <f>'तृ. भाषा'!E52</f>
        <v>0</v>
      </c>
      <c r="F52" s="33">
        <f>गणित!G52</f>
        <v>0</v>
      </c>
      <c r="G52" s="33">
        <f>'विज्ञान '!G52</f>
        <v>0</v>
      </c>
      <c r="H52" s="44">
        <f>'समाज शास्र'!G52</f>
        <v>0</v>
      </c>
      <c r="I52" s="33">
        <f t="shared" si="6"/>
        <v>0</v>
      </c>
      <c r="J52" s="49">
        <f t="shared" si="7"/>
        <v>0</v>
      </c>
      <c r="K52" s="50">
        <f>RANK(J52,$J$10:$J$69,0)+COUNTIF($J$10:J52,J52)-1</f>
        <v>43</v>
      </c>
      <c r="L52" s="44" t="str">
        <f t="shared" si="8"/>
        <v>D</v>
      </c>
      <c r="M52" s="44" t="str">
        <f t="shared" si="9"/>
        <v>D</v>
      </c>
      <c r="N52" s="44" t="str">
        <f t="shared" si="10"/>
        <v>D</v>
      </c>
      <c r="O52" s="33">
        <f t="shared" si="11"/>
        <v>6</v>
      </c>
      <c r="P52" s="42" t="str">
        <f t="shared" si="12"/>
        <v>F6</v>
      </c>
      <c r="Q52" s="12">
        <f>'आ.शा.शिक्षण'!H52</f>
        <v>0</v>
      </c>
      <c r="R52" s="33" t="str">
        <f t="shared" si="13"/>
        <v>D</v>
      </c>
      <c r="S52" s="12">
        <f>जलसुरक्षा!J52</f>
        <v>0</v>
      </c>
      <c r="T52" s="58" t="str">
        <f t="shared" si="5"/>
        <v>D</v>
      </c>
      <c r="U52" s="12">
        <f>संरक्षणशास्र!E52</f>
        <v>0</v>
      </c>
      <c r="V52" s="33" t="str">
        <f t="shared" si="14"/>
        <v>D</v>
      </c>
      <c r="W52" s="54"/>
    </row>
    <row r="53" spans="1:23" s="19" customFormat="1" ht="21.6" customHeight="1">
      <c r="A53" s="24">
        <f>'विद्य्र्थ्याची माहिती'!A53</f>
        <v>44</v>
      </c>
      <c r="B53" s="25">
        <f>'विद्य्र्थ्याची माहिती'!B53</f>
        <v>0</v>
      </c>
      <c r="C53" s="33">
        <f>प्र.भाषा!E53</f>
        <v>0</v>
      </c>
      <c r="D53" s="33">
        <f>'व्दि.or संयुक्त भा'!E53</f>
        <v>0</v>
      </c>
      <c r="E53" s="33">
        <f>'तृ. भाषा'!E53</f>
        <v>0</v>
      </c>
      <c r="F53" s="33">
        <f>गणित!G53</f>
        <v>0</v>
      </c>
      <c r="G53" s="33">
        <f>'विज्ञान '!G53</f>
        <v>0</v>
      </c>
      <c r="H53" s="44">
        <f>'समाज शास्र'!G53</f>
        <v>0</v>
      </c>
      <c r="I53" s="33">
        <f t="shared" si="6"/>
        <v>0</v>
      </c>
      <c r="J53" s="49">
        <f t="shared" si="7"/>
        <v>0</v>
      </c>
      <c r="K53" s="50">
        <f>RANK(J53,$J$10:$J$69,0)+COUNTIF($J$10:J53,J53)-1</f>
        <v>44</v>
      </c>
      <c r="L53" s="44" t="str">
        <f t="shared" si="8"/>
        <v>D</v>
      </c>
      <c r="M53" s="44" t="str">
        <f t="shared" si="9"/>
        <v>D</v>
      </c>
      <c r="N53" s="44" t="str">
        <f t="shared" si="10"/>
        <v>D</v>
      </c>
      <c r="O53" s="33">
        <f t="shared" si="11"/>
        <v>6</v>
      </c>
      <c r="P53" s="42" t="str">
        <f t="shared" si="12"/>
        <v>F6</v>
      </c>
      <c r="Q53" s="12">
        <f>'आ.शा.शिक्षण'!H53</f>
        <v>0</v>
      </c>
      <c r="R53" s="33" t="str">
        <f t="shared" si="13"/>
        <v>D</v>
      </c>
      <c r="S53" s="12">
        <f>जलसुरक्षा!J53</f>
        <v>0</v>
      </c>
      <c r="T53" s="58" t="str">
        <f t="shared" si="5"/>
        <v>D</v>
      </c>
      <c r="U53" s="12">
        <f>संरक्षणशास्र!E53</f>
        <v>0</v>
      </c>
      <c r="V53" s="33" t="str">
        <f t="shared" si="14"/>
        <v>D</v>
      </c>
      <c r="W53" s="54"/>
    </row>
    <row r="54" spans="1:23" s="19" customFormat="1" ht="21.6" customHeight="1">
      <c r="A54" s="24">
        <f>'विद्य्र्थ्याची माहिती'!A54</f>
        <v>45</v>
      </c>
      <c r="B54" s="25">
        <f>'विद्य्र्थ्याची माहिती'!B54</f>
        <v>0</v>
      </c>
      <c r="C54" s="33">
        <f>प्र.भाषा!E54</f>
        <v>0</v>
      </c>
      <c r="D54" s="33">
        <f>'व्दि.or संयुक्त भा'!E54</f>
        <v>0</v>
      </c>
      <c r="E54" s="33">
        <f>'तृ. भाषा'!E54</f>
        <v>0</v>
      </c>
      <c r="F54" s="33">
        <f>गणित!G54</f>
        <v>0</v>
      </c>
      <c r="G54" s="33">
        <f>'विज्ञान '!G54</f>
        <v>0</v>
      </c>
      <c r="H54" s="44">
        <f>'समाज शास्र'!G54</f>
        <v>0</v>
      </c>
      <c r="I54" s="33">
        <f t="shared" si="6"/>
        <v>0</v>
      </c>
      <c r="J54" s="49">
        <f t="shared" si="7"/>
        <v>0</v>
      </c>
      <c r="K54" s="50">
        <f>RANK(J54,$J$10:$J$69,0)+COUNTIF($J$10:J54,J54)-1</f>
        <v>45</v>
      </c>
      <c r="L54" s="44" t="str">
        <f t="shared" si="8"/>
        <v>D</v>
      </c>
      <c r="M54" s="44" t="str">
        <f t="shared" si="9"/>
        <v>D</v>
      </c>
      <c r="N54" s="44" t="str">
        <f t="shared" si="10"/>
        <v>D</v>
      </c>
      <c r="O54" s="33">
        <f t="shared" si="11"/>
        <v>6</v>
      </c>
      <c r="P54" s="42" t="str">
        <f t="shared" si="12"/>
        <v>F6</v>
      </c>
      <c r="Q54" s="12">
        <f>'आ.शा.शिक्षण'!H54</f>
        <v>0</v>
      </c>
      <c r="R54" s="33" t="str">
        <f t="shared" si="13"/>
        <v>D</v>
      </c>
      <c r="S54" s="12">
        <f>जलसुरक्षा!J54</f>
        <v>0</v>
      </c>
      <c r="T54" s="58" t="str">
        <f t="shared" si="5"/>
        <v>D</v>
      </c>
      <c r="U54" s="12">
        <f>संरक्षणशास्र!E54</f>
        <v>0</v>
      </c>
      <c r="V54" s="33" t="str">
        <f t="shared" si="14"/>
        <v>D</v>
      </c>
      <c r="W54" s="54"/>
    </row>
    <row r="55" spans="1:23" s="19" customFormat="1" ht="21.6" customHeight="1">
      <c r="A55" s="24">
        <f>'विद्य्र्थ्याची माहिती'!A55</f>
        <v>46</v>
      </c>
      <c r="B55" s="25">
        <f>'विद्य्र्थ्याची माहिती'!B55</f>
        <v>0</v>
      </c>
      <c r="C55" s="33">
        <f>प्र.भाषा!E55</f>
        <v>0</v>
      </c>
      <c r="D55" s="33">
        <f>'व्दि.or संयुक्त भा'!E55</f>
        <v>0</v>
      </c>
      <c r="E55" s="33">
        <f>'तृ. भाषा'!E55</f>
        <v>0</v>
      </c>
      <c r="F55" s="33">
        <f>गणित!G55</f>
        <v>0</v>
      </c>
      <c r="G55" s="33">
        <f>'विज्ञान '!G55</f>
        <v>0</v>
      </c>
      <c r="H55" s="44">
        <f>'समाज शास्र'!G55</f>
        <v>0</v>
      </c>
      <c r="I55" s="33">
        <f t="shared" si="6"/>
        <v>0</v>
      </c>
      <c r="J55" s="49">
        <f t="shared" si="7"/>
        <v>0</v>
      </c>
      <c r="K55" s="50">
        <f>RANK(J55,$J$10:$J$69,0)+COUNTIF($J$10:J55,J55)-1</f>
        <v>46</v>
      </c>
      <c r="L55" s="44" t="str">
        <f t="shared" si="8"/>
        <v>D</v>
      </c>
      <c r="M55" s="44" t="str">
        <f t="shared" si="9"/>
        <v>D</v>
      </c>
      <c r="N55" s="44" t="str">
        <f t="shared" si="10"/>
        <v>D</v>
      </c>
      <c r="O55" s="33">
        <f t="shared" si="11"/>
        <v>6</v>
      </c>
      <c r="P55" s="42" t="str">
        <f t="shared" si="12"/>
        <v>F6</v>
      </c>
      <c r="Q55" s="12">
        <f>'आ.शा.शिक्षण'!H55</f>
        <v>0</v>
      </c>
      <c r="R55" s="33" t="str">
        <f t="shared" si="13"/>
        <v>D</v>
      </c>
      <c r="S55" s="12">
        <f>जलसुरक्षा!J55</f>
        <v>0</v>
      </c>
      <c r="T55" s="58" t="str">
        <f t="shared" si="5"/>
        <v>D</v>
      </c>
      <c r="U55" s="12">
        <f>संरक्षणशास्र!E55</f>
        <v>0</v>
      </c>
      <c r="V55" s="33" t="str">
        <f t="shared" si="14"/>
        <v>D</v>
      </c>
      <c r="W55" s="54"/>
    </row>
    <row r="56" spans="1:23" s="19" customFormat="1" ht="21.6" customHeight="1">
      <c r="A56" s="24">
        <f>'विद्य्र्थ्याची माहिती'!A56</f>
        <v>47</v>
      </c>
      <c r="B56" s="25">
        <f>'विद्य्र्थ्याची माहिती'!B56</f>
        <v>0</v>
      </c>
      <c r="C56" s="33">
        <f>प्र.भाषा!E56</f>
        <v>0</v>
      </c>
      <c r="D56" s="33">
        <f>'व्दि.or संयुक्त भा'!E56</f>
        <v>0</v>
      </c>
      <c r="E56" s="33">
        <f>'तृ. भाषा'!E56</f>
        <v>0</v>
      </c>
      <c r="F56" s="33">
        <f>गणित!G56</f>
        <v>0</v>
      </c>
      <c r="G56" s="33">
        <f>'विज्ञान '!G56</f>
        <v>0</v>
      </c>
      <c r="H56" s="44">
        <f>'समाज शास्र'!G56</f>
        <v>0</v>
      </c>
      <c r="I56" s="33">
        <f t="shared" si="6"/>
        <v>0</v>
      </c>
      <c r="J56" s="49">
        <f t="shared" si="7"/>
        <v>0</v>
      </c>
      <c r="K56" s="50">
        <f>RANK(J56,$J$10:$J$69,0)+COUNTIF($J$10:J56,J56)-1</f>
        <v>47</v>
      </c>
      <c r="L56" s="44" t="str">
        <f t="shared" si="8"/>
        <v>D</v>
      </c>
      <c r="M56" s="44" t="str">
        <f t="shared" si="9"/>
        <v>D</v>
      </c>
      <c r="N56" s="44" t="str">
        <f t="shared" si="10"/>
        <v>D</v>
      </c>
      <c r="O56" s="33">
        <f t="shared" si="11"/>
        <v>6</v>
      </c>
      <c r="P56" s="42" t="str">
        <f t="shared" si="12"/>
        <v>F6</v>
      </c>
      <c r="Q56" s="12">
        <f>'आ.शा.शिक्षण'!H56</f>
        <v>0</v>
      </c>
      <c r="R56" s="33" t="str">
        <f t="shared" si="13"/>
        <v>D</v>
      </c>
      <c r="S56" s="12">
        <f>जलसुरक्षा!J56</f>
        <v>0</v>
      </c>
      <c r="T56" s="58" t="str">
        <f t="shared" si="5"/>
        <v>D</v>
      </c>
      <c r="U56" s="12">
        <f>संरक्षणशास्र!E56</f>
        <v>0</v>
      </c>
      <c r="V56" s="33" t="str">
        <f t="shared" si="14"/>
        <v>D</v>
      </c>
      <c r="W56" s="54"/>
    </row>
    <row r="57" spans="1:23" s="19" customFormat="1" ht="21.6" customHeight="1">
      <c r="A57" s="24">
        <f>'विद्य्र्थ्याची माहिती'!A57</f>
        <v>48</v>
      </c>
      <c r="B57" s="25">
        <f>'विद्य्र्थ्याची माहिती'!B57</f>
        <v>0</v>
      </c>
      <c r="C57" s="33">
        <f>प्र.भाषा!E57</f>
        <v>0</v>
      </c>
      <c r="D57" s="33">
        <f>'व्दि.or संयुक्त भा'!E57</f>
        <v>0</v>
      </c>
      <c r="E57" s="33">
        <f>'तृ. भाषा'!E57</f>
        <v>0</v>
      </c>
      <c r="F57" s="33">
        <f>गणित!G57</f>
        <v>0</v>
      </c>
      <c r="G57" s="33">
        <f>'विज्ञान '!G57</f>
        <v>0</v>
      </c>
      <c r="H57" s="44">
        <f>'समाज शास्र'!G57</f>
        <v>0</v>
      </c>
      <c r="I57" s="33">
        <f t="shared" si="6"/>
        <v>0</v>
      </c>
      <c r="J57" s="49">
        <f t="shared" si="7"/>
        <v>0</v>
      </c>
      <c r="K57" s="50">
        <f>RANK(J57,$J$10:$J$69,0)+COUNTIF($J$10:J57,J57)-1</f>
        <v>48</v>
      </c>
      <c r="L57" s="44" t="str">
        <f t="shared" si="8"/>
        <v>D</v>
      </c>
      <c r="M57" s="44" t="str">
        <f t="shared" si="9"/>
        <v>C</v>
      </c>
      <c r="N57" s="44" t="str">
        <f t="shared" si="10"/>
        <v>D</v>
      </c>
      <c r="O57" s="33">
        <f t="shared" si="11"/>
        <v>6</v>
      </c>
      <c r="P57" s="42" t="str">
        <f t="shared" si="12"/>
        <v>F6</v>
      </c>
      <c r="Q57" s="12">
        <f>'आ.शा.शिक्षण'!H57</f>
        <v>0</v>
      </c>
      <c r="R57" s="33" t="str">
        <f t="shared" si="13"/>
        <v>D</v>
      </c>
      <c r="S57" s="12">
        <f>जलसुरक्षा!J57</f>
        <v>21</v>
      </c>
      <c r="T57" s="58" t="str">
        <f t="shared" si="5"/>
        <v>C</v>
      </c>
      <c r="U57" s="12">
        <f>संरक्षणशास्र!E57</f>
        <v>0</v>
      </c>
      <c r="V57" s="33" t="str">
        <f t="shared" si="14"/>
        <v>D</v>
      </c>
      <c r="W57" s="54"/>
    </row>
    <row r="58" spans="1:23" s="19" customFormat="1" ht="21.6" customHeight="1">
      <c r="A58" s="24">
        <f>'विद्य्र्थ्याची माहिती'!A58</f>
        <v>49</v>
      </c>
      <c r="B58" s="25">
        <f>'विद्य्र्थ्याची माहिती'!B58</f>
        <v>0</v>
      </c>
      <c r="C58" s="33">
        <f>प्र.भाषा!E58</f>
        <v>0</v>
      </c>
      <c r="D58" s="33">
        <f>'व्दि.or संयुक्त भा'!E58</f>
        <v>0</v>
      </c>
      <c r="E58" s="33">
        <f>'तृ. भाषा'!E58</f>
        <v>0</v>
      </c>
      <c r="F58" s="33">
        <f>गणित!G58</f>
        <v>0</v>
      </c>
      <c r="G58" s="33">
        <f>'विज्ञान '!G58</f>
        <v>0</v>
      </c>
      <c r="H58" s="44">
        <f>'समाज शास्र'!G58</f>
        <v>0</v>
      </c>
      <c r="I58" s="33">
        <f t="shared" si="6"/>
        <v>0</v>
      </c>
      <c r="J58" s="49">
        <f t="shared" si="7"/>
        <v>0</v>
      </c>
      <c r="K58" s="50">
        <f>RANK(J58,$J$10:$J$69,0)+COUNTIF($J$10:J58,J58)-1</f>
        <v>49</v>
      </c>
      <c r="L58" s="44" t="str">
        <f t="shared" si="8"/>
        <v>D</v>
      </c>
      <c r="M58" s="44" t="str">
        <f t="shared" si="9"/>
        <v>C</v>
      </c>
      <c r="N58" s="44" t="str">
        <f t="shared" si="10"/>
        <v>D</v>
      </c>
      <c r="O58" s="33">
        <f t="shared" si="11"/>
        <v>6</v>
      </c>
      <c r="P58" s="42" t="str">
        <f t="shared" si="12"/>
        <v>F6</v>
      </c>
      <c r="Q58" s="12">
        <f>'आ.शा.शिक्षण'!H58</f>
        <v>0</v>
      </c>
      <c r="R58" s="33" t="str">
        <f t="shared" si="13"/>
        <v>D</v>
      </c>
      <c r="S58" s="12">
        <f>जलसुरक्षा!J58</f>
        <v>22</v>
      </c>
      <c r="T58" s="58" t="str">
        <f t="shared" si="5"/>
        <v>C</v>
      </c>
      <c r="U58" s="12">
        <f>संरक्षणशास्र!E58</f>
        <v>0</v>
      </c>
      <c r="V58" s="33" t="str">
        <f t="shared" si="14"/>
        <v>D</v>
      </c>
      <c r="W58" s="54"/>
    </row>
    <row r="59" spans="1:23" s="19" customFormat="1" ht="21.6" customHeight="1">
      <c r="A59" s="24">
        <f>'विद्य्र्थ्याची माहिती'!A59</f>
        <v>50</v>
      </c>
      <c r="B59" s="25">
        <f>'विद्य्र्थ्याची माहिती'!B59</f>
        <v>0</v>
      </c>
      <c r="C59" s="33">
        <f>प्र.भाषा!E59</f>
        <v>0</v>
      </c>
      <c r="D59" s="33">
        <f>'व्दि.or संयुक्त भा'!E59</f>
        <v>0</v>
      </c>
      <c r="E59" s="33">
        <f>'तृ. भाषा'!E59</f>
        <v>0</v>
      </c>
      <c r="F59" s="33">
        <f>गणित!G59</f>
        <v>0</v>
      </c>
      <c r="G59" s="33">
        <f>'विज्ञान '!G59</f>
        <v>0</v>
      </c>
      <c r="H59" s="44">
        <f>'समाज शास्र'!G59</f>
        <v>0</v>
      </c>
      <c r="I59" s="33">
        <f t="shared" si="6"/>
        <v>0</v>
      </c>
      <c r="J59" s="49">
        <f t="shared" si="7"/>
        <v>0</v>
      </c>
      <c r="K59" s="50">
        <f>RANK(J59,$J$10:$J$69,0)+COUNTIF($J$10:J59,J59)-1</f>
        <v>50</v>
      </c>
      <c r="L59" s="44" t="str">
        <f t="shared" si="8"/>
        <v>D</v>
      </c>
      <c r="M59" s="44" t="str">
        <f t="shared" si="9"/>
        <v>B</v>
      </c>
      <c r="N59" s="44" t="str">
        <f t="shared" si="10"/>
        <v>D</v>
      </c>
      <c r="O59" s="33">
        <f t="shared" si="11"/>
        <v>6</v>
      </c>
      <c r="P59" s="42" t="str">
        <f t="shared" si="12"/>
        <v>F6</v>
      </c>
      <c r="Q59" s="12">
        <f>'आ.शा.शिक्षण'!H59</f>
        <v>0</v>
      </c>
      <c r="R59" s="33" t="str">
        <f t="shared" si="13"/>
        <v>D</v>
      </c>
      <c r="S59" s="12">
        <f>जलसुरक्षा!J59</f>
        <v>29</v>
      </c>
      <c r="T59" s="58" t="str">
        <f t="shared" si="5"/>
        <v>B</v>
      </c>
      <c r="U59" s="12">
        <f>संरक्षणशास्र!E59</f>
        <v>0</v>
      </c>
      <c r="V59" s="33" t="str">
        <f t="shared" si="14"/>
        <v>D</v>
      </c>
      <c r="W59" s="54"/>
    </row>
    <row r="60" spans="1:23" s="11" customFormat="1" ht="21.6" customHeight="1">
      <c r="A60" s="325">
        <f>'विद्य्र्थ्याची माहिती'!A60</f>
        <v>51</v>
      </c>
      <c r="B60" s="326">
        <f>'विद्य्र्थ्याची माहिती'!B60</f>
        <v>0</v>
      </c>
      <c r="C60" s="327">
        <f>प्र.भाषा!E60</f>
        <v>0</v>
      </c>
      <c r="D60" s="327">
        <f>'व्दि.or संयुक्त भा'!E60</f>
        <v>0</v>
      </c>
      <c r="E60" s="327">
        <f>'तृ. भाषा'!E60</f>
        <v>0</v>
      </c>
      <c r="F60" s="327">
        <f>गणित!G60</f>
        <v>0</v>
      </c>
      <c r="G60" s="327">
        <f>'विज्ञान '!G60</f>
        <v>0</v>
      </c>
      <c r="H60" s="328">
        <f>'समाज शास्र'!G60</f>
        <v>0</v>
      </c>
      <c r="I60" s="327">
        <f t="shared" si="6"/>
        <v>0</v>
      </c>
      <c r="J60" s="329">
        <f t="shared" si="7"/>
        <v>0</v>
      </c>
      <c r="K60" s="330">
        <f>RANK(J60,$J$10:$J$69,0)+COUNTIF($J$10:J60,J60)-1</f>
        <v>51</v>
      </c>
      <c r="L60" s="328" t="str">
        <f t="shared" si="8"/>
        <v>D</v>
      </c>
      <c r="M60" s="328" t="str">
        <f t="shared" si="9"/>
        <v>A</v>
      </c>
      <c r="N60" s="328" t="str">
        <f t="shared" si="10"/>
        <v>D</v>
      </c>
      <c r="O60" s="327">
        <f t="shared" si="11"/>
        <v>6</v>
      </c>
      <c r="P60" s="331" t="str">
        <f t="shared" si="12"/>
        <v>F6</v>
      </c>
      <c r="Q60" s="10">
        <f>'आ.शा.शिक्षण'!H60</f>
        <v>0</v>
      </c>
      <c r="R60" s="327" t="str">
        <f t="shared" si="13"/>
        <v>D</v>
      </c>
      <c r="S60" s="10">
        <f>जलसुरक्षा!J60</f>
        <v>34</v>
      </c>
      <c r="T60" s="201" t="str">
        <f t="shared" si="5"/>
        <v>A</v>
      </c>
      <c r="U60" s="10">
        <f>संरक्षणशास्र!E60</f>
        <v>0</v>
      </c>
      <c r="V60" s="327" t="str">
        <f t="shared" si="14"/>
        <v>D</v>
      </c>
      <c r="W60" s="15"/>
    </row>
    <row r="61" spans="1:23" s="11" customFormat="1" ht="21.6" customHeight="1">
      <c r="A61" s="325">
        <f>'विद्य्र्थ्याची माहिती'!A61</f>
        <v>52</v>
      </c>
      <c r="B61" s="326">
        <f>'विद्य्र्थ्याची माहिती'!B61</f>
        <v>0</v>
      </c>
      <c r="C61" s="327">
        <f>प्र.भाषा!E61</f>
        <v>0</v>
      </c>
      <c r="D61" s="327">
        <f>'व्दि.or संयुक्त भा'!E61</f>
        <v>0</v>
      </c>
      <c r="E61" s="327">
        <f>'तृ. भाषा'!E61</f>
        <v>0</v>
      </c>
      <c r="F61" s="327">
        <f>गणित!G61</f>
        <v>0</v>
      </c>
      <c r="G61" s="327">
        <f>'विज्ञान '!G61</f>
        <v>0</v>
      </c>
      <c r="H61" s="328">
        <f>'समाज शास्र'!G61</f>
        <v>0</v>
      </c>
      <c r="I61" s="327">
        <f t="shared" si="6"/>
        <v>0</v>
      </c>
      <c r="J61" s="329">
        <f t="shared" si="7"/>
        <v>0</v>
      </c>
      <c r="K61" s="330">
        <f>RANK(J61,$J$10:$J$69,0)+COUNTIF($J$10:J61,J61)-1</f>
        <v>52</v>
      </c>
      <c r="L61" s="328" t="str">
        <f t="shared" si="8"/>
        <v>D</v>
      </c>
      <c r="M61" s="328" t="str">
        <f t="shared" si="9"/>
        <v>A</v>
      </c>
      <c r="N61" s="328" t="str">
        <f t="shared" si="10"/>
        <v>D</v>
      </c>
      <c r="O61" s="327">
        <f t="shared" si="11"/>
        <v>6</v>
      </c>
      <c r="P61" s="331" t="str">
        <f t="shared" si="12"/>
        <v>F6</v>
      </c>
      <c r="Q61" s="10">
        <f>'आ.शा.शिक्षण'!H61</f>
        <v>0</v>
      </c>
      <c r="R61" s="327" t="str">
        <f t="shared" si="13"/>
        <v>D</v>
      </c>
      <c r="S61" s="10">
        <f>जलसुरक्षा!J61</f>
        <v>30</v>
      </c>
      <c r="T61" s="201" t="str">
        <f t="shared" si="5"/>
        <v>A</v>
      </c>
      <c r="U61" s="10">
        <f>संरक्षणशास्र!E61</f>
        <v>0</v>
      </c>
      <c r="V61" s="327" t="str">
        <f t="shared" si="14"/>
        <v>D</v>
      </c>
      <c r="W61" s="15"/>
    </row>
    <row r="62" spans="1:23" s="11" customFormat="1" ht="21.6" customHeight="1">
      <c r="A62" s="325">
        <f>'विद्य्र्थ्याची माहिती'!A62</f>
        <v>53</v>
      </c>
      <c r="B62" s="326">
        <f>'विद्य्र्थ्याची माहिती'!B62</f>
        <v>0</v>
      </c>
      <c r="C62" s="327">
        <f>प्र.भाषा!E62</f>
        <v>0</v>
      </c>
      <c r="D62" s="327">
        <f>'व्दि.or संयुक्त भा'!E62</f>
        <v>0</v>
      </c>
      <c r="E62" s="327">
        <f>'तृ. भाषा'!E62</f>
        <v>0</v>
      </c>
      <c r="F62" s="327">
        <f>गणित!G62</f>
        <v>0</v>
      </c>
      <c r="G62" s="327">
        <f>'विज्ञान '!G62</f>
        <v>0</v>
      </c>
      <c r="H62" s="328">
        <f>'समाज शास्र'!G62</f>
        <v>0</v>
      </c>
      <c r="I62" s="327">
        <f t="shared" si="6"/>
        <v>0</v>
      </c>
      <c r="J62" s="329">
        <f t="shared" si="7"/>
        <v>0</v>
      </c>
      <c r="K62" s="330">
        <f>RANK(J62,$J$10:$J$69,0)+COUNTIF($J$10:J62,J62)-1</f>
        <v>53</v>
      </c>
      <c r="L62" s="328" t="str">
        <f t="shared" si="8"/>
        <v>D</v>
      </c>
      <c r="M62" s="328" t="str">
        <f t="shared" si="9"/>
        <v>B</v>
      </c>
      <c r="N62" s="328" t="str">
        <f t="shared" si="10"/>
        <v>D</v>
      </c>
      <c r="O62" s="327">
        <f t="shared" si="11"/>
        <v>6</v>
      </c>
      <c r="P62" s="331" t="str">
        <f t="shared" si="12"/>
        <v>F6</v>
      </c>
      <c r="Q62" s="10">
        <f>'आ.शा.शिक्षण'!H62</f>
        <v>0</v>
      </c>
      <c r="R62" s="327" t="str">
        <f t="shared" si="13"/>
        <v>D</v>
      </c>
      <c r="S62" s="10">
        <f>जलसुरक्षा!J62</f>
        <v>28.466666666666669</v>
      </c>
      <c r="T62" s="201" t="str">
        <f t="shared" si="5"/>
        <v>B</v>
      </c>
      <c r="U62" s="10">
        <f>संरक्षणशास्र!E62</f>
        <v>0</v>
      </c>
      <c r="V62" s="327" t="str">
        <f t="shared" si="14"/>
        <v>D</v>
      </c>
      <c r="W62" s="15"/>
    </row>
    <row r="63" spans="1:23" s="11" customFormat="1" ht="21.6" customHeight="1">
      <c r="A63" s="325">
        <f>'विद्य्र्थ्याची माहिती'!A63</f>
        <v>54</v>
      </c>
      <c r="B63" s="326">
        <f>'विद्य्र्थ्याची माहिती'!B63</f>
        <v>0</v>
      </c>
      <c r="C63" s="327">
        <f>प्र.भाषा!E63</f>
        <v>0</v>
      </c>
      <c r="D63" s="327">
        <f>'व्दि.or संयुक्त भा'!E63</f>
        <v>0</v>
      </c>
      <c r="E63" s="327">
        <f>'तृ. भाषा'!E63</f>
        <v>0</v>
      </c>
      <c r="F63" s="327">
        <f>गणित!G63</f>
        <v>0</v>
      </c>
      <c r="G63" s="327">
        <f>'विज्ञान '!G63</f>
        <v>0</v>
      </c>
      <c r="H63" s="328">
        <f>'समाज शास्र'!G63</f>
        <v>0</v>
      </c>
      <c r="I63" s="327">
        <f t="shared" si="6"/>
        <v>0</v>
      </c>
      <c r="J63" s="329">
        <f t="shared" si="7"/>
        <v>0</v>
      </c>
      <c r="K63" s="330">
        <f>RANK(J63,$J$10:$J$69,0)+COUNTIF($J$10:J63,J63)-1</f>
        <v>54</v>
      </c>
      <c r="L63" s="328" t="str">
        <f t="shared" si="8"/>
        <v>D</v>
      </c>
      <c r="M63" s="328" t="str">
        <f t="shared" si="9"/>
        <v>B</v>
      </c>
      <c r="N63" s="328" t="str">
        <f t="shared" si="10"/>
        <v>D</v>
      </c>
      <c r="O63" s="327">
        <f t="shared" si="11"/>
        <v>6</v>
      </c>
      <c r="P63" s="331" t="str">
        <f t="shared" si="12"/>
        <v>F6</v>
      </c>
      <c r="Q63" s="10">
        <f>'आ.शा.शिक्षण'!H63</f>
        <v>0</v>
      </c>
      <c r="R63" s="327" t="str">
        <f t="shared" si="13"/>
        <v>D</v>
      </c>
      <c r="S63" s="10">
        <f>जलसुरक्षा!J63</f>
        <v>29.73333333333337</v>
      </c>
      <c r="T63" s="201" t="str">
        <f t="shared" si="5"/>
        <v>B</v>
      </c>
      <c r="U63" s="10">
        <f>संरक्षणशास्र!E63</f>
        <v>0</v>
      </c>
      <c r="V63" s="327" t="str">
        <f t="shared" si="14"/>
        <v>D</v>
      </c>
      <c r="W63" s="15"/>
    </row>
    <row r="64" spans="1:23" s="11" customFormat="1" ht="21.6" customHeight="1">
      <c r="A64" s="325">
        <f>'विद्य्र्थ्याची माहिती'!A64</f>
        <v>55</v>
      </c>
      <c r="B64" s="326">
        <f>'विद्य्र्थ्याची माहिती'!B64</f>
        <v>0</v>
      </c>
      <c r="C64" s="327">
        <f>प्र.भाषा!E64</f>
        <v>0</v>
      </c>
      <c r="D64" s="327">
        <f>'व्दि.or संयुक्त भा'!E64</f>
        <v>0</v>
      </c>
      <c r="E64" s="327">
        <f>'तृ. भाषा'!E64</f>
        <v>0</v>
      </c>
      <c r="F64" s="327">
        <f>गणित!G64</f>
        <v>0</v>
      </c>
      <c r="G64" s="327">
        <f>'विज्ञान '!G64</f>
        <v>0</v>
      </c>
      <c r="H64" s="328">
        <f>'समाज शास्र'!G64</f>
        <v>0</v>
      </c>
      <c r="I64" s="327">
        <f t="shared" si="6"/>
        <v>0</v>
      </c>
      <c r="J64" s="329">
        <f t="shared" si="7"/>
        <v>0</v>
      </c>
      <c r="K64" s="330">
        <f>RANK(J64,$J$10:$J$69,0)+COUNTIF($J$10:J64,J64)-1</f>
        <v>55</v>
      </c>
      <c r="L64" s="328" t="str">
        <f t="shared" si="8"/>
        <v>D</v>
      </c>
      <c r="M64" s="328" t="str">
        <f t="shared" si="9"/>
        <v>B</v>
      </c>
      <c r="N64" s="328" t="str">
        <f t="shared" si="10"/>
        <v>D</v>
      </c>
      <c r="O64" s="327">
        <f t="shared" si="11"/>
        <v>6</v>
      </c>
      <c r="P64" s="331" t="str">
        <f t="shared" si="12"/>
        <v>F6</v>
      </c>
      <c r="Q64" s="10">
        <f>'आ.शा.शिक्षण'!H64</f>
        <v>0</v>
      </c>
      <c r="R64" s="327" t="str">
        <f t="shared" si="13"/>
        <v>D</v>
      </c>
      <c r="S64" s="10">
        <f>जलसुरक्षा!J64</f>
        <v>27.266666666666701</v>
      </c>
      <c r="T64" s="201" t="str">
        <f t="shared" si="5"/>
        <v>B</v>
      </c>
      <c r="U64" s="10">
        <f>संरक्षणशास्र!E64</f>
        <v>0</v>
      </c>
      <c r="V64" s="327" t="str">
        <f t="shared" si="14"/>
        <v>D</v>
      </c>
      <c r="W64" s="15"/>
    </row>
    <row r="65" spans="1:24" s="11" customFormat="1" ht="21.6" customHeight="1">
      <c r="A65" s="325">
        <f>'विद्य्र्थ्याची माहिती'!A65</f>
        <v>56</v>
      </c>
      <c r="B65" s="326">
        <f>'विद्य्र्थ्याची माहिती'!B65</f>
        <v>0</v>
      </c>
      <c r="C65" s="327">
        <f>प्र.भाषा!E65</f>
        <v>0</v>
      </c>
      <c r="D65" s="327">
        <f>'व्दि.or संयुक्त भा'!E65</f>
        <v>0</v>
      </c>
      <c r="E65" s="327">
        <f>'तृ. भाषा'!E65</f>
        <v>0</v>
      </c>
      <c r="F65" s="327">
        <f>गणित!G65</f>
        <v>0</v>
      </c>
      <c r="G65" s="327">
        <f>'विज्ञान '!G65</f>
        <v>0</v>
      </c>
      <c r="H65" s="328">
        <f>'समाज शास्र'!G65</f>
        <v>0</v>
      </c>
      <c r="I65" s="327">
        <f t="shared" si="6"/>
        <v>0</v>
      </c>
      <c r="J65" s="329">
        <f t="shared" si="7"/>
        <v>0</v>
      </c>
      <c r="K65" s="330">
        <f>RANK(J65,$J$10:$J$69,0)+COUNTIF($J$10:J65,J65)-1</f>
        <v>56</v>
      </c>
      <c r="L65" s="328" t="str">
        <f t="shared" si="8"/>
        <v>D</v>
      </c>
      <c r="M65" s="328" t="str">
        <f t="shared" si="9"/>
        <v>B</v>
      </c>
      <c r="N65" s="328" t="str">
        <f t="shared" si="10"/>
        <v>D</v>
      </c>
      <c r="O65" s="327">
        <f t="shared" si="11"/>
        <v>6</v>
      </c>
      <c r="P65" s="331" t="str">
        <f t="shared" si="12"/>
        <v>F6</v>
      </c>
      <c r="Q65" s="10">
        <f>'आ.शा.शिक्षण'!H65</f>
        <v>0</v>
      </c>
      <c r="R65" s="327" t="str">
        <f t="shared" si="13"/>
        <v>D</v>
      </c>
      <c r="S65" s="10">
        <f>जलसुरक्षा!J65</f>
        <v>28</v>
      </c>
      <c r="T65" s="201" t="str">
        <f t="shared" si="5"/>
        <v>B</v>
      </c>
      <c r="U65" s="10">
        <f>संरक्षणशास्र!E65</f>
        <v>0</v>
      </c>
      <c r="V65" s="327" t="str">
        <f t="shared" si="14"/>
        <v>D</v>
      </c>
      <c r="W65" s="15"/>
    </row>
    <row r="66" spans="1:24" s="11" customFormat="1" ht="21.6" customHeight="1">
      <c r="A66" s="325">
        <f>'विद्य्र्थ्याची माहिती'!A66</f>
        <v>57</v>
      </c>
      <c r="B66" s="326">
        <f>'विद्य्र्थ्याची माहिती'!B66</f>
        <v>0</v>
      </c>
      <c r="C66" s="327">
        <f>प्र.भाषा!E66</f>
        <v>0</v>
      </c>
      <c r="D66" s="327">
        <f>'व्दि.or संयुक्त भा'!E66</f>
        <v>0</v>
      </c>
      <c r="E66" s="327">
        <f>'तृ. भाषा'!E66</f>
        <v>0</v>
      </c>
      <c r="F66" s="327">
        <f>गणित!G66</f>
        <v>0</v>
      </c>
      <c r="G66" s="327">
        <f>'विज्ञान '!G66</f>
        <v>0</v>
      </c>
      <c r="H66" s="328">
        <f>'समाज शास्र'!G66</f>
        <v>0</v>
      </c>
      <c r="I66" s="327">
        <f t="shared" si="6"/>
        <v>0</v>
      </c>
      <c r="J66" s="329">
        <f t="shared" si="7"/>
        <v>0</v>
      </c>
      <c r="K66" s="330">
        <f>RANK(J66,$J$10:$J$69,0)+COUNTIF($J$10:J66,J66)-1</f>
        <v>57</v>
      </c>
      <c r="L66" s="328" t="str">
        <f t="shared" si="8"/>
        <v>D</v>
      </c>
      <c r="M66" s="328" t="str">
        <f t="shared" si="9"/>
        <v>B</v>
      </c>
      <c r="N66" s="328" t="str">
        <f t="shared" si="10"/>
        <v>D</v>
      </c>
      <c r="O66" s="327">
        <f t="shared" si="11"/>
        <v>6</v>
      </c>
      <c r="P66" s="331" t="str">
        <f t="shared" si="12"/>
        <v>F6</v>
      </c>
      <c r="Q66" s="10">
        <f>'आ.शा.शिक्षण'!H66</f>
        <v>0</v>
      </c>
      <c r="R66" s="327" t="str">
        <f t="shared" si="13"/>
        <v>D</v>
      </c>
      <c r="S66" s="10">
        <f>जलसुरक्षा!J66</f>
        <v>27</v>
      </c>
      <c r="T66" s="201" t="str">
        <f t="shared" si="5"/>
        <v>B</v>
      </c>
      <c r="U66" s="10">
        <f>संरक्षणशास्र!E66</f>
        <v>0</v>
      </c>
      <c r="V66" s="327" t="str">
        <f t="shared" si="14"/>
        <v>D</v>
      </c>
      <c r="W66" s="15"/>
    </row>
    <row r="67" spans="1:24" s="11" customFormat="1" ht="21.6" customHeight="1">
      <c r="A67" s="325">
        <f>'विद्य्र्थ्याची माहिती'!A67</f>
        <v>58</v>
      </c>
      <c r="B67" s="326">
        <f>'विद्य्र्थ्याची माहिती'!B67</f>
        <v>0</v>
      </c>
      <c r="C67" s="327">
        <f>प्र.भाषा!E67</f>
        <v>0</v>
      </c>
      <c r="D67" s="327">
        <f>'व्दि.or संयुक्त भा'!E67</f>
        <v>0</v>
      </c>
      <c r="E67" s="327">
        <f>'तृ. भाषा'!E67</f>
        <v>0</v>
      </c>
      <c r="F67" s="327">
        <f>गणित!G67</f>
        <v>0</v>
      </c>
      <c r="G67" s="327">
        <f>'विज्ञान '!G67</f>
        <v>0</v>
      </c>
      <c r="H67" s="328">
        <f>'समाज शास्र'!G67</f>
        <v>0</v>
      </c>
      <c r="I67" s="327">
        <f t="shared" si="6"/>
        <v>0</v>
      </c>
      <c r="J67" s="329">
        <f t="shared" si="7"/>
        <v>0</v>
      </c>
      <c r="K67" s="330">
        <f>RANK(J67,$J$10:$J$69,0)+COUNTIF($J$10:J67,J67)-1</f>
        <v>58</v>
      </c>
      <c r="L67" s="328" t="str">
        <f t="shared" si="8"/>
        <v>D</v>
      </c>
      <c r="M67" s="328" t="str">
        <f t="shared" si="9"/>
        <v>B</v>
      </c>
      <c r="N67" s="328" t="str">
        <f t="shared" si="10"/>
        <v>D</v>
      </c>
      <c r="O67" s="327">
        <f t="shared" si="11"/>
        <v>6</v>
      </c>
      <c r="P67" s="331" t="str">
        <f t="shared" si="12"/>
        <v>F6</v>
      </c>
      <c r="Q67" s="10">
        <f>'आ.शा.शिक्षण'!H67</f>
        <v>0</v>
      </c>
      <c r="R67" s="327" t="str">
        <f t="shared" si="13"/>
        <v>D</v>
      </c>
      <c r="S67" s="10">
        <f>जलसुरक्षा!J67</f>
        <v>29.466666666666669</v>
      </c>
      <c r="T67" s="201" t="str">
        <f t="shared" si="5"/>
        <v>B</v>
      </c>
      <c r="U67" s="10">
        <f>संरक्षणशास्र!E67</f>
        <v>0</v>
      </c>
      <c r="V67" s="327" t="str">
        <f t="shared" si="14"/>
        <v>D</v>
      </c>
      <c r="W67" s="15"/>
    </row>
    <row r="68" spans="1:24" s="11" customFormat="1" ht="21.6" customHeight="1">
      <c r="A68" s="325">
        <f>'विद्य्र्थ्याची माहिती'!A68</f>
        <v>59</v>
      </c>
      <c r="B68" s="326">
        <f>'विद्य्र्थ्याची माहिती'!B68</f>
        <v>0</v>
      </c>
      <c r="C68" s="327">
        <f>प्र.भाषा!E68</f>
        <v>0</v>
      </c>
      <c r="D68" s="327">
        <f>'व्दि.or संयुक्त भा'!E68</f>
        <v>0</v>
      </c>
      <c r="E68" s="327">
        <f>'तृ. भाषा'!E68</f>
        <v>0</v>
      </c>
      <c r="F68" s="327">
        <f>गणित!G68</f>
        <v>0</v>
      </c>
      <c r="G68" s="327">
        <f>'विज्ञान '!G68</f>
        <v>0</v>
      </c>
      <c r="H68" s="328">
        <f>'समाज शास्र'!G68</f>
        <v>0</v>
      </c>
      <c r="I68" s="327">
        <f t="shared" si="6"/>
        <v>0</v>
      </c>
      <c r="J68" s="329">
        <f t="shared" si="7"/>
        <v>0</v>
      </c>
      <c r="K68" s="330">
        <f>RANK(J68,$J$10:$J$69,0)+COUNTIF($J$10:J68,J68)-1</f>
        <v>59</v>
      </c>
      <c r="L68" s="328" t="str">
        <f t="shared" si="8"/>
        <v>D</v>
      </c>
      <c r="M68" s="328" t="str">
        <f t="shared" si="9"/>
        <v>A</v>
      </c>
      <c r="N68" s="328" t="str">
        <f t="shared" si="10"/>
        <v>D</v>
      </c>
      <c r="O68" s="327">
        <f t="shared" si="11"/>
        <v>6</v>
      </c>
      <c r="P68" s="331" t="str">
        <f t="shared" si="12"/>
        <v>F6</v>
      </c>
      <c r="Q68" s="10">
        <f>'आ.शा.शिक्षण'!H68</f>
        <v>0</v>
      </c>
      <c r="R68" s="327" t="str">
        <f t="shared" si="13"/>
        <v>D</v>
      </c>
      <c r="S68" s="10">
        <f>जलसुरक्षा!J68</f>
        <v>36.73333333333337</v>
      </c>
      <c r="T68" s="201" t="str">
        <f t="shared" si="5"/>
        <v>A</v>
      </c>
      <c r="U68" s="10">
        <f>संरक्षणशास्र!E68</f>
        <v>0</v>
      </c>
      <c r="V68" s="327" t="str">
        <f t="shared" si="14"/>
        <v>D</v>
      </c>
      <c r="W68" s="15"/>
    </row>
    <row r="69" spans="1:24" s="11" customFormat="1" ht="21.6" customHeight="1">
      <c r="A69" s="325">
        <f>'विद्य्र्थ्याची माहिती'!A69</f>
        <v>60</v>
      </c>
      <c r="B69" s="326">
        <f>'विद्य्र्थ्याची माहिती'!B69</f>
        <v>0</v>
      </c>
      <c r="C69" s="327">
        <f>प्र.भाषा!E69</f>
        <v>0</v>
      </c>
      <c r="D69" s="327">
        <f>'व्दि.or संयुक्त भा'!E69</f>
        <v>0</v>
      </c>
      <c r="E69" s="327">
        <f>'तृ. भाषा'!E69</f>
        <v>0</v>
      </c>
      <c r="F69" s="327">
        <f>गणित!G69</f>
        <v>0</v>
      </c>
      <c r="G69" s="327">
        <f>'विज्ञान '!G69</f>
        <v>0</v>
      </c>
      <c r="H69" s="328">
        <f>'समाज शास्र'!G69</f>
        <v>0</v>
      </c>
      <c r="I69" s="327">
        <f t="shared" si="6"/>
        <v>0</v>
      </c>
      <c r="J69" s="329">
        <f t="shared" si="7"/>
        <v>0</v>
      </c>
      <c r="K69" s="330">
        <f>RANK(J69,$J$10:$J$69,0)+COUNTIF($J$10:J69,J69)-1</f>
        <v>60</v>
      </c>
      <c r="L69" s="328" t="str">
        <f t="shared" si="8"/>
        <v>D</v>
      </c>
      <c r="M69" s="328" t="str">
        <f t="shared" si="9"/>
        <v>A</v>
      </c>
      <c r="N69" s="328" t="str">
        <f t="shared" si="10"/>
        <v>D</v>
      </c>
      <c r="O69" s="327">
        <f t="shared" si="11"/>
        <v>6</v>
      </c>
      <c r="P69" s="331" t="str">
        <f t="shared" si="12"/>
        <v>F6</v>
      </c>
      <c r="Q69" s="10">
        <f>'आ.शा.शिक्षण'!H69</f>
        <v>0</v>
      </c>
      <c r="R69" s="327" t="str">
        <f t="shared" si="13"/>
        <v>D</v>
      </c>
      <c r="S69" s="10">
        <f>जलसुरक्षा!J69</f>
        <v>32.266666666666701</v>
      </c>
      <c r="T69" s="201" t="str">
        <f t="shared" si="5"/>
        <v>A</v>
      </c>
      <c r="U69" s="10">
        <f>संरक्षणशास्र!E69</f>
        <v>0</v>
      </c>
      <c r="V69" s="327" t="str">
        <f t="shared" si="14"/>
        <v>D</v>
      </c>
      <c r="W69" s="15"/>
    </row>
    <row r="70" spans="1:24" s="7" customFormat="1" ht="21.6" customHeight="1">
      <c r="A70" s="526" t="s">
        <v>145</v>
      </c>
      <c r="B70" s="526"/>
      <c r="C70" s="526"/>
      <c r="D70" s="526"/>
      <c r="E70" s="526"/>
      <c r="F70" s="526"/>
      <c r="G70" s="526"/>
      <c r="H70" s="526"/>
      <c r="I70" s="526"/>
      <c r="J70" s="526"/>
      <c r="K70" s="526"/>
      <c r="L70" s="526"/>
      <c r="M70" s="526"/>
      <c r="N70" s="526"/>
      <c r="O70" s="526"/>
      <c r="P70" s="526"/>
      <c r="Q70" s="54"/>
      <c r="R70" s="54"/>
      <c r="S70" s="54"/>
      <c r="T70" s="54"/>
      <c r="U70" s="54"/>
      <c r="V70" s="54"/>
      <c r="W70" s="54"/>
      <c r="X70" s="45"/>
    </row>
    <row r="71" spans="1:24" s="7" customFormat="1" ht="21.6" customHeight="1">
      <c r="Q71" s="54"/>
      <c r="R71" s="54"/>
      <c r="S71" s="54"/>
      <c r="T71" s="54"/>
      <c r="U71" s="54"/>
      <c r="V71" s="54"/>
      <c r="W71" s="54"/>
    </row>
    <row r="72" spans="1:24" s="7" customFormat="1" ht="21.6" customHeight="1">
      <c r="A72" s="433" t="str">
        <f>MASTER!B7</f>
        <v>श्री. ढगे भरत बुधाजी</v>
      </c>
      <c r="B72" s="433"/>
      <c r="I72" s="433" t="str">
        <f>MASTER!B8</f>
        <v>श्री. लेंडे किरण विठ्ठल</v>
      </c>
      <c r="J72" s="433"/>
      <c r="K72" s="433"/>
      <c r="L72" s="433"/>
      <c r="M72" s="433"/>
      <c r="N72" s="433"/>
      <c r="O72" s="433"/>
      <c r="P72" s="433"/>
      <c r="Q72" s="54"/>
      <c r="R72" s="54"/>
      <c r="S72" s="54"/>
      <c r="T72" s="54"/>
      <c r="U72" s="54"/>
      <c r="V72" s="54"/>
      <c r="W72" s="54"/>
    </row>
    <row r="73" spans="1:24" s="7" customFormat="1" ht="21.6" customHeight="1">
      <c r="A73" s="432" t="s">
        <v>44</v>
      </c>
      <c r="B73" s="432"/>
      <c r="C73" s="46"/>
      <c r="D73" s="46"/>
      <c r="E73" s="46"/>
      <c r="F73" s="46"/>
      <c r="G73" s="46"/>
      <c r="H73" s="46"/>
      <c r="I73" s="432" t="s">
        <v>42</v>
      </c>
      <c r="J73" s="432"/>
      <c r="K73" s="432"/>
      <c r="L73" s="432"/>
      <c r="M73" s="432"/>
      <c r="N73" s="432"/>
      <c r="O73" s="432"/>
      <c r="P73" s="432"/>
      <c r="Q73" s="54"/>
      <c r="R73" s="54"/>
      <c r="S73" s="54"/>
      <c r="T73" s="54"/>
      <c r="U73" s="54"/>
      <c r="V73" s="54"/>
      <c r="W73" s="54"/>
    </row>
    <row r="74" spans="1:24" s="7" customFormat="1" ht="21.6" customHeight="1">
      <c r="Q74" s="54"/>
      <c r="R74" s="54"/>
      <c r="S74" s="54"/>
      <c r="T74" s="54"/>
      <c r="U74" s="54"/>
      <c r="V74" s="54"/>
      <c r="W74" s="54"/>
    </row>
    <row r="75" spans="1:24" s="7" customFormat="1" ht="21.6" customHeight="1">
      <c r="Q75" s="54"/>
      <c r="R75" s="54"/>
      <c r="S75" s="54"/>
      <c r="T75" s="54"/>
      <c r="U75" s="54"/>
      <c r="V75" s="54"/>
      <c r="W75" s="54"/>
    </row>
    <row r="76" spans="1:24" ht="21.6" customHeight="1">
      <c r="A76" s="7"/>
      <c r="B76" s="7"/>
      <c r="C76" s="7"/>
      <c r="D76" s="7"/>
      <c r="E76" s="7"/>
      <c r="F76" s="7"/>
      <c r="G76" s="7"/>
      <c r="H76" s="7"/>
      <c r="I76" s="7"/>
      <c r="J76" s="7"/>
      <c r="K76" s="7"/>
      <c r="L76" s="7"/>
      <c r="M76" s="7"/>
      <c r="N76" s="7"/>
      <c r="O76" s="7"/>
      <c r="P76" s="7"/>
    </row>
    <row r="77" spans="1:24" ht="21.6" customHeight="1">
      <c r="A77" s="7"/>
      <c r="B77" s="7"/>
      <c r="C77" s="7"/>
      <c r="D77" s="7"/>
      <c r="E77" s="7"/>
      <c r="F77" s="7"/>
      <c r="G77" s="7"/>
      <c r="H77" s="7"/>
      <c r="I77" s="7"/>
      <c r="J77" s="7"/>
      <c r="K77" s="7"/>
      <c r="L77" s="7"/>
      <c r="M77" s="7"/>
      <c r="N77" s="7"/>
      <c r="O77" s="7"/>
      <c r="P77" s="7"/>
    </row>
    <row r="78" spans="1:24" ht="21.6" customHeight="1">
      <c r="A78" s="7"/>
      <c r="B78" s="7"/>
      <c r="C78" s="7"/>
      <c r="D78" s="7"/>
      <c r="E78" s="7"/>
      <c r="F78" s="7"/>
      <c r="G78" s="7"/>
      <c r="H78" s="7"/>
      <c r="I78" s="7"/>
      <c r="J78" s="7"/>
      <c r="K78" s="7"/>
      <c r="L78" s="7"/>
      <c r="M78" s="7"/>
      <c r="N78" s="7"/>
      <c r="O78" s="7"/>
      <c r="P78" s="7"/>
    </row>
  </sheetData>
  <sheetProtection algorithmName="SHA-512" hashValue="D8/XD6sFigaV1JNImEPwSGw+EYCPNv1bhSgSrZOR6ZvDdXlt33SicezIqqB3qs3x5JlxElvCoTbJxBIvrhsNkQ==" saltValue="+OClK8FEX2f/UxskQUyc/Q==" spinCount="100000" sheet="1" objects="1" scenarios="1"/>
  <mergeCells count="31">
    <mergeCell ref="V6:V8"/>
    <mergeCell ref="Q6:Q8"/>
    <mergeCell ref="R6:R8"/>
    <mergeCell ref="S6:S8"/>
    <mergeCell ref="T6:T8"/>
    <mergeCell ref="U6:U8"/>
    <mergeCell ref="A73:B73"/>
    <mergeCell ref="I73:P73"/>
    <mergeCell ref="M6:M8"/>
    <mergeCell ref="N6:N8"/>
    <mergeCell ref="O6:O8"/>
    <mergeCell ref="P6:P8"/>
    <mergeCell ref="A72:B72"/>
    <mergeCell ref="I72:P72"/>
    <mergeCell ref="G6:G8"/>
    <mergeCell ref="H6:H8"/>
    <mergeCell ref="I6:I8"/>
    <mergeCell ref="J6:J8"/>
    <mergeCell ref="K6:K8"/>
    <mergeCell ref="L6:L8"/>
    <mergeCell ref="A70:P70"/>
    <mergeCell ref="A1:P2"/>
    <mergeCell ref="A4:P4"/>
    <mergeCell ref="A5:P5"/>
    <mergeCell ref="A6:A9"/>
    <mergeCell ref="B6:B9"/>
    <mergeCell ref="C6:C8"/>
    <mergeCell ref="D6:D8"/>
    <mergeCell ref="E6:E8"/>
    <mergeCell ref="F6:F8"/>
    <mergeCell ref="C3:P3"/>
  </mergeCells>
  <conditionalFormatting sqref="K10:K69">
    <cfRule type="top10" dxfId="21" priority="7" bottom="1" rank="5"/>
    <cfRule type="top10" dxfId="20" priority="8" percent="1" bottom="1" rank="5"/>
  </conditionalFormatting>
  <pageMargins left="0.5" right="0.25" top="0.25" bottom="1" header="0" footer="0"/>
  <pageSetup paperSize="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R78"/>
  <sheetViews>
    <sheetView view="pageBreakPreview" zoomScale="60" workbookViewId="0">
      <pane xSplit="1" ySplit="9" topLeftCell="B25"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4.28515625" style="12" customWidth="1"/>
    <col min="18" max="18" width="18" style="12" customWidth="1"/>
    <col min="19" max="16384" width="9.140625" style="12"/>
  </cols>
  <sheetData>
    <row r="1" spans="1:17" ht="21.6"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17" ht="21.6" customHeight="1">
      <c r="A2" s="439"/>
      <c r="B2" s="440"/>
      <c r="C2" s="440"/>
      <c r="D2" s="440"/>
      <c r="E2" s="440"/>
      <c r="F2" s="440"/>
      <c r="G2" s="440"/>
      <c r="H2" s="440"/>
      <c r="I2" s="440"/>
      <c r="J2" s="440"/>
      <c r="K2" s="440"/>
      <c r="L2" s="440"/>
      <c r="M2" s="440"/>
      <c r="N2" s="440"/>
      <c r="O2" s="440"/>
      <c r="P2" s="441"/>
    </row>
    <row r="3" spans="1:17" ht="21.6" customHeight="1">
      <c r="A3" s="35" t="s">
        <v>122</v>
      </c>
      <c r="B3" s="47" t="str">
        <f>MASTER!B6</f>
        <v>9 वी</v>
      </c>
      <c r="C3" s="429"/>
      <c r="D3" s="429"/>
      <c r="E3" s="429"/>
      <c r="F3" s="429"/>
      <c r="G3" s="429"/>
      <c r="H3" s="429"/>
      <c r="I3" s="429"/>
      <c r="J3" s="429"/>
      <c r="K3" s="429"/>
      <c r="L3" s="429"/>
      <c r="M3" s="429"/>
      <c r="N3" s="429"/>
      <c r="O3" s="429"/>
      <c r="P3" s="523"/>
      <c r="Q3" s="37"/>
    </row>
    <row r="4" spans="1:17" ht="21.6" customHeight="1">
      <c r="A4" s="515" t="str">
        <f>MASTER!H20</f>
        <v>व्दितीय सत्र परीक्षा निकाल पत्रक (सन 2026-2027)</v>
      </c>
      <c r="B4" s="516"/>
      <c r="C4" s="516"/>
      <c r="D4" s="516"/>
      <c r="E4" s="516"/>
      <c r="F4" s="516"/>
      <c r="G4" s="516"/>
      <c r="H4" s="516"/>
      <c r="I4" s="516"/>
      <c r="J4" s="516"/>
      <c r="K4" s="516"/>
      <c r="L4" s="516"/>
      <c r="M4" s="516"/>
      <c r="N4" s="516"/>
      <c r="O4" s="516"/>
      <c r="P4" s="517"/>
      <c r="Q4" s="37"/>
    </row>
    <row r="5" spans="1:17" ht="21.6"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17" ht="21.6"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MASTER!A20</f>
        <v>समाजशास्रे</v>
      </c>
      <c r="I6" s="519" t="s">
        <v>36</v>
      </c>
      <c r="J6" s="519" t="s">
        <v>16</v>
      </c>
      <c r="K6" s="524" t="s">
        <v>86</v>
      </c>
      <c r="L6" s="520" t="str">
        <f>MASTER!A21</f>
        <v>आरोग्य व शारीरिक शिक्षण</v>
      </c>
      <c r="M6" s="520" t="str">
        <f>MASTER!A22</f>
        <v>जलसुरक्षा</v>
      </c>
      <c r="N6" s="520" t="str">
        <f>MASTER!A23</f>
        <v>स्काऊट गाईड</v>
      </c>
      <c r="O6" s="519"/>
      <c r="P6" s="519" t="s">
        <v>5</v>
      </c>
    </row>
    <row r="7" spans="1:17" ht="21.6" customHeight="1">
      <c r="A7" s="518"/>
      <c r="B7" s="417"/>
      <c r="C7" s="519"/>
      <c r="D7" s="521"/>
      <c r="E7" s="521"/>
      <c r="F7" s="521"/>
      <c r="G7" s="521"/>
      <c r="H7" s="521"/>
      <c r="I7" s="519"/>
      <c r="J7" s="519"/>
      <c r="K7" s="525"/>
      <c r="L7" s="521"/>
      <c r="M7" s="521"/>
      <c r="N7" s="521"/>
      <c r="O7" s="519"/>
      <c r="P7" s="519"/>
    </row>
    <row r="8" spans="1:17" ht="21.6" customHeight="1">
      <c r="A8" s="518"/>
      <c r="B8" s="417"/>
      <c r="C8" s="519"/>
      <c r="D8" s="522"/>
      <c r="E8" s="522"/>
      <c r="F8" s="522"/>
      <c r="G8" s="522"/>
      <c r="H8" s="522"/>
      <c r="I8" s="519"/>
      <c r="J8" s="519"/>
      <c r="K8" s="525"/>
      <c r="L8" s="522"/>
      <c r="M8" s="522"/>
      <c r="N8" s="522"/>
      <c r="O8" s="519"/>
      <c r="P8" s="519"/>
    </row>
    <row r="9" spans="1:17" s="23" customFormat="1" ht="21.6" customHeight="1">
      <c r="A9" s="518"/>
      <c r="B9" s="417"/>
      <c r="C9" s="20">
        <f>प्र.भाषा!H9</f>
        <v>100</v>
      </c>
      <c r="D9" s="20">
        <f>'व्दि.or संयुक्त भा'!H9</f>
        <v>100</v>
      </c>
      <c r="E9" s="20">
        <f>'तृ. भाषा'!H9</f>
        <v>100</v>
      </c>
      <c r="F9" s="20">
        <f>गणित!L9</f>
        <v>100</v>
      </c>
      <c r="G9" s="20">
        <f>'विज्ञान '!L9</f>
        <v>100</v>
      </c>
      <c r="H9" s="40">
        <f>'समाज शास्र'!L9</f>
        <v>100</v>
      </c>
      <c r="I9" s="20">
        <f>SUM(C9:H9)</f>
        <v>600</v>
      </c>
      <c r="J9" s="48">
        <f t="shared" ref="J9:J69" si="0">ROUND(I9/6,2)</f>
        <v>100</v>
      </c>
      <c r="K9" s="39"/>
      <c r="L9" s="40" t="s">
        <v>84</v>
      </c>
      <c r="M9" s="40" t="s">
        <v>84</v>
      </c>
      <c r="N9" s="40" t="s">
        <v>84</v>
      </c>
      <c r="O9" s="20">
        <f>COUNTIF(C10,"&lt;35")+COUNTIF(D10,"&lt;35")+COUNTIF(E10,"&lt;35")+COUNTIF(F10,"&lt;35")+COUNTIF(G10,"&lt;35")+COUNTIF(H10,"&lt;35")</f>
        <v>0</v>
      </c>
      <c r="P9" s="42" t="str">
        <f>IF(O9=0,"Pass",IF(O9=1,"F1",IF(O9=2,"F2",IF(O9=3,"F3",IF(O9=4,"F4",IF(O9=5,"F5","F6"))))))</f>
        <v>Pass</v>
      </c>
    </row>
    <row r="10" spans="1:17" s="19" customFormat="1" ht="21.6" customHeight="1">
      <c r="A10" s="24">
        <f>'विद्य्र्थ्याची माहिती'!A10</f>
        <v>1</v>
      </c>
      <c r="B10" s="25" t="str">
        <f>'विद्य्र्थ्याची माहिती'!B10</f>
        <v>चि. समीर यशवंत देशमुख सखाराम</v>
      </c>
      <c r="C10" s="33">
        <f>प्र.भाषा!H10</f>
        <v>70</v>
      </c>
      <c r="D10" s="33">
        <f>'व्दि.or संयुक्त भा'!H10</f>
        <v>63</v>
      </c>
      <c r="E10" s="33">
        <f>'तृ. भाषा'!H10</f>
        <v>69</v>
      </c>
      <c r="F10" s="33">
        <f>गणित!L10</f>
        <v>58</v>
      </c>
      <c r="G10" s="33">
        <f>'विज्ञान '!L10</f>
        <v>49</v>
      </c>
      <c r="H10" s="44">
        <f>'समाज शास्र'!L10</f>
        <v>63</v>
      </c>
      <c r="I10" s="33">
        <f>SUM(C10:H10)</f>
        <v>372</v>
      </c>
      <c r="J10" s="49">
        <f t="shared" si="0"/>
        <v>62</v>
      </c>
      <c r="K10" s="50">
        <f>RANK(J10,$J$10:$J$69,0)+COUNTIF($J$10:J10,J10)-1</f>
        <v>1</v>
      </c>
      <c r="L10" s="44" t="s">
        <v>84</v>
      </c>
      <c r="M10" s="44" t="s">
        <v>84</v>
      </c>
      <c r="N10" s="44" t="s">
        <v>84</v>
      </c>
      <c r="O10" s="33">
        <f>COUNTIF(C10,"&lt;35")+COUNTIF(D10,"&lt;35")+COUNTIF(E10,"&lt;35")+COUNTIF(F10,"&lt;35")+COUNTIF(G10,"&lt;35")+COUNTIF(H10,"&lt;35")</f>
        <v>0</v>
      </c>
      <c r="P10" s="42" t="str">
        <f t="shared" ref="P10:P69" si="1">IF(O10=0,"Pass",IF(O10=1,"F1",IF(O10=2,"F2",IF(O10=3,"F3",IF(O10=4,"F4",IF(O10=5,"F5","F6"))))))</f>
        <v>Pass</v>
      </c>
    </row>
    <row r="11" spans="1:17" s="19" customFormat="1" ht="21.6" customHeight="1">
      <c r="A11" s="24">
        <f>'विद्य्र्थ्याची माहिती'!A11</f>
        <v>2</v>
      </c>
      <c r="B11" s="25">
        <f>'विद्य्र्थ्याची माहिती'!B11</f>
        <v>0</v>
      </c>
      <c r="C11" s="33">
        <f>प्र.भाषा!H11</f>
        <v>75</v>
      </c>
      <c r="D11" s="33">
        <f>'व्दि.or संयुक्त भा'!H11</f>
        <v>0</v>
      </c>
      <c r="E11" s="33">
        <f>'तृ. भाषा'!H11</f>
        <v>0</v>
      </c>
      <c r="F11" s="33">
        <f>गणित!L11</f>
        <v>0</v>
      </c>
      <c r="G11" s="33">
        <f>'विज्ञान '!L11</f>
        <v>0</v>
      </c>
      <c r="H11" s="44">
        <f>'समाज शास्र'!L11</f>
        <v>0</v>
      </c>
      <c r="I11" s="33">
        <f t="shared" ref="I11:I42" si="2">SUM(C11:H11)</f>
        <v>75</v>
      </c>
      <c r="J11" s="49">
        <f t="shared" si="0"/>
        <v>12.5</v>
      </c>
      <c r="K11" s="50">
        <f>RANK(J11,$J$10:$J$69,0)+COUNTIF($J$10:J11,J11)-1</f>
        <v>3</v>
      </c>
      <c r="L11" s="44" t="s">
        <v>84</v>
      </c>
      <c r="M11" s="44" t="s">
        <v>84</v>
      </c>
      <c r="N11" s="44" t="s">
        <v>84</v>
      </c>
      <c r="O11" s="33">
        <f t="shared" ref="O11:O69" si="3">COUNTIF(C11,"&lt;35")+COUNTIF(D11,"&lt;35")+COUNTIF(E11,"&lt;35")+COUNTIF(F11,"&lt;35")+COUNTIF(G11,"&lt;35")+COUNTIF(H11,"&lt;35")</f>
        <v>5</v>
      </c>
      <c r="P11" s="42" t="str">
        <f t="shared" si="1"/>
        <v>F5</v>
      </c>
    </row>
    <row r="12" spans="1:17" s="19" customFormat="1" ht="21.6" customHeight="1">
      <c r="A12" s="24">
        <f>'विद्य्र्थ्याची माहिती'!A12</f>
        <v>3</v>
      </c>
      <c r="B12" s="25">
        <f>'विद्य्र्थ्याची माहिती'!B12</f>
        <v>0</v>
      </c>
      <c r="C12" s="33">
        <f>प्र.भाषा!H12</f>
        <v>85</v>
      </c>
      <c r="D12" s="33">
        <f>'व्दि.or संयुक्त भा'!H12</f>
        <v>0</v>
      </c>
      <c r="E12" s="33">
        <f>'तृ. भाषा'!H12</f>
        <v>0</v>
      </c>
      <c r="F12" s="33">
        <f>गणित!L12</f>
        <v>0</v>
      </c>
      <c r="G12" s="33">
        <f>'विज्ञान '!L12</f>
        <v>0</v>
      </c>
      <c r="H12" s="44">
        <f>'समाज शास्र'!L12</f>
        <v>0</v>
      </c>
      <c r="I12" s="33">
        <f t="shared" si="2"/>
        <v>85</v>
      </c>
      <c r="J12" s="49">
        <f t="shared" si="0"/>
        <v>14.17</v>
      </c>
      <c r="K12" s="50">
        <f>RANK(J12,$J$10:$J$69,0)+COUNTIF($J$10:J12,J12)-1</f>
        <v>2</v>
      </c>
      <c r="L12" s="44" t="s">
        <v>84</v>
      </c>
      <c r="M12" s="44" t="s">
        <v>84</v>
      </c>
      <c r="N12" s="44" t="s">
        <v>84</v>
      </c>
      <c r="O12" s="33">
        <f t="shared" si="3"/>
        <v>5</v>
      </c>
      <c r="P12" s="42" t="str">
        <f t="shared" si="1"/>
        <v>F5</v>
      </c>
    </row>
    <row r="13" spans="1:17" s="19" customFormat="1" ht="21.6" customHeight="1">
      <c r="A13" s="24">
        <f>'विद्य्र्थ्याची माहिती'!A13</f>
        <v>4</v>
      </c>
      <c r="B13" s="25">
        <f>'विद्य्र्थ्याची माहिती'!B13</f>
        <v>0</v>
      </c>
      <c r="C13" s="33">
        <f>प्र.भाषा!H13</f>
        <v>0</v>
      </c>
      <c r="D13" s="33">
        <f>'व्दि.or संयुक्त भा'!H13</f>
        <v>0</v>
      </c>
      <c r="E13" s="33">
        <f>'तृ. भाषा'!H13</f>
        <v>0</v>
      </c>
      <c r="F13" s="33">
        <f>गणित!L13</f>
        <v>0</v>
      </c>
      <c r="G13" s="33">
        <f>'विज्ञान '!L13</f>
        <v>0</v>
      </c>
      <c r="H13" s="44">
        <f>'समाज शास्र'!L13</f>
        <v>0</v>
      </c>
      <c r="I13" s="33">
        <f t="shared" si="2"/>
        <v>0</v>
      </c>
      <c r="J13" s="49">
        <f t="shared" si="0"/>
        <v>0</v>
      </c>
      <c r="K13" s="50">
        <f>RANK(J13,$J$10:$J$69,0)+COUNTIF($J$10:J13,J13)-1</f>
        <v>4</v>
      </c>
      <c r="L13" s="44" t="s">
        <v>84</v>
      </c>
      <c r="M13" s="44" t="s">
        <v>84</v>
      </c>
      <c r="N13" s="44" t="s">
        <v>84</v>
      </c>
      <c r="O13" s="33">
        <f t="shared" si="3"/>
        <v>6</v>
      </c>
      <c r="P13" s="42" t="str">
        <f t="shared" si="1"/>
        <v>F6</v>
      </c>
    </row>
    <row r="14" spans="1:17" s="19" customFormat="1" ht="21.6" customHeight="1">
      <c r="A14" s="24">
        <f>'विद्य्र्थ्याची माहिती'!A14</f>
        <v>5</v>
      </c>
      <c r="B14" s="25">
        <f>'विद्य्र्थ्याची माहिती'!B14</f>
        <v>0</v>
      </c>
      <c r="C14" s="33">
        <f>प्र.भाषा!H14</f>
        <v>0</v>
      </c>
      <c r="D14" s="33">
        <f>'व्दि.or संयुक्त भा'!H14</f>
        <v>0</v>
      </c>
      <c r="E14" s="33">
        <f>'तृ. भाषा'!H14</f>
        <v>0</v>
      </c>
      <c r="F14" s="33">
        <f>गणित!L14</f>
        <v>0</v>
      </c>
      <c r="G14" s="33">
        <f>'विज्ञान '!L14</f>
        <v>0</v>
      </c>
      <c r="H14" s="44">
        <f>'समाज शास्र'!L14</f>
        <v>0</v>
      </c>
      <c r="I14" s="33">
        <f t="shared" si="2"/>
        <v>0</v>
      </c>
      <c r="J14" s="49">
        <f t="shared" si="0"/>
        <v>0</v>
      </c>
      <c r="K14" s="50">
        <f>RANK(J14,$J$10:$J$69,0)+COUNTIF($J$10:J14,J14)-1</f>
        <v>5</v>
      </c>
      <c r="L14" s="44" t="s">
        <v>84</v>
      </c>
      <c r="M14" s="44" t="s">
        <v>84</v>
      </c>
      <c r="N14" s="44" t="s">
        <v>84</v>
      </c>
      <c r="O14" s="33">
        <f t="shared" si="3"/>
        <v>6</v>
      </c>
      <c r="P14" s="42" t="str">
        <f t="shared" si="1"/>
        <v>F6</v>
      </c>
    </row>
    <row r="15" spans="1:17" s="19" customFormat="1" ht="21.6" customHeight="1">
      <c r="A15" s="24">
        <f>'विद्य्र्थ्याची माहिती'!A15</f>
        <v>6</v>
      </c>
      <c r="B15" s="25">
        <f>'विद्य्र्थ्याची माहिती'!B15</f>
        <v>0</v>
      </c>
      <c r="C15" s="33">
        <f>प्र.भाषा!H15</f>
        <v>0</v>
      </c>
      <c r="D15" s="33">
        <f>'व्दि.or संयुक्त भा'!H15</f>
        <v>0</v>
      </c>
      <c r="E15" s="33">
        <f>'तृ. भाषा'!H15</f>
        <v>0</v>
      </c>
      <c r="F15" s="33">
        <f>गणित!L15</f>
        <v>0</v>
      </c>
      <c r="G15" s="33">
        <f>'विज्ञान '!L15</f>
        <v>0</v>
      </c>
      <c r="H15" s="44">
        <f>'समाज शास्र'!L15</f>
        <v>0</v>
      </c>
      <c r="I15" s="33">
        <f t="shared" si="2"/>
        <v>0</v>
      </c>
      <c r="J15" s="49">
        <f t="shared" si="0"/>
        <v>0</v>
      </c>
      <c r="K15" s="50">
        <f>RANK(J15,$J$10:$J$69,0)+COUNTIF($J$10:J15,J15)-1</f>
        <v>6</v>
      </c>
      <c r="L15" s="44" t="s">
        <v>84</v>
      </c>
      <c r="M15" s="44" t="s">
        <v>84</v>
      </c>
      <c r="N15" s="44" t="s">
        <v>84</v>
      </c>
      <c r="O15" s="33">
        <f t="shared" si="3"/>
        <v>6</v>
      </c>
      <c r="P15" s="42" t="str">
        <f t="shared" si="1"/>
        <v>F6</v>
      </c>
    </row>
    <row r="16" spans="1:17" s="19" customFormat="1" ht="21.6" customHeight="1">
      <c r="A16" s="24">
        <f>'विद्य्र्थ्याची माहिती'!A16</f>
        <v>7</v>
      </c>
      <c r="B16" s="25">
        <f>'विद्य्र्थ्याची माहिती'!B16</f>
        <v>0</v>
      </c>
      <c r="C16" s="33">
        <f>प्र.भाषा!H16</f>
        <v>0</v>
      </c>
      <c r="D16" s="33">
        <f>'व्दि.or संयुक्त भा'!H16</f>
        <v>0</v>
      </c>
      <c r="E16" s="33">
        <f>'तृ. भाषा'!H16</f>
        <v>0</v>
      </c>
      <c r="F16" s="33">
        <f>गणित!L16</f>
        <v>0</v>
      </c>
      <c r="G16" s="33">
        <f>'विज्ञान '!L16</f>
        <v>0</v>
      </c>
      <c r="H16" s="44">
        <f>'समाज शास्र'!L16</f>
        <v>0</v>
      </c>
      <c r="I16" s="33">
        <f t="shared" si="2"/>
        <v>0</v>
      </c>
      <c r="J16" s="49">
        <f t="shared" si="0"/>
        <v>0</v>
      </c>
      <c r="K16" s="50">
        <f>RANK(J16,$J$10:$J$69,0)+COUNTIF($J$10:J16,J16)-1</f>
        <v>7</v>
      </c>
      <c r="L16" s="44" t="s">
        <v>84</v>
      </c>
      <c r="M16" s="44" t="s">
        <v>84</v>
      </c>
      <c r="N16" s="44" t="s">
        <v>84</v>
      </c>
      <c r="O16" s="33">
        <f t="shared" si="3"/>
        <v>6</v>
      </c>
      <c r="P16" s="42" t="str">
        <f t="shared" si="1"/>
        <v>F6</v>
      </c>
    </row>
    <row r="17" spans="1:16" s="19" customFormat="1" ht="21.6" customHeight="1">
      <c r="A17" s="24">
        <f>'विद्य्र्थ्याची माहिती'!A17</f>
        <v>8</v>
      </c>
      <c r="B17" s="25">
        <f>'विद्य्र्थ्याची माहिती'!B17</f>
        <v>0</v>
      </c>
      <c r="C17" s="33">
        <f>प्र.भाषा!H17</f>
        <v>0</v>
      </c>
      <c r="D17" s="33">
        <f>'व्दि.or संयुक्त भा'!H17</f>
        <v>0</v>
      </c>
      <c r="E17" s="33">
        <f>'तृ. भाषा'!H17</f>
        <v>0</v>
      </c>
      <c r="F17" s="33">
        <f>गणित!L17</f>
        <v>0</v>
      </c>
      <c r="G17" s="33">
        <f>'विज्ञान '!L17</f>
        <v>0</v>
      </c>
      <c r="H17" s="44">
        <f>'समाज शास्र'!L17</f>
        <v>0</v>
      </c>
      <c r="I17" s="33">
        <f t="shared" si="2"/>
        <v>0</v>
      </c>
      <c r="J17" s="49">
        <f t="shared" si="0"/>
        <v>0</v>
      </c>
      <c r="K17" s="50">
        <f>RANK(J17,$J$10:$J$69,0)+COUNTIF($J$10:J17,J17)-1</f>
        <v>8</v>
      </c>
      <c r="L17" s="44" t="s">
        <v>84</v>
      </c>
      <c r="M17" s="44" t="s">
        <v>84</v>
      </c>
      <c r="N17" s="44" t="s">
        <v>84</v>
      </c>
      <c r="O17" s="33">
        <f t="shared" si="3"/>
        <v>6</v>
      </c>
      <c r="P17" s="42" t="str">
        <f t="shared" si="1"/>
        <v>F6</v>
      </c>
    </row>
    <row r="18" spans="1:16" s="19" customFormat="1" ht="21.6" customHeight="1">
      <c r="A18" s="24">
        <f>'विद्य्र्थ्याची माहिती'!A18</f>
        <v>9</v>
      </c>
      <c r="B18" s="25">
        <f>'विद्य्र्थ्याची माहिती'!B18</f>
        <v>0</v>
      </c>
      <c r="C18" s="33">
        <f>प्र.भाषा!H18</f>
        <v>0</v>
      </c>
      <c r="D18" s="33">
        <f>'व्दि.or संयुक्त भा'!H18</f>
        <v>0</v>
      </c>
      <c r="E18" s="33">
        <f>'तृ. भाषा'!H18</f>
        <v>0</v>
      </c>
      <c r="F18" s="33">
        <f>गणित!L18</f>
        <v>0</v>
      </c>
      <c r="G18" s="33">
        <f>'विज्ञान '!L18</f>
        <v>0</v>
      </c>
      <c r="H18" s="44">
        <f>'समाज शास्र'!L18</f>
        <v>0</v>
      </c>
      <c r="I18" s="33">
        <f t="shared" si="2"/>
        <v>0</v>
      </c>
      <c r="J18" s="49">
        <f t="shared" si="0"/>
        <v>0</v>
      </c>
      <c r="K18" s="50">
        <f>RANK(J18,$J$10:$J$69,0)+COUNTIF($J$10:J18,J18)-1</f>
        <v>9</v>
      </c>
      <c r="L18" s="44" t="s">
        <v>84</v>
      </c>
      <c r="M18" s="44" t="s">
        <v>84</v>
      </c>
      <c r="N18" s="44" t="s">
        <v>84</v>
      </c>
      <c r="O18" s="33">
        <f t="shared" si="3"/>
        <v>6</v>
      </c>
      <c r="P18" s="42" t="str">
        <f t="shared" si="1"/>
        <v>F6</v>
      </c>
    </row>
    <row r="19" spans="1:16" s="19" customFormat="1" ht="21.6" customHeight="1">
      <c r="A19" s="24">
        <f>'विद्य्र्थ्याची माहिती'!A19</f>
        <v>10</v>
      </c>
      <c r="B19" s="25">
        <f>'विद्य्र्थ्याची माहिती'!B19</f>
        <v>0</v>
      </c>
      <c r="C19" s="33">
        <f>प्र.भाषा!H19</f>
        <v>0</v>
      </c>
      <c r="D19" s="33">
        <f>'व्दि.or संयुक्त भा'!H19</f>
        <v>0</v>
      </c>
      <c r="E19" s="33">
        <f>'तृ. भाषा'!H19</f>
        <v>0</v>
      </c>
      <c r="F19" s="33">
        <f>गणित!L19</f>
        <v>0</v>
      </c>
      <c r="G19" s="33">
        <f>'विज्ञान '!L19</f>
        <v>0</v>
      </c>
      <c r="H19" s="44">
        <f>'समाज शास्र'!L19</f>
        <v>0</v>
      </c>
      <c r="I19" s="33">
        <f t="shared" si="2"/>
        <v>0</v>
      </c>
      <c r="J19" s="49">
        <f t="shared" si="0"/>
        <v>0</v>
      </c>
      <c r="K19" s="50">
        <f>RANK(J19,$J$10:$J$69,0)+COUNTIF($J$10:J19,J19)-1</f>
        <v>10</v>
      </c>
      <c r="L19" s="44" t="s">
        <v>84</v>
      </c>
      <c r="M19" s="44" t="s">
        <v>84</v>
      </c>
      <c r="N19" s="44" t="s">
        <v>84</v>
      </c>
      <c r="O19" s="33">
        <f t="shared" si="3"/>
        <v>6</v>
      </c>
      <c r="P19" s="42" t="str">
        <f t="shared" si="1"/>
        <v>F6</v>
      </c>
    </row>
    <row r="20" spans="1:16" s="19" customFormat="1" ht="21.6" customHeight="1">
      <c r="A20" s="24">
        <f>'विद्य्र्थ्याची माहिती'!A20</f>
        <v>11</v>
      </c>
      <c r="B20" s="25">
        <f>'विद्य्र्थ्याची माहिती'!B20</f>
        <v>0</v>
      </c>
      <c r="C20" s="33">
        <f>प्र.भाषा!H20</f>
        <v>0</v>
      </c>
      <c r="D20" s="33">
        <f>'व्दि.or संयुक्त भा'!H20</f>
        <v>0</v>
      </c>
      <c r="E20" s="33">
        <f>'तृ. भाषा'!H20</f>
        <v>0</v>
      </c>
      <c r="F20" s="33">
        <f>गणित!L20</f>
        <v>0</v>
      </c>
      <c r="G20" s="33">
        <f>'विज्ञान '!L20</f>
        <v>0</v>
      </c>
      <c r="H20" s="44">
        <f>'समाज शास्र'!L20</f>
        <v>0</v>
      </c>
      <c r="I20" s="33">
        <f t="shared" si="2"/>
        <v>0</v>
      </c>
      <c r="J20" s="49">
        <f t="shared" si="0"/>
        <v>0</v>
      </c>
      <c r="K20" s="50">
        <f>RANK(J20,$J$10:$J$69,0)+COUNTIF($J$10:J20,J20)-1</f>
        <v>11</v>
      </c>
      <c r="L20" s="44" t="s">
        <v>84</v>
      </c>
      <c r="M20" s="44" t="s">
        <v>84</v>
      </c>
      <c r="N20" s="44" t="s">
        <v>84</v>
      </c>
      <c r="O20" s="33">
        <f t="shared" si="3"/>
        <v>6</v>
      </c>
      <c r="P20" s="32" t="str">
        <f t="shared" si="1"/>
        <v>F6</v>
      </c>
    </row>
    <row r="21" spans="1:16" s="19" customFormat="1" ht="21.6" customHeight="1">
      <c r="A21" s="24">
        <f>'विद्य्र्थ्याची माहिती'!A21</f>
        <v>12</v>
      </c>
      <c r="B21" s="25">
        <f>'विद्य्र्थ्याची माहिती'!B21</f>
        <v>0</v>
      </c>
      <c r="C21" s="33">
        <f>प्र.भाषा!H21</f>
        <v>0</v>
      </c>
      <c r="D21" s="33">
        <f>'व्दि.or संयुक्त भा'!H21</f>
        <v>0</v>
      </c>
      <c r="E21" s="33">
        <f>'तृ. भाषा'!H21</f>
        <v>0</v>
      </c>
      <c r="F21" s="33">
        <f>गणित!L21</f>
        <v>0</v>
      </c>
      <c r="G21" s="33">
        <f>'विज्ञान '!L21</f>
        <v>0</v>
      </c>
      <c r="H21" s="44">
        <f>'समाज शास्र'!L21</f>
        <v>0</v>
      </c>
      <c r="I21" s="33">
        <f t="shared" si="2"/>
        <v>0</v>
      </c>
      <c r="J21" s="49">
        <f t="shared" si="0"/>
        <v>0</v>
      </c>
      <c r="K21" s="50">
        <f>RANK(J21,$J$10:$J$69,0)+COUNTIF($J$10:J21,J21)-1</f>
        <v>12</v>
      </c>
      <c r="L21" s="44" t="s">
        <v>84</v>
      </c>
      <c r="M21" s="44" t="s">
        <v>84</v>
      </c>
      <c r="N21" s="44" t="s">
        <v>84</v>
      </c>
      <c r="O21" s="33">
        <f t="shared" si="3"/>
        <v>6</v>
      </c>
      <c r="P21" s="42" t="str">
        <f t="shared" si="1"/>
        <v>F6</v>
      </c>
    </row>
    <row r="22" spans="1:16" s="19" customFormat="1" ht="21.6" customHeight="1">
      <c r="A22" s="24">
        <f>'विद्य्र्थ्याची माहिती'!A22</f>
        <v>13</v>
      </c>
      <c r="B22" s="25">
        <f>'विद्य्र्थ्याची माहिती'!B22</f>
        <v>0</v>
      </c>
      <c r="C22" s="33">
        <f>प्र.भाषा!H22</f>
        <v>0</v>
      </c>
      <c r="D22" s="33">
        <f>'व्दि.or संयुक्त भा'!H22</f>
        <v>0</v>
      </c>
      <c r="E22" s="33">
        <f>'तृ. भाषा'!H22</f>
        <v>0</v>
      </c>
      <c r="F22" s="33">
        <f>गणित!L22</f>
        <v>0</v>
      </c>
      <c r="G22" s="33">
        <f>'विज्ञान '!L22</f>
        <v>0</v>
      </c>
      <c r="H22" s="44">
        <f>'समाज शास्र'!L22</f>
        <v>0</v>
      </c>
      <c r="I22" s="33">
        <f t="shared" si="2"/>
        <v>0</v>
      </c>
      <c r="J22" s="49">
        <f t="shared" si="0"/>
        <v>0</v>
      </c>
      <c r="K22" s="50">
        <f>RANK(J22,$J$10:$J$69,0)+COUNTIF($J$10:J22,J22)-1</f>
        <v>13</v>
      </c>
      <c r="L22" s="44" t="s">
        <v>84</v>
      </c>
      <c r="M22" s="44" t="s">
        <v>84</v>
      </c>
      <c r="N22" s="44" t="s">
        <v>84</v>
      </c>
      <c r="O22" s="33">
        <f t="shared" si="3"/>
        <v>6</v>
      </c>
      <c r="P22" s="42" t="str">
        <f t="shared" si="1"/>
        <v>F6</v>
      </c>
    </row>
    <row r="23" spans="1:16" s="19" customFormat="1" ht="21.6" customHeight="1">
      <c r="A23" s="24">
        <f>'विद्य्र्थ्याची माहिती'!A23</f>
        <v>14</v>
      </c>
      <c r="B23" s="25">
        <f>'विद्य्र्थ्याची माहिती'!B23</f>
        <v>0</v>
      </c>
      <c r="C23" s="33">
        <f>प्र.भाषा!H23</f>
        <v>0</v>
      </c>
      <c r="D23" s="33">
        <f>'व्दि.or संयुक्त भा'!H23</f>
        <v>0</v>
      </c>
      <c r="E23" s="33">
        <f>'तृ. भाषा'!H23</f>
        <v>0</v>
      </c>
      <c r="F23" s="33">
        <f>गणित!L23</f>
        <v>0</v>
      </c>
      <c r="G23" s="33">
        <f>'विज्ञान '!L23</f>
        <v>0</v>
      </c>
      <c r="H23" s="44">
        <f>'समाज शास्र'!L23</f>
        <v>0</v>
      </c>
      <c r="I23" s="33">
        <f t="shared" si="2"/>
        <v>0</v>
      </c>
      <c r="J23" s="49">
        <f t="shared" si="0"/>
        <v>0</v>
      </c>
      <c r="K23" s="50">
        <f>RANK(J23,$J$10:$J$69,0)+COUNTIF($J$10:J23,J23)-1</f>
        <v>14</v>
      </c>
      <c r="L23" s="44" t="s">
        <v>84</v>
      </c>
      <c r="M23" s="44" t="s">
        <v>84</v>
      </c>
      <c r="N23" s="44" t="s">
        <v>84</v>
      </c>
      <c r="O23" s="33">
        <f t="shared" si="3"/>
        <v>6</v>
      </c>
      <c r="P23" s="42" t="str">
        <f t="shared" si="1"/>
        <v>F6</v>
      </c>
    </row>
    <row r="24" spans="1:16" s="19" customFormat="1" ht="21.6" customHeight="1">
      <c r="A24" s="24">
        <f>'विद्य्र्थ्याची माहिती'!A24</f>
        <v>15</v>
      </c>
      <c r="B24" s="25">
        <f>'विद्य्र्थ्याची माहिती'!B24</f>
        <v>0</v>
      </c>
      <c r="C24" s="33">
        <f>प्र.भाषा!H24</f>
        <v>0</v>
      </c>
      <c r="D24" s="33">
        <f>'व्दि.or संयुक्त भा'!H24</f>
        <v>0</v>
      </c>
      <c r="E24" s="33">
        <f>'तृ. भाषा'!H24</f>
        <v>0</v>
      </c>
      <c r="F24" s="33">
        <f>गणित!L24</f>
        <v>0</v>
      </c>
      <c r="G24" s="33">
        <f>'विज्ञान '!L24</f>
        <v>0</v>
      </c>
      <c r="H24" s="44">
        <f>'समाज शास्र'!L24</f>
        <v>0</v>
      </c>
      <c r="I24" s="33">
        <f t="shared" si="2"/>
        <v>0</v>
      </c>
      <c r="J24" s="49">
        <f t="shared" si="0"/>
        <v>0</v>
      </c>
      <c r="K24" s="50">
        <f>RANK(J24,$J$10:$J$69,0)+COUNTIF($J$10:J24,J24)-1</f>
        <v>15</v>
      </c>
      <c r="L24" s="44" t="s">
        <v>84</v>
      </c>
      <c r="M24" s="44" t="s">
        <v>84</v>
      </c>
      <c r="N24" s="44" t="s">
        <v>84</v>
      </c>
      <c r="O24" s="33">
        <f t="shared" si="3"/>
        <v>6</v>
      </c>
      <c r="P24" s="42" t="str">
        <f t="shared" si="1"/>
        <v>F6</v>
      </c>
    </row>
    <row r="25" spans="1:16" s="19" customFormat="1" ht="21.6" customHeight="1">
      <c r="A25" s="24">
        <f>'विद्य्र्थ्याची माहिती'!A25</f>
        <v>16</v>
      </c>
      <c r="B25" s="25">
        <f>'विद्य्र्थ्याची माहिती'!B25</f>
        <v>0</v>
      </c>
      <c r="C25" s="33">
        <f>प्र.भाषा!H25</f>
        <v>0</v>
      </c>
      <c r="D25" s="33">
        <f>'व्दि.or संयुक्त भा'!H25</f>
        <v>0</v>
      </c>
      <c r="E25" s="33">
        <f>'तृ. भाषा'!H25</f>
        <v>0</v>
      </c>
      <c r="F25" s="33">
        <f>गणित!L25</f>
        <v>0</v>
      </c>
      <c r="G25" s="33">
        <f>'विज्ञान '!L25</f>
        <v>0</v>
      </c>
      <c r="H25" s="44">
        <f>'समाज शास्र'!L25</f>
        <v>0</v>
      </c>
      <c r="I25" s="33">
        <f t="shared" si="2"/>
        <v>0</v>
      </c>
      <c r="J25" s="49">
        <f t="shared" si="0"/>
        <v>0</v>
      </c>
      <c r="K25" s="50">
        <f>RANK(J25,$J$10:$J$69,0)+COUNTIF($J$10:J25,J25)-1</f>
        <v>16</v>
      </c>
      <c r="L25" s="44" t="s">
        <v>84</v>
      </c>
      <c r="M25" s="44" t="s">
        <v>84</v>
      </c>
      <c r="N25" s="44" t="s">
        <v>84</v>
      </c>
      <c r="O25" s="33">
        <f t="shared" si="3"/>
        <v>6</v>
      </c>
      <c r="P25" s="42" t="str">
        <f t="shared" si="1"/>
        <v>F6</v>
      </c>
    </row>
    <row r="26" spans="1:16" s="19" customFormat="1" ht="21.6" customHeight="1">
      <c r="A26" s="24">
        <f>'विद्य्र्थ्याची माहिती'!A26</f>
        <v>17</v>
      </c>
      <c r="B26" s="25">
        <f>'विद्य्र्थ्याची माहिती'!B26</f>
        <v>0</v>
      </c>
      <c r="C26" s="33">
        <f>प्र.भाषा!H26</f>
        <v>0</v>
      </c>
      <c r="D26" s="33">
        <f>'व्दि.or संयुक्त भा'!H26</f>
        <v>0</v>
      </c>
      <c r="E26" s="33">
        <f>'तृ. भाषा'!H26</f>
        <v>0</v>
      </c>
      <c r="F26" s="33">
        <f>गणित!L26</f>
        <v>0</v>
      </c>
      <c r="G26" s="33">
        <f>'विज्ञान '!L26</f>
        <v>0</v>
      </c>
      <c r="H26" s="44">
        <f>'समाज शास्र'!L26</f>
        <v>0</v>
      </c>
      <c r="I26" s="33">
        <f t="shared" si="2"/>
        <v>0</v>
      </c>
      <c r="J26" s="49">
        <f t="shared" si="0"/>
        <v>0</v>
      </c>
      <c r="K26" s="50">
        <f>RANK(J26,$J$10:$J$69,0)+COUNTIF($J$10:J26,J26)-1</f>
        <v>17</v>
      </c>
      <c r="L26" s="44" t="s">
        <v>84</v>
      </c>
      <c r="M26" s="44" t="s">
        <v>84</v>
      </c>
      <c r="N26" s="44" t="s">
        <v>84</v>
      </c>
      <c r="O26" s="33">
        <f t="shared" si="3"/>
        <v>6</v>
      </c>
      <c r="P26" s="42" t="str">
        <f t="shared" si="1"/>
        <v>F6</v>
      </c>
    </row>
    <row r="27" spans="1:16" s="19" customFormat="1" ht="21.6" customHeight="1">
      <c r="A27" s="24">
        <f>'विद्य्र्थ्याची माहिती'!A27</f>
        <v>18</v>
      </c>
      <c r="B27" s="25">
        <f>'विद्य्र्थ्याची माहिती'!B27</f>
        <v>0</v>
      </c>
      <c r="C27" s="33">
        <f>प्र.भाषा!H27</f>
        <v>0</v>
      </c>
      <c r="D27" s="33">
        <f>'व्दि.or संयुक्त भा'!H27</f>
        <v>0</v>
      </c>
      <c r="E27" s="33">
        <f>'तृ. भाषा'!H27</f>
        <v>0</v>
      </c>
      <c r="F27" s="33">
        <f>गणित!L27</f>
        <v>0</v>
      </c>
      <c r="G27" s="33">
        <f>'विज्ञान '!L27</f>
        <v>0</v>
      </c>
      <c r="H27" s="44">
        <f>'समाज शास्र'!L27</f>
        <v>0</v>
      </c>
      <c r="I27" s="33">
        <f t="shared" si="2"/>
        <v>0</v>
      </c>
      <c r="J27" s="49">
        <f t="shared" si="0"/>
        <v>0</v>
      </c>
      <c r="K27" s="50">
        <f>RANK(J27,$J$10:$J$69,0)+COUNTIF($J$10:J27,J27)-1</f>
        <v>18</v>
      </c>
      <c r="L27" s="44" t="s">
        <v>84</v>
      </c>
      <c r="M27" s="44" t="s">
        <v>84</v>
      </c>
      <c r="N27" s="44" t="s">
        <v>84</v>
      </c>
      <c r="O27" s="33">
        <f t="shared" si="3"/>
        <v>6</v>
      </c>
      <c r="P27" s="42" t="str">
        <f t="shared" si="1"/>
        <v>F6</v>
      </c>
    </row>
    <row r="28" spans="1:16" s="19" customFormat="1" ht="21.6" customHeight="1">
      <c r="A28" s="24">
        <f>'विद्य्र्थ्याची माहिती'!A28</f>
        <v>19</v>
      </c>
      <c r="B28" s="25">
        <f>'विद्य्र्थ्याची माहिती'!B28</f>
        <v>0</v>
      </c>
      <c r="C28" s="33">
        <f>प्र.भाषा!H28</f>
        <v>0</v>
      </c>
      <c r="D28" s="33">
        <f>'व्दि.or संयुक्त भा'!H28</f>
        <v>0</v>
      </c>
      <c r="E28" s="33">
        <f>'तृ. भाषा'!H28</f>
        <v>0</v>
      </c>
      <c r="F28" s="33">
        <f>गणित!L28</f>
        <v>0</v>
      </c>
      <c r="G28" s="33">
        <f>'विज्ञान '!L28</f>
        <v>0</v>
      </c>
      <c r="H28" s="44">
        <f>'समाज शास्र'!L28</f>
        <v>0</v>
      </c>
      <c r="I28" s="33">
        <f t="shared" si="2"/>
        <v>0</v>
      </c>
      <c r="J28" s="49">
        <f t="shared" si="0"/>
        <v>0</v>
      </c>
      <c r="K28" s="50">
        <f>RANK(J28,$J$10:$J$69,0)+COUNTIF($J$10:J28,J28)-1</f>
        <v>19</v>
      </c>
      <c r="L28" s="44" t="s">
        <v>84</v>
      </c>
      <c r="M28" s="44" t="s">
        <v>84</v>
      </c>
      <c r="N28" s="44" t="s">
        <v>84</v>
      </c>
      <c r="O28" s="33">
        <f t="shared" si="3"/>
        <v>6</v>
      </c>
      <c r="P28" s="42" t="str">
        <f t="shared" si="1"/>
        <v>F6</v>
      </c>
    </row>
    <row r="29" spans="1:16" s="19" customFormat="1" ht="21.6" customHeight="1">
      <c r="A29" s="24">
        <f>'विद्य्र्थ्याची माहिती'!A29</f>
        <v>20</v>
      </c>
      <c r="B29" s="25">
        <f>'विद्य्र्थ्याची माहिती'!B29</f>
        <v>0</v>
      </c>
      <c r="C29" s="33">
        <f>प्र.भाषा!H29</f>
        <v>0</v>
      </c>
      <c r="D29" s="33">
        <f>'व्दि.or संयुक्त भा'!H29</f>
        <v>0</v>
      </c>
      <c r="E29" s="33">
        <f>'तृ. भाषा'!H29</f>
        <v>0</v>
      </c>
      <c r="F29" s="33">
        <f>गणित!L29</f>
        <v>0</v>
      </c>
      <c r="G29" s="33">
        <f>'विज्ञान '!L29</f>
        <v>0</v>
      </c>
      <c r="H29" s="44">
        <f>'समाज शास्र'!L29</f>
        <v>0</v>
      </c>
      <c r="I29" s="33">
        <f t="shared" si="2"/>
        <v>0</v>
      </c>
      <c r="J29" s="49">
        <f t="shared" si="0"/>
        <v>0</v>
      </c>
      <c r="K29" s="50">
        <f>RANK(J29,$J$10:$J$69,0)+COUNTIF($J$10:J29,J29)-1</f>
        <v>20</v>
      </c>
      <c r="L29" s="44" t="s">
        <v>84</v>
      </c>
      <c r="M29" s="44" t="s">
        <v>84</v>
      </c>
      <c r="N29" s="44" t="s">
        <v>84</v>
      </c>
      <c r="O29" s="33">
        <f t="shared" si="3"/>
        <v>6</v>
      </c>
      <c r="P29" s="42" t="str">
        <f t="shared" si="1"/>
        <v>F6</v>
      </c>
    </row>
    <row r="30" spans="1:16" s="19" customFormat="1" ht="21.6" customHeight="1">
      <c r="A30" s="24">
        <f>'विद्य्र्थ्याची माहिती'!A30</f>
        <v>21</v>
      </c>
      <c r="B30" s="25">
        <f>'विद्य्र्थ्याची माहिती'!B30</f>
        <v>0</v>
      </c>
      <c r="C30" s="33">
        <f>प्र.भाषा!H30</f>
        <v>0</v>
      </c>
      <c r="D30" s="33">
        <f>'व्दि.or संयुक्त भा'!H30</f>
        <v>0</v>
      </c>
      <c r="E30" s="33">
        <f>'तृ. भाषा'!H30</f>
        <v>0</v>
      </c>
      <c r="F30" s="33">
        <f>गणित!L30</f>
        <v>0</v>
      </c>
      <c r="G30" s="33">
        <f>'विज्ञान '!L30</f>
        <v>0</v>
      </c>
      <c r="H30" s="44">
        <f>'समाज शास्र'!L30</f>
        <v>0</v>
      </c>
      <c r="I30" s="33">
        <f t="shared" si="2"/>
        <v>0</v>
      </c>
      <c r="J30" s="49">
        <f t="shared" si="0"/>
        <v>0</v>
      </c>
      <c r="K30" s="50">
        <f>RANK(J30,$J$10:$J$69,0)+COUNTIF($J$10:J30,J30)-1</f>
        <v>21</v>
      </c>
      <c r="L30" s="44" t="s">
        <v>84</v>
      </c>
      <c r="M30" s="44" t="s">
        <v>84</v>
      </c>
      <c r="N30" s="44" t="s">
        <v>84</v>
      </c>
      <c r="O30" s="33">
        <f t="shared" si="3"/>
        <v>6</v>
      </c>
      <c r="P30" s="42" t="str">
        <f t="shared" si="1"/>
        <v>F6</v>
      </c>
    </row>
    <row r="31" spans="1:16" s="19" customFormat="1" ht="21.6" customHeight="1">
      <c r="A31" s="24">
        <f>'विद्य्र्थ्याची माहिती'!A31</f>
        <v>22</v>
      </c>
      <c r="B31" s="25">
        <f>'विद्य्र्थ्याची माहिती'!B31</f>
        <v>0</v>
      </c>
      <c r="C31" s="33">
        <f>प्र.भाषा!H31</f>
        <v>0</v>
      </c>
      <c r="D31" s="33">
        <f>'व्दि.or संयुक्त भा'!H31</f>
        <v>0</v>
      </c>
      <c r="E31" s="33">
        <f>'तृ. भाषा'!H31</f>
        <v>0</v>
      </c>
      <c r="F31" s="33">
        <f>गणित!L31</f>
        <v>0</v>
      </c>
      <c r="G31" s="33">
        <f>'विज्ञान '!L31</f>
        <v>0</v>
      </c>
      <c r="H31" s="44">
        <f>'समाज शास्र'!L31</f>
        <v>0</v>
      </c>
      <c r="I31" s="33">
        <f t="shared" si="2"/>
        <v>0</v>
      </c>
      <c r="J31" s="49">
        <f t="shared" si="0"/>
        <v>0</v>
      </c>
      <c r="K31" s="50">
        <f>RANK(J31,$J$10:$J$69,0)+COUNTIF($J$10:J31,J31)-1</f>
        <v>22</v>
      </c>
      <c r="L31" s="44" t="s">
        <v>84</v>
      </c>
      <c r="M31" s="44" t="s">
        <v>84</v>
      </c>
      <c r="N31" s="44" t="s">
        <v>84</v>
      </c>
      <c r="O31" s="33">
        <f t="shared" si="3"/>
        <v>6</v>
      </c>
      <c r="P31" s="42" t="str">
        <f t="shared" si="1"/>
        <v>F6</v>
      </c>
    </row>
    <row r="32" spans="1:16" s="19" customFormat="1" ht="21.6" customHeight="1">
      <c r="A32" s="24">
        <f>'विद्य्र्थ्याची माहिती'!A32</f>
        <v>23</v>
      </c>
      <c r="B32" s="25">
        <f>'विद्य्र्थ्याची माहिती'!B32</f>
        <v>0</v>
      </c>
      <c r="C32" s="33">
        <f>प्र.भाषा!H32</f>
        <v>0</v>
      </c>
      <c r="D32" s="33">
        <f>'व्दि.or संयुक्त भा'!H32</f>
        <v>0</v>
      </c>
      <c r="E32" s="33">
        <f>'तृ. भाषा'!H32</f>
        <v>0</v>
      </c>
      <c r="F32" s="33">
        <f>गणित!L32</f>
        <v>0</v>
      </c>
      <c r="G32" s="33">
        <f>'विज्ञान '!L32</f>
        <v>0</v>
      </c>
      <c r="H32" s="44">
        <f>'समाज शास्र'!L32</f>
        <v>0</v>
      </c>
      <c r="I32" s="33">
        <f t="shared" si="2"/>
        <v>0</v>
      </c>
      <c r="J32" s="49">
        <f t="shared" si="0"/>
        <v>0</v>
      </c>
      <c r="K32" s="50">
        <f>RANK(J32,$J$10:$J$69,0)+COUNTIF($J$10:J32,J32)-1</f>
        <v>23</v>
      </c>
      <c r="L32" s="44" t="s">
        <v>84</v>
      </c>
      <c r="M32" s="44" t="s">
        <v>84</v>
      </c>
      <c r="N32" s="44" t="s">
        <v>84</v>
      </c>
      <c r="O32" s="33">
        <f t="shared" si="3"/>
        <v>6</v>
      </c>
      <c r="P32" s="42" t="str">
        <f t="shared" si="1"/>
        <v>F6</v>
      </c>
    </row>
    <row r="33" spans="1:16" s="19" customFormat="1" ht="21.6" customHeight="1">
      <c r="A33" s="24">
        <f>'विद्य्र्थ्याची माहिती'!A33</f>
        <v>24</v>
      </c>
      <c r="B33" s="25">
        <f>'विद्य्र्थ्याची माहिती'!B33</f>
        <v>0</v>
      </c>
      <c r="C33" s="33">
        <f>प्र.भाषा!H33</f>
        <v>0</v>
      </c>
      <c r="D33" s="33">
        <f>'व्दि.or संयुक्त भा'!H33</f>
        <v>0</v>
      </c>
      <c r="E33" s="33">
        <f>'तृ. भाषा'!H33</f>
        <v>0</v>
      </c>
      <c r="F33" s="33">
        <f>गणित!L33</f>
        <v>0</v>
      </c>
      <c r="G33" s="33">
        <f>'विज्ञान '!L33</f>
        <v>0</v>
      </c>
      <c r="H33" s="44">
        <f>'समाज शास्र'!L33</f>
        <v>0</v>
      </c>
      <c r="I33" s="33">
        <f t="shared" si="2"/>
        <v>0</v>
      </c>
      <c r="J33" s="49">
        <f t="shared" si="0"/>
        <v>0</v>
      </c>
      <c r="K33" s="50">
        <f>RANK(J33,$J$10:$J$69,0)+COUNTIF($J$10:J33,J33)-1</f>
        <v>24</v>
      </c>
      <c r="L33" s="44" t="s">
        <v>84</v>
      </c>
      <c r="M33" s="44" t="s">
        <v>84</v>
      </c>
      <c r="N33" s="44" t="s">
        <v>84</v>
      </c>
      <c r="O33" s="33">
        <f t="shared" si="3"/>
        <v>6</v>
      </c>
      <c r="P33" s="42" t="str">
        <f t="shared" si="1"/>
        <v>F6</v>
      </c>
    </row>
    <row r="34" spans="1:16" s="19" customFormat="1" ht="21.6" customHeight="1">
      <c r="A34" s="24">
        <f>'विद्य्र्थ्याची माहिती'!A34</f>
        <v>25</v>
      </c>
      <c r="B34" s="25">
        <f>'विद्य्र्थ्याची माहिती'!B34</f>
        <v>0</v>
      </c>
      <c r="C34" s="33">
        <f>प्र.भाषा!H34</f>
        <v>0</v>
      </c>
      <c r="D34" s="33">
        <f>'व्दि.or संयुक्त भा'!H34</f>
        <v>0</v>
      </c>
      <c r="E34" s="33">
        <f>'तृ. भाषा'!H34</f>
        <v>0</v>
      </c>
      <c r="F34" s="33">
        <f>गणित!L34</f>
        <v>0</v>
      </c>
      <c r="G34" s="33">
        <f>'विज्ञान '!L34</f>
        <v>0</v>
      </c>
      <c r="H34" s="44">
        <f>'समाज शास्र'!L34</f>
        <v>0</v>
      </c>
      <c r="I34" s="33">
        <f t="shared" si="2"/>
        <v>0</v>
      </c>
      <c r="J34" s="49">
        <f t="shared" si="0"/>
        <v>0</v>
      </c>
      <c r="K34" s="50">
        <f>RANK(J34,$J$10:$J$69,0)+COUNTIF($J$10:J34,J34)-1</f>
        <v>25</v>
      </c>
      <c r="L34" s="44" t="s">
        <v>84</v>
      </c>
      <c r="M34" s="44" t="s">
        <v>84</v>
      </c>
      <c r="N34" s="44" t="s">
        <v>84</v>
      </c>
      <c r="O34" s="33">
        <f t="shared" si="3"/>
        <v>6</v>
      </c>
      <c r="P34" s="42" t="str">
        <f t="shared" si="1"/>
        <v>F6</v>
      </c>
    </row>
    <row r="35" spans="1:16" s="19" customFormat="1" ht="21.6" customHeight="1">
      <c r="A35" s="24">
        <f>'विद्य्र्थ्याची माहिती'!A35</f>
        <v>26</v>
      </c>
      <c r="B35" s="25">
        <f>'विद्य्र्थ्याची माहिती'!B35</f>
        <v>0</v>
      </c>
      <c r="C35" s="33">
        <f>प्र.भाषा!H35</f>
        <v>0</v>
      </c>
      <c r="D35" s="33">
        <f>'व्दि.or संयुक्त भा'!H35</f>
        <v>0</v>
      </c>
      <c r="E35" s="33">
        <f>'तृ. भाषा'!H35</f>
        <v>0</v>
      </c>
      <c r="F35" s="33">
        <f>गणित!L35</f>
        <v>0</v>
      </c>
      <c r="G35" s="33">
        <f>'विज्ञान '!L35</f>
        <v>0</v>
      </c>
      <c r="H35" s="44">
        <f>'समाज शास्र'!L35</f>
        <v>0</v>
      </c>
      <c r="I35" s="33">
        <f t="shared" si="2"/>
        <v>0</v>
      </c>
      <c r="J35" s="49">
        <f t="shared" si="0"/>
        <v>0</v>
      </c>
      <c r="K35" s="50">
        <f>RANK(J35,$J$10:$J$69,0)+COUNTIF($J$10:J35,J35)-1</f>
        <v>26</v>
      </c>
      <c r="L35" s="44" t="s">
        <v>84</v>
      </c>
      <c r="M35" s="44" t="s">
        <v>84</v>
      </c>
      <c r="N35" s="44" t="s">
        <v>84</v>
      </c>
      <c r="O35" s="33">
        <f t="shared" si="3"/>
        <v>6</v>
      </c>
      <c r="P35" s="42" t="str">
        <f t="shared" si="1"/>
        <v>F6</v>
      </c>
    </row>
    <row r="36" spans="1:16" s="19" customFormat="1" ht="21.6" customHeight="1">
      <c r="A36" s="24">
        <f>'विद्य्र्थ्याची माहिती'!A36</f>
        <v>27</v>
      </c>
      <c r="B36" s="25">
        <f>'विद्य्र्थ्याची माहिती'!B36</f>
        <v>0</v>
      </c>
      <c r="C36" s="33">
        <f>प्र.भाषा!H36</f>
        <v>0</v>
      </c>
      <c r="D36" s="33">
        <f>'व्दि.or संयुक्त भा'!H36</f>
        <v>0</v>
      </c>
      <c r="E36" s="33">
        <f>'तृ. भाषा'!H36</f>
        <v>0</v>
      </c>
      <c r="F36" s="33">
        <f>गणित!L36</f>
        <v>0</v>
      </c>
      <c r="G36" s="33">
        <f>'विज्ञान '!L36</f>
        <v>0</v>
      </c>
      <c r="H36" s="44">
        <f>'समाज शास्र'!L36</f>
        <v>0</v>
      </c>
      <c r="I36" s="33">
        <f t="shared" si="2"/>
        <v>0</v>
      </c>
      <c r="J36" s="49">
        <f t="shared" si="0"/>
        <v>0</v>
      </c>
      <c r="K36" s="50">
        <f>RANK(J36,$J$10:$J$69,0)+COUNTIF($J$10:J36,J36)-1</f>
        <v>27</v>
      </c>
      <c r="L36" s="44" t="s">
        <v>84</v>
      </c>
      <c r="M36" s="44" t="s">
        <v>84</v>
      </c>
      <c r="N36" s="44" t="s">
        <v>84</v>
      </c>
      <c r="O36" s="33">
        <f t="shared" si="3"/>
        <v>6</v>
      </c>
      <c r="P36" s="42" t="str">
        <f t="shared" si="1"/>
        <v>F6</v>
      </c>
    </row>
    <row r="37" spans="1:16" s="19" customFormat="1" ht="21.6" customHeight="1">
      <c r="A37" s="24">
        <f>'विद्य्र्थ्याची माहिती'!A37</f>
        <v>28</v>
      </c>
      <c r="B37" s="25">
        <f>'विद्य्र्थ्याची माहिती'!B37</f>
        <v>0</v>
      </c>
      <c r="C37" s="33">
        <f>प्र.भाषा!H37</f>
        <v>0</v>
      </c>
      <c r="D37" s="33">
        <f>'व्दि.or संयुक्त भा'!H37</f>
        <v>0</v>
      </c>
      <c r="E37" s="33">
        <f>'तृ. भाषा'!H37</f>
        <v>0</v>
      </c>
      <c r="F37" s="33">
        <f>गणित!L37</f>
        <v>0</v>
      </c>
      <c r="G37" s="33">
        <f>'विज्ञान '!L37</f>
        <v>0</v>
      </c>
      <c r="H37" s="44">
        <f>'समाज शास्र'!L37</f>
        <v>0</v>
      </c>
      <c r="I37" s="33">
        <f t="shared" si="2"/>
        <v>0</v>
      </c>
      <c r="J37" s="49">
        <f t="shared" si="0"/>
        <v>0</v>
      </c>
      <c r="K37" s="50">
        <f>RANK(J37,$J$10:$J$69,0)+COUNTIF($J$10:J37,J37)-1</f>
        <v>28</v>
      </c>
      <c r="L37" s="44" t="s">
        <v>84</v>
      </c>
      <c r="M37" s="44" t="s">
        <v>84</v>
      </c>
      <c r="N37" s="44" t="s">
        <v>84</v>
      </c>
      <c r="O37" s="33">
        <f t="shared" si="3"/>
        <v>6</v>
      </c>
      <c r="P37" s="42" t="str">
        <f t="shared" si="1"/>
        <v>F6</v>
      </c>
    </row>
    <row r="38" spans="1:16" s="19" customFormat="1" ht="21.6" customHeight="1">
      <c r="A38" s="24">
        <f>'विद्य्र्थ्याची माहिती'!A38</f>
        <v>29</v>
      </c>
      <c r="B38" s="25">
        <f>'विद्य्र्थ्याची माहिती'!B38</f>
        <v>0</v>
      </c>
      <c r="C38" s="33">
        <f>प्र.भाषा!H38</f>
        <v>0</v>
      </c>
      <c r="D38" s="33">
        <f>'व्दि.or संयुक्त भा'!H38</f>
        <v>0</v>
      </c>
      <c r="E38" s="33">
        <f>'तृ. भाषा'!H38</f>
        <v>0</v>
      </c>
      <c r="F38" s="33">
        <f>गणित!L38</f>
        <v>0</v>
      </c>
      <c r="G38" s="33">
        <f>'विज्ञान '!L38</f>
        <v>0</v>
      </c>
      <c r="H38" s="44">
        <f>'समाज शास्र'!L38</f>
        <v>0</v>
      </c>
      <c r="I38" s="33">
        <f t="shared" si="2"/>
        <v>0</v>
      </c>
      <c r="J38" s="49">
        <f t="shared" si="0"/>
        <v>0</v>
      </c>
      <c r="K38" s="50">
        <f>RANK(J38,$J$10:$J$69,0)+COUNTIF($J$10:J38,J38)-1</f>
        <v>29</v>
      </c>
      <c r="L38" s="44" t="s">
        <v>84</v>
      </c>
      <c r="M38" s="44" t="s">
        <v>84</v>
      </c>
      <c r="N38" s="44" t="s">
        <v>84</v>
      </c>
      <c r="O38" s="33">
        <f t="shared" si="3"/>
        <v>6</v>
      </c>
      <c r="P38" s="42" t="str">
        <f t="shared" si="1"/>
        <v>F6</v>
      </c>
    </row>
    <row r="39" spans="1:16" s="19" customFormat="1" ht="21.6" customHeight="1">
      <c r="A39" s="24">
        <f>'विद्य्र्थ्याची माहिती'!A39</f>
        <v>30</v>
      </c>
      <c r="B39" s="25">
        <f>'विद्य्र्थ्याची माहिती'!B39</f>
        <v>0</v>
      </c>
      <c r="C39" s="33">
        <f>प्र.भाषा!H39</f>
        <v>0</v>
      </c>
      <c r="D39" s="33">
        <f>'व्दि.or संयुक्त भा'!H39</f>
        <v>0</v>
      </c>
      <c r="E39" s="33">
        <f>'तृ. भाषा'!H39</f>
        <v>0</v>
      </c>
      <c r="F39" s="33">
        <f>गणित!L39</f>
        <v>0</v>
      </c>
      <c r="G39" s="33">
        <f>'विज्ञान '!L39</f>
        <v>0</v>
      </c>
      <c r="H39" s="44">
        <f>'समाज शास्र'!L39</f>
        <v>0</v>
      </c>
      <c r="I39" s="33">
        <f t="shared" si="2"/>
        <v>0</v>
      </c>
      <c r="J39" s="49">
        <f t="shared" si="0"/>
        <v>0</v>
      </c>
      <c r="K39" s="50">
        <f>RANK(J39,$J$10:$J$69,0)+COUNTIF($J$10:J39,J39)-1</f>
        <v>30</v>
      </c>
      <c r="L39" s="44" t="s">
        <v>84</v>
      </c>
      <c r="M39" s="44" t="s">
        <v>84</v>
      </c>
      <c r="N39" s="44" t="s">
        <v>84</v>
      </c>
      <c r="O39" s="33">
        <f t="shared" si="3"/>
        <v>6</v>
      </c>
      <c r="P39" s="42" t="str">
        <f t="shared" si="1"/>
        <v>F6</v>
      </c>
    </row>
    <row r="40" spans="1:16" s="19" customFormat="1" ht="21.6" customHeight="1">
      <c r="A40" s="24">
        <f>'विद्य्र्थ्याची माहिती'!A40</f>
        <v>31</v>
      </c>
      <c r="B40" s="25">
        <f>'विद्य्र्थ्याची माहिती'!B40</f>
        <v>0</v>
      </c>
      <c r="C40" s="33">
        <f>प्र.भाषा!H40</f>
        <v>0</v>
      </c>
      <c r="D40" s="33">
        <f>'व्दि.or संयुक्त भा'!H40</f>
        <v>0</v>
      </c>
      <c r="E40" s="33">
        <f>'तृ. भाषा'!H40</f>
        <v>0</v>
      </c>
      <c r="F40" s="33">
        <f>गणित!L40</f>
        <v>0</v>
      </c>
      <c r="G40" s="33">
        <f>'विज्ञान '!L40</f>
        <v>0</v>
      </c>
      <c r="H40" s="44">
        <f>'समाज शास्र'!L40</f>
        <v>0</v>
      </c>
      <c r="I40" s="33">
        <f t="shared" si="2"/>
        <v>0</v>
      </c>
      <c r="J40" s="49">
        <f t="shared" si="0"/>
        <v>0</v>
      </c>
      <c r="K40" s="50">
        <f>RANK(J40,$J$10:$J$69,0)+COUNTIF($J$10:J40,J40)-1</f>
        <v>31</v>
      </c>
      <c r="L40" s="44" t="s">
        <v>84</v>
      </c>
      <c r="M40" s="44" t="s">
        <v>84</v>
      </c>
      <c r="N40" s="44" t="s">
        <v>84</v>
      </c>
      <c r="O40" s="33">
        <f t="shared" si="3"/>
        <v>6</v>
      </c>
      <c r="P40" s="42" t="str">
        <f t="shared" si="1"/>
        <v>F6</v>
      </c>
    </row>
    <row r="41" spans="1:16" s="19" customFormat="1" ht="21.6" customHeight="1">
      <c r="A41" s="24">
        <f>'विद्य्र्थ्याची माहिती'!A41</f>
        <v>32</v>
      </c>
      <c r="B41" s="25">
        <f>'विद्य्र्थ्याची माहिती'!B41</f>
        <v>0</v>
      </c>
      <c r="C41" s="33">
        <f>प्र.भाषा!H41</f>
        <v>0</v>
      </c>
      <c r="D41" s="33">
        <f>'व्दि.or संयुक्त भा'!H41</f>
        <v>0</v>
      </c>
      <c r="E41" s="33">
        <f>'तृ. भाषा'!H41</f>
        <v>0</v>
      </c>
      <c r="F41" s="33">
        <f>गणित!L41</f>
        <v>0</v>
      </c>
      <c r="G41" s="33">
        <f>'विज्ञान '!L41</f>
        <v>0</v>
      </c>
      <c r="H41" s="44">
        <f>'समाज शास्र'!L41</f>
        <v>0</v>
      </c>
      <c r="I41" s="33">
        <f t="shared" si="2"/>
        <v>0</v>
      </c>
      <c r="J41" s="49">
        <f t="shared" si="0"/>
        <v>0</v>
      </c>
      <c r="K41" s="50">
        <f>RANK(J41,$J$10:$J$69,0)+COUNTIF($J$10:J41,J41)-1</f>
        <v>32</v>
      </c>
      <c r="L41" s="44" t="s">
        <v>84</v>
      </c>
      <c r="M41" s="44" t="s">
        <v>84</v>
      </c>
      <c r="N41" s="44" t="s">
        <v>84</v>
      </c>
      <c r="O41" s="33">
        <f t="shared" si="3"/>
        <v>6</v>
      </c>
      <c r="P41" s="42" t="str">
        <f t="shared" si="1"/>
        <v>F6</v>
      </c>
    </row>
    <row r="42" spans="1:16" s="19" customFormat="1" ht="21.6" customHeight="1">
      <c r="A42" s="24">
        <f>'विद्य्र्थ्याची माहिती'!A42</f>
        <v>33</v>
      </c>
      <c r="B42" s="25">
        <f>'विद्य्र्थ्याची माहिती'!B42</f>
        <v>0</v>
      </c>
      <c r="C42" s="33">
        <f>प्र.भाषा!H42</f>
        <v>0</v>
      </c>
      <c r="D42" s="33">
        <f>'व्दि.or संयुक्त भा'!H42</f>
        <v>0</v>
      </c>
      <c r="E42" s="33">
        <f>'तृ. भाषा'!H42</f>
        <v>0</v>
      </c>
      <c r="F42" s="33">
        <f>गणित!L42</f>
        <v>0</v>
      </c>
      <c r="G42" s="33">
        <f>'विज्ञान '!L42</f>
        <v>0</v>
      </c>
      <c r="H42" s="44">
        <f>'समाज शास्र'!L42</f>
        <v>0</v>
      </c>
      <c r="I42" s="33">
        <f t="shared" si="2"/>
        <v>0</v>
      </c>
      <c r="J42" s="49">
        <f t="shared" si="0"/>
        <v>0</v>
      </c>
      <c r="K42" s="50">
        <f>RANK(J42,$J$10:$J$69,0)+COUNTIF($J$10:J42,J42)-1</f>
        <v>33</v>
      </c>
      <c r="L42" s="44" t="s">
        <v>84</v>
      </c>
      <c r="M42" s="44" t="s">
        <v>84</v>
      </c>
      <c r="N42" s="44" t="s">
        <v>84</v>
      </c>
      <c r="O42" s="33">
        <f t="shared" si="3"/>
        <v>6</v>
      </c>
      <c r="P42" s="42" t="str">
        <f t="shared" si="1"/>
        <v>F6</v>
      </c>
    </row>
    <row r="43" spans="1:16" s="19" customFormat="1" ht="21.6" customHeight="1">
      <c r="A43" s="24">
        <f>'विद्य्र्थ्याची माहिती'!A43</f>
        <v>34</v>
      </c>
      <c r="B43" s="25">
        <f>'विद्य्र्थ्याची माहिती'!B43</f>
        <v>0</v>
      </c>
      <c r="C43" s="33">
        <f>प्र.भाषा!H43</f>
        <v>0</v>
      </c>
      <c r="D43" s="33">
        <f>'व्दि.or संयुक्त भा'!H43</f>
        <v>0</v>
      </c>
      <c r="E43" s="33">
        <f>'तृ. भाषा'!H43</f>
        <v>0</v>
      </c>
      <c r="F43" s="33">
        <f>गणित!L43</f>
        <v>0</v>
      </c>
      <c r="G43" s="33">
        <f>'विज्ञान '!L43</f>
        <v>0</v>
      </c>
      <c r="H43" s="44">
        <f>'समाज शास्र'!L43</f>
        <v>0</v>
      </c>
      <c r="I43" s="33">
        <f t="shared" ref="I43:I69" si="4">SUM(C43:H43)</f>
        <v>0</v>
      </c>
      <c r="J43" s="49">
        <f t="shared" si="0"/>
        <v>0</v>
      </c>
      <c r="K43" s="50">
        <f>RANK(J43,$J$10:$J$69,0)+COUNTIF($J$10:J43,J43)-1</f>
        <v>34</v>
      </c>
      <c r="L43" s="44" t="s">
        <v>84</v>
      </c>
      <c r="M43" s="44" t="s">
        <v>84</v>
      </c>
      <c r="N43" s="44" t="s">
        <v>84</v>
      </c>
      <c r="O43" s="33">
        <f t="shared" si="3"/>
        <v>6</v>
      </c>
      <c r="P43" s="42" t="str">
        <f t="shared" si="1"/>
        <v>F6</v>
      </c>
    </row>
    <row r="44" spans="1:16" s="19" customFormat="1" ht="21.6" customHeight="1">
      <c r="A44" s="24">
        <f>'विद्य्र्थ्याची माहिती'!A44</f>
        <v>35</v>
      </c>
      <c r="B44" s="25">
        <f>'विद्य्र्थ्याची माहिती'!B44</f>
        <v>0</v>
      </c>
      <c r="C44" s="33">
        <f>प्र.भाषा!H44</f>
        <v>0</v>
      </c>
      <c r="D44" s="33">
        <f>'व्दि.or संयुक्त भा'!H44</f>
        <v>0</v>
      </c>
      <c r="E44" s="33">
        <f>'तृ. भाषा'!H44</f>
        <v>0</v>
      </c>
      <c r="F44" s="33">
        <f>गणित!L44</f>
        <v>0</v>
      </c>
      <c r="G44" s="33">
        <f>'विज्ञान '!L44</f>
        <v>0</v>
      </c>
      <c r="H44" s="44">
        <f>'समाज शास्र'!L44</f>
        <v>0</v>
      </c>
      <c r="I44" s="33">
        <f t="shared" si="4"/>
        <v>0</v>
      </c>
      <c r="J44" s="49">
        <f t="shared" si="0"/>
        <v>0</v>
      </c>
      <c r="K44" s="50">
        <f>RANK(J44,$J$10:$J$69,0)+COUNTIF($J$10:J44,J44)-1</f>
        <v>35</v>
      </c>
      <c r="L44" s="44" t="s">
        <v>84</v>
      </c>
      <c r="M44" s="44" t="s">
        <v>84</v>
      </c>
      <c r="N44" s="44" t="s">
        <v>84</v>
      </c>
      <c r="O44" s="33">
        <f t="shared" si="3"/>
        <v>6</v>
      </c>
      <c r="P44" s="42" t="str">
        <f t="shared" si="1"/>
        <v>F6</v>
      </c>
    </row>
    <row r="45" spans="1:16" s="19" customFormat="1" ht="21.6" customHeight="1">
      <c r="A45" s="24">
        <f>'विद्य्र्थ्याची माहिती'!A45</f>
        <v>36</v>
      </c>
      <c r="B45" s="25">
        <f>'विद्य्र्थ्याची माहिती'!B45</f>
        <v>0</v>
      </c>
      <c r="C45" s="33">
        <f>प्र.भाषा!H45</f>
        <v>0</v>
      </c>
      <c r="D45" s="33">
        <f>'व्दि.or संयुक्त भा'!H45</f>
        <v>0</v>
      </c>
      <c r="E45" s="33">
        <f>'तृ. भाषा'!H45</f>
        <v>0</v>
      </c>
      <c r="F45" s="33">
        <f>गणित!L45</f>
        <v>0</v>
      </c>
      <c r="G45" s="33">
        <f>'विज्ञान '!L45</f>
        <v>0</v>
      </c>
      <c r="H45" s="44">
        <f>'समाज शास्र'!L45</f>
        <v>0</v>
      </c>
      <c r="I45" s="33">
        <f t="shared" si="4"/>
        <v>0</v>
      </c>
      <c r="J45" s="49">
        <f t="shared" si="0"/>
        <v>0</v>
      </c>
      <c r="K45" s="50">
        <f>RANK(J45,$J$10:$J$69,0)+COUNTIF($J$10:J45,J45)-1</f>
        <v>36</v>
      </c>
      <c r="L45" s="44" t="s">
        <v>84</v>
      </c>
      <c r="M45" s="44" t="s">
        <v>84</v>
      </c>
      <c r="N45" s="44" t="s">
        <v>84</v>
      </c>
      <c r="O45" s="33">
        <f t="shared" si="3"/>
        <v>6</v>
      </c>
      <c r="P45" s="42" t="str">
        <f t="shared" si="1"/>
        <v>F6</v>
      </c>
    </row>
    <row r="46" spans="1:16" s="19" customFormat="1" ht="21.6" customHeight="1">
      <c r="A46" s="24">
        <f>'विद्य्र्थ्याची माहिती'!A46</f>
        <v>37</v>
      </c>
      <c r="B46" s="25">
        <f>'विद्य्र्थ्याची माहिती'!B46</f>
        <v>0</v>
      </c>
      <c r="C46" s="33">
        <f>प्र.भाषा!H46</f>
        <v>0</v>
      </c>
      <c r="D46" s="33">
        <f>'व्दि.or संयुक्त भा'!H46</f>
        <v>0</v>
      </c>
      <c r="E46" s="33">
        <f>'तृ. भाषा'!H46</f>
        <v>0</v>
      </c>
      <c r="F46" s="33">
        <f>गणित!L46</f>
        <v>0</v>
      </c>
      <c r="G46" s="33">
        <f>'विज्ञान '!L46</f>
        <v>0</v>
      </c>
      <c r="H46" s="44">
        <f>'समाज शास्र'!L46</f>
        <v>0</v>
      </c>
      <c r="I46" s="33">
        <f t="shared" si="4"/>
        <v>0</v>
      </c>
      <c r="J46" s="49">
        <f t="shared" si="0"/>
        <v>0</v>
      </c>
      <c r="K46" s="50">
        <f>RANK(J46,$J$10:$J$69,0)+COUNTIF($J$10:J46,J46)-1</f>
        <v>37</v>
      </c>
      <c r="L46" s="44" t="s">
        <v>84</v>
      </c>
      <c r="M46" s="44" t="s">
        <v>84</v>
      </c>
      <c r="N46" s="44" t="s">
        <v>84</v>
      </c>
      <c r="O46" s="33">
        <f t="shared" si="3"/>
        <v>6</v>
      </c>
      <c r="P46" s="42" t="str">
        <f t="shared" si="1"/>
        <v>F6</v>
      </c>
    </row>
    <row r="47" spans="1:16" s="19" customFormat="1" ht="21.6" customHeight="1">
      <c r="A47" s="24">
        <f>'विद्य्र्थ्याची माहिती'!A47</f>
        <v>38</v>
      </c>
      <c r="B47" s="25">
        <f>'विद्य्र्थ्याची माहिती'!B47</f>
        <v>0</v>
      </c>
      <c r="C47" s="33">
        <f>प्र.भाषा!H47</f>
        <v>0</v>
      </c>
      <c r="D47" s="33">
        <f>'व्दि.or संयुक्त भा'!H47</f>
        <v>0</v>
      </c>
      <c r="E47" s="33">
        <f>'तृ. भाषा'!H47</f>
        <v>0</v>
      </c>
      <c r="F47" s="33">
        <f>गणित!L47</f>
        <v>0</v>
      </c>
      <c r="G47" s="33">
        <f>'विज्ञान '!L47</f>
        <v>0</v>
      </c>
      <c r="H47" s="44">
        <f>'समाज शास्र'!L47</f>
        <v>0</v>
      </c>
      <c r="I47" s="33">
        <f t="shared" si="4"/>
        <v>0</v>
      </c>
      <c r="J47" s="49">
        <f t="shared" si="0"/>
        <v>0</v>
      </c>
      <c r="K47" s="50">
        <f>RANK(J47,$J$10:$J$69,0)+COUNTIF($J$10:J47,J47)-1</f>
        <v>38</v>
      </c>
      <c r="L47" s="44" t="s">
        <v>84</v>
      </c>
      <c r="M47" s="44" t="s">
        <v>84</v>
      </c>
      <c r="N47" s="44" t="s">
        <v>84</v>
      </c>
      <c r="O47" s="33">
        <f t="shared" si="3"/>
        <v>6</v>
      </c>
      <c r="P47" s="42" t="str">
        <f t="shared" si="1"/>
        <v>F6</v>
      </c>
    </row>
    <row r="48" spans="1:16" s="19" customFormat="1" ht="21.6" customHeight="1">
      <c r="A48" s="24">
        <f>'विद्य्र्थ्याची माहिती'!A48</f>
        <v>39</v>
      </c>
      <c r="B48" s="25">
        <f>'विद्य्र्थ्याची माहिती'!B48</f>
        <v>0</v>
      </c>
      <c r="C48" s="33">
        <f>प्र.भाषा!H48</f>
        <v>0</v>
      </c>
      <c r="D48" s="33">
        <f>'व्दि.or संयुक्त भा'!H48</f>
        <v>0</v>
      </c>
      <c r="E48" s="33">
        <f>'तृ. भाषा'!H48</f>
        <v>0</v>
      </c>
      <c r="F48" s="33">
        <f>गणित!L48</f>
        <v>0</v>
      </c>
      <c r="G48" s="33">
        <f>'विज्ञान '!L48</f>
        <v>0</v>
      </c>
      <c r="H48" s="44">
        <f>'समाज शास्र'!L48</f>
        <v>0</v>
      </c>
      <c r="I48" s="33">
        <f t="shared" si="4"/>
        <v>0</v>
      </c>
      <c r="J48" s="49">
        <f t="shared" si="0"/>
        <v>0</v>
      </c>
      <c r="K48" s="50">
        <f>RANK(J48,$J$10:$J$69,0)+COUNTIF($J$10:J48,J48)-1</f>
        <v>39</v>
      </c>
      <c r="L48" s="44" t="s">
        <v>84</v>
      </c>
      <c r="M48" s="44" t="s">
        <v>84</v>
      </c>
      <c r="N48" s="44" t="s">
        <v>84</v>
      </c>
      <c r="O48" s="33">
        <f t="shared" si="3"/>
        <v>6</v>
      </c>
      <c r="P48" s="42" t="str">
        <f t="shared" si="1"/>
        <v>F6</v>
      </c>
    </row>
    <row r="49" spans="1:16" s="19" customFormat="1" ht="21.6" customHeight="1">
      <c r="A49" s="24">
        <f>'विद्य्र्थ्याची माहिती'!A49</f>
        <v>40</v>
      </c>
      <c r="B49" s="25">
        <f>'विद्य्र्थ्याची माहिती'!B49</f>
        <v>0</v>
      </c>
      <c r="C49" s="33">
        <f>प्र.भाषा!H49</f>
        <v>0</v>
      </c>
      <c r="D49" s="33">
        <f>'व्दि.or संयुक्त भा'!H49</f>
        <v>0</v>
      </c>
      <c r="E49" s="33">
        <f>'तृ. भाषा'!H49</f>
        <v>0</v>
      </c>
      <c r="F49" s="33">
        <f>गणित!L49</f>
        <v>0</v>
      </c>
      <c r="G49" s="33">
        <f>'विज्ञान '!L49</f>
        <v>0</v>
      </c>
      <c r="H49" s="44">
        <f>'समाज शास्र'!L49</f>
        <v>0</v>
      </c>
      <c r="I49" s="33">
        <f t="shared" si="4"/>
        <v>0</v>
      </c>
      <c r="J49" s="49">
        <f t="shared" si="0"/>
        <v>0</v>
      </c>
      <c r="K49" s="50">
        <f>RANK(J49,$J$10:$J$69,0)+COUNTIF($J$10:J49,J49)-1</f>
        <v>40</v>
      </c>
      <c r="L49" s="44" t="s">
        <v>84</v>
      </c>
      <c r="M49" s="44" t="s">
        <v>84</v>
      </c>
      <c r="N49" s="44" t="s">
        <v>84</v>
      </c>
      <c r="O49" s="33">
        <f t="shared" si="3"/>
        <v>6</v>
      </c>
      <c r="P49" s="42" t="str">
        <f t="shared" si="1"/>
        <v>F6</v>
      </c>
    </row>
    <row r="50" spans="1:16" s="19" customFormat="1" ht="21.6" customHeight="1">
      <c r="A50" s="24">
        <f>'विद्य्र्थ्याची माहिती'!A50</f>
        <v>41</v>
      </c>
      <c r="B50" s="25">
        <f>'विद्य्र्थ्याची माहिती'!B50</f>
        <v>0</v>
      </c>
      <c r="C50" s="33">
        <f>प्र.भाषा!H50</f>
        <v>0</v>
      </c>
      <c r="D50" s="33">
        <f>'व्दि.or संयुक्त भा'!H50</f>
        <v>0</v>
      </c>
      <c r="E50" s="33">
        <f>'तृ. भाषा'!H50</f>
        <v>0</v>
      </c>
      <c r="F50" s="33">
        <f>गणित!L50</f>
        <v>0</v>
      </c>
      <c r="G50" s="33">
        <f>'विज्ञान '!L50</f>
        <v>0</v>
      </c>
      <c r="H50" s="44">
        <f>'समाज शास्र'!L50</f>
        <v>0</v>
      </c>
      <c r="I50" s="33">
        <f t="shared" si="4"/>
        <v>0</v>
      </c>
      <c r="J50" s="49">
        <f t="shared" si="0"/>
        <v>0</v>
      </c>
      <c r="K50" s="50">
        <f>RANK(J50,$J$10:$J$69,0)+COUNTIF($J$10:J50,J50)-1</f>
        <v>41</v>
      </c>
      <c r="L50" s="44" t="s">
        <v>84</v>
      </c>
      <c r="M50" s="44" t="s">
        <v>84</v>
      </c>
      <c r="N50" s="44" t="s">
        <v>84</v>
      </c>
      <c r="O50" s="33">
        <f t="shared" si="3"/>
        <v>6</v>
      </c>
      <c r="P50" s="42" t="str">
        <f t="shared" si="1"/>
        <v>F6</v>
      </c>
    </row>
    <row r="51" spans="1:16" s="19" customFormat="1" ht="21.6" customHeight="1">
      <c r="A51" s="24">
        <f>'विद्य्र्थ्याची माहिती'!A51</f>
        <v>42</v>
      </c>
      <c r="B51" s="25">
        <f>'विद्य्र्थ्याची माहिती'!B51</f>
        <v>0</v>
      </c>
      <c r="C51" s="33">
        <f>प्र.भाषा!H51</f>
        <v>0</v>
      </c>
      <c r="D51" s="33">
        <f>'व्दि.or संयुक्त भा'!H51</f>
        <v>0</v>
      </c>
      <c r="E51" s="33">
        <f>'तृ. भाषा'!H51</f>
        <v>0</v>
      </c>
      <c r="F51" s="33">
        <f>गणित!L51</f>
        <v>0</v>
      </c>
      <c r="G51" s="33">
        <f>'विज्ञान '!L51</f>
        <v>0</v>
      </c>
      <c r="H51" s="44">
        <f>'समाज शास्र'!L51</f>
        <v>0</v>
      </c>
      <c r="I51" s="33">
        <f t="shared" si="4"/>
        <v>0</v>
      </c>
      <c r="J51" s="49">
        <f t="shared" si="0"/>
        <v>0</v>
      </c>
      <c r="K51" s="50">
        <f>RANK(J51,$J$10:$J$69,0)+COUNTIF($J$10:J51,J51)-1</f>
        <v>42</v>
      </c>
      <c r="L51" s="44" t="s">
        <v>84</v>
      </c>
      <c r="M51" s="44" t="s">
        <v>84</v>
      </c>
      <c r="N51" s="44" t="s">
        <v>84</v>
      </c>
      <c r="O51" s="33">
        <f t="shared" si="3"/>
        <v>6</v>
      </c>
      <c r="P51" s="42" t="str">
        <f t="shared" si="1"/>
        <v>F6</v>
      </c>
    </row>
    <row r="52" spans="1:16" s="19" customFormat="1" ht="21.6" customHeight="1">
      <c r="A52" s="24">
        <f>'विद्य्र्थ्याची माहिती'!A52</f>
        <v>43</v>
      </c>
      <c r="B52" s="25">
        <f>'विद्य्र्थ्याची माहिती'!B52</f>
        <v>0</v>
      </c>
      <c r="C52" s="33">
        <f>प्र.भाषा!H52</f>
        <v>0</v>
      </c>
      <c r="D52" s="33">
        <f>'व्दि.or संयुक्त भा'!H52</f>
        <v>0</v>
      </c>
      <c r="E52" s="33">
        <f>'तृ. भाषा'!H52</f>
        <v>0</v>
      </c>
      <c r="F52" s="33">
        <f>गणित!L52</f>
        <v>0</v>
      </c>
      <c r="G52" s="33">
        <f>'विज्ञान '!L52</f>
        <v>0</v>
      </c>
      <c r="H52" s="44">
        <f>'समाज शास्र'!L52</f>
        <v>0</v>
      </c>
      <c r="I52" s="33">
        <f t="shared" si="4"/>
        <v>0</v>
      </c>
      <c r="J52" s="49">
        <f t="shared" si="0"/>
        <v>0</v>
      </c>
      <c r="K52" s="50">
        <f>RANK(J52,$J$10:$J$69,0)+COUNTIF($J$10:J52,J52)-1</f>
        <v>43</v>
      </c>
      <c r="L52" s="44" t="s">
        <v>84</v>
      </c>
      <c r="M52" s="44" t="s">
        <v>84</v>
      </c>
      <c r="N52" s="44" t="s">
        <v>84</v>
      </c>
      <c r="O52" s="33">
        <f t="shared" si="3"/>
        <v>6</v>
      </c>
      <c r="P52" s="42" t="str">
        <f t="shared" si="1"/>
        <v>F6</v>
      </c>
    </row>
    <row r="53" spans="1:16" s="19" customFormat="1" ht="21.6" customHeight="1">
      <c r="A53" s="24">
        <f>'विद्य्र्थ्याची माहिती'!A53</f>
        <v>44</v>
      </c>
      <c r="B53" s="25">
        <f>'विद्य्र्थ्याची माहिती'!B53</f>
        <v>0</v>
      </c>
      <c r="C53" s="33">
        <f>प्र.भाषा!H53</f>
        <v>0</v>
      </c>
      <c r="D53" s="33">
        <f>'व्दि.or संयुक्त भा'!H53</f>
        <v>0</v>
      </c>
      <c r="E53" s="33">
        <f>'तृ. भाषा'!H53</f>
        <v>0</v>
      </c>
      <c r="F53" s="33">
        <f>गणित!L53</f>
        <v>0</v>
      </c>
      <c r="G53" s="33">
        <f>'विज्ञान '!L53</f>
        <v>0</v>
      </c>
      <c r="H53" s="44">
        <f>'समाज शास्र'!L53</f>
        <v>0</v>
      </c>
      <c r="I53" s="33">
        <f t="shared" si="4"/>
        <v>0</v>
      </c>
      <c r="J53" s="49">
        <f t="shared" si="0"/>
        <v>0</v>
      </c>
      <c r="K53" s="50">
        <f>RANK(J53,$J$10:$J$69,0)+COUNTIF($J$10:J53,J53)-1</f>
        <v>44</v>
      </c>
      <c r="L53" s="44" t="s">
        <v>84</v>
      </c>
      <c r="M53" s="44" t="s">
        <v>84</v>
      </c>
      <c r="N53" s="44" t="s">
        <v>84</v>
      </c>
      <c r="O53" s="33">
        <f t="shared" si="3"/>
        <v>6</v>
      </c>
      <c r="P53" s="42" t="str">
        <f t="shared" si="1"/>
        <v>F6</v>
      </c>
    </row>
    <row r="54" spans="1:16" s="19" customFormat="1" ht="21.6" customHeight="1">
      <c r="A54" s="24">
        <f>'विद्य्र्थ्याची माहिती'!A54</f>
        <v>45</v>
      </c>
      <c r="B54" s="25">
        <f>'विद्य्र्थ्याची माहिती'!B54</f>
        <v>0</v>
      </c>
      <c r="C54" s="33">
        <f>प्र.भाषा!H54</f>
        <v>0</v>
      </c>
      <c r="D54" s="33">
        <f>'व्दि.or संयुक्त भा'!H54</f>
        <v>0</v>
      </c>
      <c r="E54" s="33">
        <f>'तृ. भाषा'!H54</f>
        <v>0</v>
      </c>
      <c r="F54" s="33">
        <f>गणित!L54</f>
        <v>0</v>
      </c>
      <c r="G54" s="33">
        <f>'विज्ञान '!L54</f>
        <v>0</v>
      </c>
      <c r="H54" s="44">
        <f>'समाज शास्र'!L54</f>
        <v>0</v>
      </c>
      <c r="I54" s="33">
        <f t="shared" si="4"/>
        <v>0</v>
      </c>
      <c r="J54" s="49">
        <f t="shared" si="0"/>
        <v>0</v>
      </c>
      <c r="K54" s="50">
        <f>RANK(J54,$J$10:$J$69,0)+COUNTIF($J$10:J54,J54)-1</f>
        <v>45</v>
      </c>
      <c r="L54" s="44" t="s">
        <v>84</v>
      </c>
      <c r="M54" s="44" t="s">
        <v>84</v>
      </c>
      <c r="N54" s="44" t="s">
        <v>84</v>
      </c>
      <c r="O54" s="33">
        <f t="shared" si="3"/>
        <v>6</v>
      </c>
      <c r="P54" s="42" t="str">
        <f t="shared" si="1"/>
        <v>F6</v>
      </c>
    </row>
    <row r="55" spans="1:16" s="19" customFormat="1" ht="21.6" customHeight="1">
      <c r="A55" s="24">
        <f>'विद्य्र्थ्याची माहिती'!A55</f>
        <v>46</v>
      </c>
      <c r="B55" s="25">
        <f>'विद्य्र्थ्याची माहिती'!B55</f>
        <v>0</v>
      </c>
      <c r="C55" s="33">
        <f>प्र.भाषा!H55</f>
        <v>0</v>
      </c>
      <c r="D55" s="33">
        <f>'व्दि.or संयुक्त भा'!H55</f>
        <v>0</v>
      </c>
      <c r="E55" s="33">
        <f>'तृ. भाषा'!H55</f>
        <v>0</v>
      </c>
      <c r="F55" s="33">
        <f>गणित!L55</f>
        <v>0</v>
      </c>
      <c r="G55" s="33">
        <f>'विज्ञान '!L55</f>
        <v>0</v>
      </c>
      <c r="H55" s="44">
        <f>'समाज शास्र'!L55</f>
        <v>0</v>
      </c>
      <c r="I55" s="33">
        <f t="shared" si="4"/>
        <v>0</v>
      </c>
      <c r="J55" s="49">
        <f t="shared" si="0"/>
        <v>0</v>
      </c>
      <c r="K55" s="50">
        <f>RANK(J55,$J$10:$J$69,0)+COUNTIF($J$10:J55,J55)-1</f>
        <v>46</v>
      </c>
      <c r="L55" s="44" t="s">
        <v>84</v>
      </c>
      <c r="M55" s="44" t="s">
        <v>84</v>
      </c>
      <c r="N55" s="44" t="s">
        <v>84</v>
      </c>
      <c r="O55" s="33">
        <f t="shared" si="3"/>
        <v>6</v>
      </c>
      <c r="P55" s="42" t="str">
        <f t="shared" si="1"/>
        <v>F6</v>
      </c>
    </row>
    <row r="56" spans="1:16" s="19" customFormat="1" ht="21.6" customHeight="1">
      <c r="A56" s="24">
        <f>'विद्य्र्थ्याची माहिती'!A56</f>
        <v>47</v>
      </c>
      <c r="B56" s="25">
        <f>'विद्य्र्थ्याची माहिती'!B56</f>
        <v>0</v>
      </c>
      <c r="C56" s="33">
        <f>प्र.भाषा!H56</f>
        <v>0</v>
      </c>
      <c r="D56" s="33">
        <f>'व्दि.or संयुक्त भा'!H56</f>
        <v>0</v>
      </c>
      <c r="E56" s="33">
        <f>'तृ. भाषा'!H56</f>
        <v>0</v>
      </c>
      <c r="F56" s="33">
        <f>गणित!L56</f>
        <v>0</v>
      </c>
      <c r="G56" s="33">
        <f>'विज्ञान '!L56</f>
        <v>0</v>
      </c>
      <c r="H56" s="44">
        <f>'समाज शास्र'!L56</f>
        <v>0</v>
      </c>
      <c r="I56" s="33">
        <f t="shared" si="4"/>
        <v>0</v>
      </c>
      <c r="J56" s="49">
        <f t="shared" si="0"/>
        <v>0</v>
      </c>
      <c r="K56" s="50">
        <f>RANK(J56,$J$10:$J$69,0)+COUNTIF($J$10:J56,J56)-1</f>
        <v>47</v>
      </c>
      <c r="L56" s="44" t="s">
        <v>84</v>
      </c>
      <c r="M56" s="44" t="s">
        <v>84</v>
      </c>
      <c r="N56" s="44" t="s">
        <v>84</v>
      </c>
      <c r="O56" s="33">
        <f t="shared" si="3"/>
        <v>6</v>
      </c>
      <c r="P56" s="42" t="str">
        <f t="shared" si="1"/>
        <v>F6</v>
      </c>
    </row>
    <row r="57" spans="1:16" s="19" customFormat="1" ht="21.6" customHeight="1">
      <c r="A57" s="24">
        <f>'विद्य्र्थ्याची माहिती'!A57</f>
        <v>48</v>
      </c>
      <c r="B57" s="25">
        <f>'विद्य्र्थ्याची माहिती'!B57</f>
        <v>0</v>
      </c>
      <c r="C57" s="33">
        <f>प्र.भाषा!H57</f>
        <v>0</v>
      </c>
      <c r="D57" s="33">
        <f>'व्दि.or संयुक्त भा'!H57</f>
        <v>0</v>
      </c>
      <c r="E57" s="33">
        <f>'तृ. भाषा'!H57</f>
        <v>0</v>
      </c>
      <c r="F57" s="33">
        <f>गणित!L57</f>
        <v>0</v>
      </c>
      <c r="G57" s="33">
        <f>'विज्ञान '!L57</f>
        <v>0</v>
      </c>
      <c r="H57" s="44">
        <f>'समाज शास्र'!L57</f>
        <v>0</v>
      </c>
      <c r="I57" s="33">
        <f t="shared" si="4"/>
        <v>0</v>
      </c>
      <c r="J57" s="49">
        <f t="shared" si="0"/>
        <v>0</v>
      </c>
      <c r="K57" s="50">
        <f>RANK(J57,$J$10:$J$69,0)+COUNTIF($J$10:J57,J57)-1</f>
        <v>48</v>
      </c>
      <c r="L57" s="44" t="s">
        <v>84</v>
      </c>
      <c r="M57" s="44" t="s">
        <v>84</v>
      </c>
      <c r="N57" s="44" t="s">
        <v>84</v>
      </c>
      <c r="O57" s="33">
        <f t="shared" si="3"/>
        <v>6</v>
      </c>
      <c r="P57" s="42" t="str">
        <f t="shared" si="1"/>
        <v>F6</v>
      </c>
    </row>
    <row r="58" spans="1:16" s="19" customFormat="1" ht="21.6" customHeight="1">
      <c r="A58" s="24">
        <f>'विद्य्र्थ्याची माहिती'!A58</f>
        <v>49</v>
      </c>
      <c r="B58" s="25">
        <f>'विद्य्र्थ्याची माहिती'!B58</f>
        <v>0</v>
      </c>
      <c r="C58" s="33">
        <f>प्र.भाषा!H58</f>
        <v>0</v>
      </c>
      <c r="D58" s="33">
        <f>'व्दि.or संयुक्त भा'!H58</f>
        <v>0</v>
      </c>
      <c r="E58" s="33">
        <f>'तृ. भाषा'!H58</f>
        <v>0</v>
      </c>
      <c r="F58" s="33">
        <f>गणित!L58</f>
        <v>0</v>
      </c>
      <c r="G58" s="33">
        <f>'विज्ञान '!L58</f>
        <v>0</v>
      </c>
      <c r="H58" s="44">
        <f>'समाज शास्र'!L58</f>
        <v>0</v>
      </c>
      <c r="I58" s="33">
        <f t="shared" si="4"/>
        <v>0</v>
      </c>
      <c r="J58" s="49">
        <f t="shared" si="0"/>
        <v>0</v>
      </c>
      <c r="K58" s="50">
        <f>RANK(J58,$J$10:$J$69,0)+COUNTIF($J$10:J58,J58)-1</f>
        <v>49</v>
      </c>
      <c r="L58" s="44" t="s">
        <v>84</v>
      </c>
      <c r="M58" s="44" t="s">
        <v>84</v>
      </c>
      <c r="N58" s="44" t="s">
        <v>84</v>
      </c>
      <c r="O58" s="33">
        <f t="shared" si="3"/>
        <v>6</v>
      </c>
      <c r="P58" s="42" t="str">
        <f t="shared" si="1"/>
        <v>F6</v>
      </c>
    </row>
    <row r="59" spans="1:16" s="19" customFormat="1" ht="21.6" customHeight="1">
      <c r="A59" s="24">
        <f>'विद्य्र्थ्याची माहिती'!A59</f>
        <v>50</v>
      </c>
      <c r="B59" s="25">
        <f>'विद्य्र्थ्याची माहिती'!B59</f>
        <v>0</v>
      </c>
      <c r="C59" s="33">
        <f>प्र.भाषा!H59</f>
        <v>0</v>
      </c>
      <c r="D59" s="33">
        <f>'व्दि.or संयुक्त भा'!H59</f>
        <v>0</v>
      </c>
      <c r="E59" s="33">
        <f>'तृ. भाषा'!H59</f>
        <v>0</v>
      </c>
      <c r="F59" s="33">
        <f>गणित!L59</f>
        <v>0</v>
      </c>
      <c r="G59" s="33">
        <f>'विज्ञान '!L59</f>
        <v>0</v>
      </c>
      <c r="H59" s="44">
        <f>'समाज शास्र'!L59</f>
        <v>0</v>
      </c>
      <c r="I59" s="33">
        <f t="shared" si="4"/>
        <v>0</v>
      </c>
      <c r="J59" s="49">
        <f t="shared" si="0"/>
        <v>0</v>
      </c>
      <c r="K59" s="50">
        <f>RANK(J59,$J$10:$J$69,0)+COUNTIF($J$10:J59,J59)-1</f>
        <v>50</v>
      </c>
      <c r="L59" s="44" t="s">
        <v>84</v>
      </c>
      <c r="M59" s="44" t="s">
        <v>84</v>
      </c>
      <c r="N59" s="44" t="s">
        <v>84</v>
      </c>
      <c r="O59" s="33">
        <f t="shared" si="3"/>
        <v>6</v>
      </c>
      <c r="P59" s="42" t="str">
        <f t="shared" si="1"/>
        <v>F6</v>
      </c>
    </row>
    <row r="60" spans="1:16" s="11" customFormat="1" ht="21.6" customHeight="1">
      <c r="A60" s="325">
        <f>'विद्य्र्थ्याची माहिती'!A60</f>
        <v>51</v>
      </c>
      <c r="B60" s="326">
        <f>'विद्य्र्थ्याची माहिती'!B60</f>
        <v>0</v>
      </c>
      <c r="C60" s="327">
        <f>प्र.भाषा!H60</f>
        <v>0</v>
      </c>
      <c r="D60" s="327">
        <f>'व्दि.or संयुक्त भा'!H60</f>
        <v>0</v>
      </c>
      <c r="E60" s="327">
        <f>'तृ. भाषा'!H60</f>
        <v>0</v>
      </c>
      <c r="F60" s="327">
        <f>गणित!L60</f>
        <v>0</v>
      </c>
      <c r="G60" s="327">
        <f>'विज्ञान '!L60</f>
        <v>0</v>
      </c>
      <c r="H60" s="328">
        <f>'समाज शास्र'!L60</f>
        <v>0</v>
      </c>
      <c r="I60" s="327">
        <f t="shared" si="4"/>
        <v>0</v>
      </c>
      <c r="J60" s="329">
        <f t="shared" si="0"/>
        <v>0</v>
      </c>
      <c r="K60" s="330">
        <f>RANK(J60,$J$10:$J$69,0)+COUNTIF($J$10:J60,J60)-1</f>
        <v>51</v>
      </c>
      <c r="L60" s="328" t="s">
        <v>84</v>
      </c>
      <c r="M60" s="328" t="s">
        <v>84</v>
      </c>
      <c r="N60" s="328" t="s">
        <v>84</v>
      </c>
      <c r="O60" s="327">
        <f t="shared" si="3"/>
        <v>6</v>
      </c>
      <c r="P60" s="331" t="str">
        <f t="shared" si="1"/>
        <v>F6</v>
      </c>
    </row>
    <row r="61" spans="1:16" s="11" customFormat="1" ht="21.6" customHeight="1">
      <c r="A61" s="325">
        <f>'विद्य्र्थ्याची माहिती'!A61</f>
        <v>52</v>
      </c>
      <c r="B61" s="326">
        <f>'विद्य्र्थ्याची माहिती'!B61</f>
        <v>0</v>
      </c>
      <c r="C61" s="327">
        <f>प्र.भाषा!H61</f>
        <v>0</v>
      </c>
      <c r="D61" s="327">
        <f>'व्दि.or संयुक्त भा'!H61</f>
        <v>0</v>
      </c>
      <c r="E61" s="327">
        <f>'तृ. भाषा'!H61</f>
        <v>0</v>
      </c>
      <c r="F61" s="327">
        <f>गणित!L61</f>
        <v>0</v>
      </c>
      <c r="G61" s="327">
        <f>'विज्ञान '!L61</f>
        <v>0</v>
      </c>
      <c r="H61" s="328">
        <f>'समाज शास्र'!L61</f>
        <v>0</v>
      </c>
      <c r="I61" s="327">
        <f t="shared" si="4"/>
        <v>0</v>
      </c>
      <c r="J61" s="329">
        <f t="shared" si="0"/>
        <v>0</v>
      </c>
      <c r="K61" s="330">
        <f>RANK(J61,$J$10:$J$69,0)+COUNTIF($J$10:J61,J61)-1</f>
        <v>52</v>
      </c>
      <c r="L61" s="328" t="s">
        <v>84</v>
      </c>
      <c r="M61" s="328" t="s">
        <v>84</v>
      </c>
      <c r="N61" s="328" t="s">
        <v>84</v>
      </c>
      <c r="O61" s="327">
        <f t="shared" si="3"/>
        <v>6</v>
      </c>
      <c r="P61" s="331" t="str">
        <f t="shared" si="1"/>
        <v>F6</v>
      </c>
    </row>
    <row r="62" spans="1:16" s="11" customFormat="1" ht="21.6" customHeight="1">
      <c r="A62" s="325">
        <f>'विद्य्र्थ्याची माहिती'!A62</f>
        <v>53</v>
      </c>
      <c r="B62" s="326">
        <f>'विद्य्र्थ्याची माहिती'!B62</f>
        <v>0</v>
      </c>
      <c r="C62" s="327">
        <f>प्र.भाषा!H62</f>
        <v>0</v>
      </c>
      <c r="D62" s="327">
        <f>'व्दि.or संयुक्त भा'!H62</f>
        <v>0</v>
      </c>
      <c r="E62" s="327">
        <f>'तृ. भाषा'!H62</f>
        <v>0</v>
      </c>
      <c r="F62" s="327">
        <f>गणित!L62</f>
        <v>0</v>
      </c>
      <c r="G62" s="327">
        <f>'विज्ञान '!L62</f>
        <v>0</v>
      </c>
      <c r="H62" s="328">
        <f>'समाज शास्र'!L62</f>
        <v>0</v>
      </c>
      <c r="I62" s="327">
        <f t="shared" si="4"/>
        <v>0</v>
      </c>
      <c r="J62" s="329">
        <f t="shared" si="0"/>
        <v>0</v>
      </c>
      <c r="K62" s="330">
        <f>RANK(J62,$J$10:$J$69,0)+COUNTIF($J$10:J62,J62)-1</f>
        <v>53</v>
      </c>
      <c r="L62" s="328" t="s">
        <v>84</v>
      </c>
      <c r="M62" s="328" t="s">
        <v>84</v>
      </c>
      <c r="N62" s="328" t="s">
        <v>84</v>
      </c>
      <c r="O62" s="327">
        <f t="shared" si="3"/>
        <v>6</v>
      </c>
      <c r="P62" s="331" t="str">
        <f t="shared" si="1"/>
        <v>F6</v>
      </c>
    </row>
    <row r="63" spans="1:16" s="11" customFormat="1" ht="21.6" customHeight="1">
      <c r="A63" s="325">
        <f>'विद्य्र्थ्याची माहिती'!A63</f>
        <v>54</v>
      </c>
      <c r="B63" s="326">
        <f>'विद्य्र्थ्याची माहिती'!B63</f>
        <v>0</v>
      </c>
      <c r="C63" s="327">
        <f>प्र.भाषा!H63</f>
        <v>0</v>
      </c>
      <c r="D63" s="327">
        <f>'व्दि.or संयुक्त भा'!H63</f>
        <v>0</v>
      </c>
      <c r="E63" s="327">
        <f>'तृ. भाषा'!H63</f>
        <v>0</v>
      </c>
      <c r="F63" s="327">
        <f>गणित!L63</f>
        <v>0</v>
      </c>
      <c r="G63" s="327">
        <f>'विज्ञान '!L63</f>
        <v>0</v>
      </c>
      <c r="H63" s="328">
        <f>'समाज शास्र'!L63</f>
        <v>0</v>
      </c>
      <c r="I63" s="327">
        <f t="shared" si="4"/>
        <v>0</v>
      </c>
      <c r="J63" s="329">
        <f t="shared" si="0"/>
        <v>0</v>
      </c>
      <c r="K63" s="330">
        <f>RANK(J63,$J$10:$J$69,0)+COUNTIF($J$10:J63,J63)-1</f>
        <v>54</v>
      </c>
      <c r="L63" s="328" t="s">
        <v>84</v>
      </c>
      <c r="M63" s="328" t="s">
        <v>84</v>
      </c>
      <c r="N63" s="328" t="s">
        <v>84</v>
      </c>
      <c r="O63" s="327">
        <f t="shared" si="3"/>
        <v>6</v>
      </c>
      <c r="P63" s="331" t="str">
        <f t="shared" si="1"/>
        <v>F6</v>
      </c>
    </row>
    <row r="64" spans="1:16" s="11" customFormat="1" ht="21.6" customHeight="1">
      <c r="A64" s="325">
        <f>'विद्य्र्थ्याची माहिती'!A64</f>
        <v>55</v>
      </c>
      <c r="B64" s="326">
        <f>'विद्य्र्थ्याची माहिती'!B64</f>
        <v>0</v>
      </c>
      <c r="C64" s="327">
        <f>प्र.भाषा!H64</f>
        <v>0</v>
      </c>
      <c r="D64" s="327">
        <f>'व्दि.or संयुक्त भा'!H64</f>
        <v>0</v>
      </c>
      <c r="E64" s="327">
        <f>'तृ. भाषा'!H64</f>
        <v>0</v>
      </c>
      <c r="F64" s="327">
        <f>गणित!L64</f>
        <v>0</v>
      </c>
      <c r="G64" s="327">
        <f>'विज्ञान '!L64</f>
        <v>0</v>
      </c>
      <c r="H64" s="328">
        <f>'समाज शास्र'!L64</f>
        <v>0</v>
      </c>
      <c r="I64" s="327">
        <f t="shared" si="4"/>
        <v>0</v>
      </c>
      <c r="J64" s="329">
        <f t="shared" si="0"/>
        <v>0</v>
      </c>
      <c r="K64" s="330">
        <f>RANK(J64,$J$10:$J$69,0)+COUNTIF($J$10:J64,J64)-1</f>
        <v>55</v>
      </c>
      <c r="L64" s="328" t="s">
        <v>84</v>
      </c>
      <c r="M64" s="328" t="s">
        <v>84</v>
      </c>
      <c r="N64" s="328" t="s">
        <v>84</v>
      </c>
      <c r="O64" s="327">
        <f t="shared" si="3"/>
        <v>6</v>
      </c>
      <c r="P64" s="331" t="str">
        <f t="shared" si="1"/>
        <v>F6</v>
      </c>
    </row>
    <row r="65" spans="1:18" s="11" customFormat="1" ht="21.6" customHeight="1">
      <c r="A65" s="325">
        <f>'विद्य्र्थ्याची माहिती'!A65</f>
        <v>56</v>
      </c>
      <c r="B65" s="326">
        <f>'विद्य्र्थ्याची माहिती'!B65</f>
        <v>0</v>
      </c>
      <c r="C65" s="327">
        <f>प्र.भाषा!H65</f>
        <v>0</v>
      </c>
      <c r="D65" s="327">
        <f>'व्दि.or संयुक्त भा'!H65</f>
        <v>0</v>
      </c>
      <c r="E65" s="327">
        <f>'तृ. भाषा'!H65</f>
        <v>0</v>
      </c>
      <c r="F65" s="327">
        <f>गणित!L65</f>
        <v>0</v>
      </c>
      <c r="G65" s="327">
        <f>'विज्ञान '!L65</f>
        <v>0</v>
      </c>
      <c r="H65" s="328">
        <f>'समाज शास्र'!L65</f>
        <v>0</v>
      </c>
      <c r="I65" s="327">
        <f t="shared" si="4"/>
        <v>0</v>
      </c>
      <c r="J65" s="329">
        <f t="shared" si="0"/>
        <v>0</v>
      </c>
      <c r="K65" s="330">
        <f>RANK(J65,$J$10:$J$69,0)+COUNTIF($J$10:J65,J65)-1</f>
        <v>56</v>
      </c>
      <c r="L65" s="328" t="s">
        <v>84</v>
      </c>
      <c r="M65" s="328" t="s">
        <v>84</v>
      </c>
      <c r="N65" s="328" t="s">
        <v>84</v>
      </c>
      <c r="O65" s="327">
        <f t="shared" si="3"/>
        <v>6</v>
      </c>
      <c r="P65" s="331" t="str">
        <f t="shared" si="1"/>
        <v>F6</v>
      </c>
    </row>
    <row r="66" spans="1:18" s="11" customFormat="1" ht="21.6" customHeight="1">
      <c r="A66" s="325">
        <f>'विद्य्र्थ्याची माहिती'!A66</f>
        <v>57</v>
      </c>
      <c r="B66" s="326">
        <f>'विद्य्र्थ्याची माहिती'!B66</f>
        <v>0</v>
      </c>
      <c r="C66" s="327">
        <f>प्र.भाषा!H66</f>
        <v>0</v>
      </c>
      <c r="D66" s="327">
        <f>'व्दि.or संयुक्त भा'!H66</f>
        <v>0</v>
      </c>
      <c r="E66" s="327">
        <f>'तृ. भाषा'!H66</f>
        <v>0</v>
      </c>
      <c r="F66" s="327">
        <f>गणित!L66</f>
        <v>0</v>
      </c>
      <c r="G66" s="327">
        <f>'विज्ञान '!L66</f>
        <v>0</v>
      </c>
      <c r="H66" s="328">
        <f>'समाज शास्र'!L66</f>
        <v>0</v>
      </c>
      <c r="I66" s="327">
        <f t="shared" si="4"/>
        <v>0</v>
      </c>
      <c r="J66" s="329">
        <f t="shared" si="0"/>
        <v>0</v>
      </c>
      <c r="K66" s="330">
        <f>RANK(J66,$J$10:$J$69,0)+COUNTIF($J$10:J66,J66)-1</f>
        <v>57</v>
      </c>
      <c r="L66" s="328" t="s">
        <v>84</v>
      </c>
      <c r="M66" s="328" t="s">
        <v>84</v>
      </c>
      <c r="N66" s="328" t="s">
        <v>84</v>
      </c>
      <c r="O66" s="327">
        <f t="shared" si="3"/>
        <v>6</v>
      </c>
      <c r="P66" s="331" t="str">
        <f t="shared" si="1"/>
        <v>F6</v>
      </c>
    </row>
    <row r="67" spans="1:18" s="11" customFormat="1" ht="21.6" customHeight="1">
      <c r="A67" s="325">
        <f>'विद्य्र्थ्याची माहिती'!A67</f>
        <v>58</v>
      </c>
      <c r="B67" s="326">
        <f>'विद्य्र्थ्याची माहिती'!B67</f>
        <v>0</v>
      </c>
      <c r="C67" s="327">
        <f>प्र.भाषा!H67</f>
        <v>0</v>
      </c>
      <c r="D67" s="327">
        <f>'व्दि.or संयुक्त भा'!H67</f>
        <v>0</v>
      </c>
      <c r="E67" s="327">
        <f>'तृ. भाषा'!H67</f>
        <v>0</v>
      </c>
      <c r="F67" s="327">
        <f>गणित!L67</f>
        <v>0</v>
      </c>
      <c r="G67" s="327">
        <f>'विज्ञान '!L67</f>
        <v>0</v>
      </c>
      <c r="H67" s="328">
        <f>'समाज शास्र'!L67</f>
        <v>0</v>
      </c>
      <c r="I67" s="327">
        <f t="shared" si="4"/>
        <v>0</v>
      </c>
      <c r="J67" s="329">
        <f t="shared" si="0"/>
        <v>0</v>
      </c>
      <c r="K67" s="330">
        <f>RANK(J67,$J$10:$J$69,0)+COUNTIF($J$10:J67,J67)-1</f>
        <v>58</v>
      </c>
      <c r="L67" s="328" t="s">
        <v>84</v>
      </c>
      <c r="M67" s="328" t="s">
        <v>84</v>
      </c>
      <c r="N67" s="328" t="s">
        <v>84</v>
      </c>
      <c r="O67" s="327">
        <f t="shared" si="3"/>
        <v>6</v>
      </c>
      <c r="P67" s="331" t="str">
        <f t="shared" si="1"/>
        <v>F6</v>
      </c>
    </row>
    <row r="68" spans="1:18" s="11" customFormat="1" ht="21.6" customHeight="1">
      <c r="A68" s="325">
        <f>'विद्य्र्थ्याची माहिती'!A68</f>
        <v>59</v>
      </c>
      <c r="B68" s="326">
        <f>'विद्य्र्थ्याची माहिती'!B68</f>
        <v>0</v>
      </c>
      <c r="C68" s="327">
        <f>प्र.भाषा!H68</f>
        <v>0</v>
      </c>
      <c r="D68" s="327">
        <f>'व्दि.or संयुक्त भा'!H68</f>
        <v>0</v>
      </c>
      <c r="E68" s="327">
        <f>'तृ. भाषा'!H68</f>
        <v>0</v>
      </c>
      <c r="F68" s="327">
        <f>गणित!L68</f>
        <v>0</v>
      </c>
      <c r="G68" s="327">
        <f>'विज्ञान '!L68</f>
        <v>0</v>
      </c>
      <c r="H68" s="328">
        <f>'समाज शास्र'!L68</f>
        <v>0</v>
      </c>
      <c r="I68" s="327">
        <f t="shared" si="4"/>
        <v>0</v>
      </c>
      <c r="J68" s="329">
        <f t="shared" si="0"/>
        <v>0</v>
      </c>
      <c r="K68" s="330">
        <f>RANK(J68,$J$10:$J$69,0)+COUNTIF($J$10:J68,J68)-1</f>
        <v>59</v>
      </c>
      <c r="L68" s="328" t="s">
        <v>84</v>
      </c>
      <c r="M68" s="328" t="s">
        <v>84</v>
      </c>
      <c r="N68" s="328" t="s">
        <v>84</v>
      </c>
      <c r="O68" s="327">
        <f t="shared" si="3"/>
        <v>6</v>
      </c>
      <c r="P68" s="331" t="str">
        <f t="shared" si="1"/>
        <v>F6</v>
      </c>
    </row>
    <row r="69" spans="1:18" s="11" customFormat="1" ht="21.6" customHeight="1">
      <c r="A69" s="325">
        <f>'विद्य्र्थ्याची माहिती'!A69</f>
        <v>60</v>
      </c>
      <c r="B69" s="326">
        <f>'विद्य्र्थ्याची माहिती'!B69</f>
        <v>0</v>
      </c>
      <c r="C69" s="327">
        <f>प्र.भाषा!H69</f>
        <v>0</v>
      </c>
      <c r="D69" s="327">
        <f>'व्दि.or संयुक्त भा'!H69</f>
        <v>0</v>
      </c>
      <c r="E69" s="327">
        <f>'तृ. भाषा'!H69</f>
        <v>0</v>
      </c>
      <c r="F69" s="327">
        <f>गणित!L69</f>
        <v>0</v>
      </c>
      <c r="G69" s="327">
        <f>'विज्ञान '!L69</f>
        <v>0</v>
      </c>
      <c r="H69" s="328">
        <f>'समाज शास्र'!L69</f>
        <v>0</v>
      </c>
      <c r="I69" s="327">
        <f t="shared" si="4"/>
        <v>0</v>
      </c>
      <c r="J69" s="329">
        <f t="shared" si="0"/>
        <v>0</v>
      </c>
      <c r="K69" s="330">
        <f>RANK(J69,$J$10:$J$69,0)+COUNTIF($J$10:J69,J69)-1</f>
        <v>60</v>
      </c>
      <c r="L69" s="328" t="s">
        <v>84</v>
      </c>
      <c r="M69" s="328" t="s">
        <v>84</v>
      </c>
      <c r="N69" s="328" t="s">
        <v>84</v>
      </c>
      <c r="O69" s="327">
        <f t="shared" si="3"/>
        <v>6</v>
      </c>
      <c r="P69" s="331" t="str">
        <f t="shared" si="1"/>
        <v>F6</v>
      </c>
    </row>
    <row r="70" spans="1:18" s="7" customFormat="1" ht="21.6" customHeight="1">
      <c r="A70" s="526" t="s">
        <v>145</v>
      </c>
      <c r="B70" s="526"/>
      <c r="C70" s="526"/>
      <c r="D70" s="526"/>
      <c r="E70" s="526"/>
      <c r="F70" s="526"/>
      <c r="G70" s="526"/>
      <c r="H70" s="526"/>
      <c r="I70" s="526"/>
      <c r="J70" s="526"/>
      <c r="K70" s="526"/>
      <c r="L70" s="526"/>
      <c r="M70" s="526"/>
      <c r="N70" s="526"/>
      <c r="O70" s="526"/>
      <c r="P70" s="526"/>
      <c r="Q70" s="45"/>
      <c r="R70" s="45"/>
    </row>
    <row r="71" spans="1:18" s="7" customFormat="1" ht="21.6" customHeight="1"/>
    <row r="72" spans="1:18" s="7" customFormat="1" ht="21.6" customHeight="1">
      <c r="A72" s="433" t="str">
        <f>MASTER!B7</f>
        <v>श्री. ढगे भरत बुधाजी</v>
      </c>
      <c r="B72" s="433"/>
      <c r="I72" s="433" t="str">
        <f>MASTER!B8</f>
        <v>श्री. लेंडे किरण विठ्ठल</v>
      </c>
      <c r="J72" s="433"/>
      <c r="K72" s="433"/>
      <c r="L72" s="433"/>
      <c r="M72" s="433"/>
      <c r="N72" s="433"/>
      <c r="O72" s="433"/>
      <c r="P72" s="433"/>
    </row>
    <row r="73" spans="1:18" s="7" customFormat="1" ht="21.6" customHeight="1">
      <c r="A73" s="432" t="s">
        <v>44</v>
      </c>
      <c r="B73" s="432"/>
      <c r="C73" s="46"/>
      <c r="D73" s="46"/>
      <c r="E73" s="46"/>
      <c r="F73" s="46"/>
      <c r="G73" s="46"/>
      <c r="H73" s="46"/>
      <c r="I73" s="432" t="s">
        <v>42</v>
      </c>
      <c r="J73" s="432"/>
      <c r="K73" s="432"/>
      <c r="L73" s="432"/>
      <c r="M73" s="432"/>
      <c r="N73" s="432"/>
      <c r="O73" s="432"/>
      <c r="P73" s="432"/>
    </row>
    <row r="74" spans="1:18" s="7" customFormat="1" ht="21.6" customHeight="1"/>
    <row r="75" spans="1:18" s="7" customFormat="1" ht="21.6" customHeight="1"/>
    <row r="76" spans="1:18" ht="21.6" customHeight="1">
      <c r="A76" s="7"/>
      <c r="B76" s="7"/>
      <c r="C76" s="7"/>
      <c r="D76" s="7"/>
      <c r="E76" s="7"/>
      <c r="F76" s="7"/>
      <c r="G76" s="7"/>
      <c r="H76" s="7"/>
      <c r="I76" s="7"/>
      <c r="J76" s="7"/>
      <c r="K76" s="7"/>
      <c r="L76" s="7"/>
      <c r="M76" s="7"/>
      <c r="N76" s="7"/>
      <c r="O76" s="7"/>
      <c r="P76" s="7"/>
    </row>
    <row r="77" spans="1:18" ht="21.6" customHeight="1">
      <c r="A77" s="7"/>
      <c r="B77" s="7"/>
      <c r="C77" s="7"/>
      <c r="D77" s="7"/>
      <c r="E77" s="7"/>
      <c r="F77" s="7"/>
      <c r="G77" s="7"/>
      <c r="H77" s="7"/>
      <c r="I77" s="7"/>
      <c r="J77" s="7"/>
      <c r="K77" s="7"/>
      <c r="L77" s="7"/>
      <c r="M77" s="7"/>
      <c r="N77" s="7"/>
      <c r="O77" s="7"/>
      <c r="P77" s="7"/>
    </row>
    <row r="78" spans="1:18" ht="21.6" customHeight="1">
      <c r="A78" s="7"/>
      <c r="B78" s="7"/>
      <c r="C78" s="7"/>
      <c r="D78" s="7"/>
      <c r="E78" s="7"/>
      <c r="F78" s="7"/>
      <c r="G78" s="7"/>
      <c r="H78" s="7"/>
      <c r="I78" s="7"/>
      <c r="J78" s="7"/>
      <c r="K78" s="7"/>
      <c r="L78" s="7"/>
      <c r="M78" s="7"/>
      <c r="N78" s="7"/>
      <c r="O78" s="7"/>
      <c r="P78" s="7"/>
    </row>
  </sheetData>
  <sheetProtection algorithmName="SHA-512" hashValue="sY5kN0kb2yEvSC21T/ti2luIHiFSLqwdAoIIzVPi06O0fBMuup83KL0A8nhkr5D/t7uPyZBbngbIhyZDk+QH6A==" saltValue="e0pM6KKfIkVWoTBTI0iuhQ==" spinCount="100000" sheet="1" objects="1" scenarios="1"/>
  <mergeCells count="25">
    <mergeCell ref="A73:B73"/>
    <mergeCell ref="I73:P73"/>
    <mergeCell ref="M6:M8"/>
    <mergeCell ref="N6:N8"/>
    <mergeCell ref="O6:O8"/>
    <mergeCell ref="P6:P8"/>
    <mergeCell ref="A72:B72"/>
    <mergeCell ref="I72:P72"/>
    <mergeCell ref="G6:G8"/>
    <mergeCell ref="H6:H8"/>
    <mergeCell ref="I6:I8"/>
    <mergeCell ref="J6:J8"/>
    <mergeCell ref="K6:K8"/>
    <mergeCell ref="L6:L8"/>
    <mergeCell ref="A70:P70"/>
    <mergeCell ref="A1:P2"/>
    <mergeCell ref="A4:P4"/>
    <mergeCell ref="A5:P5"/>
    <mergeCell ref="A6:A9"/>
    <mergeCell ref="B6:B9"/>
    <mergeCell ref="C6:C8"/>
    <mergeCell ref="D6:D8"/>
    <mergeCell ref="E6:E8"/>
    <mergeCell ref="F6:F8"/>
    <mergeCell ref="C3:P3"/>
  </mergeCells>
  <conditionalFormatting sqref="K10:K69">
    <cfRule type="top10" dxfId="19" priority="5" bottom="1" rank="5"/>
    <cfRule type="top10" dxfId="18" priority="6" percent="1" bottom="1" rank="5"/>
  </conditionalFormatting>
  <pageMargins left="0.5" right="0.25" top="0.25" bottom="1" header="0" footer="0"/>
  <pageSetup paperSize="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AA78"/>
  <sheetViews>
    <sheetView view="pageBreakPreview" zoomScale="60" workbookViewId="0">
      <pane xSplit="2" ySplit="9" topLeftCell="C16" activePane="bottomRight" state="frozen"/>
      <selection activeCell="D79" sqref="D79"/>
      <selection pane="topRight" activeCell="D79" sqref="D79"/>
      <selection pane="bottomLeft" activeCell="D79" sqref="D79"/>
      <selection pane="bottomRight" activeCell="D79" sqref="D79"/>
    </sheetView>
  </sheetViews>
  <sheetFormatPr defaultColWidth="9.140625" defaultRowHeight="21.6" customHeight="1"/>
  <cols>
    <col min="1" max="1" width="4.7109375" style="12" hidden="1" customWidth="1"/>
    <col min="2" max="2" width="4.140625" style="12" customWidth="1"/>
    <col min="3" max="3" width="25.42578125" style="12" customWidth="1"/>
    <col min="4" max="9" width="4.5703125" style="12" customWidth="1"/>
    <col min="10" max="10" width="6.28515625" style="12" customWidth="1"/>
    <col min="11" max="11" width="8.42578125" style="12" customWidth="1"/>
    <col min="12" max="15" width="4.5703125" style="12" customWidth="1"/>
    <col min="16" max="16" width="0.140625" style="12" customWidth="1"/>
    <col min="17" max="17" width="8.42578125" style="12" customWidth="1"/>
    <col min="18" max="18" width="7.7109375" style="7" customWidth="1"/>
    <col min="19" max="19" width="4.5703125" style="7" customWidth="1"/>
    <col min="20" max="20" width="29.7109375" style="7" customWidth="1"/>
    <col min="21" max="23" width="9.140625" style="7" hidden="1" customWidth="1"/>
    <col min="24" max="27" width="9.140625" style="7"/>
    <col min="28" max="16384" width="9.140625" style="12"/>
  </cols>
  <sheetData>
    <row r="1" spans="1:27" ht="21.6" customHeight="1">
      <c r="B1" s="436" t="str">
        <f>MASTER!B5</f>
        <v>अनुदानित माध्यमिक आश्रमशाळा, एकदरे, ता. अकोले जि. अहिल्यानगर</v>
      </c>
      <c r="C1" s="437"/>
      <c r="D1" s="437"/>
      <c r="E1" s="437"/>
      <c r="F1" s="437"/>
      <c r="G1" s="437"/>
      <c r="H1" s="437"/>
      <c r="I1" s="437"/>
      <c r="J1" s="437"/>
      <c r="K1" s="437"/>
      <c r="L1" s="437"/>
      <c r="M1" s="437"/>
      <c r="N1" s="437"/>
      <c r="O1" s="437"/>
      <c r="P1" s="437"/>
      <c r="Q1" s="438"/>
    </row>
    <row r="2" spans="1:27" ht="21.6" customHeight="1">
      <c r="B2" s="439"/>
      <c r="C2" s="440"/>
      <c r="D2" s="440"/>
      <c r="E2" s="440"/>
      <c r="F2" s="440"/>
      <c r="G2" s="440"/>
      <c r="H2" s="440"/>
      <c r="I2" s="440"/>
      <c r="J2" s="440"/>
      <c r="K2" s="440"/>
      <c r="L2" s="440"/>
      <c r="M2" s="440"/>
      <c r="N2" s="440"/>
      <c r="O2" s="440"/>
      <c r="P2" s="440"/>
      <c r="Q2" s="441"/>
    </row>
    <row r="3" spans="1:27" ht="21.6" customHeight="1">
      <c r="B3" s="35" t="s">
        <v>122</v>
      </c>
      <c r="C3" s="47" t="str">
        <f>MASTER!B6</f>
        <v>9 वी</v>
      </c>
      <c r="D3" s="528"/>
      <c r="E3" s="528"/>
      <c r="F3" s="528"/>
      <c r="G3" s="528"/>
      <c r="H3" s="528"/>
      <c r="I3" s="528"/>
      <c r="J3" s="528"/>
      <c r="K3" s="528"/>
      <c r="L3" s="528"/>
      <c r="M3" s="528"/>
      <c r="N3" s="528"/>
      <c r="O3" s="528"/>
      <c r="P3" s="528"/>
      <c r="Q3" s="529"/>
    </row>
    <row r="4" spans="1:27" ht="21.6" customHeight="1">
      <c r="B4" s="515" t="str">
        <f>MASTER!H21</f>
        <v>वार्षिक निकाल पत्रक (सन 2026-2027)</v>
      </c>
      <c r="C4" s="516"/>
      <c r="D4" s="516"/>
      <c r="E4" s="516"/>
      <c r="F4" s="516"/>
      <c r="G4" s="516"/>
      <c r="H4" s="516"/>
      <c r="I4" s="516"/>
      <c r="J4" s="516"/>
      <c r="K4" s="516"/>
      <c r="L4" s="516"/>
      <c r="M4" s="516"/>
      <c r="N4" s="516"/>
      <c r="O4" s="516"/>
      <c r="P4" s="516"/>
      <c r="Q4" s="517"/>
    </row>
    <row r="5" spans="1:27" ht="21.6" customHeight="1">
      <c r="B5" s="418" t="str">
        <f>MASTER!C7</f>
        <v>वर्ग शिक्षक- श्री. ढगे भरत बुधाजी</v>
      </c>
      <c r="C5" s="418"/>
      <c r="D5" s="418"/>
      <c r="E5" s="418"/>
      <c r="F5" s="418"/>
      <c r="G5" s="418"/>
      <c r="H5" s="418"/>
      <c r="I5" s="418"/>
      <c r="J5" s="418"/>
      <c r="K5" s="418"/>
      <c r="L5" s="418"/>
      <c r="M5" s="418"/>
      <c r="N5" s="418"/>
      <c r="O5" s="418"/>
      <c r="P5" s="418"/>
      <c r="Q5" s="418"/>
    </row>
    <row r="6" spans="1:27" ht="21.6" customHeight="1">
      <c r="B6" s="527" t="s">
        <v>193</v>
      </c>
      <c r="C6" s="483" t="s">
        <v>0</v>
      </c>
      <c r="D6" s="519" t="str">
        <f>MASTER!A15</f>
        <v>मराठी</v>
      </c>
      <c r="E6" s="520" t="str">
        <f>MASTER!A16</f>
        <v>हिंदी</v>
      </c>
      <c r="F6" s="520" t="str">
        <f>MASTER!A17</f>
        <v>इंग्रजी</v>
      </c>
      <c r="G6" s="520" t="str">
        <f>MASTER!A18</f>
        <v>गणित</v>
      </c>
      <c r="H6" s="520" t="str">
        <f>MASTER!A19</f>
        <v>विज्ञान</v>
      </c>
      <c r="I6" s="520" t="str">
        <f>MASTER!A20</f>
        <v>समाजशास्रे</v>
      </c>
      <c r="J6" s="519" t="s">
        <v>36</v>
      </c>
      <c r="K6" s="519" t="s">
        <v>16</v>
      </c>
      <c r="L6" s="524" t="s">
        <v>86</v>
      </c>
      <c r="M6" s="520" t="str">
        <f>MASTER!A21</f>
        <v>आरोग्य व शारीरिक शिक्षण</v>
      </c>
      <c r="N6" s="520" t="str">
        <f>MASTER!A22</f>
        <v>जलसुरक्षा</v>
      </c>
      <c r="O6" s="520" t="str">
        <f>MASTER!A23</f>
        <v>स्काऊट गाईड</v>
      </c>
      <c r="P6" s="519"/>
      <c r="Q6" s="491" t="s">
        <v>5</v>
      </c>
    </row>
    <row r="7" spans="1:27" ht="21.6" customHeight="1">
      <c r="B7" s="527"/>
      <c r="C7" s="484"/>
      <c r="D7" s="519"/>
      <c r="E7" s="521"/>
      <c r="F7" s="521"/>
      <c r="G7" s="521"/>
      <c r="H7" s="521"/>
      <c r="I7" s="521"/>
      <c r="J7" s="519"/>
      <c r="K7" s="519"/>
      <c r="L7" s="525"/>
      <c r="M7" s="521"/>
      <c r="N7" s="521"/>
      <c r="O7" s="521"/>
      <c r="P7" s="519"/>
      <c r="Q7" s="492"/>
    </row>
    <row r="8" spans="1:27" ht="21.6" customHeight="1">
      <c r="B8" s="527"/>
      <c r="C8" s="484"/>
      <c r="D8" s="519"/>
      <c r="E8" s="522"/>
      <c r="F8" s="522"/>
      <c r="G8" s="522"/>
      <c r="H8" s="522"/>
      <c r="I8" s="522"/>
      <c r="J8" s="519"/>
      <c r="K8" s="519"/>
      <c r="L8" s="525"/>
      <c r="M8" s="522"/>
      <c r="N8" s="522"/>
      <c r="O8" s="522"/>
      <c r="P8" s="519"/>
      <c r="Q8" s="530"/>
    </row>
    <row r="9" spans="1:27" s="23" customFormat="1" ht="21.6" customHeight="1">
      <c r="B9" s="527"/>
      <c r="C9" s="485"/>
      <c r="D9" s="21">
        <f>प्र.भाषा!L9</f>
        <v>100</v>
      </c>
      <c r="E9" s="21">
        <f>'व्दि.or संयुक्त भा'!L9</f>
        <v>100</v>
      </c>
      <c r="F9" s="21">
        <f>'तृ. भाषा'!L9</f>
        <v>100</v>
      </c>
      <c r="G9" s="21">
        <f>गणित!P9</f>
        <v>100</v>
      </c>
      <c r="H9" s="21">
        <f>'विज्ञान '!P9</f>
        <v>100</v>
      </c>
      <c r="I9" s="235">
        <f>'समाज शास्र'!P9</f>
        <v>100</v>
      </c>
      <c r="J9" s="21">
        <f>SUM(D9:I9)</f>
        <v>600</v>
      </c>
      <c r="K9" s="48">
        <f t="shared" ref="K9:K69" si="0">ROUND(J9/6,2)</f>
        <v>100</v>
      </c>
      <c r="L9" s="39"/>
      <c r="M9" s="20" t="str">
        <f>'आ.शा.शिक्षण'!P9</f>
        <v>A</v>
      </c>
      <c r="N9" s="20" t="str">
        <f>जलसुरक्षा!T9</f>
        <v>A</v>
      </c>
      <c r="O9" s="20" t="str">
        <f>संरक्षणशास्र!K9</f>
        <v>A</v>
      </c>
      <c r="P9" s="20">
        <f>COUNTIF(D10,"&lt;35")+COUNTIF(E10,"&lt;35")+COUNTIF(F10,"&lt;35")+COUNTIF(G10,"&lt;35")+COUNTIF(H10,"&lt;35")+COUNTIF(I10,"&lt;35")</f>
        <v>0</v>
      </c>
      <c r="Q9" s="42" t="str">
        <f>IF(P9=0,"Pass",IF(P9=1,"F1",IF(P9=2,"F2",IF(P9=3,"F3",IF(P9=4,"F4",IF(P9=5,"F5","F6"))))))</f>
        <v>Pass</v>
      </c>
      <c r="R9" s="22"/>
      <c r="S9" s="22"/>
      <c r="T9" s="22"/>
      <c r="U9" s="22"/>
      <c r="V9" s="22"/>
      <c r="W9" s="22"/>
      <c r="X9" s="22"/>
      <c r="Y9" s="22"/>
      <c r="Z9" s="22"/>
      <c r="AA9" s="22"/>
    </row>
    <row r="10" spans="1:27" s="19" customFormat="1" ht="21.6" customHeight="1">
      <c r="A10" s="19">
        <f>L10</f>
        <v>1</v>
      </c>
      <c r="B10" s="24">
        <f>'विद्य्र्थ्याची माहिती'!A10</f>
        <v>1</v>
      </c>
      <c r="C10" s="25" t="str">
        <f>'विद्य्र्थ्याची माहिती'!B10</f>
        <v>चि. समीर यशवंत देशमुख सखाराम</v>
      </c>
      <c r="D10" s="33">
        <f>प्र.भाषा!L10</f>
        <v>78</v>
      </c>
      <c r="E10" s="33">
        <f>'व्दि.or संयुक्त भा'!L10</f>
        <v>75</v>
      </c>
      <c r="F10" s="33">
        <f>'तृ. भाषा'!L10</f>
        <v>78</v>
      </c>
      <c r="G10" s="33">
        <f>गणित!P10</f>
        <v>78</v>
      </c>
      <c r="H10" s="33">
        <f>'विज्ञान '!P10</f>
        <v>52</v>
      </c>
      <c r="I10" s="44">
        <f>'समाज शास्र'!P10</f>
        <v>53</v>
      </c>
      <c r="J10" s="33">
        <f t="shared" ref="J10" si="1">SUM(D10:I10)</f>
        <v>414</v>
      </c>
      <c r="K10" s="49">
        <f>ROUND(J10/6,2)</f>
        <v>69</v>
      </c>
      <c r="L10" s="50">
        <f>RANK(K10,$K$10:$K$69,0)+COUNTIF($K$10:K10,K10)-1</f>
        <v>1</v>
      </c>
      <c r="M10" s="51" t="str">
        <f>'आ.शा.शिक्षण'!P10</f>
        <v>A</v>
      </c>
      <c r="N10" s="51" t="str">
        <f>जलसुरक्षा!T10</f>
        <v>A</v>
      </c>
      <c r="O10" s="51" t="str">
        <f>संरक्षणशास्र!K10</f>
        <v>A</v>
      </c>
      <c r="P10" s="33">
        <f>COUNTIF(D10,"&lt;35")+COUNTIF(E10,"&lt;35")+COUNTIF(F10,"&lt;35")+COUNTIF(G10,"&lt;35")+COUNTIF(H10,"&lt;35")+COUNTIF(I10,"&lt;35")</f>
        <v>0</v>
      </c>
      <c r="Q10" s="42" t="str">
        <f t="shared" ref="Q10:Q69" si="2">IF(P10=0,"Pass",IF(P10=1,"F1",IF(P10=2,"F2",IF(P10=3,"F3",IF(P10=4,"F4",IF(P10=5,"F5","F6"))))))</f>
        <v>Pass</v>
      </c>
      <c r="R10" s="52"/>
      <c r="S10" s="7"/>
      <c r="T10" s="7"/>
      <c r="U10" s="7"/>
      <c r="V10" s="7"/>
      <c r="W10" s="7"/>
      <c r="X10" s="7"/>
      <c r="Y10" s="7"/>
      <c r="Z10" s="7"/>
      <c r="AA10" s="7"/>
    </row>
    <row r="11" spans="1:27" s="19" customFormat="1" ht="21.6" customHeight="1">
      <c r="A11" s="19">
        <f t="shared" ref="A11:A69" si="3">L11</f>
        <v>3</v>
      </c>
      <c r="B11" s="24">
        <f>'विद्य्र्थ्याची माहिती'!A11</f>
        <v>2</v>
      </c>
      <c r="C11" s="25">
        <f>'विद्य्र्थ्याची माहिती'!B11</f>
        <v>0</v>
      </c>
      <c r="D11" s="33">
        <f>प्र.भाषा!L11</f>
        <v>38</v>
      </c>
      <c r="E11" s="33">
        <f>'व्दि.or संयुक्त भा'!L11</f>
        <v>0</v>
      </c>
      <c r="F11" s="33">
        <f>'तृ. भाषा'!L11</f>
        <v>0</v>
      </c>
      <c r="G11" s="33">
        <f>गणित!P11</f>
        <v>0</v>
      </c>
      <c r="H11" s="33">
        <f>'विज्ञान '!P11</f>
        <v>0</v>
      </c>
      <c r="I11" s="44">
        <f>'समाज शास्र'!P11</f>
        <v>0</v>
      </c>
      <c r="J11" s="33">
        <f t="shared" ref="J11:J69" si="4">SUM(D11:I11)</f>
        <v>38</v>
      </c>
      <c r="K11" s="49">
        <f t="shared" si="0"/>
        <v>6.33</v>
      </c>
      <c r="L11" s="50">
        <f>RANK(K11,$K$10:$K$69,0)+COUNTIF($K$10:K11,K11)-1</f>
        <v>3</v>
      </c>
      <c r="M11" s="51" t="str">
        <f>'आ.शा.शिक्षण'!P11</f>
        <v>D</v>
      </c>
      <c r="N11" s="51" t="str">
        <f>जलसुरक्षा!T11</f>
        <v>D</v>
      </c>
      <c r="O11" s="51" t="str">
        <f>संरक्षणशास्र!K11</f>
        <v>D</v>
      </c>
      <c r="P11" s="33">
        <f t="shared" ref="P11:P69" si="5">COUNTIF(D11,"&lt;35")+COUNTIF(E11,"&lt;35")+COUNTIF(F11,"&lt;35")+COUNTIF(G11,"&lt;35")+COUNTIF(H11,"&lt;35")+COUNTIF(I11,"&lt;35")</f>
        <v>5</v>
      </c>
      <c r="Q11" s="42" t="str">
        <f t="shared" si="2"/>
        <v>F5</v>
      </c>
      <c r="R11" s="52"/>
      <c r="S11" s="7"/>
      <c r="T11" s="7"/>
      <c r="U11" s="7"/>
      <c r="V11" s="7"/>
      <c r="W11" s="7"/>
      <c r="X11" s="7"/>
      <c r="Y11" s="7"/>
      <c r="Z11" s="7"/>
      <c r="AA11" s="7"/>
    </row>
    <row r="12" spans="1:27" s="19" customFormat="1" ht="21.6" customHeight="1">
      <c r="A12" s="19">
        <f t="shared" si="3"/>
        <v>2</v>
      </c>
      <c r="B12" s="24">
        <f>'विद्य्र्थ्याची माहिती'!A12</f>
        <v>3</v>
      </c>
      <c r="C12" s="25">
        <f>'विद्य्र्थ्याची माहिती'!B12</f>
        <v>0</v>
      </c>
      <c r="D12" s="33">
        <f>प्र.भाषा!L12</f>
        <v>43</v>
      </c>
      <c r="E12" s="33">
        <f>'व्दि.or संयुक्त भा'!L12</f>
        <v>0</v>
      </c>
      <c r="F12" s="33">
        <f>'तृ. भाषा'!L12</f>
        <v>0</v>
      </c>
      <c r="G12" s="33">
        <f>गणित!P12</f>
        <v>0</v>
      </c>
      <c r="H12" s="33">
        <f>'विज्ञान '!P12</f>
        <v>0</v>
      </c>
      <c r="I12" s="44">
        <f>'समाज शास्र'!P12</f>
        <v>0</v>
      </c>
      <c r="J12" s="33">
        <f t="shared" si="4"/>
        <v>43</v>
      </c>
      <c r="K12" s="49">
        <f t="shared" si="0"/>
        <v>7.17</v>
      </c>
      <c r="L12" s="50">
        <f>RANK(K12,$K$10:$K$69,0)+COUNTIF($K$10:K12,K12)-1</f>
        <v>2</v>
      </c>
      <c r="M12" s="51" t="str">
        <f>'आ.शा.शिक्षण'!P12</f>
        <v>D</v>
      </c>
      <c r="N12" s="51" t="str">
        <f>जलसुरक्षा!T12</f>
        <v>D</v>
      </c>
      <c r="O12" s="51" t="str">
        <f>संरक्षणशास्र!K12</f>
        <v>D</v>
      </c>
      <c r="P12" s="33">
        <f t="shared" si="5"/>
        <v>5</v>
      </c>
      <c r="Q12" s="42" t="str">
        <f t="shared" si="2"/>
        <v>F5</v>
      </c>
      <c r="R12" s="52"/>
      <c r="S12" s="7"/>
      <c r="T12" s="7"/>
      <c r="U12" s="7"/>
      <c r="V12" s="7"/>
      <c r="W12" s="7"/>
      <c r="X12" s="7"/>
      <c r="Y12" s="7"/>
      <c r="Z12" s="7"/>
      <c r="AA12" s="7"/>
    </row>
    <row r="13" spans="1:27" s="19" customFormat="1" ht="21.6" customHeight="1">
      <c r="A13" s="19">
        <f t="shared" si="3"/>
        <v>4</v>
      </c>
      <c r="B13" s="24">
        <f>'विद्य्र्थ्याची माहिती'!A13</f>
        <v>4</v>
      </c>
      <c r="C13" s="25">
        <f>'विद्य्र्थ्याची माहिती'!B13</f>
        <v>0</v>
      </c>
      <c r="D13" s="33">
        <f>प्र.भाषा!L13</f>
        <v>0</v>
      </c>
      <c r="E13" s="33">
        <f>'व्दि.or संयुक्त भा'!L13</f>
        <v>0</v>
      </c>
      <c r="F13" s="33">
        <f>'तृ. भाषा'!L13</f>
        <v>0</v>
      </c>
      <c r="G13" s="33">
        <f>गणित!P13</f>
        <v>0</v>
      </c>
      <c r="H13" s="33">
        <f>'विज्ञान '!P13</f>
        <v>0</v>
      </c>
      <c r="I13" s="44">
        <f>'समाज शास्र'!P13</f>
        <v>0</v>
      </c>
      <c r="J13" s="33">
        <f t="shared" si="4"/>
        <v>0</v>
      </c>
      <c r="K13" s="49">
        <f t="shared" si="0"/>
        <v>0</v>
      </c>
      <c r="L13" s="50">
        <f>RANK(K13,$K$10:$K$69,0)+COUNTIF($K$10:K13,K13)-1</f>
        <v>4</v>
      </c>
      <c r="M13" s="51" t="str">
        <f>'आ.शा.शिक्षण'!P13</f>
        <v>D</v>
      </c>
      <c r="N13" s="51" t="str">
        <f>जलसुरक्षा!T13</f>
        <v>D</v>
      </c>
      <c r="O13" s="51" t="str">
        <f>संरक्षणशास्र!K13</f>
        <v>D</v>
      </c>
      <c r="P13" s="33">
        <f t="shared" si="5"/>
        <v>6</v>
      </c>
      <c r="Q13" s="42" t="str">
        <f t="shared" si="2"/>
        <v>F6</v>
      </c>
      <c r="R13" s="52"/>
      <c r="S13" s="7"/>
      <c r="T13" s="7"/>
      <c r="U13" s="7"/>
      <c r="V13" s="7"/>
      <c r="W13" s="7"/>
      <c r="X13" s="7"/>
      <c r="Y13" s="7"/>
      <c r="Z13" s="7"/>
      <c r="AA13" s="7"/>
    </row>
    <row r="14" spans="1:27" s="19" customFormat="1" ht="21.6" customHeight="1">
      <c r="A14" s="19">
        <f t="shared" si="3"/>
        <v>5</v>
      </c>
      <c r="B14" s="24">
        <f>'विद्य्र्थ्याची माहिती'!A14</f>
        <v>5</v>
      </c>
      <c r="C14" s="25">
        <f>'विद्य्र्थ्याची माहिती'!B14</f>
        <v>0</v>
      </c>
      <c r="D14" s="33">
        <f>प्र.भाषा!L14</f>
        <v>0</v>
      </c>
      <c r="E14" s="33">
        <f>'व्दि.or संयुक्त भा'!L14</f>
        <v>0</v>
      </c>
      <c r="F14" s="33">
        <f>'तृ. भाषा'!L14</f>
        <v>0</v>
      </c>
      <c r="G14" s="33">
        <f>गणित!P14</f>
        <v>0</v>
      </c>
      <c r="H14" s="33">
        <f>'विज्ञान '!P14</f>
        <v>0</v>
      </c>
      <c r="I14" s="44">
        <f>'समाज शास्र'!P14</f>
        <v>0</v>
      </c>
      <c r="J14" s="33">
        <f t="shared" si="4"/>
        <v>0</v>
      </c>
      <c r="K14" s="49">
        <f t="shared" si="0"/>
        <v>0</v>
      </c>
      <c r="L14" s="50">
        <f>RANK(K14,$K$10:$K$69,0)+COUNTIF($K$10:K14,K14)-1</f>
        <v>5</v>
      </c>
      <c r="M14" s="51" t="str">
        <f>'आ.शा.शिक्षण'!P14</f>
        <v>D</v>
      </c>
      <c r="N14" s="51" t="str">
        <f>जलसुरक्षा!T14</f>
        <v>D</v>
      </c>
      <c r="O14" s="51" t="str">
        <f>संरक्षणशास्र!K14</f>
        <v>D</v>
      </c>
      <c r="P14" s="33">
        <f t="shared" si="5"/>
        <v>6</v>
      </c>
      <c r="Q14" s="42" t="str">
        <f t="shared" si="2"/>
        <v>F6</v>
      </c>
      <c r="R14" s="52"/>
      <c r="S14" s="7"/>
      <c r="T14" s="7"/>
      <c r="U14" s="7"/>
      <c r="V14" s="7"/>
      <c r="W14" s="7"/>
      <c r="X14" s="7"/>
      <c r="Y14" s="7"/>
      <c r="Z14" s="7"/>
      <c r="AA14" s="7"/>
    </row>
    <row r="15" spans="1:27" s="19" customFormat="1" ht="21.6" customHeight="1">
      <c r="A15" s="19">
        <f t="shared" si="3"/>
        <v>6</v>
      </c>
      <c r="B15" s="24">
        <f>'विद्य्र्थ्याची माहिती'!A15</f>
        <v>6</v>
      </c>
      <c r="C15" s="25">
        <f>'विद्य्र्थ्याची माहिती'!B15</f>
        <v>0</v>
      </c>
      <c r="D15" s="33">
        <f>प्र.भाषा!L15</f>
        <v>0</v>
      </c>
      <c r="E15" s="33">
        <f>'व्दि.or संयुक्त भा'!L15</f>
        <v>0</v>
      </c>
      <c r="F15" s="33">
        <f>'तृ. भाषा'!L15</f>
        <v>0</v>
      </c>
      <c r="G15" s="33">
        <f>गणित!P15</f>
        <v>0</v>
      </c>
      <c r="H15" s="33">
        <f>'विज्ञान '!P15</f>
        <v>0</v>
      </c>
      <c r="I15" s="44">
        <f>'समाज शास्र'!P15</f>
        <v>0</v>
      </c>
      <c r="J15" s="33">
        <f t="shared" si="4"/>
        <v>0</v>
      </c>
      <c r="K15" s="49">
        <f t="shared" si="0"/>
        <v>0</v>
      </c>
      <c r="L15" s="50">
        <f>RANK(K15,$K$10:$K$69,0)+COUNTIF($K$10:K15,K15)-1</f>
        <v>6</v>
      </c>
      <c r="M15" s="51" t="str">
        <f>'आ.शा.शिक्षण'!P15</f>
        <v>D</v>
      </c>
      <c r="N15" s="51" t="str">
        <f>जलसुरक्षा!T15</f>
        <v>D</v>
      </c>
      <c r="O15" s="51" t="str">
        <f>संरक्षणशास्र!K15</f>
        <v>D</v>
      </c>
      <c r="P15" s="33">
        <f t="shared" si="5"/>
        <v>6</v>
      </c>
      <c r="Q15" s="42" t="str">
        <f t="shared" si="2"/>
        <v>F6</v>
      </c>
      <c r="R15" s="52"/>
      <c r="S15" s="7"/>
      <c r="T15" s="7"/>
      <c r="U15" s="7"/>
      <c r="V15" s="7"/>
      <c r="W15" s="7"/>
      <c r="X15" s="7"/>
      <c r="Y15" s="7"/>
      <c r="Z15" s="7"/>
      <c r="AA15" s="7"/>
    </row>
    <row r="16" spans="1:27" s="19" customFormat="1" ht="21.6" customHeight="1">
      <c r="A16" s="19">
        <f t="shared" si="3"/>
        <v>7</v>
      </c>
      <c r="B16" s="24">
        <f>'विद्य्र्थ्याची माहिती'!A16</f>
        <v>7</v>
      </c>
      <c r="C16" s="25">
        <f>'विद्य्र्थ्याची माहिती'!B16</f>
        <v>0</v>
      </c>
      <c r="D16" s="33">
        <f>प्र.भाषा!L16</f>
        <v>0</v>
      </c>
      <c r="E16" s="33">
        <f>'व्दि.or संयुक्त भा'!L16</f>
        <v>0</v>
      </c>
      <c r="F16" s="33">
        <f>'तृ. भाषा'!L16</f>
        <v>0</v>
      </c>
      <c r="G16" s="33">
        <f>गणित!P16</f>
        <v>0</v>
      </c>
      <c r="H16" s="33">
        <f>'विज्ञान '!P16</f>
        <v>0</v>
      </c>
      <c r="I16" s="44">
        <f>'समाज शास्र'!P16</f>
        <v>0</v>
      </c>
      <c r="J16" s="33">
        <f t="shared" si="4"/>
        <v>0</v>
      </c>
      <c r="K16" s="49">
        <f t="shared" si="0"/>
        <v>0</v>
      </c>
      <c r="L16" s="50">
        <f>RANK(K16,$K$10:$K$69,0)+COUNTIF($K$10:K16,K16)-1</f>
        <v>7</v>
      </c>
      <c r="M16" s="33" t="str">
        <f>'आ.शा.शिक्षण'!P16</f>
        <v>D</v>
      </c>
      <c r="N16" s="33" t="str">
        <f>जलसुरक्षा!T16</f>
        <v>D</v>
      </c>
      <c r="O16" s="33" t="str">
        <f>संरक्षणशास्र!K16</f>
        <v>D</v>
      </c>
      <c r="P16" s="33">
        <f t="shared" si="5"/>
        <v>6</v>
      </c>
      <c r="Q16" s="42" t="str">
        <f t="shared" si="2"/>
        <v>F6</v>
      </c>
      <c r="R16" s="52"/>
      <c r="S16" s="7"/>
      <c r="T16" s="7"/>
      <c r="U16" s="7"/>
      <c r="V16" s="7"/>
      <c r="W16" s="7"/>
      <c r="X16" s="7"/>
      <c r="Y16" s="7"/>
      <c r="Z16" s="7"/>
      <c r="AA16" s="7"/>
    </row>
    <row r="17" spans="1:27" s="19" customFormat="1" ht="21.6" customHeight="1">
      <c r="A17" s="19">
        <f t="shared" si="3"/>
        <v>8</v>
      </c>
      <c r="B17" s="24">
        <f>'विद्य्र्थ्याची माहिती'!A17</f>
        <v>8</v>
      </c>
      <c r="C17" s="25">
        <f>'विद्य्र्थ्याची माहिती'!B17</f>
        <v>0</v>
      </c>
      <c r="D17" s="33">
        <f>प्र.भाषा!L17</f>
        <v>0</v>
      </c>
      <c r="E17" s="33">
        <f>'व्दि.or संयुक्त भा'!L17</f>
        <v>0</v>
      </c>
      <c r="F17" s="33">
        <f>'तृ. भाषा'!L17</f>
        <v>0</v>
      </c>
      <c r="G17" s="33">
        <f>गणित!P17</f>
        <v>0</v>
      </c>
      <c r="H17" s="33">
        <f>'विज्ञान '!P17</f>
        <v>0</v>
      </c>
      <c r="I17" s="44">
        <f>'समाज शास्र'!P17</f>
        <v>0</v>
      </c>
      <c r="J17" s="33">
        <f t="shared" si="4"/>
        <v>0</v>
      </c>
      <c r="K17" s="49">
        <f t="shared" si="0"/>
        <v>0</v>
      </c>
      <c r="L17" s="50">
        <f>RANK(K17,$K$10:$K$69,0)+COUNTIF($K$10:K17,K17)-1</f>
        <v>8</v>
      </c>
      <c r="M17" s="33" t="str">
        <f>'आ.शा.शिक्षण'!P17</f>
        <v>D</v>
      </c>
      <c r="N17" s="33" t="str">
        <f>जलसुरक्षा!T17</f>
        <v>D</v>
      </c>
      <c r="O17" s="33" t="str">
        <f>संरक्षणशास्र!K17</f>
        <v>D</v>
      </c>
      <c r="P17" s="33">
        <f t="shared" si="5"/>
        <v>6</v>
      </c>
      <c r="Q17" s="42" t="str">
        <f t="shared" si="2"/>
        <v>F6</v>
      </c>
      <c r="R17" s="52"/>
      <c r="S17" s="7"/>
      <c r="T17" s="7"/>
      <c r="U17" s="7"/>
      <c r="V17" s="7"/>
      <c r="W17" s="7"/>
      <c r="X17" s="7"/>
      <c r="Y17" s="7"/>
      <c r="Z17" s="7"/>
      <c r="AA17" s="7"/>
    </row>
    <row r="18" spans="1:27" s="19" customFormat="1" ht="21.6" customHeight="1">
      <c r="A18" s="19">
        <f t="shared" si="3"/>
        <v>9</v>
      </c>
      <c r="B18" s="24">
        <f>'विद्य्र्थ्याची माहिती'!A18</f>
        <v>9</v>
      </c>
      <c r="C18" s="25">
        <f>'विद्य्र्थ्याची माहिती'!B18</f>
        <v>0</v>
      </c>
      <c r="D18" s="33">
        <f>प्र.भाषा!L18</f>
        <v>0</v>
      </c>
      <c r="E18" s="33">
        <f>'व्दि.or संयुक्त भा'!L18</f>
        <v>0</v>
      </c>
      <c r="F18" s="33">
        <f>'तृ. भाषा'!L18</f>
        <v>0</v>
      </c>
      <c r="G18" s="33">
        <f>गणित!P18</f>
        <v>0</v>
      </c>
      <c r="H18" s="33">
        <f>'विज्ञान '!P18</f>
        <v>0</v>
      </c>
      <c r="I18" s="44">
        <f>'समाज शास्र'!P18</f>
        <v>0</v>
      </c>
      <c r="J18" s="33">
        <f t="shared" si="4"/>
        <v>0</v>
      </c>
      <c r="K18" s="49">
        <f t="shared" si="0"/>
        <v>0</v>
      </c>
      <c r="L18" s="50">
        <f>RANK(K18,$K$10:$K$69,0)+COUNTIF($K$10:K18,K18)-1</f>
        <v>9</v>
      </c>
      <c r="M18" s="33" t="str">
        <f>'आ.शा.शिक्षण'!P18</f>
        <v>D</v>
      </c>
      <c r="N18" s="33" t="str">
        <f>जलसुरक्षा!T18</f>
        <v>D</v>
      </c>
      <c r="O18" s="33" t="str">
        <f>संरक्षणशास्र!K18</f>
        <v>D</v>
      </c>
      <c r="P18" s="33">
        <f t="shared" si="5"/>
        <v>6</v>
      </c>
      <c r="Q18" s="42" t="str">
        <f t="shared" si="2"/>
        <v>F6</v>
      </c>
      <c r="R18" s="52"/>
      <c r="S18" s="7"/>
      <c r="T18" s="7"/>
      <c r="U18" s="7"/>
      <c r="V18" s="7"/>
      <c r="W18" s="7"/>
      <c r="X18" s="7"/>
      <c r="Y18" s="7"/>
      <c r="Z18" s="7"/>
      <c r="AA18" s="7"/>
    </row>
    <row r="19" spans="1:27" s="19" customFormat="1" ht="21.6" customHeight="1">
      <c r="A19" s="19">
        <f t="shared" si="3"/>
        <v>10</v>
      </c>
      <c r="B19" s="24">
        <f>'विद्य्र्थ्याची माहिती'!A19</f>
        <v>10</v>
      </c>
      <c r="C19" s="25">
        <f>'विद्य्र्थ्याची माहिती'!B19</f>
        <v>0</v>
      </c>
      <c r="D19" s="33">
        <f>प्र.भाषा!L19</f>
        <v>0</v>
      </c>
      <c r="E19" s="33">
        <f>'व्दि.or संयुक्त भा'!L19</f>
        <v>0</v>
      </c>
      <c r="F19" s="33">
        <f>'तृ. भाषा'!L19</f>
        <v>0</v>
      </c>
      <c r="G19" s="33">
        <f>गणित!P19</f>
        <v>0</v>
      </c>
      <c r="H19" s="33">
        <f>'विज्ञान '!P19</f>
        <v>0</v>
      </c>
      <c r="I19" s="44">
        <f>'समाज शास्र'!P19</f>
        <v>0</v>
      </c>
      <c r="J19" s="33">
        <f t="shared" si="4"/>
        <v>0</v>
      </c>
      <c r="K19" s="49">
        <f t="shared" si="0"/>
        <v>0</v>
      </c>
      <c r="L19" s="50">
        <f>RANK(K19,$K$10:$K$69,0)+COUNTIF($K$10:K19,K19)-1</f>
        <v>10</v>
      </c>
      <c r="M19" s="33" t="str">
        <f>'आ.शा.शिक्षण'!P19</f>
        <v>D</v>
      </c>
      <c r="N19" s="33" t="str">
        <f>जलसुरक्षा!T19</f>
        <v>D</v>
      </c>
      <c r="O19" s="33" t="str">
        <f>संरक्षणशास्र!K19</f>
        <v>D</v>
      </c>
      <c r="P19" s="33">
        <f t="shared" si="5"/>
        <v>6</v>
      </c>
      <c r="Q19" s="42" t="str">
        <f t="shared" si="2"/>
        <v>F6</v>
      </c>
      <c r="R19" s="52"/>
      <c r="S19" s="7"/>
      <c r="T19" s="7"/>
      <c r="U19" s="7"/>
      <c r="V19" s="7"/>
      <c r="W19" s="7"/>
      <c r="X19" s="7"/>
      <c r="Y19" s="7"/>
      <c r="Z19" s="7"/>
      <c r="AA19" s="7"/>
    </row>
    <row r="20" spans="1:27" s="19" customFormat="1" ht="21.6" customHeight="1">
      <c r="A20" s="19">
        <f t="shared" si="3"/>
        <v>11</v>
      </c>
      <c r="B20" s="24">
        <f>'विद्य्र्थ्याची माहिती'!A20</f>
        <v>11</v>
      </c>
      <c r="C20" s="25">
        <f>'विद्य्र्थ्याची माहिती'!B20</f>
        <v>0</v>
      </c>
      <c r="D20" s="33">
        <f>प्र.भाषा!L20</f>
        <v>0</v>
      </c>
      <c r="E20" s="33">
        <f>'व्दि.or संयुक्त भा'!L20</f>
        <v>0</v>
      </c>
      <c r="F20" s="33">
        <f>'तृ. भाषा'!L20</f>
        <v>0</v>
      </c>
      <c r="G20" s="33">
        <f>गणित!P20</f>
        <v>0</v>
      </c>
      <c r="H20" s="33">
        <f>'विज्ञान '!P20</f>
        <v>0</v>
      </c>
      <c r="I20" s="44">
        <f>'समाज शास्र'!P20</f>
        <v>0</v>
      </c>
      <c r="J20" s="33">
        <f t="shared" si="4"/>
        <v>0</v>
      </c>
      <c r="K20" s="49">
        <f t="shared" si="0"/>
        <v>0</v>
      </c>
      <c r="L20" s="50">
        <f>RANK(K20,$K$10:$K$69,0)+COUNTIF($K$10:K20,K20)-1</f>
        <v>11</v>
      </c>
      <c r="M20" s="33" t="str">
        <f>'आ.शा.शिक्षण'!P20</f>
        <v>D</v>
      </c>
      <c r="N20" s="33" t="str">
        <f>जलसुरक्षा!T20</f>
        <v>D</v>
      </c>
      <c r="O20" s="33" t="str">
        <f>संरक्षणशास्र!K20</f>
        <v>D</v>
      </c>
      <c r="P20" s="33">
        <f t="shared" si="5"/>
        <v>6</v>
      </c>
      <c r="Q20" s="32" t="str">
        <f t="shared" si="2"/>
        <v>F6</v>
      </c>
      <c r="R20" s="52"/>
      <c r="S20" s="7"/>
      <c r="T20" s="7"/>
      <c r="U20" s="7"/>
      <c r="V20" s="7"/>
      <c r="W20" s="7"/>
      <c r="X20" s="7"/>
      <c r="Y20" s="7"/>
      <c r="Z20" s="7"/>
      <c r="AA20" s="7"/>
    </row>
    <row r="21" spans="1:27" s="19" customFormat="1" ht="21.6" customHeight="1">
      <c r="A21" s="19">
        <f t="shared" si="3"/>
        <v>12</v>
      </c>
      <c r="B21" s="24">
        <f>'विद्य्र्थ्याची माहिती'!A21</f>
        <v>12</v>
      </c>
      <c r="C21" s="25">
        <f>'विद्य्र्थ्याची माहिती'!B21</f>
        <v>0</v>
      </c>
      <c r="D21" s="33">
        <f>प्र.भाषा!L21</f>
        <v>0</v>
      </c>
      <c r="E21" s="33">
        <f>'व्दि.or संयुक्त भा'!L21</f>
        <v>0</v>
      </c>
      <c r="F21" s="33">
        <f>'तृ. भाषा'!L21</f>
        <v>0</v>
      </c>
      <c r="G21" s="33">
        <f>गणित!P21</f>
        <v>0</v>
      </c>
      <c r="H21" s="33">
        <f>'विज्ञान '!P21</f>
        <v>0</v>
      </c>
      <c r="I21" s="44">
        <f>'समाज शास्र'!P21</f>
        <v>0</v>
      </c>
      <c r="J21" s="33">
        <f t="shared" si="4"/>
        <v>0</v>
      </c>
      <c r="K21" s="49">
        <f t="shared" si="0"/>
        <v>0</v>
      </c>
      <c r="L21" s="50">
        <f>RANK(K21,$K$10:$K$69,0)+COUNTIF($K$10:K21,K21)-1</f>
        <v>12</v>
      </c>
      <c r="M21" s="33" t="str">
        <f>'आ.शा.शिक्षण'!P21</f>
        <v>D</v>
      </c>
      <c r="N21" s="33" t="str">
        <f>जलसुरक्षा!T21</f>
        <v>D</v>
      </c>
      <c r="O21" s="33" t="str">
        <f>संरक्षणशास्र!K21</f>
        <v>D</v>
      </c>
      <c r="P21" s="33">
        <f t="shared" si="5"/>
        <v>6</v>
      </c>
      <c r="Q21" s="42" t="str">
        <f t="shared" si="2"/>
        <v>F6</v>
      </c>
      <c r="R21" s="52"/>
      <c r="S21" s="7"/>
      <c r="T21" s="7"/>
      <c r="U21" s="7"/>
      <c r="V21" s="7"/>
      <c r="W21" s="7"/>
      <c r="X21" s="7"/>
      <c r="Y21" s="7"/>
      <c r="Z21" s="7"/>
      <c r="AA21" s="7"/>
    </row>
    <row r="22" spans="1:27" s="19" customFormat="1" ht="21.6" customHeight="1">
      <c r="A22" s="19">
        <f t="shared" si="3"/>
        <v>13</v>
      </c>
      <c r="B22" s="24">
        <f>'विद्य्र्थ्याची माहिती'!A22</f>
        <v>13</v>
      </c>
      <c r="C22" s="25">
        <f>'विद्य्र्थ्याची माहिती'!B22</f>
        <v>0</v>
      </c>
      <c r="D22" s="33">
        <f>प्र.भाषा!L22</f>
        <v>0</v>
      </c>
      <c r="E22" s="33">
        <f>'व्दि.or संयुक्त भा'!L22</f>
        <v>0</v>
      </c>
      <c r="F22" s="33">
        <f>'तृ. भाषा'!L22</f>
        <v>0</v>
      </c>
      <c r="G22" s="33">
        <f>गणित!P22</f>
        <v>0</v>
      </c>
      <c r="H22" s="33">
        <f>'विज्ञान '!P22</f>
        <v>0</v>
      </c>
      <c r="I22" s="44">
        <f>'समाज शास्र'!P22</f>
        <v>0</v>
      </c>
      <c r="J22" s="33">
        <f t="shared" si="4"/>
        <v>0</v>
      </c>
      <c r="K22" s="49">
        <f t="shared" si="0"/>
        <v>0</v>
      </c>
      <c r="L22" s="50">
        <f>RANK(K22,$K$10:$K$69,0)+COUNTIF($K$10:K22,K22)-1</f>
        <v>13</v>
      </c>
      <c r="M22" s="33" t="str">
        <f>'आ.शा.शिक्षण'!P22</f>
        <v>D</v>
      </c>
      <c r="N22" s="33" t="str">
        <f>जलसुरक्षा!T22</f>
        <v>D</v>
      </c>
      <c r="O22" s="33" t="str">
        <f>संरक्षणशास्र!K22</f>
        <v>D</v>
      </c>
      <c r="P22" s="33">
        <f t="shared" si="5"/>
        <v>6</v>
      </c>
      <c r="Q22" s="42" t="str">
        <f t="shared" si="2"/>
        <v>F6</v>
      </c>
      <c r="R22" s="52"/>
      <c r="S22" s="7"/>
      <c r="T22" s="7"/>
      <c r="U22" s="7"/>
      <c r="V22" s="7"/>
      <c r="W22" s="7"/>
      <c r="X22" s="7"/>
      <c r="Y22" s="7"/>
      <c r="Z22" s="7"/>
      <c r="AA22" s="7"/>
    </row>
    <row r="23" spans="1:27" s="19" customFormat="1" ht="21.6" customHeight="1">
      <c r="A23" s="19">
        <f t="shared" si="3"/>
        <v>14</v>
      </c>
      <c r="B23" s="24">
        <f>'विद्य्र्थ्याची माहिती'!A23</f>
        <v>14</v>
      </c>
      <c r="C23" s="25">
        <f>'विद्य्र्थ्याची माहिती'!B23</f>
        <v>0</v>
      </c>
      <c r="D23" s="33">
        <f>प्र.भाषा!L23</f>
        <v>0</v>
      </c>
      <c r="E23" s="33">
        <f>'व्दि.or संयुक्त भा'!L23</f>
        <v>0</v>
      </c>
      <c r="F23" s="33">
        <f>'तृ. भाषा'!L23</f>
        <v>0</v>
      </c>
      <c r="G23" s="33">
        <f>गणित!P23</f>
        <v>0</v>
      </c>
      <c r="H23" s="33">
        <f>'विज्ञान '!P23</f>
        <v>0</v>
      </c>
      <c r="I23" s="44">
        <f>'समाज शास्र'!P23</f>
        <v>0</v>
      </c>
      <c r="J23" s="33">
        <f t="shared" si="4"/>
        <v>0</v>
      </c>
      <c r="K23" s="49">
        <f t="shared" si="0"/>
        <v>0</v>
      </c>
      <c r="L23" s="50">
        <f>RANK(K23,$K$10:$K$69,0)+COUNTIF($K$10:K23,K23)-1</f>
        <v>14</v>
      </c>
      <c r="M23" s="33" t="str">
        <f>'आ.शा.शिक्षण'!P23</f>
        <v>D</v>
      </c>
      <c r="N23" s="33" t="str">
        <f>जलसुरक्षा!T23</f>
        <v>D</v>
      </c>
      <c r="O23" s="33" t="str">
        <f>संरक्षणशास्र!K23</f>
        <v>D</v>
      </c>
      <c r="P23" s="33">
        <f t="shared" si="5"/>
        <v>6</v>
      </c>
      <c r="Q23" s="42" t="str">
        <f t="shared" si="2"/>
        <v>F6</v>
      </c>
      <c r="R23" s="52"/>
      <c r="S23" s="7"/>
      <c r="T23" s="7"/>
      <c r="U23" s="7"/>
      <c r="V23" s="7"/>
      <c r="W23" s="7"/>
      <c r="X23" s="7"/>
      <c r="Y23" s="7"/>
      <c r="Z23" s="7"/>
      <c r="AA23" s="7"/>
    </row>
    <row r="24" spans="1:27" s="19" customFormat="1" ht="21.6" customHeight="1">
      <c r="A24" s="19">
        <f t="shared" si="3"/>
        <v>15</v>
      </c>
      <c r="B24" s="24">
        <f>'विद्य्र्थ्याची माहिती'!A24</f>
        <v>15</v>
      </c>
      <c r="C24" s="25">
        <f>'विद्य्र्थ्याची माहिती'!B24</f>
        <v>0</v>
      </c>
      <c r="D24" s="33">
        <f>प्र.भाषा!L24</f>
        <v>0</v>
      </c>
      <c r="E24" s="33">
        <f>'व्दि.or संयुक्त भा'!L24</f>
        <v>0</v>
      </c>
      <c r="F24" s="33">
        <f>'तृ. भाषा'!L24</f>
        <v>0</v>
      </c>
      <c r="G24" s="33">
        <f>गणित!P24</f>
        <v>0</v>
      </c>
      <c r="H24" s="33">
        <f>'विज्ञान '!P24</f>
        <v>0</v>
      </c>
      <c r="I24" s="44">
        <f>'समाज शास्र'!P24</f>
        <v>0</v>
      </c>
      <c r="J24" s="33">
        <f t="shared" si="4"/>
        <v>0</v>
      </c>
      <c r="K24" s="49">
        <f t="shared" si="0"/>
        <v>0</v>
      </c>
      <c r="L24" s="50">
        <f>RANK(K24,$K$10:$K$69,0)+COUNTIF($K$10:K24,K24)-1</f>
        <v>15</v>
      </c>
      <c r="M24" s="33" t="str">
        <f>'आ.शा.शिक्षण'!P24</f>
        <v>D</v>
      </c>
      <c r="N24" s="33" t="str">
        <f>जलसुरक्षा!T24</f>
        <v>D</v>
      </c>
      <c r="O24" s="33" t="str">
        <f>संरक्षणशास्र!K24</f>
        <v>D</v>
      </c>
      <c r="P24" s="33">
        <f t="shared" si="5"/>
        <v>6</v>
      </c>
      <c r="Q24" s="42" t="str">
        <f t="shared" si="2"/>
        <v>F6</v>
      </c>
      <c r="R24" s="52"/>
      <c r="S24" s="7"/>
      <c r="T24" s="7"/>
      <c r="U24" s="7"/>
      <c r="V24" s="7"/>
      <c r="W24" s="7"/>
      <c r="X24" s="7"/>
      <c r="Y24" s="7"/>
      <c r="Z24" s="7"/>
      <c r="AA24" s="7"/>
    </row>
    <row r="25" spans="1:27" s="19" customFormat="1" ht="21.6" customHeight="1">
      <c r="A25" s="19">
        <f t="shared" si="3"/>
        <v>16</v>
      </c>
      <c r="B25" s="24">
        <f>'विद्य्र्थ्याची माहिती'!A25</f>
        <v>16</v>
      </c>
      <c r="C25" s="25">
        <f>'विद्य्र्थ्याची माहिती'!B25</f>
        <v>0</v>
      </c>
      <c r="D25" s="33">
        <f>प्र.भाषा!L25</f>
        <v>0</v>
      </c>
      <c r="E25" s="33">
        <f>'व्दि.or संयुक्त भा'!L25</f>
        <v>0</v>
      </c>
      <c r="F25" s="33">
        <f>'तृ. भाषा'!L25</f>
        <v>0</v>
      </c>
      <c r="G25" s="33">
        <f>गणित!P25</f>
        <v>0</v>
      </c>
      <c r="H25" s="33">
        <f>'विज्ञान '!P25</f>
        <v>0</v>
      </c>
      <c r="I25" s="44">
        <f>'समाज शास्र'!P25</f>
        <v>0</v>
      </c>
      <c r="J25" s="33">
        <f t="shared" si="4"/>
        <v>0</v>
      </c>
      <c r="K25" s="49">
        <f t="shared" si="0"/>
        <v>0</v>
      </c>
      <c r="L25" s="50">
        <f>RANK(K25,$K$10:$K$69,0)+COUNTIF($K$10:K25,K25)-1</f>
        <v>16</v>
      </c>
      <c r="M25" s="33" t="str">
        <f>'आ.शा.शिक्षण'!P25</f>
        <v>D</v>
      </c>
      <c r="N25" s="33" t="str">
        <f>जलसुरक्षा!T25</f>
        <v>D</v>
      </c>
      <c r="O25" s="33" t="str">
        <f>संरक्षणशास्र!K25</f>
        <v>D</v>
      </c>
      <c r="P25" s="33">
        <f t="shared" si="5"/>
        <v>6</v>
      </c>
      <c r="Q25" s="42" t="str">
        <f t="shared" si="2"/>
        <v>F6</v>
      </c>
      <c r="R25" s="52"/>
      <c r="S25" s="7"/>
      <c r="T25" s="7"/>
      <c r="U25" s="7"/>
      <c r="V25" s="7"/>
      <c r="W25" s="7"/>
      <c r="X25" s="7"/>
      <c r="Y25" s="7"/>
      <c r="Z25" s="7"/>
      <c r="AA25" s="7"/>
    </row>
    <row r="26" spans="1:27" s="19" customFormat="1" ht="21.6" customHeight="1">
      <c r="A26" s="19">
        <f t="shared" si="3"/>
        <v>17</v>
      </c>
      <c r="B26" s="24">
        <f>'विद्य्र्थ्याची माहिती'!A26</f>
        <v>17</v>
      </c>
      <c r="C26" s="25">
        <f>'विद्य्र्थ्याची माहिती'!B26</f>
        <v>0</v>
      </c>
      <c r="D26" s="33">
        <f>प्र.भाषा!L26</f>
        <v>0</v>
      </c>
      <c r="E26" s="33">
        <f>'व्दि.or संयुक्त भा'!L26</f>
        <v>0</v>
      </c>
      <c r="F26" s="33">
        <f>'तृ. भाषा'!L26</f>
        <v>0</v>
      </c>
      <c r="G26" s="33">
        <f>गणित!P26</f>
        <v>0</v>
      </c>
      <c r="H26" s="33">
        <f>'विज्ञान '!P26</f>
        <v>0</v>
      </c>
      <c r="I26" s="44">
        <f>'समाज शास्र'!P26</f>
        <v>0</v>
      </c>
      <c r="J26" s="33">
        <f t="shared" si="4"/>
        <v>0</v>
      </c>
      <c r="K26" s="49">
        <f t="shared" si="0"/>
        <v>0</v>
      </c>
      <c r="L26" s="50">
        <f>RANK(K26,$K$10:$K$69,0)+COUNTIF($K$10:K26,K26)-1</f>
        <v>17</v>
      </c>
      <c r="M26" s="33" t="str">
        <f>'आ.शा.शिक्षण'!P26</f>
        <v>D</v>
      </c>
      <c r="N26" s="33" t="str">
        <f>जलसुरक्षा!T26</f>
        <v>D</v>
      </c>
      <c r="O26" s="33" t="str">
        <f>संरक्षणशास्र!K26</f>
        <v>D</v>
      </c>
      <c r="P26" s="33">
        <f t="shared" si="5"/>
        <v>6</v>
      </c>
      <c r="Q26" s="42" t="str">
        <f t="shared" si="2"/>
        <v>F6</v>
      </c>
      <c r="R26" s="52"/>
      <c r="S26" s="7"/>
      <c r="T26" s="7"/>
      <c r="U26" s="7"/>
      <c r="V26" s="7"/>
      <c r="W26" s="7"/>
      <c r="X26" s="7"/>
      <c r="Y26" s="7"/>
      <c r="Z26" s="7"/>
      <c r="AA26" s="7"/>
    </row>
    <row r="27" spans="1:27" s="19" customFormat="1" ht="21.6" customHeight="1">
      <c r="A27" s="19">
        <f t="shared" si="3"/>
        <v>18</v>
      </c>
      <c r="B27" s="24">
        <f>'विद्य्र्थ्याची माहिती'!A27</f>
        <v>18</v>
      </c>
      <c r="C27" s="25">
        <f>'विद्य्र्थ्याची माहिती'!B27</f>
        <v>0</v>
      </c>
      <c r="D27" s="33">
        <f>प्र.भाषा!L27</f>
        <v>0</v>
      </c>
      <c r="E27" s="33">
        <f>'व्दि.or संयुक्त भा'!L27</f>
        <v>0</v>
      </c>
      <c r="F27" s="33">
        <f>'तृ. भाषा'!L27</f>
        <v>0</v>
      </c>
      <c r="G27" s="33">
        <f>गणित!P27</f>
        <v>0</v>
      </c>
      <c r="H27" s="33">
        <f>'विज्ञान '!P27</f>
        <v>0</v>
      </c>
      <c r="I27" s="44">
        <f>'समाज शास्र'!P27</f>
        <v>0</v>
      </c>
      <c r="J27" s="33">
        <f t="shared" si="4"/>
        <v>0</v>
      </c>
      <c r="K27" s="49">
        <f t="shared" si="0"/>
        <v>0</v>
      </c>
      <c r="L27" s="50">
        <f>RANK(K27,$K$10:$K$69,0)+COUNTIF($K$10:K27,K27)-1</f>
        <v>18</v>
      </c>
      <c r="M27" s="33" t="str">
        <f>'आ.शा.शिक्षण'!P27</f>
        <v>D</v>
      </c>
      <c r="N27" s="33" t="str">
        <f>जलसुरक्षा!T27</f>
        <v>D</v>
      </c>
      <c r="O27" s="33" t="str">
        <f>संरक्षणशास्र!K27</f>
        <v>D</v>
      </c>
      <c r="P27" s="33">
        <f t="shared" si="5"/>
        <v>6</v>
      </c>
      <c r="Q27" s="42" t="str">
        <f t="shared" si="2"/>
        <v>F6</v>
      </c>
      <c r="R27" s="52"/>
      <c r="S27" s="7"/>
      <c r="T27" s="7"/>
      <c r="U27" s="7"/>
      <c r="V27" s="7"/>
      <c r="W27" s="7"/>
      <c r="X27" s="7"/>
      <c r="Y27" s="7"/>
      <c r="Z27" s="7"/>
      <c r="AA27" s="7"/>
    </row>
    <row r="28" spans="1:27" s="19" customFormat="1" ht="21.6" customHeight="1">
      <c r="A28" s="19">
        <f t="shared" si="3"/>
        <v>19</v>
      </c>
      <c r="B28" s="24">
        <f>'विद्य्र्थ्याची माहिती'!A28</f>
        <v>19</v>
      </c>
      <c r="C28" s="25">
        <f>'विद्य्र्थ्याची माहिती'!B28</f>
        <v>0</v>
      </c>
      <c r="D28" s="33">
        <f>प्र.भाषा!L28</f>
        <v>0</v>
      </c>
      <c r="E28" s="33">
        <f>'व्दि.or संयुक्त भा'!L28</f>
        <v>0</v>
      </c>
      <c r="F28" s="33">
        <f>'तृ. भाषा'!L28</f>
        <v>0</v>
      </c>
      <c r="G28" s="33">
        <f>गणित!P28</f>
        <v>0</v>
      </c>
      <c r="H28" s="33">
        <f>'विज्ञान '!P28</f>
        <v>0</v>
      </c>
      <c r="I28" s="44">
        <f>'समाज शास्र'!P28</f>
        <v>0</v>
      </c>
      <c r="J28" s="33">
        <f t="shared" si="4"/>
        <v>0</v>
      </c>
      <c r="K28" s="49">
        <f t="shared" si="0"/>
        <v>0</v>
      </c>
      <c r="L28" s="50">
        <f>RANK(K28,$K$10:$K$69,0)+COUNTIF($K$10:K28,K28)-1</f>
        <v>19</v>
      </c>
      <c r="M28" s="33" t="str">
        <f>'आ.शा.शिक्षण'!P28</f>
        <v>D</v>
      </c>
      <c r="N28" s="33" t="str">
        <f>जलसुरक्षा!T28</f>
        <v>D</v>
      </c>
      <c r="O28" s="33" t="str">
        <f>संरक्षणशास्र!K28</f>
        <v>D</v>
      </c>
      <c r="P28" s="33">
        <f t="shared" si="5"/>
        <v>6</v>
      </c>
      <c r="Q28" s="42" t="str">
        <f t="shared" si="2"/>
        <v>F6</v>
      </c>
      <c r="R28" s="52"/>
      <c r="S28" s="7"/>
      <c r="T28" s="7"/>
      <c r="U28" s="7"/>
      <c r="V28" s="7"/>
      <c r="W28" s="7"/>
      <c r="X28" s="7"/>
      <c r="Y28" s="7"/>
      <c r="Z28" s="7"/>
      <c r="AA28" s="7"/>
    </row>
    <row r="29" spans="1:27" s="19" customFormat="1" ht="21.6" customHeight="1">
      <c r="A29" s="19">
        <f t="shared" si="3"/>
        <v>20</v>
      </c>
      <c r="B29" s="24">
        <f>'विद्य्र्थ्याची माहिती'!A29</f>
        <v>20</v>
      </c>
      <c r="C29" s="25">
        <f>'विद्य्र्थ्याची माहिती'!B29</f>
        <v>0</v>
      </c>
      <c r="D29" s="33">
        <f>प्र.भाषा!L29</f>
        <v>0</v>
      </c>
      <c r="E29" s="33">
        <f>'व्दि.or संयुक्त भा'!L29</f>
        <v>0</v>
      </c>
      <c r="F29" s="33">
        <f>'तृ. भाषा'!L29</f>
        <v>0</v>
      </c>
      <c r="G29" s="33">
        <f>गणित!P29</f>
        <v>0</v>
      </c>
      <c r="H29" s="33">
        <f>'विज्ञान '!P29</f>
        <v>0</v>
      </c>
      <c r="I29" s="44">
        <f>'समाज शास्र'!P29</f>
        <v>0</v>
      </c>
      <c r="J29" s="33">
        <f t="shared" si="4"/>
        <v>0</v>
      </c>
      <c r="K29" s="49">
        <f t="shared" si="0"/>
        <v>0</v>
      </c>
      <c r="L29" s="50">
        <f>RANK(K29,$K$10:$K$69,0)+COUNTIF($K$10:K29,K29)-1</f>
        <v>20</v>
      </c>
      <c r="M29" s="33" t="str">
        <f>'आ.शा.शिक्षण'!P29</f>
        <v>D</v>
      </c>
      <c r="N29" s="33" t="str">
        <f>जलसुरक्षा!T29</f>
        <v>D</v>
      </c>
      <c r="O29" s="33" t="str">
        <f>संरक्षणशास्र!K29</f>
        <v>D</v>
      </c>
      <c r="P29" s="33">
        <f t="shared" si="5"/>
        <v>6</v>
      </c>
      <c r="Q29" s="42" t="str">
        <f t="shared" si="2"/>
        <v>F6</v>
      </c>
      <c r="R29" s="52"/>
      <c r="S29" s="7"/>
      <c r="T29" s="7"/>
      <c r="U29" s="7"/>
      <c r="V29" s="7"/>
      <c r="W29" s="7"/>
      <c r="X29" s="7"/>
      <c r="Y29" s="7"/>
      <c r="Z29" s="7"/>
      <c r="AA29" s="7"/>
    </row>
    <row r="30" spans="1:27" s="19" customFormat="1" ht="21.6" customHeight="1">
      <c r="A30" s="19">
        <f t="shared" si="3"/>
        <v>21</v>
      </c>
      <c r="B30" s="24">
        <f>'विद्य्र्थ्याची माहिती'!A30</f>
        <v>21</v>
      </c>
      <c r="C30" s="25">
        <f>'विद्य्र्थ्याची माहिती'!B30</f>
        <v>0</v>
      </c>
      <c r="D30" s="33">
        <f>प्र.भाषा!L30</f>
        <v>0</v>
      </c>
      <c r="E30" s="33">
        <f>'व्दि.or संयुक्त भा'!L30</f>
        <v>0</v>
      </c>
      <c r="F30" s="33">
        <f>'तृ. भाषा'!L30</f>
        <v>0</v>
      </c>
      <c r="G30" s="33">
        <f>गणित!P30</f>
        <v>0</v>
      </c>
      <c r="H30" s="33">
        <f>'विज्ञान '!P30</f>
        <v>0</v>
      </c>
      <c r="I30" s="44">
        <f>'समाज शास्र'!P30</f>
        <v>0</v>
      </c>
      <c r="J30" s="33">
        <f t="shared" si="4"/>
        <v>0</v>
      </c>
      <c r="K30" s="49">
        <f t="shared" si="0"/>
        <v>0</v>
      </c>
      <c r="L30" s="50">
        <f>RANK(K30,$K$10:$K$69,0)+COUNTIF($K$10:K30,K30)-1</f>
        <v>21</v>
      </c>
      <c r="M30" s="33" t="str">
        <f>'आ.शा.शिक्षण'!P30</f>
        <v>D</v>
      </c>
      <c r="N30" s="33" t="str">
        <f>जलसुरक्षा!T30</f>
        <v>D</v>
      </c>
      <c r="O30" s="33" t="str">
        <f>संरक्षणशास्र!K30</f>
        <v>D</v>
      </c>
      <c r="P30" s="33">
        <f t="shared" si="5"/>
        <v>6</v>
      </c>
      <c r="Q30" s="42" t="str">
        <f t="shared" si="2"/>
        <v>F6</v>
      </c>
      <c r="R30" s="52"/>
      <c r="S30" s="7"/>
      <c r="T30" s="7"/>
      <c r="U30" s="7"/>
      <c r="V30" s="7"/>
      <c r="W30" s="7"/>
      <c r="X30" s="7"/>
      <c r="Y30" s="7"/>
      <c r="Z30" s="7"/>
      <c r="AA30" s="7"/>
    </row>
    <row r="31" spans="1:27" s="19" customFormat="1" ht="21.6" customHeight="1">
      <c r="A31" s="19">
        <f t="shared" si="3"/>
        <v>22</v>
      </c>
      <c r="B31" s="24">
        <f>'विद्य्र्थ्याची माहिती'!A31</f>
        <v>22</v>
      </c>
      <c r="C31" s="25">
        <f>'विद्य्र्थ्याची माहिती'!B31</f>
        <v>0</v>
      </c>
      <c r="D31" s="33">
        <f>प्र.भाषा!L31</f>
        <v>0</v>
      </c>
      <c r="E31" s="33">
        <f>'व्दि.or संयुक्त भा'!L31</f>
        <v>0</v>
      </c>
      <c r="F31" s="33">
        <f>'तृ. भाषा'!L31</f>
        <v>0</v>
      </c>
      <c r="G31" s="33">
        <f>गणित!P31</f>
        <v>0</v>
      </c>
      <c r="H31" s="33">
        <f>'विज्ञान '!P31</f>
        <v>0</v>
      </c>
      <c r="I31" s="44">
        <f>'समाज शास्र'!P31</f>
        <v>0</v>
      </c>
      <c r="J31" s="33">
        <f t="shared" si="4"/>
        <v>0</v>
      </c>
      <c r="K31" s="49">
        <f t="shared" si="0"/>
        <v>0</v>
      </c>
      <c r="L31" s="50">
        <f>RANK(K31,$K$10:$K$69,0)+COUNTIF($K$10:K31,K31)-1</f>
        <v>22</v>
      </c>
      <c r="M31" s="33" t="str">
        <f>'आ.शा.शिक्षण'!P31</f>
        <v>D</v>
      </c>
      <c r="N31" s="33" t="str">
        <f>जलसुरक्षा!T31</f>
        <v>D</v>
      </c>
      <c r="O31" s="33" t="str">
        <f>संरक्षणशास्र!K31</f>
        <v>D</v>
      </c>
      <c r="P31" s="33">
        <f t="shared" si="5"/>
        <v>6</v>
      </c>
      <c r="Q31" s="42" t="str">
        <f t="shared" si="2"/>
        <v>F6</v>
      </c>
      <c r="R31" s="52"/>
      <c r="S31" s="7"/>
      <c r="T31" s="7"/>
      <c r="U31" s="7"/>
      <c r="V31" s="7"/>
      <c r="W31" s="7"/>
      <c r="X31" s="7"/>
      <c r="Y31" s="7"/>
      <c r="Z31" s="7"/>
      <c r="AA31" s="7"/>
    </row>
    <row r="32" spans="1:27" s="19" customFormat="1" ht="21.6" customHeight="1">
      <c r="A32" s="19">
        <f t="shared" si="3"/>
        <v>23</v>
      </c>
      <c r="B32" s="24">
        <f>'विद्य्र्थ्याची माहिती'!A32</f>
        <v>23</v>
      </c>
      <c r="C32" s="25">
        <f>'विद्य्र्थ्याची माहिती'!B32</f>
        <v>0</v>
      </c>
      <c r="D32" s="33">
        <f>प्र.भाषा!L32</f>
        <v>0</v>
      </c>
      <c r="E32" s="33">
        <f>'व्दि.or संयुक्त भा'!L32</f>
        <v>0</v>
      </c>
      <c r="F32" s="33">
        <f>'तृ. भाषा'!L32</f>
        <v>0</v>
      </c>
      <c r="G32" s="33">
        <f>गणित!P32</f>
        <v>0</v>
      </c>
      <c r="H32" s="33">
        <f>'विज्ञान '!P32</f>
        <v>0</v>
      </c>
      <c r="I32" s="44">
        <f>'समाज शास्र'!P32</f>
        <v>0</v>
      </c>
      <c r="J32" s="33">
        <f t="shared" si="4"/>
        <v>0</v>
      </c>
      <c r="K32" s="49">
        <f t="shared" si="0"/>
        <v>0</v>
      </c>
      <c r="L32" s="50">
        <f>RANK(K32,$K$10:$K$69,0)+COUNTIF($K$10:K32,K32)-1</f>
        <v>23</v>
      </c>
      <c r="M32" s="33" t="str">
        <f>'आ.शा.शिक्षण'!P32</f>
        <v>D</v>
      </c>
      <c r="N32" s="33" t="str">
        <f>जलसुरक्षा!T32</f>
        <v>D</v>
      </c>
      <c r="O32" s="33" t="str">
        <f>संरक्षणशास्र!K32</f>
        <v>D</v>
      </c>
      <c r="P32" s="33">
        <f t="shared" si="5"/>
        <v>6</v>
      </c>
      <c r="Q32" s="42" t="str">
        <f t="shared" si="2"/>
        <v>F6</v>
      </c>
      <c r="R32" s="52"/>
      <c r="S32" s="7"/>
      <c r="T32" s="7"/>
      <c r="U32" s="7"/>
      <c r="V32" s="7"/>
      <c r="W32" s="7"/>
      <c r="X32" s="7"/>
      <c r="Y32" s="7"/>
      <c r="Z32" s="7"/>
      <c r="AA32" s="7"/>
    </row>
    <row r="33" spans="1:27" s="19" customFormat="1" ht="21.6" customHeight="1">
      <c r="A33" s="19">
        <f t="shared" si="3"/>
        <v>24</v>
      </c>
      <c r="B33" s="24">
        <f>'विद्य्र्थ्याची माहिती'!A33</f>
        <v>24</v>
      </c>
      <c r="C33" s="25">
        <f>'विद्य्र्थ्याची माहिती'!B33</f>
        <v>0</v>
      </c>
      <c r="D33" s="33">
        <f>प्र.भाषा!L33</f>
        <v>0</v>
      </c>
      <c r="E33" s="33">
        <f>'व्दि.or संयुक्त भा'!L33</f>
        <v>0</v>
      </c>
      <c r="F33" s="33">
        <f>'तृ. भाषा'!L33</f>
        <v>0</v>
      </c>
      <c r="G33" s="33">
        <f>गणित!P33</f>
        <v>0</v>
      </c>
      <c r="H33" s="33">
        <f>'विज्ञान '!P33</f>
        <v>0</v>
      </c>
      <c r="I33" s="44">
        <f>'समाज शास्र'!P33</f>
        <v>0</v>
      </c>
      <c r="J33" s="33">
        <f t="shared" si="4"/>
        <v>0</v>
      </c>
      <c r="K33" s="49">
        <f t="shared" si="0"/>
        <v>0</v>
      </c>
      <c r="L33" s="50">
        <f>RANK(K33,$K$10:$K$69,0)+COUNTIF($K$10:K33,K33)-1</f>
        <v>24</v>
      </c>
      <c r="M33" s="33" t="str">
        <f>'आ.शा.शिक्षण'!P33</f>
        <v>D</v>
      </c>
      <c r="N33" s="33" t="str">
        <f>जलसुरक्षा!T33</f>
        <v>D</v>
      </c>
      <c r="O33" s="33" t="str">
        <f>संरक्षणशास्र!K33</f>
        <v>D</v>
      </c>
      <c r="P33" s="33">
        <f t="shared" si="5"/>
        <v>6</v>
      </c>
      <c r="Q33" s="42" t="str">
        <f t="shared" si="2"/>
        <v>F6</v>
      </c>
      <c r="R33" s="52"/>
      <c r="S33" s="7"/>
      <c r="T33" s="7"/>
      <c r="U33" s="7"/>
      <c r="V33" s="7"/>
      <c r="W33" s="7"/>
      <c r="X33" s="7"/>
      <c r="Y33" s="7"/>
      <c r="Z33" s="7"/>
      <c r="AA33" s="7"/>
    </row>
    <row r="34" spans="1:27" s="19" customFormat="1" ht="21.6" customHeight="1">
      <c r="A34" s="19">
        <f t="shared" si="3"/>
        <v>25</v>
      </c>
      <c r="B34" s="24">
        <f>'विद्य्र्थ्याची माहिती'!A34</f>
        <v>25</v>
      </c>
      <c r="C34" s="25">
        <f>'विद्य्र्थ्याची माहिती'!B34</f>
        <v>0</v>
      </c>
      <c r="D34" s="33">
        <f>प्र.भाषा!L34</f>
        <v>0</v>
      </c>
      <c r="E34" s="33">
        <f>'व्दि.or संयुक्त भा'!L34</f>
        <v>0</v>
      </c>
      <c r="F34" s="33">
        <f>'तृ. भाषा'!L34</f>
        <v>0</v>
      </c>
      <c r="G34" s="33">
        <f>गणित!P34</f>
        <v>0</v>
      </c>
      <c r="H34" s="33">
        <f>'विज्ञान '!P34</f>
        <v>0</v>
      </c>
      <c r="I34" s="44">
        <f>'समाज शास्र'!P34</f>
        <v>0</v>
      </c>
      <c r="J34" s="33">
        <f t="shared" si="4"/>
        <v>0</v>
      </c>
      <c r="K34" s="49">
        <f t="shared" si="0"/>
        <v>0</v>
      </c>
      <c r="L34" s="50">
        <f>RANK(K34,$K$10:$K$69,0)+COUNTIF($K$10:K34,K34)-1</f>
        <v>25</v>
      </c>
      <c r="M34" s="33" t="str">
        <f>'आ.शा.शिक्षण'!P34</f>
        <v>D</v>
      </c>
      <c r="N34" s="33" t="str">
        <f>जलसुरक्षा!T34</f>
        <v>D</v>
      </c>
      <c r="O34" s="33" t="str">
        <f>संरक्षणशास्र!K34</f>
        <v>D</v>
      </c>
      <c r="P34" s="33">
        <f t="shared" si="5"/>
        <v>6</v>
      </c>
      <c r="Q34" s="42" t="str">
        <f t="shared" si="2"/>
        <v>F6</v>
      </c>
      <c r="R34" s="52"/>
      <c r="S34" s="7"/>
      <c r="T34" s="7"/>
      <c r="U34" s="7"/>
      <c r="V34" s="7"/>
      <c r="W34" s="7"/>
      <c r="X34" s="7"/>
      <c r="Y34" s="7"/>
      <c r="Z34" s="7"/>
      <c r="AA34" s="7"/>
    </row>
    <row r="35" spans="1:27" s="19" customFormat="1" ht="21.6" customHeight="1">
      <c r="A35" s="19">
        <f t="shared" si="3"/>
        <v>26</v>
      </c>
      <c r="B35" s="24">
        <f>'विद्य्र्थ्याची माहिती'!A35</f>
        <v>26</v>
      </c>
      <c r="C35" s="25">
        <f>'विद्य्र्थ्याची माहिती'!B35</f>
        <v>0</v>
      </c>
      <c r="D35" s="33">
        <f>प्र.भाषा!L35</f>
        <v>0</v>
      </c>
      <c r="E35" s="33">
        <f>'व्दि.or संयुक्त भा'!L35</f>
        <v>0</v>
      </c>
      <c r="F35" s="33">
        <f>'तृ. भाषा'!L35</f>
        <v>0</v>
      </c>
      <c r="G35" s="33">
        <f>गणित!P35</f>
        <v>0</v>
      </c>
      <c r="H35" s="33">
        <f>'विज्ञान '!P35</f>
        <v>0</v>
      </c>
      <c r="I35" s="44">
        <f>'समाज शास्र'!P35</f>
        <v>0</v>
      </c>
      <c r="J35" s="33">
        <f t="shared" si="4"/>
        <v>0</v>
      </c>
      <c r="K35" s="49">
        <f t="shared" si="0"/>
        <v>0</v>
      </c>
      <c r="L35" s="50">
        <f>RANK(K35,$K$10:$K$69,0)+COUNTIF($K$10:K35,K35)-1</f>
        <v>26</v>
      </c>
      <c r="M35" s="33" t="str">
        <f>'आ.शा.शिक्षण'!P35</f>
        <v>D</v>
      </c>
      <c r="N35" s="33" t="str">
        <f>जलसुरक्षा!T35</f>
        <v>D</v>
      </c>
      <c r="O35" s="33" t="str">
        <f>संरक्षणशास्र!K35</f>
        <v>D</v>
      </c>
      <c r="P35" s="33">
        <f t="shared" si="5"/>
        <v>6</v>
      </c>
      <c r="Q35" s="42" t="str">
        <f t="shared" si="2"/>
        <v>F6</v>
      </c>
      <c r="R35" s="52"/>
      <c r="S35" s="7"/>
      <c r="T35" s="7"/>
      <c r="U35" s="7"/>
      <c r="V35" s="7"/>
      <c r="W35" s="7"/>
      <c r="X35" s="7"/>
      <c r="Y35" s="7"/>
      <c r="Z35" s="7"/>
      <c r="AA35" s="7"/>
    </row>
    <row r="36" spans="1:27" s="19" customFormat="1" ht="21.6" customHeight="1">
      <c r="A36" s="19">
        <f t="shared" si="3"/>
        <v>27</v>
      </c>
      <c r="B36" s="24">
        <f>'विद्य्र्थ्याची माहिती'!A36</f>
        <v>27</v>
      </c>
      <c r="C36" s="25">
        <f>'विद्य्र्थ्याची माहिती'!B36</f>
        <v>0</v>
      </c>
      <c r="D36" s="33">
        <f>प्र.भाषा!L36</f>
        <v>0</v>
      </c>
      <c r="E36" s="33">
        <f>'व्दि.or संयुक्त भा'!L36</f>
        <v>0</v>
      </c>
      <c r="F36" s="33">
        <f>'तृ. भाषा'!L36</f>
        <v>0</v>
      </c>
      <c r="G36" s="33">
        <f>गणित!P36</f>
        <v>0</v>
      </c>
      <c r="H36" s="33">
        <f>'विज्ञान '!P36</f>
        <v>0</v>
      </c>
      <c r="I36" s="44">
        <f>'समाज शास्र'!P36</f>
        <v>0</v>
      </c>
      <c r="J36" s="33">
        <f t="shared" si="4"/>
        <v>0</v>
      </c>
      <c r="K36" s="49">
        <f t="shared" si="0"/>
        <v>0</v>
      </c>
      <c r="L36" s="50">
        <f>RANK(K36,$K$10:$K$69,0)+COUNTIF($K$10:K36,K36)-1</f>
        <v>27</v>
      </c>
      <c r="M36" s="33" t="str">
        <f>'आ.शा.शिक्षण'!P36</f>
        <v>D</v>
      </c>
      <c r="N36" s="33" t="str">
        <f>जलसुरक्षा!T36</f>
        <v>D</v>
      </c>
      <c r="O36" s="33" t="str">
        <f>संरक्षणशास्र!K36</f>
        <v>D</v>
      </c>
      <c r="P36" s="33">
        <f t="shared" si="5"/>
        <v>6</v>
      </c>
      <c r="Q36" s="42" t="str">
        <f t="shared" si="2"/>
        <v>F6</v>
      </c>
      <c r="R36" s="52"/>
      <c r="S36" s="7"/>
      <c r="T36" s="7"/>
      <c r="U36" s="7"/>
      <c r="V36" s="7"/>
      <c r="W36" s="7"/>
      <c r="X36" s="7"/>
      <c r="Y36" s="7"/>
      <c r="Z36" s="7"/>
      <c r="AA36" s="7"/>
    </row>
    <row r="37" spans="1:27" s="19" customFormat="1" ht="21.6" customHeight="1">
      <c r="A37" s="19">
        <f t="shared" si="3"/>
        <v>28</v>
      </c>
      <c r="B37" s="24">
        <f>'विद्य्र्थ्याची माहिती'!A37</f>
        <v>28</v>
      </c>
      <c r="C37" s="25">
        <f>'विद्य्र्थ्याची माहिती'!B37</f>
        <v>0</v>
      </c>
      <c r="D37" s="33">
        <f>प्र.भाषा!L37</f>
        <v>0</v>
      </c>
      <c r="E37" s="33">
        <f>'व्दि.or संयुक्त भा'!L37</f>
        <v>0</v>
      </c>
      <c r="F37" s="33">
        <f>'तृ. भाषा'!L37</f>
        <v>0</v>
      </c>
      <c r="G37" s="33">
        <f>गणित!P37</f>
        <v>0</v>
      </c>
      <c r="H37" s="33">
        <f>'विज्ञान '!P37</f>
        <v>0</v>
      </c>
      <c r="I37" s="44">
        <f>'समाज शास्र'!P37</f>
        <v>0</v>
      </c>
      <c r="J37" s="33">
        <f t="shared" si="4"/>
        <v>0</v>
      </c>
      <c r="K37" s="49">
        <f t="shared" si="0"/>
        <v>0</v>
      </c>
      <c r="L37" s="50">
        <f>RANK(K37,$K$10:$K$69,0)+COUNTIF($K$10:K37,K37)-1</f>
        <v>28</v>
      </c>
      <c r="M37" s="33" t="str">
        <f>'आ.शा.शिक्षण'!P37</f>
        <v>D</v>
      </c>
      <c r="N37" s="33" t="str">
        <f>जलसुरक्षा!T37</f>
        <v>D</v>
      </c>
      <c r="O37" s="33" t="str">
        <f>संरक्षणशास्र!K37</f>
        <v>D</v>
      </c>
      <c r="P37" s="33">
        <f t="shared" si="5"/>
        <v>6</v>
      </c>
      <c r="Q37" s="42" t="str">
        <f t="shared" si="2"/>
        <v>F6</v>
      </c>
      <c r="R37" s="52"/>
      <c r="S37" s="7"/>
      <c r="T37" s="7"/>
      <c r="U37" s="7"/>
      <c r="V37" s="7"/>
      <c r="W37" s="7"/>
      <c r="X37" s="7"/>
      <c r="Y37" s="7"/>
      <c r="Z37" s="7"/>
      <c r="AA37" s="7"/>
    </row>
    <row r="38" spans="1:27" s="19" customFormat="1" ht="21.6" customHeight="1">
      <c r="A38" s="19">
        <f t="shared" si="3"/>
        <v>29</v>
      </c>
      <c r="B38" s="24">
        <f>'विद्य्र्थ्याची माहिती'!A38</f>
        <v>29</v>
      </c>
      <c r="C38" s="25">
        <f>'विद्य्र्थ्याची माहिती'!B38</f>
        <v>0</v>
      </c>
      <c r="D38" s="33">
        <f>प्र.भाषा!L38</f>
        <v>0</v>
      </c>
      <c r="E38" s="33">
        <f>'व्दि.or संयुक्त भा'!L38</f>
        <v>0</v>
      </c>
      <c r="F38" s="33">
        <f>'तृ. भाषा'!L38</f>
        <v>0</v>
      </c>
      <c r="G38" s="33">
        <f>गणित!P38</f>
        <v>0</v>
      </c>
      <c r="H38" s="33">
        <f>'विज्ञान '!P38</f>
        <v>0</v>
      </c>
      <c r="I38" s="44">
        <f>'समाज शास्र'!P38</f>
        <v>0</v>
      </c>
      <c r="J38" s="33">
        <f t="shared" si="4"/>
        <v>0</v>
      </c>
      <c r="K38" s="49">
        <f t="shared" si="0"/>
        <v>0</v>
      </c>
      <c r="L38" s="50">
        <f>RANK(K38,$K$10:$K$69,0)+COUNTIF($K$10:K38,K38)-1</f>
        <v>29</v>
      </c>
      <c r="M38" s="33" t="str">
        <f>'आ.शा.शिक्षण'!P38</f>
        <v>D</v>
      </c>
      <c r="N38" s="33" t="str">
        <f>जलसुरक्षा!T38</f>
        <v>D</v>
      </c>
      <c r="O38" s="33" t="str">
        <f>संरक्षणशास्र!K38</f>
        <v>D</v>
      </c>
      <c r="P38" s="33">
        <f t="shared" si="5"/>
        <v>6</v>
      </c>
      <c r="Q38" s="42" t="str">
        <f t="shared" si="2"/>
        <v>F6</v>
      </c>
      <c r="R38" s="52"/>
      <c r="S38" s="7"/>
      <c r="T38" s="7"/>
      <c r="U38" s="7"/>
      <c r="V38" s="7"/>
      <c r="W38" s="7"/>
      <c r="X38" s="7"/>
      <c r="Y38" s="7"/>
      <c r="Z38" s="7"/>
      <c r="AA38" s="7"/>
    </row>
    <row r="39" spans="1:27" s="19" customFormat="1" ht="21.6" customHeight="1">
      <c r="A39" s="19">
        <f t="shared" si="3"/>
        <v>30</v>
      </c>
      <c r="B39" s="24">
        <f>'विद्य्र्थ्याची माहिती'!A39</f>
        <v>30</v>
      </c>
      <c r="C39" s="25">
        <f>'विद्य्र्थ्याची माहिती'!B39</f>
        <v>0</v>
      </c>
      <c r="D39" s="33">
        <f>प्र.भाषा!L39</f>
        <v>0</v>
      </c>
      <c r="E39" s="33">
        <f>'व्दि.or संयुक्त भा'!L39</f>
        <v>0</v>
      </c>
      <c r="F39" s="33">
        <f>'तृ. भाषा'!L39</f>
        <v>0</v>
      </c>
      <c r="G39" s="33">
        <f>गणित!P39</f>
        <v>0</v>
      </c>
      <c r="H39" s="33">
        <f>'विज्ञान '!P39</f>
        <v>0</v>
      </c>
      <c r="I39" s="44">
        <f>'समाज शास्र'!P39</f>
        <v>0</v>
      </c>
      <c r="J39" s="33">
        <f t="shared" si="4"/>
        <v>0</v>
      </c>
      <c r="K39" s="49">
        <f t="shared" si="0"/>
        <v>0</v>
      </c>
      <c r="L39" s="50">
        <f>RANK(K39,$K$10:$K$69,0)+COUNTIF($K$10:K39,K39)-1</f>
        <v>30</v>
      </c>
      <c r="M39" s="33" t="str">
        <f>'आ.शा.शिक्षण'!P39</f>
        <v>D</v>
      </c>
      <c r="N39" s="33" t="str">
        <f>जलसुरक्षा!T39</f>
        <v>D</v>
      </c>
      <c r="O39" s="33" t="str">
        <f>संरक्षणशास्र!K39</f>
        <v>D</v>
      </c>
      <c r="P39" s="33">
        <f t="shared" si="5"/>
        <v>6</v>
      </c>
      <c r="Q39" s="42" t="str">
        <f t="shared" si="2"/>
        <v>F6</v>
      </c>
      <c r="R39" s="52"/>
      <c r="S39" s="7"/>
      <c r="T39" s="7"/>
      <c r="U39" s="7"/>
      <c r="V39" s="7"/>
      <c r="W39" s="7"/>
      <c r="X39" s="7"/>
      <c r="Y39" s="7"/>
      <c r="Z39" s="7"/>
      <c r="AA39" s="7"/>
    </row>
    <row r="40" spans="1:27" s="19" customFormat="1" ht="21.6" customHeight="1">
      <c r="A40" s="19">
        <f t="shared" si="3"/>
        <v>31</v>
      </c>
      <c r="B40" s="24">
        <f>'विद्य्र्थ्याची माहिती'!A40</f>
        <v>31</v>
      </c>
      <c r="C40" s="25">
        <f>'विद्य्र्थ्याची माहिती'!B40</f>
        <v>0</v>
      </c>
      <c r="D40" s="33">
        <f>प्र.भाषा!L40</f>
        <v>0</v>
      </c>
      <c r="E40" s="33">
        <f>'व्दि.or संयुक्त भा'!L40</f>
        <v>0</v>
      </c>
      <c r="F40" s="33">
        <f>'तृ. भाषा'!L40</f>
        <v>0</v>
      </c>
      <c r="G40" s="33">
        <f>गणित!P40</f>
        <v>0</v>
      </c>
      <c r="H40" s="33">
        <f>'विज्ञान '!P40</f>
        <v>0</v>
      </c>
      <c r="I40" s="44">
        <f>'समाज शास्र'!P40</f>
        <v>0</v>
      </c>
      <c r="J40" s="33">
        <f t="shared" si="4"/>
        <v>0</v>
      </c>
      <c r="K40" s="49">
        <f t="shared" si="0"/>
        <v>0</v>
      </c>
      <c r="L40" s="50">
        <f>RANK(K40,$K$10:$K$69,0)+COUNTIF($K$10:K40,K40)-1</f>
        <v>31</v>
      </c>
      <c r="M40" s="33" t="str">
        <f>'आ.शा.शिक्षण'!P40</f>
        <v>D</v>
      </c>
      <c r="N40" s="33" t="str">
        <f>जलसुरक्षा!T40</f>
        <v>D</v>
      </c>
      <c r="O40" s="33" t="str">
        <f>संरक्षणशास्र!K40</f>
        <v>D</v>
      </c>
      <c r="P40" s="33">
        <f t="shared" si="5"/>
        <v>6</v>
      </c>
      <c r="Q40" s="42" t="str">
        <f t="shared" si="2"/>
        <v>F6</v>
      </c>
      <c r="R40" s="52"/>
      <c r="S40" s="7"/>
      <c r="T40" s="7"/>
      <c r="U40" s="7"/>
      <c r="V40" s="7"/>
      <c r="W40" s="7"/>
      <c r="X40" s="7"/>
      <c r="Y40" s="7"/>
      <c r="Z40" s="7"/>
      <c r="AA40" s="7"/>
    </row>
    <row r="41" spans="1:27" s="19" customFormat="1" ht="21.6" customHeight="1">
      <c r="A41" s="19">
        <f t="shared" si="3"/>
        <v>32</v>
      </c>
      <c r="B41" s="24">
        <f>'विद्य्र्थ्याची माहिती'!A41</f>
        <v>32</v>
      </c>
      <c r="C41" s="25">
        <f>'विद्य्र्थ्याची माहिती'!B41</f>
        <v>0</v>
      </c>
      <c r="D41" s="33">
        <f>प्र.भाषा!L41</f>
        <v>0</v>
      </c>
      <c r="E41" s="33">
        <f>'व्दि.or संयुक्त भा'!L41</f>
        <v>0</v>
      </c>
      <c r="F41" s="33">
        <f>'तृ. भाषा'!L41</f>
        <v>0</v>
      </c>
      <c r="G41" s="33">
        <f>गणित!P41</f>
        <v>0</v>
      </c>
      <c r="H41" s="33">
        <f>'विज्ञान '!P41</f>
        <v>0</v>
      </c>
      <c r="I41" s="44">
        <f>'समाज शास्र'!P41</f>
        <v>0</v>
      </c>
      <c r="J41" s="33">
        <f t="shared" si="4"/>
        <v>0</v>
      </c>
      <c r="K41" s="49">
        <f t="shared" si="0"/>
        <v>0</v>
      </c>
      <c r="L41" s="50">
        <f>RANK(K41,$K$10:$K$69,0)+COUNTIF($K$10:K41,K41)-1</f>
        <v>32</v>
      </c>
      <c r="M41" s="33" t="str">
        <f>'आ.शा.शिक्षण'!P41</f>
        <v>D</v>
      </c>
      <c r="N41" s="33" t="str">
        <f>जलसुरक्षा!T41</f>
        <v>D</v>
      </c>
      <c r="O41" s="33" t="str">
        <f>संरक्षणशास्र!K41</f>
        <v>D</v>
      </c>
      <c r="P41" s="33">
        <f t="shared" si="5"/>
        <v>6</v>
      </c>
      <c r="Q41" s="42" t="str">
        <f t="shared" si="2"/>
        <v>F6</v>
      </c>
      <c r="R41" s="52"/>
      <c r="S41" s="7"/>
      <c r="T41" s="7"/>
      <c r="U41" s="7"/>
      <c r="V41" s="7"/>
      <c r="W41" s="7"/>
      <c r="X41" s="7"/>
      <c r="Y41" s="7"/>
      <c r="Z41" s="7"/>
      <c r="AA41" s="7"/>
    </row>
    <row r="42" spans="1:27" s="19" customFormat="1" ht="21.6" customHeight="1">
      <c r="A42" s="19">
        <f t="shared" si="3"/>
        <v>33</v>
      </c>
      <c r="B42" s="24">
        <f>'विद्य्र्थ्याची माहिती'!A42</f>
        <v>33</v>
      </c>
      <c r="C42" s="25">
        <f>'विद्य्र्थ्याची माहिती'!B42</f>
        <v>0</v>
      </c>
      <c r="D42" s="33">
        <f>प्र.भाषा!L42</f>
        <v>0</v>
      </c>
      <c r="E42" s="33">
        <f>'व्दि.or संयुक्त भा'!L42</f>
        <v>0</v>
      </c>
      <c r="F42" s="33">
        <f>'तृ. भाषा'!L42</f>
        <v>0</v>
      </c>
      <c r="G42" s="33">
        <f>गणित!P42</f>
        <v>0</v>
      </c>
      <c r="H42" s="33">
        <f>'विज्ञान '!P42</f>
        <v>0</v>
      </c>
      <c r="I42" s="44">
        <f>'समाज शास्र'!P42</f>
        <v>0</v>
      </c>
      <c r="J42" s="33">
        <f t="shared" si="4"/>
        <v>0</v>
      </c>
      <c r="K42" s="49">
        <f t="shared" si="0"/>
        <v>0</v>
      </c>
      <c r="L42" s="50">
        <f>RANK(K42,$K$10:$K$69,0)+COUNTIF($K$10:K42,K42)-1</f>
        <v>33</v>
      </c>
      <c r="M42" s="33" t="str">
        <f>'आ.शा.शिक्षण'!P42</f>
        <v>D</v>
      </c>
      <c r="N42" s="33" t="str">
        <f>जलसुरक्षा!T42</f>
        <v>D</v>
      </c>
      <c r="O42" s="33" t="str">
        <f>संरक्षणशास्र!K42</f>
        <v>D</v>
      </c>
      <c r="P42" s="33">
        <f t="shared" si="5"/>
        <v>6</v>
      </c>
      <c r="Q42" s="42" t="str">
        <f t="shared" si="2"/>
        <v>F6</v>
      </c>
      <c r="R42" s="52"/>
      <c r="S42" s="7"/>
      <c r="T42" s="7"/>
      <c r="U42" s="7"/>
      <c r="V42" s="7"/>
      <c r="W42" s="7"/>
      <c r="X42" s="7"/>
      <c r="Y42" s="7"/>
      <c r="Z42" s="7"/>
      <c r="AA42" s="7"/>
    </row>
    <row r="43" spans="1:27" s="19" customFormat="1" ht="21.6" customHeight="1">
      <c r="A43" s="19">
        <f t="shared" si="3"/>
        <v>34</v>
      </c>
      <c r="B43" s="24">
        <f>'विद्य्र्थ्याची माहिती'!A43</f>
        <v>34</v>
      </c>
      <c r="C43" s="25">
        <f>'विद्य्र्थ्याची माहिती'!B43</f>
        <v>0</v>
      </c>
      <c r="D43" s="33">
        <f>प्र.भाषा!L43</f>
        <v>0</v>
      </c>
      <c r="E43" s="33">
        <f>'व्दि.or संयुक्त भा'!L43</f>
        <v>0</v>
      </c>
      <c r="F43" s="33">
        <f>'तृ. भाषा'!L43</f>
        <v>0</v>
      </c>
      <c r="G43" s="33">
        <f>गणित!P43</f>
        <v>0</v>
      </c>
      <c r="H43" s="33">
        <f>'विज्ञान '!P43</f>
        <v>0</v>
      </c>
      <c r="I43" s="44">
        <f>'समाज शास्र'!P43</f>
        <v>0</v>
      </c>
      <c r="J43" s="33">
        <f t="shared" si="4"/>
        <v>0</v>
      </c>
      <c r="K43" s="49">
        <f t="shared" si="0"/>
        <v>0</v>
      </c>
      <c r="L43" s="50">
        <f>RANK(K43,$K$10:$K$69,0)+COUNTIF($K$10:K43,K43)-1</f>
        <v>34</v>
      </c>
      <c r="M43" s="33" t="str">
        <f>'आ.शा.शिक्षण'!P43</f>
        <v>D</v>
      </c>
      <c r="N43" s="33" t="str">
        <f>जलसुरक्षा!T43</f>
        <v>D</v>
      </c>
      <c r="O43" s="33" t="str">
        <f>संरक्षणशास्र!K43</f>
        <v>D</v>
      </c>
      <c r="P43" s="33">
        <f t="shared" si="5"/>
        <v>6</v>
      </c>
      <c r="Q43" s="42" t="str">
        <f t="shared" si="2"/>
        <v>F6</v>
      </c>
      <c r="R43" s="52"/>
      <c r="S43" s="7"/>
      <c r="T43" s="7"/>
      <c r="U43" s="7"/>
      <c r="V43" s="7"/>
      <c r="W43" s="7"/>
      <c r="X43" s="7"/>
      <c r="Y43" s="7"/>
      <c r="Z43" s="7"/>
      <c r="AA43" s="7"/>
    </row>
    <row r="44" spans="1:27" s="19" customFormat="1" ht="21.6" customHeight="1">
      <c r="A44" s="19">
        <f t="shared" si="3"/>
        <v>35</v>
      </c>
      <c r="B44" s="24">
        <f>'विद्य्र्थ्याची माहिती'!A44</f>
        <v>35</v>
      </c>
      <c r="C44" s="25">
        <f>'विद्य्र्थ्याची माहिती'!B44</f>
        <v>0</v>
      </c>
      <c r="D44" s="33">
        <f>प्र.भाषा!L44</f>
        <v>0</v>
      </c>
      <c r="E44" s="33">
        <f>'व्दि.or संयुक्त भा'!L44</f>
        <v>0</v>
      </c>
      <c r="F44" s="33">
        <f>'तृ. भाषा'!L44</f>
        <v>0</v>
      </c>
      <c r="G44" s="33">
        <f>गणित!P44</f>
        <v>0</v>
      </c>
      <c r="H44" s="33">
        <f>'विज्ञान '!P44</f>
        <v>0</v>
      </c>
      <c r="I44" s="44">
        <f>'समाज शास्र'!P44</f>
        <v>0</v>
      </c>
      <c r="J44" s="33">
        <f t="shared" si="4"/>
        <v>0</v>
      </c>
      <c r="K44" s="49">
        <f t="shared" si="0"/>
        <v>0</v>
      </c>
      <c r="L44" s="50">
        <f>RANK(K44,$K$10:$K$69,0)+COUNTIF($K$10:K44,K44)-1</f>
        <v>35</v>
      </c>
      <c r="M44" s="33" t="str">
        <f>'आ.शा.शिक्षण'!P44</f>
        <v>D</v>
      </c>
      <c r="N44" s="33" t="str">
        <f>जलसुरक्षा!T44</f>
        <v>D</v>
      </c>
      <c r="O44" s="33" t="str">
        <f>संरक्षणशास्र!K44</f>
        <v>D</v>
      </c>
      <c r="P44" s="33">
        <f t="shared" si="5"/>
        <v>6</v>
      </c>
      <c r="Q44" s="42" t="str">
        <f t="shared" si="2"/>
        <v>F6</v>
      </c>
      <c r="R44" s="52"/>
      <c r="S44" s="7"/>
      <c r="T44" s="7"/>
      <c r="U44" s="7"/>
      <c r="V44" s="7"/>
      <c r="W44" s="7"/>
      <c r="X44" s="7"/>
      <c r="Y44" s="7"/>
      <c r="Z44" s="7"/>
      <c r="AA44" s="7"/>
    </row>
    <row r="45" spans="1:27" s="19" customFormat="1" ht="21.6" customHeight="1">
      <c r="A45" s="19">
        <f t="shared" si="3"/>
        <v>36</v>
      </c>
      <c r="B45" s="24">
        <f>'विद्य्र्थ्याची माहिती'!A45</f>
        <v>36</v>
      </c>
      <c r="C45" s="25">
        <f>'विद्य्र्थ्याची माहिती'!B45</f>
        <v>0</v>
      </c>
      <c r="D45" s="33">
        <f>प्र.भाषा!L45</f>
        <v>0</v>
      </c>
      <c r="E45" s="33">
        <f>'व्दि.or संयुक्त भा'!L45</f>
        <v>0</v>
      </c>
      <c r="F45" s="33">
        <f>'तृ. भाषा'!L45</f>
        <v>0</v>
      </c>
      <c r="G45" s="33">
        <f>गणित!P45</f>
        <v>0</v>
      </c>
      <c r="H45" s="33">
        <f>'विज्ञान '!P45</f>
        <v>0</v>
      </c>
      <c r="I45" s="44">
        <f>'समाज शास्र'!P45</f>
        <v>0</v>
      </c>
      <c r="J45" s="33">
        <f t="shared" si="4"/>
        <v>0</v>
      </c>
      <c r="K45" s="49">
        <f t="shared" si="0"/>
        <v>0</v>
      </c>
      <c r="L45" s="50">
        <f>RANK(K45,$K$10:$K$69,0)+COUNTIF($K$10:K45,K45)-1</f>
        <v>36</v>
      </c>
      <c r="M45" s="33" t="str">
        <f>'आ.शा.शिक्षण'!P45</f>
        <v>D</v>
      </c>
      <c r="N45" s="33" t="str">
        <f>जलसुरक्षा!T45</f>
        <v>D</v>
      </c>
      <c r="O45" s="33" t="str">
        <f>संरक्षणशास्र!K45</f>
        <v>D</v>
      </c>
      <c r="P45" s="33">
        <f t="shared" si="5"/>
        <v>6</v>
      </c>
      <c r="Q45" s="42" t="str">
        <f t="shared" si="2"/>
        <v>F6</v>
      </c>
      <c r="R45" s="52"/>
      <c r="S45" s="7"/>
      <c r="T45" s="7"/>
      <c r="U45" s="7"/>
      <c r="V45" s="7"/>
      <c r="W45" s="7"/>
      <c r="X45" s="7"/>
      <c r="Y45" s="7"/>
      <c r="Z45" s="7"/>
      <c r="AA45" s="7"/>
    </row>
    <row r="46" spans="1:27" s="19" customFormat="1" ht="21.6" customHeight="1">
      <c r="A46" s="19">
        <f t="shared" si="3"/>
        <v>37</v>
      </c>
      <c r="B46" s="24">
        <f>'विद्य्र्थ्याची माहिती'!A46</f>
        <v>37</v>
      </c>
      <c r="C46" s="25">
        <f>'विद्य्र्थ्याची माहिती'!B46</f>
        <v>0</v>
      </c>
      <c r="D46" s="33">
        <f>प्र.भाषा!L46</f>
        <v>0</v>
      </c>
      <c r="E46" s="33">
        <f>'व्दि.or संयुक्त भा'!L46</f>
        <v>0</v>
      </c>
      <c r="F46" s="33">
        <f>'तृ. भाषा'!L46</f>
        <v>0</v>
      </c>
      <c r="G46" s="33">
        <f>गणित!P46</f>
        <v>0</v>
      </c>
      <c r="H46" s="33">
        <f>'विज्ञान '!P46</f>
        <v>0</v>
      </c>
      <c r="I46" s="44">
        <f>'समाज शास्र'!P46</f>
        <v>0</v>
      </c>
      <c r="J46" s="33">
        <f t="shared" si="4"/>
        <v>0</v>
      </c>
      <c r="K46" s="49">
        <f t="shared" si="0"/>
        <v>0</v>
      </c>
      <c r="L46" s="50">
        <f>RANK(K46,$K$10:$K$69,0)+COUNTIF($K$10:K46,K46)-1</f>
        <v>37</v>
      </c>
      <c r="M46" s="33" t="str">
        <f>'आ.शा.शिक्षण'!P46</f>
        <v>D</v>
      </c>
      <c r="N46" s="33" t="str">
        <f>जलसुरक्षा!T46</f>
        <v>D</v>
      </c>
      <c r="O46" s="33" t="str">
        <f>संरक्षणशास्र!K46</f>
        <v>D</v>
      </c>
      <c r="P46" s="33">
        <f t="shared" si="5"/>
        <v>6</v>
      </c>
      <c r="Q46" s="42" t="str">
        <f t="shared" si="2"/>
        <v>F6</v>
      </c>
      <c r="R46" s="52"/>
      <c r="S46" s="7"/>
      <c r="T46" s="7"/>
      <c r="U46" s="7"/>
      <c r="V46" s="7"/>
      <c r="W46" s="7"/>
      <c r="X46" s="7"/>
      <c r="Y46" s="7"/>
      <c r="Z46" s="7"/>
      <c r="AA46" s="7"/>
    </row>
    <row r="47" spans="1:27" s="19" customFormat="1" ht="21.6" customHeight="1">
      <c r="A47" s="19">
        <f t="shared" si="3"/>
        <v>38</v>
      </c>
      <c r="B47" s="24">
        <f>'विद्य्र्थ्याची माहिती'!A47</f>
        <v>38</v>
      </c>
      <c r="C47" s="25">
        <f>'विद्य्र्थ्याची माहिती'!B47</f>
        <v>0</v>
      </c>
      <c r="D47" s="33">
        <f>प्र.भाषा!L47</f>
        <v>0</v>
      </c>
      <c r="E47" s="33">
        <f>'व्दि.or संयुक्त भा'!L47</f>
        <v>0</v>
      </c>
      <c r="F47" s="33">
        <f>'तृ. भाषा'!L47</f>
        <v>0</v>
      </c>
      <c r="G47" s="33">
        <f>गणित!P47</f>
        <v>0</v>
      </c>
      <c r="H47" s="33">
        <f>'विज्ञान '!P47</f>
        <v>0</v>
      </c>
      <c r="I47" s="44">
        <f>'समाज शास्र'!P47</f>
        <v>0</v>
      </c>
      <c r="J47" s="33">
        <f t="shared" si="4"/>
        <v>0</v>
      </c>
      <c r="K47" s="49">
        <f t="shared" si="0"/>
        <v>0</v>
      </c>
      <c r="L47" s="50">
        <f>RANK(K47,$K$10:$K$69,0)+COUNTIF($K$10:K47,K47)-1</f>
        <v>38</v>
      </c>
      <c r="M47" s="33" t="str">
        <f>'आ.शा.शिक्षण'!P47</f>
        <v>D</v>
      </c>
      <c r="N47" s="33" t="str">
        <f>जलसुरक्षा!T47</f>
        <v>D</v>
      </c>
      <c r="O47" s="33" t="str">
        <f>संरक्षणशास्र!K47</f>
        <v>D</v>
      </c>
      <c r="P47" s="33">
        <f t="shared" si="5"/>
        <v>6</v>
      </c>
      <c r="Q47" s="42" t="str">
        <f t="shared" si="2"/>
        <v>F6</v>
      </c>
      <c r="R47" s="52"/>
      <c r="S47" s="7"/>
      <c r="T47" s="7"/>
      <c r="U47" s="7"/>
      <c r="V47" s="7"/>
      <c r="W47" s="7"/>
      <c r="X47" s="7"/>
      <c r="Y47" s="7"/>
      <c r="Z47" s="7"/>
      <c r="AA47" s="7"/>
    </row>
    <row r="48" spans="1:27" s="19" customFormat="1" ht="21.6" customHeight="1">
      <c r="A48" s="19">
        <f t="shared" si="3"/>
        <v>39</v>
      </c>
      <c r="B48" s="24">
        <f>'विद्य्र्थ्याची माहिती'!A48</f>
        <v>39</v>
      </c>
      <c r="C48" s="25">
        <f>'विद्य्र्थ्याची माहिती'!B48</f>
        <v>0</v>
      </c>
      <c r="D48" s="33">
        <f>प्र.भाषा!L48</f>
        <v>0</v>
      </c>
      <c r="E48" s="33">
        <f>'व्दि.or संयुक्त भा'!L48</f>
        <v>0</v>
      </c>
      <c r="F48" s="33">
        <f>'तृ. भाषा'!L48</f>
        <v>0</v>
      </c>
      <c r="G48" s="33">
        <f>गणित!P48</f>
        <v>0</v>
      </c>
      <c r="H48" s="33">
        <f>'विज्ञान '!P48</f>
        <v>0</v>
      </c>
      <c r="I48" s="44">
        <f>'समाज शास्र'!P48</f>
        <v>0</v>
      </c>
      <c r="J48" s="33">
        <f t="shared" si="4"/>
        <v>0</v>
      </c>
      <c r="K48" s="49">
        <f t="shared" si="0"/>
        <v>0</v>
      </c>
      <c r="L48" s="50">
        <f>RANK(K48,$K$10:$K$69,0)+COUNTIF($K$10:K48,K48)-1</f>
        <v>39</v>
      </c>
      <c r="M48" s="33" t="str">
        <f>'आ.शा.शिक्षण'!P48</f>
        <v>D</v>
      </c>
      <c r="N48" s="33" t="str">
        <f>जलसुरक्षा!T48</f>
        <v>D</v>
      </c>
      <c r="O48" s="33" t="str">
        <f>संरक्षणशास्र!K48</f>
        <v>D</v>
      </c>
      <c r="P48" s="33">
        <f t="shared" si="5"/>
        <v>6</v>
      </c>
      <c r="Q48" s="42" t="str">
        <f t="shared" si="2"/>
        <v>F6</v>
      </c>
      <c r="R48" s="52"/>
      <c r="S48" s="7"/>
      <c r="T48" s="7"/>
      <c r="U48" s="7"/>
      <c r="V48" s="7"/>
      <c r="W48" s="7"/>
      <c r="X48" s="7"/>
      <c r="Y48" s="7"/>
      <c r="Z48" s="7"/>
      <c r="AA48" s="7"/>
    </row>
    <row r="49" spans="1:27" s="19" customFormat="1" ht="21.6" customHeight="1">
      <c r="A49" s="19">
        <f t="shared" si="3"/>
        <v>40</v>
      </c>
      <c r="B49" s="24">
        <f>'विद्य्र्थ्याची माहिती'!A49</f>
        <v>40</v>
      </c>
      <c r="C49" s="25">
        <f>'विद्य्र्थ्याची माहिती'!B49</f>
        <v>0</v>
      </c>
      <c r="D49" s="33">
        <f>प्र.भाषा!L49</f>
        <v>0</v>
      </c>
      <c r="E49" s="33">
        <f>'व्दि.or संयुक्त भा'!L49</f>
        <v>0</v>
      </c>
      <c r="F49" s="33">
        <f>'तृ. भाषा'!L49</f>
        <v>0</v>
      </c>
      <c r="G49" s="33">
        <f>गणित!P49</f>
        <v>0</v>
      </c>
      <c r="H49" s="33">
        <f>'विज्ञान '!P49</f>
        <v>0</v>
      </c>
      <c r="I49" s="44">
        <f>'समाज शास्र'!P49</f>
        <v>0</v>
      </c>
      <c r="J49" s="33">
        <f t="shared" si="4"/>
        <v>0</v>
      </c>
      <c r="K49" s="49">
        <f t="shared" si="0"/>
        <v>0</v>
      </c>
      <c r="L49" s="50">
        <f>RANK(K49,$K$10:$K$69,0)+COUNTIF($K$10:K49,K49)-1</f>
        <v>40</v>
      </c>
      <c r="M49" s="33" t="str">
        <f>'आ.शा.शिक्षण'!P49</f>
        <v>D</v>
      </c>
      <c r="N49" s="33" t="str">
        <f>जलसुरक्षा!T49</f>
        <v>D</v>
      </c>
      <c r="O49" s="33" t="str">
        <f>संरक्षणशास्र!K49</f>
        <v>D</v>
      </c>
      <c r="P49" s="33">
        <f t="shared" si="5"/>
        <v>6</v>
      </c>
      <c r="Q49" s="42" t="str">
        <f t="shared" si="2"/>
        <v>F6</v>
      </c>
      <c r="R49" s="52"/>
      <c r="S49" s="7"/>
      <c r="T49" s="7"/>
      <c r="U49" s="7"/>
      <c r="V49" s="7"/>
      <c r="W49" s="7"/>
      <c r="X49" s="7"/>
      <c r="Y49" s="7"/>
      <c r="Z49" s="7"/>
      <c r="AA49" s="7"/>
    </row>
    <row r="50" spans="1:27" s="19" customFormat="1" ht="21.6" customHeight="1">
      <c r="A50" s="19">
        <f t="shared" si="3"/>
        <v>41</v>
      </c>
      <c r="B50" s="24">
        <f>'विद्य्र्थ्याची माहिती'!A50</f>
        <v>41</v>
      </c>
      <c r="C50" s="25">
        <f>'विद्य्र्थ्याची माहिती'!B50</f>
        <v>0</v>
      </c>
      <c r="D50" s="33">
        <f>प्र.भाषा!L50</f>
        <v>0</v>
      </c>
      <c r="E50" s="33">
        <f>'व्दि.or संयुक्त भा'!L50</f>
        <v>0</v>
      </c>
      <c r="F50" s="33">
        <f>'तृ. भाषा'!L50</f>
        <v>0</v>
      </c>
      <c r="G50" s="33">
        <f>गणित!P50</f>
        <v>0</v>
      </c>
      <c r="H50" s="33">
        <f>'विज्ञान '!P50</f>
        <v>0</v>
      </c>
      <c r="I50" s="44">
        <f>'समाज शास्र'!P50</f>
        <v>0</v>
      </c>
      <c r="J50" s="33">
        <f t="shared" si="4"/>
        <v>0</v>
      </c>
      <c r="K50" s="49">
        <f t="shared" si="0"/>
        <v>0</v>
      </c>
      <c r="L50" s="50">
        <f>RANK(K50,$K$10:$K$69,0)+COUNTIF($K$10:K50,K50)-1</f>
        <v>41</v>
      </c>
      <c r="M50" s="33" t="str">
        <f>'आ.शा.शिक्षण'!P50</f>
        <v>D</v>
      </c>
      <c r="N50" s="33" t="str">
        <f>जलसुरक्षा!T50</f>
        <v>D</v>
      </c>
      <c r="O50" s="33" t="str">
        <f>संरक्षणशास्र!K50</f>
        <v>D</v>
      </c>
      <c r="P50" s="33">
        <f t="shared" si="5"/>
        <v>6</v>
      </c>
      <c r="Q50" s="42" t="str">
        <f t="shared" si="2"/>
        <v>F6</v>
      </c>
      <c r="R50" s="52"/>
      <c r="S50" s="7"/>
      <c r="T50" s="7"/>
      <c r="U50" s="7"/>
      <c r="V50" s="7"/>
      <c r="W50" s="7"/>
      <c r="X50" s="7"/>
      <c r="Y50" s="7"/>
      <c r="Z50" s="7"/>
      <c r="AA50" s="7"/>
    </row>
    <row r="51" spans="1:27" s="19" customFormat="1" ht="21.6" customHeight="1">
      <c r="A51" s="19">
        <f t="shared" si="3"/>
        <v>42</v>
      </c>
      <c r="B51" s="24">
        <f>'विद्य्र्थ्याची माहिती'!A51</f>
        <v>42</v>
      </c>
      <c r="C51" s="25">
        <f>'विद्य्र्थ्याची माहिती'!B51</f>
        <v>0</v>
      </c>
      <c r="D51" s="33">
        <f>प्र.भाषा!L51</f>
        <v>0</v>
      </c>
      <c r="E51" s="33">
        <f>'व्दि.or संयुक्त भा'!L51</f>
        <v>0</v>
      </c>
      <c r="F51" s="33">
        <f>'तृ. भाषा'!L51</f>
        <v>0</v>
      </c>
      <c r="G51" s="33">
        <f>गणित!P51</f>
        <v>0</v>
      </c>
      <c r="H51" s="33">
        <f>'विज्ञान '!P51</f>
        <v>0</v>
      </c>
      <c r="I51" s="44">
        <f>'समाज शास्र'!P51</f>
        <v>0</v>
      </c>
      <c r="J51" s="33">
        <f t="shared" si="4"/>
        <v>0</v>
      </c>
      <c r="K51" s="49">
        <f t="shared" si="0"/>
        <v>0</v>
      </c>
      <c r="L51" s="50">
        <f>RANK(K51,$K$10:$K$69,0)+COUNTIF($K$10:K51,K51)-1</f>
        <v>42</v>
      </c>
      <c r="M51" s="33" t="str">
        <f>'आ.शा.शिक्षण'!P51</f>
        <v>D</v>
      </c>
      <c r="N51" s="33" t="str">
        <f>जलसुरक्षा!T51</f>
        <v>D</v>
      </c>
      <c r="O51" s="33" t="str">
        <f>संरक्षणशास्र!K51</f>
        <v>D</v>
      </c>
      <c r="P51" s="33">
        <f t="shared" si="5"/>
        <v>6</v>
      </c>
      <c r="Q51" s="42" t="str">
        <f t="shared" si="2"/>
        <v>F6</v>
      </c>
      <c r="R51" s="52"/>
      <c r="S51" s="7"/>
      <c r="T51" s="7"/>
      <c r="U51" s="7"/>
      <c r="V51" s="7"/>
      <c r="W51" s="7"/>
      <c r="X51" s="7"/>
      <c r="Y51" s="7"/>
      <c r="Z51" s="7"/>
      <c r="AA51" s="7"/>
    </row>
    <row r="52" spans="1:27" s="19" customFormat="1" ht="21.6" customHeight="1">
      <c r="A52" s="19">
        <f t="shared" si="3"/>
        <v>43</v>
      </c>
      <c r="B52" s="24">
        <f>'विद्य्र्थ्याची माहिती'!A52</f>
        <v>43</v>
      </c>
      <c r="C52" s="25">
        <f>'विद्य्र्थ्याची माहिती'!B52</f>
        <v>0</v>
      </c>
      <c r="D52" s="33">
        <f>प्र.भाषा!L52</f>
        <v>0</v>
      </c>
      <c r="E52" s="33">
        <f>'व्दि.or संयुक्त भा'!L52</f>
        <v>0</v>
      </c>
      <c r="F52" s="33">
        <f>'तृ. भाषा'!L52</f>
        <v>0</v>
      </c>
      <c r="G52" s="33">
        <f>गणित!P52</f>
        <v>0</v>
      </c>
      <c r="H52" s="33">
        <f>'विज्ञान '!P52</f>
        <v>0</v>
      </c>
      <c r="I52" s="44">
        <f>'समाज शास्र'!P52</f>
        <v>0</v>
      </c>
      <c r="J52" s="33">
        <f t="shared" si="4"/>
        <v>0</v>
      </c>
      <c r="K52" s="49">
        <f t="shared" si="0"/>
        <v>0</v>
      </c>
      <c r="L52" s="50">
        <f>RANK(K52,$K$10:$K$69,0)+COUNTIF($K$10:K52,K52)-1</f>
        <v>43</v>
      </c>
      <c r="M52" s="33" t="str">
        <f>'आ.शा.शिक्षण'!P52</f>
        <v>D</v>
      </c>
      <c r="N52" s="33" t="str">
        <f>जलसुरक्षा!T52</f>
        <v>D</v>
      </c>
      <c r="O52" s="33" t="str">
        <f>संरक्षणशास्र!K52</f>
        <v>D</v>
      </c>
      <c r="P52" s="33">
        <f t="shared" si="5"/>
        <v>6</v>
      </c>
      <c r="Q52" s="42" t="str">
        <f t="shared" si="2"/>
        <v>F6</v>
      </c>
      <c r="R52" s="52"/>
      <c r="S52" s="7"/>
      <c r="T52" s="7"/>
      <c r="U52" s="7"/>
      <c r="V52" s="7"/>
      <c r="W52" s="7"/>
      <c r="X52" s="7"/>
      <c r="Y52" s="7"/>
      <c r="Z52" s="7"/>
      <c r="AA52" s="7"/>
    </row>
    <row r="53" spans="1:27" s="19" customFormat="1" ht="21.6" customHeight="1">
      <c r="A53" s="19">
        <f t="shared" si="3"/>
        <v>44</v>
      </c>
      <c r="B53" s="24">
        <f>'विद्य्र्थ्याची माहिती'!A53</f>
        <v>44</v>
      </c>
      <c r="C53" s="25">
        <f>'विद्य्र्थ्याची माहिती'!B53</f>
        <v>0</v>
      </c>
      <c r="D53" s="33">
        <f>प्र.भाषा!L53</f>
        <v>0</v>
      </c>
      <c r="E53" s="33">
        <f>'व्दि.or संयुक्त भा'!L53</f>
        <v>0</v>
      </c>
      <c r="F53" s="33">
        <f>'तृ. भाषा'!L53</f>
        <v>0</v>
      </c>
      <c r="G53" s="33">
        <f>गणित!P53</f>
        <v>0</v>
      </c>
      <c r="H53" s="33">
        <f>'विज्ञान '!P53</f>
        <v>0</v>
      </c>
      <c r="I53" s="44">
        <f>'समाज शास्र'!P53</f>
        <v>0</v>
      </c>
      <c r="J53" s="33">
        <f t="shared" si="4"/>
        <v>0</v>
      </c>
      <c r="K53" s="49">
        <f t="shared" si="0"/>
        <v>0</v>
      </c>
      <c r="L53" s="50">
        <f>RANK(K53,$K$10:$K$69,0)+COUNTIF($K$10:K53,K53)-1</f>
        <v>44</v>
      </c>
      <c r="M53" s="33" t="str">
        <f>'आ.शा.शिक्षण'!P53</f>
        <v>D</v>
      </c>
      <c r="N53" s="33" t="str">
        <f>जलसुरक्षा!T53</f>
        <v>D</v>
      </c>
      <c r="O53" s="33" t="str">
        <f>संरक्षणशास्र!K53</f>
        <v>D</v>
      </c>
      <c r="P53" s="33">
        <f t="shared" si="5"/>
        <v>6</v>
      </c>
      <c r="Q53" s="42" t="str">
        <f t="shared" si="2"/>
        <v>F6</v>
      </c>
      <c r="R53" s="52"/>
      <c r="S53" s="7"/>
      <c r="T53" s="7"/>
      <c r="U53" s="7"/>
      <c r="V53" s="7"/>
      <c r="W53" s="7"/>
      <c r="X53" s="7"/>
      <c r="Y53" s="7"/>
      <c r="Z53" s="7"/>
      <c r="AA53" s="7"/>
    </row>
    <row r="54" spans="1:27" s="19" customFormat="1" ht="21.6" customHeight="1">
      <c r="A54" s="19">
        <f t="shared" si="3"/>
        <v>45</v>
      </c>
      <c r="B54" s="24">
        <f>'विद्य्र्थ्याची माहिती'!A54</f>
        <v>45</v>
      </c>
      <c r="C54" s="25">
        <f>'विद्य्र्थ्याची माहिती'!B54</f>
        <v>0</v>
      </c>
      <c r="D54" s="33">
        <f>प्र.भाषा!L54</f>
        <v>0</v>
      </c>
      <c r="E54" s="33">
        <f>'व्दि.or संयुक्त भा'!L54</f>
        <v>0</v>
      </c>
      <c r="F54" s="33">
        <f>'तृ. भाषा'!L54</f>
        <v>0</v>
      </c>
      <c r="G54" s="33">
        <f>गणित!P54</f>
        <v>0</v>
      </c>
      <c r="H54" s="33">
        <f>'विज्ञान '!P54</f>
        <v>0</v>
      </c>
      <c r="I54" s="44">
        <f>'समाज शास्र'!P54</f>
        <v>0</v>
      </c>
      <c r="J54" s="33">
        <f t="shared" si="4"/>
        <v>0</v>
      </c>
      <c r="K54" s="49">
        <f t="shared" si="0"/>
        <v>0</v>
      </c>
      <c r="L54" s="50">
        <f>RANK(K54,$K$10:$K$69,0)+COUNTIF($K$10:K54,K54)-1</f>
        <v>45</v>
      </c>
      <c r="M54" s="33" t="str">
        <f>'आ.शा.शिक्षण'!P54</f>
        <v>D</v>
      </c>
      <c r="N54" s="33" t="str">
        <f>जलसुरक्षा!T54</f>
        <v>D</v>
      </c>
      <c r="O54" s="33" t="str">
        <f>संरक्षणशास्र!K54</f>
        <v>D</v>
      </c>
      <c r="P54" s="33">
        <f t="shared" si="5"/>
        <v>6</v>
      </c>
      <c r="Q54" s="42" t="str">
        <f t="shared" si="2"/>
        <v>F6</v>
      </c>
      <c r="R54" s="52"/>
      <c r="S54" s="7"/>
      <c r="T54" s="7"/>
      <c r="U54" s="7"/>
      <c r="V54" s="7"/>
      <c r="W54" s="7"/>
      <c r="X54" s="7"/>
      <c r="Y54" s="7"/>
      <c r="Z54" s="7"/>
      <c r="AA54" s="7"/>
    </row>
    <row r="55" spans="1:27" s="19" customFormat="1" ht="21.6" customHeight="1">
      <c r="A55" s="19">
        <f t="shared" si="3"/>
        <v>46</v>
      </c>
      <c r="B55" s="24">
        <f>'विद्य्र्थ्याची माहिती'!A55</f>
        <v>46</v>
      </c>
      <c r="C55" s="25">
        <f>'विद्य्र्थ्याची माहिती'!B55</f>
        <v>0</v>
      </c>
      <c r="D55" s="33">
        <f>प्र.भाषा!L55</f>
        <v>0</v>
      </c>
      <c r="E55" s="33">
        <f>'व्दि.or संयुक्त भा'!L55</f>
        <v>0</v>
      </c>
      <c r="F55" s="33">
        <f>'तृ. भाषा'!L55</f>
        <v>0</v>
      </c>
      <c r="G55" s="33">
        <f>गणित!P55</f>
        <v>0</v>
      </c>
      <c r="H55" s="33">
        <f>'विज्ञान '!P55</f>
        <v>0</v>
      </c>
      <c r="I55" s="44">
        <f>'समाज शास्र'!P55</f>
        <v>0</v>
      </c>
      <c r="J55" s="33">
        <f t="shared" si="4"/>
        <v>0</v>
      </c>
      <c r="K55" s="49">
        <f t="shared" si="0"/>
        <v>0</v>
      </c>
      <c r="L55" s="50">
        <f>RANK(K55,$K$10:$K$69,0)+COUNTIF($K$10:K55,K55)-1</f>
        <v>46</v>
      </c>
      <c r="M55" s="33" t="str">
        <f>'आ.शा.शिक्षण'!P55</f>
        <v>D</v>
      </c>
      <c r="N55" s="33" t="str">
        <f>जलसुरक्षा!T55</f>
        <v>D</v>
      </c>
      <c r="O55" s="33" t="str">
        <f>संरक्षणशास्र!K55</f>
        <v>D</v>
      </c>
      <c r="P55" s="33">
        <f t="shared" si="5"/>
        <v>6</v>
      </c>
      <c r="Q55" s="42" t="str">
        <f t="shared" si="2"/>
        <v>F6</v>
      </c>
      <c r="R55" s="52"/>
      <c r="S55" s="7"/>
      <c r="T55" s="7"/>
      <c r="U55" s="7"/>
      <c r="V55" s="7"/>
      <c r="W55" s="7"/>
      <c r="X55" s="7"/>
      <c r="Y55" s="7"/>
      <c r="Z55" s="7"/>
      <c r="AA55" s="7"/>
    </row>
    <row r="56" spans="1:27" s="19" customFormat="1" ht="21.6" customHeight="1">
      <c r="A56" s="19">
        <f t="shared" si="3"/>
        <v>47</v>
      </c>
      <c r="B56" s="24">
        <f>'विद्य्र्थ्याची माहिती'!A56</f>
        <v>47</v>
      </c>
      <c r="C56" s="25">
        <f>'विद्य्र्थ्याची माहिती'!B56</f>
        <v>0</v>
      </c>
      <c r="D56" s="33">
        <f>प्र.भाषा!L56</f>
        <v>0</v>
      </c>
      <c r="E56" s="33">
        <f>'व्दि.or संयुक्त भा'!L56</f>
        <v>0</v>
      </c>
      <c r="F56" s="33">
        <f>'तृ. भाषा'!L56</f>
        <v>0</v>
      </c>
      <c r="G56" s="33">
        <f>गणित!P56</f>
        <v>0</v>
      </c>
      <c r="H56" s="33">
        <f>'विज्ञान '!P56</f>
        <v>0</v>
      </c>
      <c r="I56" s="44">
        <f>'समाज शास्र'!P56</f>
        <v>0</v>
      </c>
      <c r="J56" s="33">
        <f t="shared" si="4"/>
        <v>0</v>
      </c>
      <c r="K56" s="49">
        <f t="shared" si="0"/>
        <v>0</v>
      </c>
      <c r="L56" s="50">
        <f>RANK(K56,$K$10:$K$69,0)+COUNTIF($K$10:K56,K56)-1</f>
        <v>47</v>
      </c>
      <c r="M56" s="33" t="str">
        <f>'आ.शा.शिक्षण'!P56</f>
        <v>D</v>
      </c>
      <c r="N56" s="33" t="str">
        <f>जलसुरक्षा!T56</f>
        <v>D</v>
      </c>
      <c r="O56" s="33" t="str">
        <f>संरक्षणशास्र!K56</f>
        <v>D</v>
      </c>
      <c r="P56" s="33">
        <f t="shared" si="5"/>
        <v>6</v>
      </c>
      <c r="Q56" s="42" t="str">
        <f t="shared" si="2"/>
        <v>F6</v>
      </c>
      <c r="R56" s="52"/>
      <c r="S56" s="7"/>
      <c r="T56" s="7"/>
      <c r="U56" s="7"/>
      <c r="V56" s="7"/>
      <c r="W56" s="7"/>
      <c r="X56" s="7"/>
      <c r="Y56" s="7"/>
      <c r="Z56" s="7"/>
      <c r="AA56" s="7"/>
    </row>
    <row r="57" spans="1:27" s="19" customFormat="1" ht="21.6" customHeight="1">
      <c r="A57" s="19">
        <f t="shared" si="3"/>
        <v>48</v>
      </c>
      <c r="B57" s="24">
        <f>'विद्य्र्थ्याची माहिती'!A57</f>
        <v>48</v>
      </c>
      <c r="C57" s="25">
        <f>'विद्य्र्थ्याची माहिती'!B57</f>
        <v>0</v>
      </c>
      <c r="D57" s="33">
        <f>प्र.भाषा!L57</f>
        <v>0</v>
      </c>
      <c r="E57" s="33">
        <f>'व्दि.or संयुक्त भा'!L57</f>
        <v>0</v>
      </c>
      <c r="F57" s="33">
        <f>'तृ. भाषा'!L57</f>
        <v>0</v>
      </c>
      <c r="G57" s="33">
        <f>गणित!P57</f>
        <v>0</v>
      </c>
      <c r="H57" s="33">
        <f>'विज्ञान '!P57</f>
        <v>0</v>
      </c>
      <c r="I57" s="44">
        <f>'समाज शास्र'!P57</f>
        <v>0</v>
      </c>
      <c r="J57" s="33">
        <f t="shared" si="4"/>
        <v>0</v>
      </c>
      <c r="K57" s="49">
        <f t="shared" si="0"/>
        <v>0</v>
      </c>
      <c r="L57" s="50">
        <f>RANK(K57,$K$10:$K$69,0)+COUNTIF($K$10:K57,K57)-1</f>
        <v>48</v>
      </c>
      <c r="M57" s="33" t="str">
        <f>'आ.शा.शिक्षण'!P57</f>
        <v>D</v>
      </c>
      <c r="N57" s="33" t="str">
        <f>जलसुरक्षा!T57</f>
        <v>B</v>
      </c>
      <c r="O57" s="33" t="str">
        <f>संरक्षणशास्र!K57</f>
        <v>D</v>
      </c>
      <c r="P57" s="33">
        <f t="shared" si="5"/>
        <v>6</v>
      </c>
      <c r="Q57" s="42" t="str">
        <f t="shared" si="2"/>
        <v>F6</v>
      </c>
      <c r="R57" s="52"/>
      <c r="S57" s="7"/>
      <c r="T57" s="7"/>
      <c r="U57" s="7"/>
      <c r="V57" s="7"/>
      <c r="W57" s="7"/>
      <c r="X57" s="7"/>
      <c r="Y57" s="7"/>
      <c r="Z57" s="7"/>
      <c r="AA57" s="7"/>
    </row>
    <row r="58" spans="1:27" s="19" customFormat="1" ht="21.6" customHeight="1">
      <c r="A58" s="19">
        <f t="shared" si="3"/>
        <v>49</v>
      </c>
      <c r="B58" s="24">
        <f>'विद्य्र्थ्याची माहिती'!A58</f>
        <v>49</v>
      </c>
      <c r="C58" s="25">
        <f>'विद्य्र्थ्याची माहिती'!B58</f>
        <v>0</v>
      </c>
      <c r="D58" s="33">
        <f>प्र.भाषा!L58</f>
        <v>0</v>
      </c>
      <c r="E58" s="33">
        <f>'व्दि.or संयुक्त भा'!L58</f>
        <v>0</v>
      </c>
      <c r="F58" s="33">
        <f>'तृ. भाषा'!L58</f>
        <v>0</v>
      </c>
      <c r="G58" s="33">
        <f>गणित!P58</f>
        <v>0</v>
      </c>
      <c r="H58" s="33">
        <f>'विज्ञान '!P58</f>
        <v>0</v>
      </c>
      <c r="I58" s="44">
        <f>'समाज शास्र'!P58</f>
        <v>0</v>
      </c>
      <c r="J58" s="33">
        <f t="shared" si="4"/>
        <v>0</v>
      </c>
      <c r="K58" s="49">
        <f t="shared" si="0"/>
        <v>0</v>
      </c>
      <c r="L58" s="50">
        <f>RANK(K58,$K$10:$K$69,0)+COUNTIF($K$10:K58,K58)-1</f>
        <v>49</v>
      </c>
      <c r="M58" s="33" t="str">
        <f>'आ.शा.शिक्षण'!P58</f>
        <v>D</v>
      </c>
      <c r="N58" s="33" t="str">
        <f>जलसुरक्षा!T58</f>
        <v>B</v>
      </c>
      <c r="O58" s="33" t="str">
        <f>संरक्षणशास्र!K58</f>
        <v>D</v>
      </c>
      <c r="P58" s="33">
        <f t="shared" si="5"/>
        <v>6</v>
      </c>
      <c r="Q58" s="42" t="str">
        <f t="shared" si="2"/>
        <v>F6</v>
      </c>
      <c r="R58" s="52"/>
      <c r="S58" s="7"/>
      <c r="T58" s="7"/>
      <c r="U58" s="7"/>
      <c r="V58" s="7"/>
      <c r="W58" s="7"/>
      <c r="X58" s="7"/>
      <c r="Y58" s="7"/>
      <c r="Z58" s="7"/>
      <c r="AA58" s="7"/>
    </row>
    <row r="59" spans="1:27" s="19" customFormat="1" ht="21.6" customHeight="1">
      <c r="A59" s="19">
        <f t="shared" si="3"/>
        <v>50</v>
      </c>
      <c r="B59" s="24">
        <f>'विद्य्र्थ्याची माहिती'!A59</f>
        <v>50</v>
      </c>
      <c r="C59" s="25">
        <f>'विद्य्र्थ्याची माहिती'!B59</f>
        <v>0</v>
      </c>
      <c r="D59" s="33">
        <f>प्र.भाषा!L59</f>
        <v>0</v>
      </c>
      <c r="E59" s="33">
        <f>'व्दि.or संयुक्त भा'!L59</f>
        <v>0</v>
      </c>
      <c r="F59" s="33">
        <f>'तृ. भाषा'!L59</f>
        <v>0</v>
      </c>
      <c r="G59" s="33">
        <f>गणित!P59</f>
        <v>0</v>
      </c>
      <c r="H59" s="33">
        <f>'विज्ञान '!P59</f>
        <v>0</v>
      </c>
      <c r="I59" s="44">
        <f>'समाज शास्र'!P59</f>
        <v>0</v>
      </c>
      <c r="J59" s="33">
        <f t="shared" si="4"/>
        <v>0</v>
      </c>
      <c r="K59" s="49">
        <f t="shared" si="0"/>
        <v>0</v>
      </c>
      <c r="L59" s="50">
        <f>RANK(K59,$K$10:$K$69,0)+COUNTIF($K$10:K59,K59)-1</f>
        <v>50</v>
      </c>
      <c r="M59" s="33" t="str">
        <f>'आ.शा.शिक्षण'!P59</f>
        <v>D</v>
      </c>
      <c r="N59" s="33" t="str">
        <f>जलसुरक्षा!T59</f>
        <v>B</v>
      </c>
      <c r="O59" s="33" t="str">
        <f>संरक्षणशास्र!K59</f>
        <v>D</v>
      </c>
      <c r="P59" s="33">
        <f t="shared" si="5"/>
        <v>6</v>
      </c>
      <c r="Q59" s="42" t="str">
        <f t="shared" si="2"/>
        <v>F6</v>
      </c>
      <c r="R59" s="52"/>
      <c r="S59" s="7"/>
      <c r="T59" s="7"/>
      <c r="U59" s="7"/>
      <c r="V59" s="7"/>
      <c r="W59" s="7"/>
      <c r="X59" s="7"/>
      <c r="Y59" s="7"/>
      <c r="Z59" s="7"/>
      <c r="AA59" s="7"/>
    </row>
    <row r="60" spans="1:27" s="11" customFormat="1" ht="21.6" customHeight="1">
      <c r="A60" s="11">
        <f t="shared" si="3"/>
        <v>51</v>
      </c>
      <c r="B60" s="325">
        <f>'विद्य्र्थ्याची माहिती'!A60</f>
        <v>51</v>
      </c>
      <c r="C60" s="326">
        <f>'विद्य्र्थ्याची माहिती'!B60</f>
        <v>0</v>
      </c>
      <c r="D60" s="327">
        <f>प्र.भाषा!L60</f>
        <v>0</v>
      </c>
      <c r="E60" s="327">
        <f>'व्दि.or संयुक्त भा'!L60</f>
        <v>0</v>
      </c>
      <c r="F60" s="327">
        <f>'तृ. भाषा'!L60</f>
        <v>0</v>
      </c>
      <c r="G60" s="327">
        <f>गणित!P60</f>
        <v>0</v>
      </c>
      <c r="H60" s="327">
        <f>'विज्ञान '!P60</f>
        <v>0</v>
      </c>
      <c r="I60" s="328">
        <f>'समाज शास्र'!P60</f>
        <v>0</v>
      </c>
      <c r="J60" s="327">
        <f t="shared" si="4"/>
        <v>0</v>
      </c>
      <c r="K60" s="329">
        <f t="shared" si="0"/>
        <v>0</v>
      </c>
      <c r="L60" s="330">
        <f>RANK(K60,$K$10:$K$69,0)+COUNTIF($K$10:K60,K60)-1</f>
        <v>51</v>
      </c>
      <c r="M60" s="327" t="str">
        <f>'आ.शा.शिक्षण'!P60</f>
        <v>D</v>
      </c>
      <c r="N60" s="327" t="str">
        <f>जलसुरक्षा!T60</f>
        <v>A</v>
      </c>
      <c r="O60" s="327" t="str">
        <f>संरक्षणशास्र!K60</f>
        <v>D</v>
      </c>
      <c r="P60" s="327">
        <f t="shared" si="5"/>
        <v>6</v>
      </c>
      <c r="Q60" s="331" t="str">
        <f t="shared" si="2"/>
        <v>F6</v>
      </c>
      <c r="R60" s="332"/>
      <c r="S60" s="15"/>
      <c r="T60" s="15"/>
      <c r="U60" s="15"/>
      <c r="V60" s="15"/>
      <c r="W60" s="15"/>
      <c r="X60" s="15"/>
      <c r="Y60" s="15"/>
      <c r="Z60" s="15"/>
      <c r="AA60" s="15"/>
    </row>
    <row r="61" spans="1:27" s="11" customFormat="1" ht="21.6" customHeight="1">
      <c r="A61" s="11">
        <f t="shared" si="3"/>
        <v>52</v>
      </c>
      <c r="B61" s="325">
        <f>'विद्य्र्थ्याची माहिती'!A61</f>
        <v>52</v>
      </c>
      <c r="C61" s="326">
        <f>'विद्य्र्थ्याची माहिती'!B61</f>
        <v>0</v>
      </c>
      <c r="D61" s="327">
        <f>प्र.भाषा!L61</f>
        <v>0</v>
      </c>
      <c r="E61" s="327">
        <f>'व्दि.or संयुक्त भा'!L61</f>
        <v>0</v>
      </c>
      <c r="F61" s="327">
        <f>'तृ. भाषा'!L61</f>
        <v>0</v>
      </c>
      <c r="G61" s="327">
        <f>गणित!P61</f>
        <v>0</v>
      </c>
      <c r="H61" s="327">
        <f>'विज्ञान '!P61</f>
        <v>0</v>
      </c>
      <c r="I61" s="328">
        <f>'समाज शास्र'!P61</f>
        <v>0</v>
      </c>
      <c r="J61" s="327">
        <f t="shared" si="4"/>
        <v>0</v>
      </c>
      <c r="K61" s="329">
        <f t="shared" si="0"/>
        <v>0</v>
      </c>
      <c r="L61" s="330">
        <f>RANK(K61,$K$10:$K$69,0)+COUNTIF($K$10:K61,K61)-1</f>
        <v>52</v>
      </c>
      <c r="M61" s="327" t="str">
        <f>'आ.शा.शिक्षण'!P61</f>
        <v>D</v>
      </c>
      <c r="N61" s="327" t="str">
        <f>जलसुरक्षा!T61</f>
        <v>B</v>
      </c>
      <c r="O61" s="327" t="str">
        <f>संरक्षणशास्र!K61</f>
        <v>D</v>
      </c>
      <c r="P61" s="327">
        <f t="shared" si="5"/>
        <v>6</v>
      </c>
      <c r="Q61" s="331" t="str">
        <f t="shared" si="2"/>
        <v>F6</v>
      </c>
      <c r="R61" s="332"/>
      <c r="S61" s="15"/>
      <c r="T61" s="15"/>
      <c r="U61" s="15"/>
      <c r="V61" s="15"/>
      <c r="W61" s="15"/>
      <c r="X61" s="15"/>
      <c r="Y61" s="15"/>
      <c r="Z61" s="15"/>
      <c r="AA61" s="15"/>
    </row>
    <row r="62" spans="1:27" s="11" customFormat="1" ht="21.6" customHeight="1">
      <c r="A62" s="11">
        <f t="shared" si="3"/>
        <v>53</v>
      </c>
      <c r="B62" s="325">
        <f>'विद्य्र्थ्याची माहिती'!A62</f>
        <v>53</v>
      </c>
      <c r="C62" s="326">
        <f>'विद्य्र्थ्याची माहिती'!B62</f>
        <v>0</v>
      </c>
      <c r="D62" s="327">
        <f>प्र.भाषा!L62</f>
        <v>0</v>
      </c>
      <c r="E62" s="327">
        <f>'व्दि.or संयुक्त भा'!L62</f>
        <v>0</v>
      </c>
      <c r="F62" s="327">
        <f>'तृ. भाषा'!L62</f>
        <v>0</v>
      </c>
      <c r="G62" s="327">
        <f>गणित!P62</f>
        <v>0</v>
      </c>
      <c r="H62" s="327">
        <f>'विज्ञान '!P62</f>
        <v>0</v>
      </c>
      <c r="I62" s="328">
        <f>'समाज शास्र'!P62</f>
        <v>0</v>
      </c>
      <c r="J62" s="327">
        <f t="shared" si="4"/>
        <v>0</v>
      </c>
      <c r="K62" s="329">
        <f t="shared" si="0"/>
        <v>0</v>
      </c>
      <c r="L62" s="330">
        <f>RANK(K62,$K$10:$K$69,0)+COUNTIF($K$10:K62,K62)-1</f>
        <v>53</v>
      </c>
      <c r="M62" s="327" t="str">
        <f>'आ.शा.शिक्षण'!P62</f>
        <v>D</v>
      </c>
      <c r="N62" s="327" t="str">
        <f>जलसुरक्षा!T62</f>
        <v>A</v>
      </c>
      <c r="O62" s="327" t="str">
        <f>संरक्षणशास्र!K62</f>
        <v>D</v>
      </c>
      <c r="P62" s="327">
        <f t="shared" si="5"/>
        <v>6</v>
      </c>
      <c r="Q62" s="331" t="str">
        <f t="shared" si="2"/>
        <v>F6</v>
      </c>
      <c r="R62" s="332"/>
      <c r="S62" s="15"/>
      <c r="T62" s="15"/>
      <c r="U62" s="15"/>
      <c r="V62" s="15"/>
      <c r="W62" s="15"/>
      <c r="X62" s="15"/>
      <c r="Y62" s="15"/>
      <c r="Z62" s="15"/>
      <c r="AA62" s="15"/>
    </row>
    <row r="63" spans="1:27" s="11" customFormat="1" ht="21.6" customHeight="1">
      <c r="A63" s="11">
        <f t="shared" si="3"/>
        <v>54</v>
      </c>
      <c r="B63" s="325">
        <f>'विद्य्र्थ्याची माहिती'!A63</f>
        <v>54</v>
      </c>
      <c r="C63" s="326">
        <f>'विद्य्र्थ्याची माहिती'!B63</f>
        <v>0</v>
      </c>
      <c r="D63" s="327">
        <f>प्र.भाषा!L63</f>
        <v>0</v>
      </c>
      <c r="E63" s="327">
        <f>'व्दि.or संयुक्त भा'!L63</f>
        <v>0</v>
      </c>
      <c r="F63" s="327">
        <f>'तृ. भाषा'!L63</f>
        <v>0</v>
      </c>
      <c r="G63" s="327">
        <f>गणित!P63</f>
        <v>0</v>
      </c>
      <c r="H63" s="327">
        <f>'विज्ञान '!P63</f>
        <v>0</v>
      </c>
      <c r="I63" s="328">
        <f>'समाज शास्र'!P63</f>
        <v>0</v>
      </c>
      <c r="J63" s="327">
        <f t="shared" si="4"/>
        <v>0</v>
      </c>
      <c r="K63" s="329">
        <f t="shared" si="0"/>
        <v>0</v>
      </c>
      <c r="L63" s="330">
        <f>RANK(K63,$K$10:$K$69,0)+COUNTIF($K$10:K63,K63)-1</f>
        <v>54</v>
      </c>
      <c r="M63" s="327" t="str">
        <f>'आ.शा.शिक्षण'!P63</f>
        <v>D</v>
      </c>
      <c r="N63" s="327" t="str">
        <f>जलसुरक्षा!T63</f>
        <v>A</v>
      </c>
      <c r="O63" s="327" t="str">
        <f>संरक्षणशास्र!K63</f>
        <v>D</v>
      </c>
      <c r="P63" s="327">
        <f t="shared" si="5"/>
        <v>6</v>
      </c>
      <c r="Q63" s="331" t="str">
        <f t="shared" si="2"/>
        <v>F6</v>
      </c>
      <c r="R63" s="332"/>
      <c r="S63" s="15"/>
      <c r="T63" s="15"/>
      <c r="U63" s="15"/>
      <c r="V63" s="15"/>
      <c r="W63" s="15"/>
      <c r="X63" s="15"/>
      <c r="Y63" s="15"/>
      <c r="Z63" s="15"/>
      <c r="AA63" s="15"/>
    </row>
    <row r="64" spans="1:27" s="11" customFormat="1" ht="21.6" customHeight="1">
      <c r="A64" s="11">
        <f t="shared" si="3"/>
        <v>55</v>
      </c>
      <c r="B64" s="325">
        <f>'विद्य्र्थ्याची माहिती'!A64</f>
        <v>55</v>
      </c>
      <c r="C64" s="326">
        <f>'विद्य्र्थ्याची माहिती'!B64</f>
        <v>0</v>
      </c>
      <c r="D64" s="327">
        <f>प्र.भाषा!L64</f>
        <v>0</v>
      </c>
      <c r="E64" s="327">
        <f>'व्दि.or संयुक्त भा'!L64</f>
        <v>0</v>
      </c>
      <c r="F64" s="327">
        <f>'तृ. भाषा'!L64</f>
        <v>0</v>
      </c>
      <c r="G64" s="327">
        <f>गणित!P64</f>
        <v>0</v>
      </c>
      <c r="H64" s="327">
        <f>'विज्ञान '!P64</f>
        <v>0</v>
      </c>
      <c r="I64" s="328">
        <f>'समाज शास्र'!P64</f>
        <v>0</v>
      </c>
      <c r="J64" s="327">
        <f t="shared" si="4"/>
        <v>0</v>
      </c>
      <c r="K64" s="329">
        <f t="shared" si="0"/>
        <v>0</v>
      </c>
      <c r="L64" s="330">
        <f>RANK(K64,$K$10:$K$69,0)+COUNTIF($K$10:K64,K64)-1</f>
        <v>55</v>
      </c>
      <c r="M64" s="327" t="str">
        <f>'आ.शा.शिक्षण'!P64</f>
        <v>D</v>
      </c>
      <c r="N64" s="327" t="str">
        <f>जलसुरक्षा!T64</f>
        <v>B</v>
      </c>
      <c r="O64" s="327" t="str">
        <f>संरक्षणशास्र!K64</f>
        <v>D</v>
      </c>
      <c r="P64" s="327">
        <f t="shared" si="5"/>
        <v>6</v>
      </c>
      <c r="Q64" s="331" t="str">
        <f t="shared" si="2"/>
        <v>F6</v>
      </c>
      <c r="R64" s="332"/>
      <c r="S64" s="15"/>
      <c r="T64" s="15"/>
      <c r="U64" s="15"/>
      <c r="V64" s="15"/>
      <c r="W64" s="15"/>
      <c r="X64" s="15"/>
      <c r="Y64" s="15"/>
      <c r="Z64" s="15"/>
      <c r="AA64" s="15"/>
    </row>
    <row r="65" spans="1:27" s="11" customFormat="1" ht="21.6" customHeight="1">
      <c r="A65" s="11">
        <f t="shared" si="3"/>
        <v>56</v>
      </c>
      <c r="B65" s="325">
        <f>'विद्य्र्थ्याची माहिती'!A65</f>
        <v>56</v>
      </c>
      <c r="C65" s="326">
        <f>'विद्य्र्थ्याची माहिती'!B65</f>
        <v>0</v>
      </c>
      <c r="D65" s="327">
        <f>प्र.भाषा!L65</f>
        <v>0</v>
      </c>
      <c r="E65" s="327">
        <f>'व्दि.or संयुक्त भा'!L65</f>
        <v>0</v>
      </c>
      <c r="F65" s="327">
        <f>'तृ. भाषा'!L65</f>
        <v>0</v>
      </c>
      <c r="G65" s="327">
        <f>गणित!P65</f>
        <v>0</v>
      </c>
      <c r="H65" s="327">
        <f>'विज्ञान '!P65</f>
        <v>0</v>
      </c>
      <c r="I65" s="328">
        <f>'समाज शास्र'!P65</f>
        <v>0</v>
      </c>
      <c r="J65" s="327">
        <f t="shared" si="4"/>
        <v>0</v>
      </c>
      <c r="K65" s="329">
        <f t="shared" si="0"/>
        <v>0</v>
      </c>
      <c r="L65" s="330">
        <f>RANK(K65,$K$10:$K$69,0)+COUNTIF($K$10:K65,K65)-1</f>
        <v>56</v>
      </c>
      <c r="M65" s="327" t="str">
        <f>'आ.शा.शिक्षण'!P65</f>
        <v>D</v>
      </c>
      <c r="N65" s="327" t="str">
        <f>जलसुरक्षा!T65</f>
        <v>B</v>
      </c>
      <c r="O65" s="327" t="str">
        <f>संरक्षणशास्र!K65</f>
        <v>D</v>
      </c>
      <c r="P65" s="327">
        <f t="shared" si="5"/>
        <v>6</v>
      </c>
      <c r="Q65" s="331" t="str">
        <f t="shared" si="2"/>
        <v>F6</v>
      </c>
      <c r="R65" s="332"/>
      <c r="S65" s="15"/>
      <c r="T65" s="15"/>
      <c r="U65" s="15"/>
      <c r="V65" s="15"/>
      <c r="W65" s="15"/>
      <c r="X65" s="15"/>
      <c r="Y65" s="15"/>
      <c r="Z65" s="15"/>
      <c r="AA65" s="15"/>
    </row>
    <row r="66" spans="1:27" s="11" customFormat="1" ht="21.6" customHeight="1">
      <c r="A66" s="11">
        <f t="shared" si="3"/>
        <v>57</v>
      </c>
      <c r="B66" s="325">
        <f>'विद्य्र्थ्याची माहिती'!A66</f>
        <v>57</v>
      </c>
      <c r="C66" s="326">
        <f>'विद्य्र्थ्याची माहिती'!B66</f>
        <v>0</v>
      </c>
      <c r="D66" s="327">
        <f>प्र.भाषा!L66</f>
        <v>0</v>
      </c>
      <c r="E66" s="327">
        <f>'व्दि.or संयुक्त भा'!L66</f>
        <v>0</v>
      </c>
      <c r="F66" s="327">
        <f>'तृ. भाषा'!L66</f>
        <v>0</v>
      </c>
      <c r="G66" s="327">
        <f>गणित!P66</f>
        <v>0</v>
      </c>
      <c r="H66" s="327">
        <f>'विज्ञान '!P66</f>
        <v>0</v>
      </c>
      <c r="I66" s="328">
        <f>'समाज शास्र'!P66</f>
        <v>0</v>
      </c>
      <c r="J66" s="327">
        <f t="shared" si="4"/>
        <v>0</v>
      </c>
      <c r="K66" s="329">
        <f t="shared" si="0"/>
        <v>0</v>
      </c>
      <c r="L66" s="330">
        <f>RANK(K66,$K$10:$K$69,0)+COUNTIF($K$10:K66,K66)-1</f>
        <v>57</v>
      </c>
      <c r="M66" s="327" t="str">
        <f>'आ.शा.शिक्षण'!P66</f>
        <v>D</v>
      </c>
      <c r="N66" s="327" t="str">
        <f>जलसुरक्षा!T66</f>
        <v>B</v>
      </c>
      <c r="O66" s="327" t="str">
        <f>संरक्षणशास्र!K66</f>
        <v>D</v>
      </c>
      <c r="P66" s="327">
        <f t="shared" si="5"/>
        <v>6</v>
      </c>
      <c r="Q66" s="331" t="str">
        <f t="shared" si="2"/>
        <v>F6</v>
      </c>
      <c r="R66" s="332"/>
      <c r="S66" s="15"/>
      <c r="T66" s="15"/>
      <c r="U66" s="15"/>
      <c r="V66" s="15"/>
      <c r="W66" s="15"/>
      <c r="X66" s="15"/>
      <c r="Y66" s="15"/>
      <c r="Z66" s="15"/>
      <c r="AA66" s="15"/>
    </row>
    <row r="67" spans="1:27" s="11" customFormat="1" ht="21.6" customHeight="1">
      <c r="A67" s="11">
        <f t="shared" si="3"/>
        <v>58</v>
      </c>
      <c r="B67" s="325">
        <f>'विद्य्र्थ्याची माहिती'!A67</f>
        <v>58</v>
      </c>
      <c r="C67" s="326">
        <f>'विद्य्र्थ्याची माहिती'!B67</f>
        <v>0</v>
      </c>
      <c r="D67" s="327">
        <f>प्र.भाषा!L67</f>
        <v>0</v>
      </c>
      <c r="E67" s="327">
        <f>'व्दि.or संयुक्त भा'!L67</f>
        <v>0</v>
      </c>
      <c r="F67" s="327">
        <f>'तृ. भाषा'!L67</f>
        <v>0</v>
      </c>
      <c r="G67" s="327">
        <f>गणित!P67</f>
        <v>0</v>
      </c>
      <c r="H67" s="327">
        <f>'विज्ञान '!P67</f>
        <v>0</v>
      </c>
      <c r="I67" s="328">
        <f>'समाज शास्र'!P67</f>
        <v>0</v>
      </c>
      <c r="J67" s="327">
        <f t="shared" si="4"/>
        <v>0</v>
      </c>
      <c r="K67" s="329">
        <f t="shared" si="0"/>
        <v>0</v>
      </c>
      <c r="L67" s="330">
        <f>RANK(K67,$K$10:$K$69,0)+COUNTIF($K$10:K67,K67)-1</f>
        <v>58</v>
      </c>
      <c r="M67" s="327" t="str">
        <f>'आ.शा.शिक्षण'!P67</f>
        <v>D</v>
      </c>
      <c r="N67" s="327" t="str">
        <f>जलसुरक्षा!T67</f>
        <v>A</v>
      </c>
      <c r="O67" s="327" t="str">
        <f>संरक्षणशास्र!K67</f>
        <v>D</v>
      </c>
      <c r="P67" s="327">
        <f t="shared" si="5"/>
        <v>6</v>
      </c>
      <c r="Q67" s="331" t="str">
        <f t="shared" si="2"/>
        <v>F6</v>
      </c>
      <c r="R67" s="332"/>
      <c r="S67" s="15"/>
      <c r="T67" s="15"/>
      <c r="U67" s="15"/>
      <c r="V67" s="15"/>
      <c r="W67" s="15"/>
      <c r="X67" s="15"/>
      <c r="Y67" s="15"/>
      <c r="Z67" s="15"/>
      <c r="AA67" s="15"/>
    </row>
    <row r="68" spans="1:27" s="11" customFormat="1" ht="21.6" customHeight="1">
      <c r="A68" s="11">
        <f t="shared" si="3"/>
        <v>59</v>
      </c>
      <c r="B68" s="325">
        <f>'विद्य्र्थ्याची माहिती'!A68</f>
        <v>59</v>
      </c>
      <c r="C68" s="326">
        <f>'विद्य्र्थ्याची माहिती'!B68</f>
        <v>0</v>
      </c>
      <c r="D68" s="327">
        <f>प्र.भाषा!L68</f>
        <v>0</v>
      </c>
      <c r="E68" s="327">
        <f>'व्दि.or संयुक्त भा'!L68</f>
        <v>0</v>
      </c>
      <c r="F68" s="327">
        <f>'तृ. भाषा'!L68</f>
        <v>0</v>
      </c>
      <c r="G68" s="327">
        <f>गणित!P68</f>
        <v>0</v>
      </c>
      <c r="H68" s="327">
        <f>'विज्ञान '!P68</f>
        <v>0</v>
      </c>
      <c r="I68" s="328">
        <f>'समाज शास्र'!P68</f>
        <v>0</v>
      </c>
      <c r="J68" s="327">
        <f t="shared" si="4"/>
        <v>0</v>
      </c>
      <c r="K68" s="329">
        <f t="shared" si="0"/>
        <v>0</v>
      </c>
      <c r="L68" s="330">
        <f>RANK(K68,$K$10:$K$69,0)+COUNTIF($K$10:K68,K68)-1</f>
        <v>59</v>
      </c>
      <c r="M68" s="327" t="str">
        <f>'आ.शा.शिक्षण'!P68</f>
        <v>D</v>
      </c>
      <c r="N68" s="327" t="str">
        <f>जलसुरक्षा!T68</f>
        <v>A</v>
      </c>
      <c r="O68" s="327" t="str">
        <f>संरक्षणशास्र!K68</f>
        <v>D</v>
      </c>
      <c r="P68" s="327">
        <f t="shared" si="5"/>
        <v>6</v>
      </c>
      <c r="Q68" s="331" t="str">
        <f t="shared" si="2"/>
        <v>F6</v>
      </c>
      <c r="R68" s="332"/>
      <c r="S68" s="15"/>
      <c r="T68" s="15"/>
      <c r="U68" s="15"/>
      <c r="V68" s="15"/>
      <c r="W68" s="15"/>
      <c r="X68" s="15"/>
      <c r="Y68" s="15"/>
      <c r="Z68" s="15"/>
      <c r="AA68" s="15"/>
    </row>
    <row r="69" spans="1:27" s="11" customFormat="1" ht="21.6" customHeight="1">
      <c r="A69" s="11">
        <f t="shared" si="3"/>
        <v>60</v>
      </c>
      <c r="B69" s="325">
        <f>'विद्य्र्थ्याची माहिती'!A69</f>
        <v>60</v>
      </c>
      <c r="C69" s="326">
        <f>'विद्य्र्थ्याची माहिती'!B69</f>
        <v>0</v>
      </c>
      <c r="D69" s="327">
        <f>प्र.भाषा!L69</f>
        <v>0</v>
      </c>
      <c r="E69" s="327">
        <f>'व्दि.or संयुक्त भा'!L69</f>
        <v>0</v>
      </c>
      <c r="F69" s="327">
        <f>'तृ. भाषा'!L69</f>
        <v>0</v>
      </c>
      <c r="G69" s="327">
        <f>गणित!P69</f>
        <v>0</v>
      </c>
      <c r="H69" s="327">
        <f>'विज्ञान '!P69</f>
        <v>0</v>
      </c>
      <c r="I69" s="328">
        <f>'समाज शास्र'!P69</f>
        <v>0</v>
      </c>
      <c r="J69" s="327">
        <f t="shared" si="4"/>
        <v>0</v>
      </c>
      <c r="K69" s="329">
        <f t="shared" si="0"/>
        <v>0</v>
      </c>
      <c r="L69" s="330">
        <f>RANK(K69,$K$10:$K$69,0)+COUNTIF($K$10:K69,K69)-1</f>
        <v>60</v>
      </c>
      <c r="M69" s="327" t="str">
        <f>'आ.शा.शिक्षण'!P69</f>
        <v>D</v>
      </c>
      <c r="N69" s="327" t="str">
        <f>जलसुरक्षा!T69</f>
        <v>A</v>
      </c>
      <c r="O69" s="327" t="str">
        <f>संरक्षणशास्र!K69</f>
        <v>D</v>
      </c>
      <c r="P69" s="327">
        <f t="shared" si="5"/>
        <v>6</v>
      </c>
      <c r="Q69" s="331" t="str">
        <f t="shared" si="2"/>
        <v>F6</v>
      </c>
      <c r="R69" s="332"/>
      <c r="S69" s="15"/>
      <c r="T69" s="15"/>
      <c r="U69" s="15"/>
      <c r="V69" s="15"/>
      <c r="W69" s="15"/>
      <c r="X69" s="15"/>
      <c r="Y69" s="15"/>
      <c r="Z69" s="15"/>
      <c r="AA69" s="15"/>
    </row>
    <row r="70" spans="1:27" s="7" customFormat="1" ht="21.6" customHeight="1">
      <c r="B70" s="526" t="s">
        <v>145</v>
      </c>
      <c r="C70" s="526"/>
      <c r="D70" s="278">
        <f t="shared" ref="D70:Q70" si="6">SUM(D10:D69)</f>
        <v>159</v>
      </c>
      <c r="E70" s="278">
        <f t="shared" si="6"/>
        <v>75</v>
      </c>
      <c r="F70" s="278">
        <f t="shared" si="6"/>
        <v>78</v>
      </c>
      <c r="G70" s="278">
        <f t="shared" si="6"/>
        <v>78</v>
      </c>
      <c r="H70" s="278">
        <f t="shared" si="6"/>
        <v>52</v>
      </c>
      <c r="I70" s="278">
        <f t="shared" si="6"/>
        <v>53</v>
      </c>
      <c r="J70" s="278">
        <f t="shared" si="6"/>
        <v>495</v>
      </c>
      <c r="K70" s="278">
        <f t="shared" si="6"/>
        <v>82.5</v>
      </c>
      <c r="L70" s="278">
        <f t="shared" si="6"/>
        <v>1830</v>
      </c>
      <c r="M70" s="278">
        <f t="shared" si="6"/>
        <v>0</v>
      </c>
      <c r="N70" s="278">
        <f t="shared" si="6"/>
        <v>0</v>
      </c>
      <c r="O70" s="278">
        <f t="shared" si="6"/>
        <v>0</v>
      </c>
      <c r="P70" s="278">
        <f t="shared" si="6"/>
        <v>352</v>
      </c>
      <c r="Q70" s="278">
        <f t="shared" si="6"/>
        <v>0</v>
      </c>
    </row>
    <row r="71" spans="1:27" s="7" customFormat="1" ht="21.6" customHeight="1"/>
    <row r="72" spans="1:27" s="7" customFormat="1" ht="21.6" customHeight="1">
      <c r="B72" s="433" t="str">
        <f>MASTER!B7</f>
        <v>श्री. ढगे भरत बुधाजी</v>
      </c>
      <c r="C72" s="433"/>
      <c r="J72" s="433" t="str">
        <f>MASTER!B8</f>
        <v>श्री. लेंडे किरण विठ्ठल</v>
      </c>
      <c r="K72" s="433"/>
      <c r="L72" s="433"/>
      <c r="M72" s="433"/>
      <c r="N72" s="433"/>
      <c r="O72" s="433"/>
      <c r="P72" s="433"/>
      <c r="Q72" s="433"/>
    </row>
    <row r="73" spans="1:27" s="7" customFormat="1" ht="21.6" customHeight="1">
      <c r="B73" s="432" t="s">
        <v>44</v>
      </c>
      <c r="C73" s="432"/>
      <c r="D73" s="46"/>
      <c r="E73" s="46"/>
      <c r="F73" s="46"/>
      <c r="G73" s="46"/>
      <c r="H73" s="46"/>
      <c r="I73" s="46"/>
      <c r="J73" s="432" t="s">
        <v>42</v>
      </c>
      <c r="K73" s="432"/>
      <c r="L73" s="432"/>
      <c r="M73" s="432"/>
      <c r="N73" s="432"/>
      <c r="O73" s="432"/>
      <c r="P73" s="432"/>
      <c r="Q73" s="432"/>
    </row>
    <row r="74" spans="1:27" s="7" customFormat="1" ht="21.6" customHeight="1"/>
    <row r="75" spans="1:27" s="7" customFormat="1" ht="21.6" customHeight="1"/>
    <row r="76" spans="1:27" ht="21.6" customHeight="1">
      <c r="B76" s="7"/>
      <c r="C76" s="7"/>
      <c r="D76" s="7"/>
      <c r="E76" s="7"/>
      <c r="F76" s="7"/>
      <c r="G76" s="7"/>
      <c r="H76" s="7"/>
      <c r="I76" s="7"/>
      <c r="J76" s="7"/>
      <c r="K76" s="7"/>
      <c r="L76" s="7"/>
      <c r="M76" s="7"/>
      <c r="N76" s="7"/>
      <c r="O76" s="7"/>
      <c r="P76" s="7"/>
      <c r="Q76" s="7"/>
    </row>
    <row r="77" spans="1:27" ht="21.6" customHeight="1">
      <c r="B77" s="7"/>
      <c r="C77" s="7"/>
      <c r="D77" s="7"/>
      <c r="E77" s="7"/>
      <c r="F77" s="7"/>
      <c r="G77" s="7"/>
      <c r="H77" s="7"/>
      <c r="I77" s="7"/>
      <c r="J77" s="7"/>
      <c r="K77" s="7"/>
      <c r="L77" s="7"/>
      <c r="M77" s="7"/>
      <c r="N77" s="7"/>
      <c r="O77" s="7"/>
      <c r="P77" s="7"/>
      <c r="Q77" s="7"/>
    </row>
    <row r="78" spans="1:27" ht="21.6" customHeight="1">
      <c r="B78" s="7"/>
      <c r="C78" s="7"/>
      <c r="D78" s="7"/>
      <c r="E78" s="7"/>
      <c r="F78" s="7"/>
      <c r="G78" s="7"/>
      <c r="H78" s="7"/>
      <c r="I78" s="7"/>
      <c r="J78" s="7"/>
      <c r="K78" s="7"/>
      <c r="L78" s="7"/>
      <c r="M78" s="7"/>
      <c r="N78" s="7"/>
      <c r="O78" s="7"/>
      <c r="P78" s="7"/>
      <c r="Q78" s="7"/>
    </row>
  </sheetData>
  <sheetProtection algorithmName="SHA-512" hashValue="TfOvZVq16+DV4c7jztIQAUQAmz/E35KVg7lVmtyuc6QRnC8X19xKxFYdnbZt9spyth75o2MJotwqfrYsDq3fag==" saltValue="ZoHjOwOKEM4KZIcrW/yHCw==" spinCount="100000" sheet="1" objects="1" scenarios="1"/>
  <mergeCells count="25">
    <mergeCell ref="B73:C73"/>
    <mergeCell ref="J73:Q73"/>
    <mergeCell ref="N6:N8"/>
    <mergeCell ref="O6:O8"/>
    <mergeCell ref="P6:P8"/>
    <mergeCell ref="Q6:Q8"/>
    <mergeCell ref="B72:C72"/>
    <mergeCell ref="J72:Q72"/>
    <mergeCell ref="H6:H8"/>
    <mergeCell ref="I6:I8"/>
    <mergeCell ref="J6:J8"/>
    <mergeCell ref="K6:K8"/>
    <mergeCell ref="M6:M8"/>
    <mergeCell ref="C6:C9"/>
    <mergeCell ref="B70:C70"/>
    <mergeCell ref="B1:Q2"/>
    <mergeCell ref="B4:Q4"/>
    <mergeCell ref="B5:Q5"/>
    <mergeCell ref="B6:B9"/>
    <mergeCell ref="D6:D8"/>
    <mergeCell ref="E6:E8"/>
    <mergeCell ref="F6:F8"/>
    <mergeCell ref="G6:G8"/>
    <mergeCell ref="L6:L8"/>
    <mergeCell ref="D3:Q3"/>
  </mergeCells>
  <conditionalFormatting sqref="L10:L69">
    <cfRule type="top10" dxfId="17" priority="3" bottom="1" rank="5"/>
    <cfRule type="top10" dxfId="16" priority="4" percent="1" bottom="1" rank="5"/>
  </conditionalFormatting>
  <pageMargins left="0.51181102362204722" right="0.23622047244094491" top="0.23622047244094491" bottom="0.98425196850393704" header="0" footer="0"/>
  <pageSetup paperSize="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B1:G76"/>
  <sheetViews>
    <sheetView view="pageBreakPreview" zoomScale="60" zoomScaleNormal="100" workbookViewId="0">
      <pane xSplit="1" ySplit="4" topLeftCell="B5" activePane="bottomRight" state="frozen"/>
      <selection activeCell="Z22" sqref="Z22"/>
      <selection pane="topRight" activeCell="Z22" sqref="Z22"/>
      <selection pane="bottomLeft" activeCell="Z22" sqref="Z22"/>
      <selection pane="bottomRight" activeCell="Z22" sqref="Z22"/>
    </sheetView>
  </sheetViews>
  <sheetFormatPr defaultRowHeight="16.7" customHeight="1"/>
  <cols>
    <col min="1" max="1" width="2.5703125" style="7" customWidth="1"/>
    <col min="2" max="2" width="5.28515625" style="7" customWidth="1"/>
    <col min="3" max="3" width="34" style="7" customWidth="1"/>
    <col min="4" max="4" width="8.7109375" style="7" customWidth="1"/>
    <col min="5" max="5" width="5.28515625" style="7" customWidth="1"/>
    <col min="6" max="6" width="34" style="7" customWidth="1"/>
    <col min="7" max="7" width="8.7109375" style="7" customWidth="1"/>
    <col min="8" max="16384" width="9.140625" style="7"/>
  </cols>
  <sheetData>
    <row r="1" spans="2:7" ht="16.7" customHeight="1">
      <c r="B1" s="425" t="str">
        <f>MASTER!B4</f>
        <v>आदिवासी उन्नती सेवा मंडळ, राजूर, ता. अकोले जि.अहिल्यानगर संचालित...</v>
      </c>
      <c r="C1" s="425"/>
      <c r="D1" s="425"/>
      <c r="E1" s="425"/>
      <c r="F1" s="425"/>
      <c r="G1" s="425"/>
    </row>
    <row r="2" spans="2:7" ht="16.7" customHeight="1">
      <c r="B2" s="531" t="str">
        <f>MASTER!B5</f>
        <v>अनुदानित माध्यमिक आश्रमशाळा, एकदरे, ता. अकोले जि. अहिल्यानगर</v>
      </c>
      <c r="C2" s="531"/>
      <c r="D2" s="531"/>
      <c r="E2" s="531"/>
      <c r="F2" s="531"/>
      <c r="G2" s="531"/>
    </row>
    <row r="3" spans="2:7" ht="16.7" customHeight="1">
      <c r="B3" s="532" t="s">
        <v>92</v>
      </c>
      <c r="C3" s="532"/>
      <c r="D3" s="532"/>
      <c r="E3" s="532"/>
      <c r="F3" s="532"/>
      <c r="G3" s="532"/>
    </row>
    <row r="4" spans="2:7" ht="16.7" customHeight="1">
      <c r="B4" s="173" t="s">
        <v>122</v>
      </c>
      <c r="C4" s="174" t="str">
        <f>MASTER!B6</f>
        <v>9 वी</v>
      </c>
      <c r="D4" s="174"/>
      <c r="E4" s="533" t="str">
        <f>MASTER!C7</f>
        <v>वर्ग शिक्षक- श्री. ढगे भरत बुधाजी</v>
      </c>
      <c r="F4" s="533"/>
      <c r="G4" s="533"/>
    </row>
    <row r="5" spans="2:7" ht="16.7" customHeight="1">
      <c r="B5" s="175" t="s">
        <v>192</v>
      </c>
      <c r="C5" s="176" t="s">
        <v>28</v>
      </c>
      <c r="D5" s="177" t="s">
        <v>93</v>
      </c>
      <c r="E5" s="175" t="s">
        <v>192</v>
      </c>
      <c r="F5" s="176" t="s">
        <v>28</v>
      </c>
      <c r="G5" s="178" t="s">
        <v>93</v>
      </c>
    </row>
    <row r="6" spans="2:7" ht="16.7" customHeight="1">
      <c r="B6" s="179">
        <v>1</v>
      </c>
      <c r="C6" s="14" t="str">
        <f>'विद्य्र्थ्याची माहिती'!B10</f>
        <v>चि. समीर यशवंत देशमुख सखाराम</v>
      </c>
      <c r="D6" s="13"/>
      <c r="E6" s="179">
        <v>51</v>
      </c>
      <c r="F6" s="14">
        <f>'विद्य्र्थ्याची माहिती'!B50</f>
        <v>0</v>
      </c>
      <c r="G6" s="13"/>
    </row>
    <row r="7" spans="2:7" ht="16.7" customHeight="1">
      <c r="B7" s="179">
        <v>2</v>
      </c>
      <c r="C7" s="14">
        <f>'विद्य्र्थ्याची माहिती'!B11</f>
        <v>0</v>
      </c>
      <c r="D7" s="13"/>
      <c r="E7" s="179">
        <v>52</v>
      </c>
      <c r="F7" s="14">
        <f>'विद्य्र्थ्याची माहिती'!B51</f>
        <v>0</v>
      </c>
      <c r="G7" s="13"/>
    </row>
    <row r="8" spans="2:7" ht="16.7" customHeight="1">
      <c r="B8" s="179">
        <v>3</v>
      </c>
      <c r="C8" s="14">
        <f>'विद्य्र्थ्याची माहिती'!B12</f>
        <v>0</v>
      </c>
      <c r="D8" s="13"/>
      <c r="E8" s="179">
        <v>53</v>
      </c>
      <c r="F8" s="14">
        <f>'विद्य्र्थ्याची माहिती'!B52</f>
        <v>0</v>
      </c>
      <c r="G8" s="13"/>
    </row>
    <row r="9" spans="2:7" ht="16.7" customHeight="1">
      <c r="B9" s="179">
        <v>4</v>
      </c>
      <c r="C9" s="14">
        <f>'विद्य्र्थ्याची माहिती'!B13</f>
        <v>0</v>
      </c>
      <c r="D9" s="13"/>
      <c r="E9" s="179">
        <v>54</v>
      </c>
      <c r="F9" s="14">
        <f>'विद्य्र्थ्याची माहिती'!B53</f>
        <v>0</v>
      </c>
      <c r="G9" s="13"/>
    </row>
    <row r="10" spans="2:7" ht="16.7" customHeight="1">
      <c r="B10" s="179">
        <v>5</v>
      </c>
      <c r="C10" s="14">
        <f>'विद्य्र्थ्याची माहिती'!B14</f>
        <v>0</v>
      </c>
      <c r="D10" s="13"/>
      <c r="E10" s="179">
        <v>55</v>
      </c>
      <c r="F10" s="14">
        <f>'विद्य्र्थ्याची माहिती'!B54</f>
        <v>0</v>
      </c>
      <c r="G10" s="13"/>
    </row>
    <row r="11" spans="2:7" ht="16.7" customHeight="1">
      <c r="B11" s="179">
        <v>6</v>
      </c>
      <c r="C11" s="14">
        <f>'विद्य्र्थ्याची माहिती'!B15</f>
        <v>0</v>
      </c>
      <c r="D11" s="13"/>
      <c r="E11" s="179">
        <v>56</v>
      </c>
      <c r="F11" s="14">
        <f>'विद्य्र्थ्याची माहिती'!B55</f>
        <v>0</v>
      </c>
      <c r="G11" s="13"/>
    </row>
    <row r="12" spans="2:7" ht="16.7" customHeight="1">
      <c r="B12" s="179">
        <v>7</v>
      </c>
      <c r="C12" s="14">
        <f>'विद्य्र्थ्याची माहिती'!B16</f>
        <v>0</v>
      </c>
      <c r="D12" s="13"/>
      <c r="E12" s="179">
        <v>57</v>
      </c>
      <c r="F12" s="14">
        <f>'विद्य्र्थ्याची माहिती'!B56</f>
        <v>0</v>
      </c>
      <c r="G12" s="13"/>
    </row>
    <row r="13" spans="2:7" ht="16.7" customHeight="1">
      <c r="B13" s="179">
        <v>8</v>
      </c>
      <c r="C13" s="14">
        <f>'विद्य्र्थ्याची माहिती'!B17</f>
        <v>0</v>
      </c>
      <c r="D13" s="13"/>
      <c r="E13" s="179">
        <v>58</v>
      </c>
      <c r="F13" s="14">
        <f>'विद्य्र्थ्याची माहिती'!B57</f>
        <v>0</v>
      </c>
      <c r="G13" s="13"/>
    </row>
    <row r="14" spans="2:7" ht="16.7" customHeight="1">
      <c r="B14" s="179">
        <v>9</v>
      </c>
      <c r="C14" s="14">
        <f>'विद्य्र्थ्याची माहिती'!B18</f>
        <v>0</v>
      </c>
      <c r="D14" s="13"/>
      <c r="E14" s="179">
        <v>59</v>
      </c>
      <c r="F14" s="14">
        <f>'विद्य्र्थ्याची माहिती'!B58</f>
        <v>0</v>
      </c>
      <c r="G14" s="13"/>
    </row>
    <row r="15" spans="2:7" ht="16.7" customHeight="1">
      <c r="B15" s="179">
        <v>10</v>
      </c>
      <c r="C15" s="14">
        <f>'विद्य्र्थ्याची माहिती'!B19</f>
        <v>0</v>
      </c>
      <c r="D15" s="13"/>
      <c r="E15" s="179">
        <v>60</v>
      </c>
      <c r="F15" s="14">
        <f>'विद्य्र्थ्याची माहिती'!B59</f>
        <v>0</v>
      </c>
      <c r="G15" s="13"/>
    </row>
    <row r="16" spans="2:7" ht="16.7" customHeight="1">
      <c r="B16" s="179">
        <v>11</v>
      </c>
      <c r="C16" s="14">
        <f>'विद्य्र्थ्याची माहिती'!B20</f>
        <v>0</v>
      </c>
      <c r="D16" s="13"/>
      <c r="E16" s="179">
        <v>61</v>
      </c>
      <c r="F16" s="14">
        <f>'विद्य्र्थ्याची माहिती'!B60</f>
        <v>0</v>
      </c>
      <c r="G16" s="13"/>
    </row>
    <row r="17" spans="2:7" ht="16.7" customHeight="1">
      <c r="B17" s="179">
        <v>12</v>
      </c>
      <c r="C17" s="14">
        <f>'विद्य्र्थ्याची माहिती'!B21</f>
        <v>0</v>
      </c>
      <c r="D17" s="13"/>
      <c r="E17" s="179">
        <v>62</v>
      </c>
      <c r="F17" s="14">
        <f>'विद्य्र्थ्याची माहिती'!B61</f>
        <v>0</v>
      </c>
      <c r="G17" s="13"/>
    </row>
    <row r="18" spans="2:7" ht="16.7" customHeight="1">
      <c r="B18" s="179">
        <v>13</v>
      </c>
      <c r="C18" s="14">
        <f>'विद्य्र्थ्याची माहिती'!B22</f>
        <v>0</v>
      </c>
      <c r="D18" s="13"/>
      <c r="E18" s="179">
        <v>63</v>
      </c>
      <c r="F18" s="14">
        <f>'विद्य्र्थ्याची माहिती'!B62</f>
        <v>0</v>
      </c>
      <c r="G18" s="13"/>
    </row>
    <row r="19" spans="2:7" ht="16.7" customHeight="1">
      <c r="B19" s="179">
        <v>14</v>
      </c>
      <c r="C19" s="14">
        <f>'विद्य्र्थ्याची माहिती'!B23</f>
        <v>0</v>
      </c>
      <c r="D19" s="13"/>
      <c r="E19" s="179">
        <v>64</v>
      </c>
      <c r="F19" s="14">
        <f>'विद्य्र्थ्याची माहिती'!B63</f>
        <v>0</v>
      </c>
      <c r="G19" s="13"/>
    </row>
    <row r="20" spans="2:7" ht="16.7" customHeight="1">
      <c r="B20" s="179">
        <v>15</v>
      </c>
      <c r="C20" s="14">
        <f>'विद्य्र्थ्याची माहिती'!B24</f>
        <v>0</v>
      </c>
      <c r="D20" s="13"/>
      <c r="E20" s="179">
        <v>65</v>
      </c>
      <c r="F20" s="14">
        <f>'विद्य्र्थ्याची माहिती'!B64</f>
        <v>0</v>
      </c>
      <c r="G20" s="13"/>
    </row>
    <row r="21" spans="2:7" ht="16.7" customHeight="1">
      <c r="B21" s="179">
        <v>16</v>
      </c>
      <c r="C21" s="14">
        <f>'विद्य्र्थ्याची माहिती'!B25</f>
        <v>0</v>
      </c>
      <c r="D21" s="13"/>
      <c r="E21" s="179">
        <v>66</v>
      </c>
      <c r="F21" s="14">
        <f>'विद्य्र्थ्याची माहिती'!B65</f>
        <v>0</v>
      </c>
      <c r="G21" s="13"/>
    </row>
    <row r="22" spans="2:7" ht="16.7" customHeight="1">
      <c r="B22" s="179">
        <v>17</v>
      </c>
      <c r="C22" s="14">
        <f>'विद्य्र्थ्याची माहिती'!B26</f>
        <v>0</v>
      </c>
      <c r="D22" s="13"/>
      <c r="E22" s="179">
        <v>67</v>
      </c>
      <c r="F22" s="14">
        <f>'विद्य्र्थ्याची माहिती'!B66</f>
        <v>0</v>
      </c>
      <c r="G22" s="13"/>
    </row>
    <row r="23" spans="2:7" ht="16.7" customHeight="1">
      <c r="B23" s="179">
        <v>18</v>
      </c>
      <c r="C23" s="14">
        <f>'विद्य्र्थ्याची माहिती'!B27</f>
        <v>0</v>
      </c>
      <c r="D23" s="13"/>
      <c r="E23" s="179">
        <v>68</v>
      </c>
      <c r="F23" s="14">
        <f>'विद्य्र्थ्याची माहिती'!B67</f>
        <v>0</v>
      </c>
      <c r="G23" s="13"/>
    </row>
    <row r="24" spans="2:7" ht="16.7" customHeight="1">
      <c r="B24" s="179">
        <v>19</v>
      </c>
      <c r="C24" s="14">
        <f>'विद्य्र्थ्याची माहिती'!B28</f>
        <v>0</v>
      </c>
      <c r="D24" s="13"/>
      <c r="E24" s="179">
        <v>69</v>
      </c>
      <c r="F24" s="14">
        <f>'विद्य्र्थ्याची माहिती'!B68</f>
        <v>0</v>
      </c>
      <c r="G24" s="13"/>
    </row>
    <row r="25" spans="2:7" ht="16.7" customHeight="1">
      <c r="B25" s="179">
        <v>20</v>
      </c>
      <c r="C25" s="14">
        <f>'विद्य्र्थ्याची माहिती'!B29</f>
        <v>0</v>
      </c>
      <c r="D25" s="13"/>
      <c r="E25" s="179">
        <v>70</v>
      </c>
      <c r="F25" s="14">
        <f>'विद्य्र्थ्याची माहिती'!B69</f>
        <v>0</v>
      </c>
      <c r="G25" s="13"/>
    </row>
    <row r="26" spans="2:7" ht="16.7" customHeight="1">
      <c r="B26" s="179">
        <v>21</v>
      </c>
      <c r="C26" s="14">
        <f>'विद्य्र्थ्याची माहिती'!B30</f>
        <v>0</v>
      </c>
      <c r="D26" s="13"/>
      <c r="E26" s="179">
        <v>71</v>
      </c>
      <c r="F26" s="14" t="e">
        <f>'विद्य्र्थ्याची माहिती'!#REF!</f>
        <v>#REF!</v>
      </c>
      <c r="G26" s="13"/>
    </row>
    <row r="27" spans="2:7" ht="16.7" customHeight="1">
      <c r="B27" s="179">
        <v>22</v>
      </c>
      <c r="C27" s="14">
        <f>'विद्य्र्थ्याची माहिती'!B31</f>
        <v>0</v>
      </c>
      <c r="D27" s="13"/>
      <c r="E27" s="179">
        <v>72</v>
      </c>
      <c r="F27" s="14" t="e">
        <f>'विद्य्र्थ्याची माहिती'!#REF!</f>
        <v>#REF!</v>
      </c>
      <c r="G27" s="13"/>
    </row>
    <row r="28" spans="2:7" ht="16.7" customHeight="1">
      <c r="B28" s="179">
        <v>23</v>
      </c>
      <c r="C28" s="14">
        <f>'विद्य्र्थ्याची माहिती'!B32</f>
        <v>0</v>
      </c>
      <c r="D28" s="13"/>
      <c r="E28" s="179">
        <v>73</v>
      </c>
      <c r="F28" s="14" t="e">
        <f>'विद्य्र्थ्याची माहिती'!#REF!</f>
        <v>#REF!</v>
      </c>
      <c r="G28" s="13"/>
    </row>
    <row r="29" spans="2:7" ht="16.7" customHeight="1">
      <c r="B29" s="179">
        <v>24</v>
      </c>
      <c r="C29" s="14">
        <f>'विद्य्र्थ्याची माहिती'!B33</f>
        <v>0</v>
      </c>
      <c r="D29" s="13"/>
      <c r="E29" s="179">
        <v>74</v>
      </c>
      <c r="F29" s="14" t="e">
        <f>'विद्य्र्थ्याची माहिती'!#REF!</f>
        <v>#REF!</v>
      </c>
      <c r="G29" s="13"/>
    </row>
    <row r="30" spans="2:7" ht="16.7" customHeight="1">
      <c r="B30" s="179">
        <v>25</v>
      </c>
      <c r="C30" s="14">
        <f>'विद्य्र्थ्याची माहिती'!B34</f>
        <v>0</v>
      </c>
      <c r="D30" s="13"/>
      <c r="E30" s="179">
        <v>75</v>
      </c>
      <c r="F30" s="14" t="e">
        <f>'विद्य्र्थ्याची माहिती'!#REF!</f>
        <v>#REF!</v>
      </c>
      <c r="G30" s="13"/>
    </row>
    <row r="31" spans="2:7" ht="16.7" customHeight="1">
      <c r="B31" s="179">
        <v>26</v>
      </c>
      <c r="C31" s="14">
        <f>'विद्य्र्थ्याची माहिती'!B35</f>
        <v>0</v>
      </c>
      <c r="D31" s="13"/>
      <c r="E31" s="179">
        <v>76</v>
      </c>
      <c r="F31" s="14" t="e">
        <f>'विद्य्र्थ्याची माहिती'!#REF!</f>
        <v>#REF!</v>
      </c>
      <c r="G31" s="13"/>
    </row>
    <row r="32" spans="2:7" ht="16.7" customHeight="1">
      <c r="B32" s="179">
        <v>27</v>
      </c>
      <c r="C32" s="14">
        <f>'विद्य्र्थ्याची माहिती'!B36</f>
        <v>0</v>
      </c>
      <c r="D32" s="13"/>
      <c r="E32" s="179">
        <v>77</v>
      </c>
      <c r="F32" s="14" t="e">
        <f>'विद्य्र्थ्याची माहिती'!#REF!</f>
        <v>#REF!</v>
      </c>
      <c r="G32" s="13"/>
    </row>
    <row r="33" spans="2:7" ht="16.7" customHeight="1">
      <c r="B33" s="179">
        <v>28</v>
      </c>
      <c r="C33" s="14">
        <f>'विद्य्र्थ्याची माहिती'!B37</f>
        <v>0</v>
      </c>
      <c r="D33" s="13"/>
      <c r="E33" s="179">
        <v>78</v>
      </c>
      <c r="F33" s="14" t="e">
        <f>'विद्य्र्थ्याची माहिती'!#REF!</f>
        <v>#REF!</v>
      </c>
      <c r="G33" s="13"/>
    </row>
    <row r="34" spans="2:7" ht="16.7" customHeight="1">
      <c r="B34" s="179">
        <v>29</v>
      </c>
      <c r="C34" s="14">
        <f>'विद्य्र्थ्याची माहिती'!B38</f>
        <v>0</v>
      </c>
      <c r="D34" s="13"/>
      <c r="E34" s="179">
        <v>79</v>
      </c>
      <c r="F34" s="14" t="e">
        <f>'विद्य्र्थ्याची माहिती'!#REF!</f>
        <v>#REF!</v>
      </c>
      <c r="G34" s="13"/>
    </row>
    <row r="35" spans="2:7" ht="16.7" customHeight="1">
      <c r="B35" s="179">
        <v>30</v>
      </c>
      <c r="C35" s="14">
        <f>'विद्य्र्थ्याची माहिती'!B39</f>
        <v>0</v>
      </c>
      <c r="D35" s="13"/>
      <c r="E35" s="179">
        <v>80</v>
      </c>
      <c r="F35" s="14" t="e">
        <f>'विद्य्र्थ्याची माहिती'!#REF!</f>
        <v>#REF!</v>
      </c>
      <c r="G35" s="13"/>
    </row>
    <row r="36" spans="2:7" ht="16.7" customHeight="1">
      <c r="B36" s="179">
        <v>31</v>
      </c>
      <c r="C36" s="14">
        <f>'विद्य्र्थ्याची माहिती'!B40</f>
        <v>0</v>
      </c>
      <c r="D36" s="13"/>
      <c r="E36" s="179">
        <v>81</v>
      </c>
      <c r="F36" s="14" t="e">
        <f>'विद्य्र्थ्याची माहिती'!#REF!</f>
        <v>#REF!</v>
      </c>
      <c r="G36" s="13"/>
    </row>
    <row r="37" spans="2:7" ht="16.7" customHeight="1">
      <c r="B37" s="179">
        <v>32</v>
      </c>
      <c r="C37" s="14">
        <f>'विद्य्र्थ्याची माहिती'!B41</f>
        <v>0</v>
      </c>
      <c r="D37" s="13"/>
      <c r="E37" s="179">
        <v>82</v>
      </c>
      <c r="F37" s="14" t="e">
        <f>'विद्य्र्थ्याची माहिती'!#REF!</f>
        <v>#REF!</v>
      </c>
      <c r="G37" s="13"/>
    </row>
    <row r="38" spans="2:7" ht="16.7" customHeight="1">
      <c r="B38" s="179">
        <v>33</v>
      </c>
      <c r="C38" s="14">
        <f>'विद्य्र्थ्याची माहिती'!B42</f>
        <v>0</v>
      </c>
      <c r="D38" s="13"/>
      <c r="E38" s="179">
        <v>83</v>
      </c>
      <c r="F38" s="14" t="e">
        <f>'विद्य्र्थ्याची माहिती'!#REF!</f>
        <v>#REF!</v>
      </c>
      <c r="G38" s="13"/>
    </row>
    <row r="39" spans="2:7" ht="16.7" customHeight="1">
      <c r="B39" s="179">
        <v>34</v>
      </c>
      <c r="C39" s="14">
        <f>'विद्य्र्थ्याची माहिती'!B43</f>
        <v>0</v>
      </c>
      <c r="D39" s="13"/>
      <c r="E39" s="179">
        <v>84</v>
      </c>
      <c r="F39" s="14" t="e">
        <f>'विद्य्र्थ्याची माहिती'!#REF!</f>
        <v>#REF!</v>
      </c>
      <c r="G39" s="13"/>
    </row>
    <row r="40" spans="2:7" ht="16.7" customHeight="1">
      <c r="B40" s="179">
        <v>35</v>
      </c>
      <c r="C40" s="14">
        <f>'विद्य्र्थ्याची माहिती'!B44</f>
        <v>0</v>
      </c>
      <c r="D40" s="13"/>
      <c r="E40" s="179">
        <v>85</v>
      </c>
      <c r="F40" s="14" t="e">
        <f>'विद्य्र्थ्याची माहिती'!#REF!</f>
        <v>#REF!</v>
      </c>
      <c r="G40" s="13"/>
    </row>
    <row r="41" spans="2:7" ht="16.7" customHeight="1">
      <c r="B41" s="179">
        <v>36</v>
      </c>
      <c r="C41" s="14">
        <f>'विद्य्र्थ्याची माहिती'!B45</f>
        <v>0</v>
      </c>
      <c r="D41" s="13"/>
      <c r="E41" s="179">
        <v>86</v>
      </c>
      <c r="F41" s="14" t="e">
        <f>'विद्य्र्थ्याची माहिती'!#REF!</f>
        <v>#REF!</v>
      </c>
      <c r="G41" s="13"/>
    </row>
    <row r="42" spans="2:7" ht="16.7" customHeight="1">
      <c r="B42" s="179">
        <v>37</v>
      </c>
      <c r="C42" s="14">
        <f>'विद्य्र्थ्याची माहिती'!B46</f>
        <v>0</v>
      </c>
      <c r="D42" s="13"/>
      <c r="E42" s="179">
        <v>87</v>
      </c>
      <c r="F42" s="14" t="e">
        <f>'विद्य्र्थ्याची माहिती'!#REF!</f>
        <v>#REF!</v>
      </c>
      <c r="G42" s="13"/>
    </row>
    <row r="43" spans="2:7" ht="16.7" customHeight="1">
      <c r="B43" s="179">
        <v>38</v>
      </c>
      <c r="C43" s="14">
        <f>'विद्य्र्थ्याची माहिती'!B47</f>
        <v>0</v>
      </c>
      <c r="D43" s="13"/>
      <c r="E43" s="179">
        <v>88</v>
      </c>
      <c r="F43" s="14" t="e">
        <f>'विद्य्र्थ्याची माहिती'!#REF!</f>
        <v>#REF!</v>
      </c>
      <c r="G43" s="13"/>
    </row>
    <row r="44" spans="2:7" ht="16.7" customHeight="1">
      <c r="B44" s="179">
        <v>39</v>
      </c>
      <c r="C44" s="14">
        <f>'विद्य्र्थ्याची माहिती'!B48</f>
        <v>0</v>
      </c>
      <c r="D44" s="13"/>
      <c r="E44" s="179">
        <v>89</v>
      </c>
      <c r="F44" s="14" t="e">
        <f>'विद्य्र्थ्याची माहिती'!#REF!</f>
        <v>#REF!</v>
      </c>
      <c r="G44" s="13"/>
    </row>
    <row r="45" spans="2:7" ht="16.7" customHeight="1">
      <c r="B45" s="179">
        <v>40</v>
      </c>
      <c r="C45" s="14">
        <f>'विद्य्र्थ्याची माहिती'!B49</f>
        <v>0</v>
      </c>
      <c r="D45" s="13"/>
      <c r="E45" s="179">
        <v>90</v>
      </c>
      <c r="F45" s="14" t="e">
        <f>'विद्य्र्थ्याची माहिती'!#REF!</f>
        <v>#REF!</v>
      </c>
      <c r="G45" s="13"/>
    </row>
    <row r="46" spans="2:7" ht="16.7" customHeight="1">
      <c r="B46" s="179">
        <v>41</v>
      </c>
      <c r="C46" s="14">
        <f>'विद्य्र्थ्याची माहिती'!B40</f>
        <v>0</v>
      </c>
      <c r="D46" s="13"/>
      <c r="E46" s="179">
        <v>91</v>
      </c>
      <c r="F46" s="14" t="e">
        <f>'विद्य्र्थ्याची माहिती'!#REF!</f>
        <v>#REF!</v>
      </c>
      <c r="G46" s="13"/>
    </row>
    <row r="47" spans="2:7" ht="16.7" customHeight="1">
      <c r="B47" s="179">
        <v>42</v>
      </c>
      <c r="C47" s="14">
        <f>'विद्य्र्थ्याची माहिती'!B41</f>
        <v>0</v>
      </c>
      <c r="D47" s="13"/>
      <c r="E47" s="179">
        <v>92</v>
      </c>
      <c r="F47" s="14" t="e">
        <f>'विद्य्र्थ्याची माहिती'!#REF!</f>
        <v>#REF!</v>
      </c>
      <c r="G47" s="13"/>
    </row>
    <row r="48" spans="2:7" ht="16.7" customHeight="1">
      <c r="B48" s="179">
        <v>43</v>
      </c>
      <c r="C48" s="14">
        <f>'विद्य्र्थ्याची माहिती'!B42</f>
        <v>0</v>
      </c>
      <c r="D48" s="13"/>
      <c r="E48" s="179">
        <v>93</v>
      </c>
      <c r="F48" s="14" t="e">
        <f>'विद्य्र्थ्याची माहिती'!#REF!</f>
        <v>#REF!</v>
      </c>
      <c r="G48" s="13"/>
    </row>
    <row r="49" spans="2:7" ht="16.7" customHeight="1">
      <c r="B49" s="179">
        <v>44</v>
      </c>
      <c r="C49" s="14">
        <f>'विद्य्र्थ्याची माहिती'!B43</f>
        <v>0</v>
      </c>
      <c r="D49" s="13"/>
      <c r="E49" s="179">
        <v>94</v>
      </c>
      <c r="F49" s="14" t="e">
        <f>'विद्य्र्थ्याची माहिती'!#REF!</f>
        <v>#REF!</v>
      </c>
      <c r="G49" s="13"/>
    </row>
    <row r="50" spans="2:7" ht="16.7" customHeight="1">
      <c r="B50" s="179">
        <v>45</v>
      </c>
      <c r="C50" s="14">
        <f>'विद्य्र्थ्याची माहिती'!B44</f>
        <v>0</v>
      </c>
      <c r="D50" s="13"/>
      <c r="E50" s="179">
        <v>95</v>
      </c>
      <c r="F50" s="14" t="e">
        <f>'विद्य्र्थ्याची माहिती'!#REF!</f>
        <v>#REF!</v>
      </c>
      <c r="G50" s="13"/>
    </row>
    <row r="51" spans="2:7" ht="16.7" customHeight="1">
      <c r="B51" s="179">
        <v>46</v>
      </c>
      <c r="C51" s="14">
        <f>'विद्य्र्थ्याची माहिती'!B45</f>
        <v>0</v>
      </c>
      <c r="D51" s="13"/>
      <c r="E51" s="179">
        <v>96</v>
      </c>
      <c r="F51" s="14" t="e">
        <f>'विद्य्र्थ्याची माहिती'!#REF!</f>
        <v>#REF!</v>
      </c>
      <c r="G51" s="13"/>
    </row>
    <row r="52" spans="2:7" ht="16.7" customHeight="1">
      <c r="B52" s="179">
        <v>47</v>
      </c>
      <c r="C52" s="14">
        <f>'विद्य्र्थ्याची माहिती'!B46</f>
        <v>0</v>
      </c>
      <c r="D52" s="13"/>
      <c r="E52" s="179">
        <v>97</v>
      </c>
      <c r="F52" s="14" t="e">
        <f>'विद्य्र्थ्याची माहिती'!#REF!</f>
        <v>#REF!</v>
      </c>
      <c r="G52" s="13"/>
    </row>
    <row r="53" spans="2:7" ht="16.7" customHeight="1">
      <c r="B53" s="179">
        <v>48</v>
      </c>
      <c r="C53" s="14">
        <f>'विद्य्र्थ्याची माहिती'!B47</f>
        <v>0</v>
      </c>
      <c r="D53" s="13"/>
      <c r="E53" s="179">
        <v>98</v>
      </c>
      <c r="F53" s="14" t="e">
        <f>'विद्य्र्थ्याची माहिती'!#REF!</f>
        <v>#REF!</v>
      </c>
      <c r="G53" s="13"/>
    </row>
    <row r="54" spans="2:7" ht="16.7" customHeight="1">
      <c r="B54" s="179">
        <v>49</v>
      </c>
      <c r="C54" s="14">
        <f>'विद्य्र्थ्याची माहिती'!B48</f>
        <v>0</v>
      </c>
      <c r="D54" s="13"/>
      <c r="E54" s="179">
        <v>99</v>
      </c>
      <c r="F54" s="14" t="e">
        <f>'विद्य्र्थ्याची माहिती'!#REF!</f>
        <v>#REF!</v>
      </c>
      <c r="G54" s="13"/>
    </row>
    <row r="55" spans="2:7" ht="16.7" customHeight="1">
      <c r="B55" s="179">
        <v>50</v>
      </c>
      <c r="C55" s="14">
        <f>'विद्य्र्थ्याची माहिती'!B49</f>
        <v>0</v>
      </c>
      <c r="D55" s="13"/>
      <c r="E55" s="179">
        <v>100</v>
      </c>
      <c r="F55" s="14" t="e">
        <f>'विद्य्र्थ्याची माहिती'!#REF!</f>
        <v>#REF!</v>
      </c>
      <c r="G55" s="13"/>
    </row>
    <row r="76" spans="2:2" ht="16.7" customHeight="1">
      <c r="B76" s="12"/>
    </row>
  </sheetData>
  <sheetProtection algorithmName="SHA-512" hashValue="sziGFPtq/yCiz3ck3W5fSkhRKwuqCZXwmk7JCe1MZMoO9hiq6ScqUsL5mejI0RGEzqRWKhLTPL67WDs4AG0nQA==" saltValue="aKsTWxd6Lmrf9a6Jguqs0g==" spinCount="100000" sheet="1" objects="1" scenarios="1"/>
  <mergeCells count="4">
    <mergeCell ref="B2:G2"/>
    <mergeCell ref="B3:G3"/>
    <mergeCell ref="E4:G4"/>
    <mergeCell ref="B1:G1"/>
  </mergeCells>
  <pageMargins left="0.45" right="0.2" top="0.75" bottom="0.75" header="0" footer="0"/>
  <pageSetup paperSize="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00000"/>
  </sheetPr>
  <dimension ref="A1:U127"/>
  <sheetViews>
    <sheetView view="pageBreakPreview" zoomScale="60" workbookViewId="0">
      <pane ySplit="6" topLeftCell="A7" activePane="bottomLeft" state="frozen"/>
      <selection activeCell="Z22" sqref="Z22"/>
      <selection pane="bottomLeft" activeCell="Z22" sqref="Z22"/>
    </sheetView>
  </sheetViews>
  <sheetFormatPr defaultRowHeight="29.25" customHeight="1"/>
  <cols>
    <col min="1" max="1" width="5.42578125" style="7" customWidth="1"/>
    <col min="2" max="2" width="19.7109375" style="7" customWidth="1"/>
    <col min="3" max="12" width="6.140625" style="7" customWidth="1"/>
    <col min="13" max="13" width="9.85546875" style="7" customWidth="1"/>
    <col min="14" max="21" width="9.140625" style="7"/>
    <col min="22" max="31" width="9.140625" style="7" customWidth="1"/>
    <col min="32" max="16384" width="9.140625" style="7"/>
  </cols>
  <sheetData>
    <row r="1" spans="1:19" ht="29.25" customHeight="1">
      <c r="A1" s="534" t="str">
        <f>MASTER!B4</f>
        <v>आदिवासी उन्नती सेवा मंडळ, राजूर, ता. अकोले जि.अहिल्यानगर संचालित...</v>
      </c>
      <c r="B1" s="535"/>
      <c r="C1" s="535"/>
      <c r="D1" s="535"/>
      <c r="E1" s="535"/>
      <c r="F1" s="535"/>
      <c r="G1" s="535"/>
      <c r="H1" s="535"/>
      <c r="I1" s="535"/>
      <c r="J1" s="535"/>
      <c r="K1" s="535"/>
      <c r="L1" s="535"/>
      <c r="M1" s="536"/>
    </row>
    <row r="2" spans="1:19" ht="29.25" customHeight="1">
      <c r="A2" s="537" t="str">
        <f>MASTER!B5</f>
        <v>अनुदानित माध्यमिक आश्रमशाळा, एकदरे, ता. अकोले जि. अहिल्यानगर</v>
      </c>
      <c r="B2" s="538"/>
      <c r="C2" s="538"/>
      <c r="D2" s="538"/>
      <c r="E2" s="538"/>
      <c r="F2" s="538"/>
      <c r="G2" s="538"/>
      <c r="H2" s="538"/>
      <c r="I2" s="538"/>
      <c r="J2" s="538"/>
      <c r="K2" s="538"/>
      <c r="L2" s="538"/>
      <c r="M2" s="539"/>
    </row>
    <row r="3" spans="1:19" ht="29.25" customHeight="1" thickBot="1">
      <c r="A3" s="540"/>
      <c r="B3" s="541"/>
      <c r="C3" s="541"/>
      <c r="D3" s="541"/>
      <c r="E3" s="541"/>
      <c r="F3" s="541"/>
      <c r="G3" s="541"/>
      <c r="H3" s="541"/>
      <c r="I3" s="541"/>
      <c r="J3" s="541"/>
      <c r="K3" s="541"/>
      <c r="L3" s="541"/>
      <c r="M3" s="542"/>
    </row>
    <row r="4" spans="1:19" ht="29.25" customHeight="1">
      <c r="A4" s="543" t="s">
        <v>23</v>
      </c>
      <c r="B4" s="544"/>
      <c r="C4" s="545" t="str">
        <f>VLOOKUP(L4,'विद्य्र्थ्याची माहिती'!A10:G69,2,0)</f>
        <v>चि. समीर यशवंत देशमुख सखाराम</v>
      </c>
      <c r="D4" s="546"/>
      <c r="E4" s="546"/>
      <c r="F4" s="546"/>
      <c r="G4" s="546"/>
      <c r="H4" s="547"/>
      <c r="I4" s="548" t="s">
        <v>191</v>
      </c>
      <c r="J4" s="548"/>
      <c r="K4" s="548"/>
      <c r="L4" s="549">
        <v>1</v>
      </c>
      <c r="M4" s="550"/>
      <c r="S4" s="12"/>
    </row>
    <row r="5" spans="1:19" ht="29.25" customHeight="1">
      <c r="A5" s="551" t="s">
        <v>25</v>
      </c>
      <c r="B5" s="552"/>
      <c r="C5" s="553" t="str">
        <f>VLOOKUP(L4,'विद्य्र्थ्याची माहिती'!A10:G69,3,0)</f>
        <v>श्री. यशवंत रामनाथ देशमुख</v>
      </c>
      <c r="D5" s="554"/>
      <c r="E5" s="554"/>
      <c r="F5" s="554"/>
      <c r="G5" s="554"/>
      <c r="H5" s="555"/>
      <c r="I5" s="556" t="s">
        <v>39</v>
      </c>
      <c r="J5" s="556"/>
      <c r="K5" s="556"/>
      <c r="L5" s="557" t="str">
        <f>MASTER!B6</f>
        <v>9 वी</v>
      </c>
      <c r="M5" s="558"/>
    </row>
    <row r="6" spans="1:19" ht="29.25" customHeight="1">
      <c r="A6" s="551" t="s">
        <v>196</v>
      </c>
      <c r="B6" s="552"/>
      <c r="C6" s="557" t="str">
        <f>VLOOKUP(L4,'विद्य्र्थ्याची माहिती'!A10:G69,4,0)</f>
        <v>मू. बिताका, पो. एकदरे</v>
      </c>
      <c r="D6" s="557"/>
      <c r="E6" s="557"/>
      <c r="F6" s="557"/>
      <c r="G6" s="557"/>
      <c r="H6" s="557"/>
      <c r="I6" s="556" t="s">
        <v>27</v>
      </c>
      <c r="J6" s="556"/>
      <c r="K6" s="556"/>
      <c r="L6" s="559">
        <f>VLOOKUP(L4,'विद्य्र्थ्याची माहिती'!A10:G69,7,0)</f>
        <v>37707</v>
      </c>
      <c r="M6" s="560"/>
    </row>
    <row r="7" spans="1:19" ht="29.25" customHeight="1" thickBot="1">
      <c r="A7" s="561"/>
      <c r="B7" s="562"/>
      <c r="C7" s="563" t="str">
        <f>VLOOKUP(L4,'विद्य्र्थ्याची माहिती'!A10:G69,5,0)</f>
        <v>ता. अकोले, जि. अहिल्यामागर</v>
      </c>
      <c r="D7" s="563"/>
      <c r="E7" s="563"/>
      <c r="F7" s="563"/>
      <c r="G7" s="563"/>
      <c r="H7" s="563"/>
      <c r="I7" s="564" t="s">
        <v>197</v>
      </c>
      <c r="J7" s="564"/>
      <c r="K7" s="564"/>
      <c r="L7" s="563">
        <f>VLOOKUP(L4,'विद्य्र्थ्याची माहिती'!A10:G69,6,0)</f>
        <v>533</v>
      </c>
      <c r="M7" s="565"/>
    </row>
    <row r="8" spans="1:19" ht="29.25" customHeight="1" thickBot="1">
      <c r="A8" s="566" t="s">
        <v>26</v>
      </c>
      <c r="B8" s="567"/>
      <c r="C8" s="570" t="s">
        <v>8</v>
      </c>
      <c r="D8" s="571"/>
      <c r="E8" s="572"/>
      <c r="F8" s="570" t="s">
        <v>52</v>
      </c>
      <c r="G8" s="571"/>
      <c r="H8" s="571"/>
      <c r="I8" s="570" t="s">
        <v>108</v>
      </c>
      <c r="J8" s="571"/>
      <c r="K8" s="571"/>
      <c r="L8" s="571"/>
      <c r="M8" s="572"/>
    </row>
    <row r="9" spans="1:19" ht="29.25" customHeight="1">
      <c r="A9" s="568"/>
      <c r="B9" s="569"/>
      <c r="C9" s="573" t="s">
        <v>104</v>
      </c>
      <c r="D9" s="575" t="s">
        <v>90</v>
      </c>
      <c r="E9" s="578" t="s">
        <v>105</v>
      </c>
      <c r="F9" s="573" t="s">
        <v>120</v>
      </c>
      <c r="G9" s="575" t="s">
        <v>90</v>
      </c>
      <c r="H9" s="578" t="s">
        <v>106</v>
      </c>
      <c r="I9" s="573" t="s">
        <v>107</v>
      </c>
      <c r="J9" s="587" t="s">
        <v>129</v>
      </c>
      <c r="K9" s="575" t="s">
        <v>333</v>
      </c>
      <c r="L9" s="575" t="s">
        <v>35</v>
      </c>
      <c r="M9" s="576" t="s">
        <v>6</v>
      </c>
    </row>
    <row r="10" spans="1:19" ht="29.25" customHeight="1">
      <c r="A10" s="568"/>
      <c r="B10" s="569"/>
      <c r="C10" s="574"/>
      <c r="D10" s="494"/>
      <c r="E10" s="579"/>
      <c r="F10" s="574"/>
      <c r="G10" s="494"/>
      <c r="H10" s="579"/>
      <c r="I10" s="574"/>
      <c r="J10" s="588"/>
      <c r="K10" s="494"/>
      <c r="L10" s="494"/>
      <c r="M10" s="577"/>
    </row>
    <row r="11" spans="1:19" ht="29.25" customHeight="1">
      <c r="A11" s="568"/>
      <c r="B11" s="569"/>
      <c r="C11" s="574"/>
      <c r="D11" s="494"/>
      <c r="E11" s="579"/>
      <c r="F11" s="574"/>
      <c r="G11" s="494"/>
      <c r="H11" s="579"/>
      <c r="I11" s="574"/>
      <c r="J11" s="588"/>
      <c r="K11" s="494"/>
      <c r="L11" s="494"/>
      <c r="M11" s="577"/>
    </row>
    <row r="12" spans="1:19" ht="29.25" customHeight="1" thickBot="1">
      <c r="A12" s="568"/>
      <c r="B12" s="569"/>
      <c r="C12" s="574"/>
      <c r="D12" s="494"/>
      <c r="E12" s="579"/>
      <c r="F12" s="574"/>
      <c r="G12" s="494"/>
      <c r="H12" s="579"/>
      <c r="I12" s="574"/>
      <c r="J12" s="588"/>
      <c r="K12" s="494"/>
      <c r="L12" s="494"/>
      <c r="M12" s="577"/>
    </row>
    <row r="13" spans="1:19" ht="29.25" customHeight="1" thickBot="1">
      <c r="A13" s="580" t="s">
        <v>127</v>
      </c>
      <c r="B13" s="581"/>
      <c r="C13" s="136">
        <v>80</v>
      </c>
      <c r="D13" s="137">
        <v>20</v>
      </c>
      <c r="E13" s="138">
        <v>100</v>
      </c>
      <c r="F13" s="136">
        <v>80</v>
      </c>
      <c r="G13" s="137">
        <v>20</v>
      </c>
      <c r="H13" s="138">
        <v>100</v>
      </c>
      <c r="I13" s="139">
        <v>200</v>
      </c>
      <c r="J13" s="140">
        <v>100</v>
      </c>
      <c r="K13" s="137" t="s">
        <v>332</v>
      </c>
      <c r="L13" s="137"/>
      <c r="M13" s="138">
        <v>100</v>
      </c>
    </row>
    <row r="14" spans="1:19" ht="29.25" customHeight="1" thickBot="1">
      <c r="A14" s="582" t="str">
        <f>MASTER!A15</f>
        <v>मराठी</v>
      </c>
      <c r="B14" s="583"/>
      <c r="C14" s="141">
        <f>VLOOKUP(L4,प्र.भाषा!A10:M69,3,0)</f>
        <v>62</v>
      </c>
      <c r="D14" s="142">
        <f>VLOOKUP(L4,प्र.भाषा!A10:M69,4,0)</f>
        <v>18</v>
      </c>
      <c r="E14" s="143">
        <f>VLOOKUP(L4,प्र.भाषा!A10:M69,5,0)</f>
        <v>80</v>
      </c>
      <c r="F14" s="144">
        <f>VLOOKUP(L4,प्र.भाषा!A10:M69,6,0)</f>
        <v>60</v>
      </c>
      <c r="G14" s="145">
        <f>VLOOKUP(L4,प्र.भाषा!A10:M69,7,0)</f>
        <v>10</v>
      </c>
      <c r="H14" s="146">
        <f>VLOOKUP(L4,प्र.भाषा!A10:M69,8,0)</f>
        <v>70</v>
      </c>
      <c r="I14" s="147">
        <f>VLOOKUP(L4,प्र.भाषा!A10:M69,9,0)</f>
        <v>150</v>
      </c>
      <c r="J14" s="148">
        <f>VLOOKUP(L4,प्र.भाषा!A10:M69,10,0)</f>
        <v>75</v>
      </c>
      <c r="K14" s="584" t="s">
        <v>322</v>
      </c>
      <c r="L14" s="149">
        <f>VLOOKUP(L4,प्र.भाषा!A10:M69,11,0)</f>
        <v>3</v>
      </c>
      <c r="M14" s="150">
        <f>VLOOKUP(L4,प्र.भाषा!A10:M69,12,0)</f>
        <v>78</v>
      </c>
    </row>
    <row r="15" spans="1:19" ht="29.25" customHeight="1" thickBot="1">
      <c r="A15" s="582" t="str">
        <f>MASTER!A16</f>
        <v>हिंदी</v>
      </c>
      <c r="B15" s="583"/>
      <c r="C15" s="147">
        <f>VLOOKUP(L4,'व्दि.or संयुक्त भा'!A10:M69,3,0)</f>
        <v>52</v>
      </c>
      <c r="D15" s="144">
        <f>VLOOKUP(L4,'व्दि.or संयुक्त भा'!A10:M69,4,0)</f>
        <v>20</v>
      </c>
      <c r="E15" s="143">
        <f>VLOOKUP(L4,'व्दि.or संयुक्त भा'!A10:M69,5,0)</f>
        <v>72</v>
      </c>
      <c r="F15" s="144">
        <f>VLOOKUP(L4,'व्दि.or संयुक्त भा'!A10:M69,6,0)</f>
        <v>46</v>
      </c>
      <c r="G15" s="145">
        <f>VLOOKUP(L4,'व्दि.or संयुक्त भा'!A10:M69,7,0)</f>
        <v>17</v>
      </c>
      <c r="H15" s="146">
        <f>VLOOKUP(L4,'व्दि.or संयुक्त भा'!A10:M69,8,0)</f>
        <v>63</v>
      </c>
      <c r="I15" s="147">
        <f>VLOOKUP(L4,'व्दि.or संयुक्त भा'!A10:M69,9,0)</f>
        <v>135</v>
      </c>
      <c r="J15" s="148">
        <f>VLOOKUP(L4,'व्दि.or संयुक्त भा'!A10:M69,10,0)</f>
        <v>68</v>
      </c>
      <c r="K15" s="585"/>
      <c r="L15" s="149">
        <f>VLOOKUP(L4,'व्दि.or संयुक्त भा'!A10:M69,11,0)</f>
        <v>7</v>
      </c>
      <c r="M15" s="150">
        <f>VLOOKUP(L4,'व्दि.or संयुक्त भा'!A10:M69,12,0)</f>
        <v>75</v>
      </c>
    </row>
    <row r="16" spans="1:19" ht="29.25" customHeight="1" thickBot="1">
      <c r="A16" s="582" t="str">
        <f>MASTER!A17</f>
        <v>इंग्रजी</v>
      </c>
      <c r="B16" s="583"/>
      <c r="C16" s="147">
        <f>VLOOKUP(L4,'तृ. भाषा'!A10:M69,3,0)</f>
        <v>51</v>
      </c>
      <c r="D16" s="142">
        <f>VLOOKUP(L4,'तृ. भाषा'!A10:M69,4,0)</f>
        <v>19</v>
      </c>
      <c r="E16" s="151">
        <f>VLOOKUP(L4,'तृ. भाषा'!A10:M69,5,0)</f>
        <v>70</v>
      </c>
      <c r="F16" s="152">
        <f>VLOOKUP(L4,'तृ. भाषा'!A10:M69,6,0)</f>
        <v>53</v>
      </c>
      <c r="G16" s="144">
        <f>VLOOKUP(L4,'तृ. भाषा'!A10:M69,7,0)</f>
        <v>16</v>
      </c>
      <c r="H16" s="146">
        <f>VLOOKUP(L4,'तृ. भाषा'!A10:M69,8,0)</f>
        <v>69</v>
      </c>
      <c r="I16" s="153">
        <f>VLOOKUP(L4,'तृ. भाषा'!A10:M69,9,0)</f>
        <v>139</v>
      </c>
      <c r="J16" s="154">
        <f>VLOOKUP(L4,'तृ. भाषा'!A10:M69,10,0)</f>
        <v>70</v>
      </c>
      <c r="K16" s="586"/>
      <c r="L16" s="149">
        <f>VLOOKUP(L4,'तृ. भाषा'!A10:M69,11,0)</f>
        <v>8</v>
      </c>
      <c r="M16" s="150">
        <f>VLOOKUP(L4,'तृ. भाषा'!A10:M69,12,0)</f>
        <v>78</v>
      </c>
    </row>
    <row r="17" spans="1:21" ht="29.25" customHeight="1">
      <c r="A17" s="606" t="str">
        <f>MASTER!A18</f>
        <v>गणित</v>
      </c>
      <c r="B17" s="193" t="s">
        <v>130</v>
      </c>
      <c r="C17" s="155">
        <f>VLOOKUP(L4,गणित!A10:Q69,3,0)</f>
        <v>25</v>
      </c>
      <c r="D17" s="593"/>
      <c r="E17" s="594"/>
      <c r="F17" s="156">
        <f>VLOOKUP(L4,गणित!A10:Q69,8,0)</f>
        <v>15</v>
      </c>
      <c r="G17" s="593"/>
      <c r="H17" s="597"/>
      <c r="I17" s="599"/>
      <c r="J17" s="600"/>
      <c r="K17" s="584" t="s">
        <v>322</v>
      </c>
      <c r="L17" s="603">
        <f>VLOOKUP(L4,गणित!A10:Q69,15,0)</f>
        <v>14</v>
      </c>
      <c r="M17" s="589">
        <f>VLOOKUP(L4,गणित!A10:Q69,16,0)</f>
        <v>78</v>
      </c>
    </row>
    <row r="18" spans="1:21" ht="29.25" customHeight="1">
      <c r="A18" s="607"/>
      <c r="B18" s="208" t="s">
        <v>131</v>
      </c>
      <c r="C18" s="157">
        <f>VLOOKUP(L4,गणित!A10:Q69,4,0)</f>
        <v>26</v>
      </c>
      <c r="D18" s="595"/>
      <c r="E18" s="596"/>
      <c r="F18" s="209">
        <f>VLOOKUP(L4,गणित!A10:Q69,9,0)</f>
        <v>28</v>
      </c>
      <c r="G18" s="595"/>
      <c r="H18" s="598"/>
      <c r="I18" s="601"/>
      <c r="J18" s="602"/>
      <c r="K18" s="585"/>
      <c r="L18" s="604"/>
      <c r="M18" s="590"/>
    </row>
    <row r="19" spans="1:21" ht="29.25" customHeight="1" thickBot="1">
      <c r="A19" s="608"/>
      <c r="B19" s="158" t="s">
        <v>6</v>
      </c>
      <c r="C19" s="159">
        <f>VLOOKUP(L4,गणित!A10:Q69,5,0)</f>
        <v>51</v>
      </c>
      <c r="D19" s="160">
        <f>VLOOKUP(L4,गणित!A10:Q69,6,0)</f>
        <v>18</v>
      </c>
      <c r="E19" s="161">
        <f>VLOOKUP(L4,गणित!A10:Q69,7,0)</f>
        <v>69</v>
      </c>
      <c r="F19" s="162">
        <f>VLOOKUP(L4,गणित!A10:Q69,10,0)</f>
        <v>43</v>
      </c>
      <c r="G19" s="163">
        <f>VLOOKUP(L4,गणित!A10:Q69,11,0)</f>
        <v>15</v>
      </c>
      <c r="H19" s="158">
        <f>VLOOKUP(L4,गणित!A10:Q69,12,0)</f>
        <v>58</v>
      </c>
      <c r="I19" s="164">
        <f>VLOOKUP(L4,गणित!A10:Q69,13,0)</f>
        <v>127</v>
      </c>
      <c r="J19" s="158">
        <f>VLOOKUP(L4,गणित!A10:Q69,14,0)</f>
        <v>64</v>
      </c>
      <c r="K19" s="585"/>
      <c r="L19" s="605"/>
      <c r="M19" s="591"/>
    </row>
    <row r="20" spans="1:21" ht="29.25" customHeight="1">
      <c r="A20" s="592" t="str">
        <f>MASTER!A19</f>
        <v>विज्ञान</v>
      </c>
      <c r="B20" s="194" t="s">
        <v>132</v>
      </c>
      <c r="C20" s="155">
        <f>VLOOKUP(L4,'विज्ञान '!A10:Q69,3,0)</f>
        <v>16</v>
      </c>
      <c r="D20" s="593"/>
      <c r="E20" s="594"/>
      <c r="F20" s="156">
        <f>VLOOKUP(L4,'विज्ञान '!A10:Q69,8,0)</f>
        <v>20</v>
      </c>
      <c r="G20" s="593"/>
      <c r="H20" s="597"/>
      <c r="I20" s="599"/>
      <c r="J20" s="600"/>
      <c r="K20" s="585"/>
      <c r="L20" s="603">
        <f>VLOOKUP(L4,'विज्ञान '!A10:Q69,15,0)</f>
        <v>5</v>
      </c>
      <c r="M20" s="589">
        <f>VLOOKUP(L4,'विज्ञान '!A10:Q69,16,0)</f>
        <v>52</v>
      </c>
    </row>
    <row r="21" spans="1:21" ht="29.25" customHeight="1">
      <c r="A21" s="592"/>
      <c r="B21" s="208" t="s">
        <v>133</v>
      </c>
      <c r="C21" s="157">
        <f>VLOOKUP(L4,'विज्ञान '!A10:Q69,4,0)</f>
        <v>19</v>
      </c>
      <c r="D21" s="595"/>
      <c r="E21" s="596"/>
      <c r="F21" s="209">
        <f>VLOOKUP(L4,'विज्ञान '!A10:Q69,9,0)</f>
        <v>13</v>
      </c>
      <c r="G21" s="595"/>
      <c r="H21" s="598"/>
      <c r="I21" s="601"/>
      <c r="J21" s="602"/>
      <c r="K21" s="585"/>
      <c r="L21" s="604"/>
      <c r="M21" s="590"/>
    </row>
    <row r="22" spans="1:21" ht="29.25" customHeight="1" thickBot="1">
      <c r="A22" s="592"/>
      <c r="B22" s="158" t="s">
        <v>6</v>
      </c>
      <c r="C22" s="159">
        <f>VLOOKUP(L4,'विज्ञान '!A10:Q69,5,0)</f>
        <v>35</v>
      </c>
      <c r="D22" s="160">
        <f>VLOOKUP(L4,'विज्ञान '!A10:Q69,6,0)</f>
        <v>9</v>
      </c>
      <c r="E22" s="161">
        <f>VLOOKUP(L4,'विज्ञान '!A10:Q69,7,0)</f>
        <v>44</v>
      </c>
      <c r="F22" s="165">
        <f>VLOOKUP(L4,'विज्ञान '!A10:Q69,10,0)</f>
        <v>33</v>
      </c>
      <c r="G22" s="160">
        <f>VLOOKUP(L4,'विज्ञान '!A10:Q69,11,0)</f>
        <v>16</v>
      </c>
      <c r="H22" s="166">
        <f>VLOOKUP(L4,'विज्ञान '!A10:Q69,12,0)</f>
        <v>49</v>
      </c>
      <c r="I22" s="164">
        <f>VLOOKUP(L4,'विज्ञान '!A10:Q69,13,0)</f>
        <v>93</v>
      </c>
      <c r="J22" s="167">
        <f>VLOOKUP(L4,'विज्ञान '!A10:Q69,14,0)</f>
        <v>47</v>
      </c>
      <c r="K22" s="586"/>
      <c r="L22" s="605"/>
      <c r="M22" s="591"/>
    </row>
    <row r="23" spans="1:21" ht="29.25" customHeight="1">
      <c r="A23" s="606" t="str">
        <f>MASTER!A20</f>
        <v>समाजशास्रे</v>
      </c>
      <c r="B23" s="193" t="s">
        <v>75</v>
      </c>
      <c r="C23" s="155">
        <f>VLOOKUP(L4,'समाज शास्र'!A10:Q69,3,0)</f>
        <v>1</v>
      </c>
      <c r="D23" s="593"/>
      <c r="E23" s="594"/>
      <c r="F23" s="156">
        <f>VLOOKUP(L4,'समाज शास्र'!A10:Q69,8,0)</f>
        <v>24</v>
      </c>
      <c r="G23" s="593"/>
      <c r="H23" s="597"/>
      <c r="I23" s="599"/>
      <c r="J23" s="619"/>
      <c r="K23" s="584" t="s">
        <v>322</v>
      </c>
      <c r="L23" s="621">
        <f>VLOOKUP(L4,'समाज शास्र'!A10:Q69,15,0)</f>
        <v>10</v>
      </c>
      <c r="M23" s="589">
        <f>VLOOKUP(L4,'समाज शास्र'!A10:Q69,16,0)</f>
        <v>53</v>
      </c>
    </row>
    <row r="24" spans="1:21" ht="29.25" customHeight="1">
      <c r="A24" s="607"/>
      <c r="B24" s="208" t="s">
        <v>69</v>
      </c>
      <c r="C24" s="157">
        <f>VLOOKUP(L4,'समाज शास्र'!A10:Q69,4,0)</f>
        <v>10</v>
      </c>
      <c r="D24" s="595"/>
      <c r="E24" s="596"/>
      <c r="F24" s="209">
        <f>VLOOKUP(L4,'समाज शास्र'!A10:Q69,9,0)</f>
        <v>23</v>
      </c>
      <c r="G24" s="595"/>
      <c r="H24" s="598"/>
      <c r="I24" s="601"/>
      <c r="J24" s="620"/>
      <c r="K24" s="585"/>
      <c r="L24" s="622"/>
      <c r="M24" s="590"/>
    </row>
    <row r="25" spans="1:21" ht="29.25" customHeight="1" thickBot="1">
      <c r="A25" s="608"/>
      <c r="B25" s="158" t="s">
        <v>6</v>
      </c>
      <c r="C25" s="159">
        <f>VLOOKUP(L4,'समाज शास्र'!A10:Q69,5,0)</f>
        <v>11</v>
      </c>
      <c r="D25" s="160">
        <f>VLOOKUP(L4,'समाज शास्र'!A10:Q69,6,0)</f>
        <v>11</v>
      </c>
      <c r="E25" s="161">
        <f>VLOOKUP(L4,'समाज शास्र'!A10:Q69,7,0)</f>
        <v>22</v>
      </c>
      <c r="F25" s="162">
        <f>VLOOKUP(L4,'समाज शास्र'!A10:Q69,10,0)</f>
        <v>47</v>
      </c>
      <c r="G25" s="163">
        <f>VLOOKUP(L4,'समाज शास्र'!A10:Q69,11,0)</f>
        <v>16</v>
      </c>
      <c r="H25" s="161">
        <f>VLOOKUP(L4,'समाज शास्र'!A10:Q69,12,0)</f>
        <v>63</v>
      </c>
      <c r="I25" s="159">
        <f>VLOOKUP(L4,'समाज शास्र'!A10:Q69,13,0)</f>
        <v>85</v>
      </c>
      <c r="J25" s="168">
        <f>VLOOKUP(L4,'समाज शास्र'!A10:Q69,14,0)</f>
        <v>43</v>
      </c>
      <c r="K25" s="586"/>
      <c r="L25" s="623"/>
      <c r="M25" s="591"/>
    </row>
    <row r="26" spans="1:21" ht="29.25" customHeight="1">
      <c r="A26" s="609" t="s">
        <v>195</v>
      </c>
      <c r="B26" s="610"/>
      <c r="C26" s="611" t="s">
        <v>8</v>
      </c>
      <c r="D26" s="612"/>
      <c r="E26" s="169">
        <f>VLOOKUP(L4,'प्रथम सत्र परीक्षा निकाल पत्रक'!A10:P69,9,0)</f>
        <v>357</v>
      </c>
      <c r="F26" s="615" t="s">
        <v>52</v>
      </c>
      <c r="G26" s="612"/>
      <c r="H26" s="169">
        <f>VLOOKUP(L4,'व्दितीय सत्र निकाल पत्रक'!A10:P69,9,0)</f>
        <v>372</v>
      </c>
      <c r="I26" s="611" t="s">
        <v>108</v>
      </c>
      <c r="J26" s="615"/>
      <c r="K26" s="615"/>
      <c r="L26" s="612"/>
      <c r="M26" s="150">
        <f>VLOOKUP(L4,'वार्षिक निकाल पत्रक'!B10:Q69,9,0)</f>
        <v>414</v>
      </c>
    </row>
    <row r="27" spans="1:21" ht="29.25" customHeight="1" thickBot="1">
      <c r="A27" s="617" t="s">
        <v>16</v>
      </c>
      <c r="B27" s="618"/>
      <c r="C27" s="613"/>
      <c r="D27" s="614"/>
      <c r="E27" s="184">
        <f>VLOOKUP(L4,'प्रथम सत्र परीक्षा निकाल पत्रक'!A10:P69,10,0)</f>
        <v>59.5</v>
      </c>
      <c r="F27" s="616"/>
      <c r="G27" s="614"/>
      <c r="H27" s="184">
        <f>VLOOKUP(L4,'व्दितीय सत्र निकाल पत्रक'!A10:P69,10,0)</f>
        <v>62</v>
      </c>
      <c r="I27" s="613"/>
      <c r="J27" s="616"/>
      <c r="K27" s="616"/>
      <c r="L27" s="614"/>
      <c r="M27" s="170">
        <f>VLOOKUP(L4,'वार्षिक निकाल पत्रक'!B10:Q69,10,0)</f>
        <v>69</v>
      </c>
    </row>
    <row r="28" spans="1:21" ht="29.25" customHeight="1" thickBot="1">
      <c r="A28" s="627" t="s">
        <v>126</v>
      </c>
      <c r="B28" s="628"/>
      <c r="C28" s="633" t="s">
        <v>76</v>
      </c>
      <c r="D28" s="634"/>
      <c r="E28" s="634"/>
      <c r="F28" s="634"/>
      <c r="G28" s="634"/>
      <c r="H28" s="634"/>
      <c r="I28" s="634"/>
      <c r="J28" s="634"/>
      <c r="K28" s="634"/>
      <c r="L28" s="635"/>
      <c r="M28" s="171" t="str">
        <f>VLOOKUP(L4,'आ.शा.शिक्षण'!A10:P69,16,0)</f>
        <v>A</v>
      </c>
    </row>
    <row r="29" spans="1:21" ht="29.25" customHeight="1" thickBot="1">
      <c r="A29" s="629"/>
      <c r="B29" s="630"/>
      <c r="C29" s="633" t="s">
        <v>302</v>
      </c>
      <c r="D29" s="634"/>
      <c r="E29" s="634"/>
      <c r="F29" s="634"/>
      <c r="G29" s="634"/>
      <c r="H29" s="634"/>
      <c r="I29" s="634"/>
      <c r="J29" s="634"/>
      <c r="K29" s="634"/>
      <c r="L29" s="635"/>
      <c r="M29" s="171" t="str">
        <f>VLOOKUP(L4,जलसुरक्षा!A10:T69,20,0)</f>
        <v>A</v>
      </c>
    </row>
    <row r="30" spans="1:21" ht="29.25" customHeight="1" thickBot="1">
      <c r="A30" s="631"/>
      <c r="B30" s="632"/>
      <c r="C30" s="636" t="str">
        <f>MASTER!A23</f>
        <v>स्काऊट गाईड</v>
      </c>
      <c r="D30" s="637"/>
      <c r="E30" s="637"/>
      <c r="F30" s="637"/>
      <c r="G30" s="637"/>
      <c r="H30" s="637"/>
      <c r="I30" s="637"/>
      <c r="J30" s="637"/>
      <c r="K30" s="637"/>
      <c r="L30" s="638"/>
      <c r="M30" s="171" t="str">
        <f>VLOOKUP(L4,संरक्षणशास्र!A10:K69,11,0)</f>
        <v>A</v>
      </c>
      <c r="U30" s="172"/>
    </row>
    <row r="31" spans="1:21" ht="29.25" customHeight="1">
      <c r="A31" s="639" t="s">
        <v>45</v>
      </c>
      <c r="B31" s="640"/>
      <c r="C31" s="641">
        <f>VLOOKUP(L4,'वार्षिक निकाल पत्रक'!B10:Q69,11,0)</f>
        <v>1</v>
      </c>
      <c r="D31" s="642"/>
      <c r="E31" s="643"/>
      <c r="F31" s="643"/>
      <c r="G31" s="644" t="s">
        <v>41</v>
      </c>
      <c r="H31" s="644"/>
      <c r="I31" s="645" t="str">
        <f>VLOOKUP(L4,'वार्षिक निकाल पत्रक'!B10:Q69,16,0)</f>
        <v>Pass</v>
      </c>
      <c r="J31" s="645"/>
      <c r="K31" s="645"/>
      <c r="L31" s="645"/>
      <c r="M31" s="646"/>
    </row>
    <row r="32" spans="1:21" ht="29.25" customHeight="1" thickBot="1">
      <c r="A32" s="624" t="s">
        <v>128</v>
      </c>
      <c r="B32" s="625"/>
      <c r="C32" s="625"/>
      <c r="D32" s="625"/>
      <c r="E32" s="625"/>
      <c r="F32" s="625"/>
      <c r="G32" s="625"/>
      <c r="H32" s="625"/>
      <c r="I32" s="625"/>
      <c r="J32" s="625"/>
      <c r="K32" s="625"/>
      <c r="L32" s="625"/>
      <c r="M32" s="626"/>
    </row>
    <row r="127" spans="1:1" ht="29.25" customHeight="1">
      <c r="A127" s="96"/>
    </row>
  </sheetData>
  <sheetProtection algorithmName="SHA-512" hashValue="81IPSmT7TZCkg1BGqvFqed48JBZcctMCBPmKR/ok6qyk3UHu2VLheur4UPzouTr9zOCK9CEAKDXRgdjIbi7xlw==" saltValue="wKB8qnHNMaqieA2DaiUx4w==" spinCount="100000" sheet="1" objects="1" scenarios="1"/>
  <mergeCells count="72">
    <mergeCell ref="A32:M32"/>
    <mergeCell ref="A28:B30"/>
    <mergeCell ref="C28:L28"/>
    <mergeCell ref="C29:L29"/>
    <mergeCell ref="C30:L30"/>
    <mergeCell ref="A31:B31"/>
    <mergeCell ref="C31:F31"/>
    <mergeCell ref="G31:H31"/>
    <mergeCell ref="I31:M31"/>
    <mergeCell ref="M23:M25"/>
    <mergeCell ref="A26:B26"/>
    <mergeCell ref="C26:D27"/>
    <mergeCell ref="F26:G27"/>
    <mergeCell ref="I26:L27"/>
    <mergeCell ref="A27:B27"/>
    <mergeCell ref="A23:A25"/>
    <mergeCell ref="D23:E24"/>
    <mergeCell ref="G23:H24"/>
    <mergeCell ref="I23:J24"/>
    <mergeCell ref="K23:K25"/>
    <mergeCell ref="L23:L25"/>
    <mergeCell ref="H9:H12"/>
    <mergeCell ref="I9:I12"/>
    <mergeCell ref="J9:J12"/>
    <mergeCell ref="M17:M19"/>
    <mergeCell ref="A20:A22"/>
    <mergeCell ref="D20:E21"/>
    <mergeCell ref="G20:H21"/>
    <mergeCell ref="I20:J21"/>
    <mergeCell ref="L20:L22"/>
    <mergeCell ref="M20:M22"/>
    <mergeCell ref="A17:A19"/>
    <mergeCell ref="D17:E18"/>
    <mergeCell ref="G17:H18"/>
    <mergeCell ref="I17:J18"/>
    <mergeCell ref="K17:K22"/>
    <mergeCell ref="L17:L19"/>
    <mergeCell ref="A13:B13"/>
    <mergeCell ref="A14:B14"/>
    <mergeCell ref="K14:K16"/>
    <mergeCell ref="A15:B15"/>
    <mergeCell ref="A16:B16"/>
    <mergeCell ref="A7:B7"/>
    <mergeCell ref="C7:H7"/>
    <mergeCell ref="I7:K7"/>
    <mergeCell ref="L7:M7"/>
    <mergeCell ref="A8:B12"/>
    <mergeCell ref="C8:E8"/>
    <mergeCell ref="F8:H8"/>
    <mergeCell ref="I8:M8"/>
    <mergeCell ref="C9:C12"/>
    <mergeCell ref="D9:D12"/>
    <mergeCell ref="K9:K12"/>
    <mergeCell ref="L9:L12"/>
    <mergeCell ref="M9:M12"/>
    <mergeCell ref="E9:E12"/>
    <mergeCell ref="F9:F12"/>
    <mergeCell ref="G9:G12"/>
    <mergeCell ref="A5:B5"/>
    <mergeCell ref="C5:H5"/>
    <mergeCell ref="I5:K5"/>
    <mergeCell ref="L5:M5"/>
    <mergeCell ref="A6:B6"/>
    <mergeCell ref="C6:H6"/>
    <mergeCell ref="I6:K6"/>
    <mergeCell ref="L6:M6"/>
    <mergeCell ref="A1:M1"/>
    <mergeCell ref="A2:M3"/>
    <mergeCell ref="A4:B4"/>
    <mergeCell ref="C4:H4"/>
    <mergeCell ref="I4:K4"/>
    <mergeCell ref="L4:M4"/>
  </mergeCells>
  <pageMargins left="0.5" right="0.5" top="0.5" bottom="1" header="0" footer="0"/>
  <pageSetup paperSize="5" scale="99" orientation="portrait" r:id="rId1"/>
  <rowBreaks count="1" manualBreakCount="1">
    <brk id="32" max="12"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C00000"/>
  </sheetPr>
  <dimension ref="A1:Y198"/>
  <sheetViews>
    <sheetView view="pageBreakPreview" zoomScale="60" zoomScaleNormal="100" workbookViewId="0">
      <pane ySplit="8" topLeftCell="A9" activePane="bottomLeft" state="frozen"/>
      <selection activeCell="Z22" sqref="Z22"/>
      <selection pane="bottomLeft" activeCell="Z22" sqref="Z22"/>
    </sheetView>
  </sheetViews>
  <sheetFormatPr defaultRowHeight="20.100000000000001" customHeight="1"/>
  <cols>
    <col min="1" max="3" width="3" style="300" customWidth="1"/>
    <col min="4" max="4" width="9.7109375" style="300" customWidth="1"/>
    <col min="5" max="5" width="4.42578125" style="301" customWidth="1"/>
    <col min="6" max="13" width="4.5703125" style="300" customWidth="1"/>
    <col min="14" max="17" width="4.5703125" style="243" customWidth="1"/>
    <col min="18" max="21" width="6" style="243" customWidth="1"/>
    <col min="22" max="16384" width="9.140625" style="243"/>
  </cols>
  <sheetData>
    <row r="1" spans="1:25" ht="20.100000000000001" customHeight="1">
      <c r="A1" s="683" t="str">
        <f>MASTER!B4</f>
        <v>आदिवासी उन्नती सेवा मंडळ, राजूर, ता. अकोले जि.अहिल्यानगर संचालित...</v>
      </c>
      <c r="B1" s="684"/>
      <c r="C1" s="684"/>
      <c r="D1" s="684"/>
      <c r="E1" s="684"/>
      <c r="F1" s="684"/>
      <c r="G1" s="684"/>
      <c r="H1" s="684"/>
      <c r="I1" s="684"/>
      <c r="J1" s="684"/>
      <c r="K1" s="684"/>
      <c r="L1" s="684"/>
      <c r="M1" s="684"/>
      <c r="N1" s="684"/>
      <c r="O1" s="684"/>
      <c r="P1" s="684"/>
      <c r="Q1" s="684"/>
      <c r="R1" s="684"/>
      <c r="S1" s="684"/>
      <c r="T1" s="684"/>
      <c r="U1" s="685"/>
    </row>
    <row r="2" spans="1:25" ht="20.100000000000001" customHeight="1">
      <c r="A2" s="686" t="str">
        <f>MASTER!B5</f>
        <v>अनुदानित माध्यमिक आश्रमशाळा, एकदरे, ता. अकोले जि. अहिल्यानगर</v>
      </c>
      <c r="B2" s="687"/>
      <c r="C2" s="687"/>
      <c r="D2" s="687"/>
      <c r="E2" s="687"/>
      <c r="F2" s="687"/>
      <c r="G2" s="687"/>
      <c r="H2" s="687"/>
      <c r="I2" s="687"/>
      <c r="J2" s="687"/>
      <c r="K2" s="687"/>
      <c r="L2" s="687"/>
      <c r="M2" s="687"/>
      <c r="N2" s="687"/>
      <c r="O2" s="687"/>
      <c r="P2" s="687"/>
      <c r="Q2" s="687"/>
      <c r="R2" s="687"/>
      <c r="S2" s="687"/>
      <c r="T2" s="687"/>
      <c r="U2" s="688"/>
    </row>
    <row r="3" spans="1:25" ht="20.100000000000001" customHeight="1" thickBot="1">
      <c r="A3" s="689"/>
      <c r="B3" s="690"/>
      <c r="C3" s="690"/>
      <c r="D3" s="690"/>
      <c r="E3" s="690"/>
      <c r="F3" s="690"/>
      <c r="G3" s="690"/>
      <c r="H3" s="690"/>
      <c r="I3" s="690"/>
      <c r="J3" s="690"/>
      <c r="K3" s="690"/>
      <c r="L3" s="690"/>
      <c r="M3" s="690"/>
      <c r="N3" s="690"/>
      <c r="O3" s="690"/>
      <c r="P3" s="690"/>
      <c r="Q3" s="690"/>
      <c r="R3" s="690"/>
      <c r="S3" s="690"/>
      <c r="T3" s="690"/>
      <c r="U3" s="691"/>
    </row>
    <row r="4" spans="1:25" ht="20.100000000000001" customHeight="1" thickBot="1">
      <c r="A4" s="692" t="str">
        <f>MASTER!H22</f>
        <v>वार्षिक निकाल पुस्तिका (सन 2026-2027)</v>
      </c>
      <c r="B4" s="693"/>
      <c r="C4" s="693"/>
      <c r="D4" s="693"/>
      <c r="E4" s="693"/>
      <c r="F4" s="693"/>
      <c r="G4" s="693"/>
      <c r="H4" s="693"/>
      <c r="I4" s="693"/>
      <c r="J4" s="693"/>
      <c r="K4" s="693"/>
      <c r="L4" s="693"/>
      <c r="M4" s="693"/>
      <c r="N4" s="693"/>
      <c r="O4" s="693"/>
      <c r="P4" s="693"/>
      <c r="Q4" s="693"/>
      <c r="R4" s="693"/>
      <c r="S4" s="693"/>
      <c r="T4" s="693"/>
      <c r="U4" s="694"/>
    </row>
    <row r="5" spans="1:25" ht="20.100000000000001" customHeight="1" thickBot="1">
      <c r="A5" s="695" t="str">
        <f>MASTER!C7</f>
        <v>वर्ग शिक्षक- श्री. ढगे भरत बुधाजी</v>
      </c>
      <c r="B5" s="696"/>
      <c r="C5" s="696"/>
      <c r="D5" s="696"/>
      <c r="E5" s="696"/>
      <c r="F5" s="696"/>
      <c r="G5" s="696"/>
      <c r="H5" s="696"/>
      <c r="I5" s="696"/>
      <c r="J5" s="697"/>
      <c r="K5" s="698" t="str">
        <f>MASTER!D6</f>
        <v>इयत्ता- 9 वी</v>
      </c>
      <c r="L5" s="699"/>
      <c r="M5" s="699"/>
      <c r="N5" s="699"/>
      <c r="O5" s="699"/>
      <c r="P5" s="699"/>
      <c r="Q5" s="699"/>
      <c r="R5" s="699"/>
      <c r="S5" s="699"/>
      <c r="T5" s="699"/>
      <c r="U5" s="700"/>
    </row>
    <row r="6" spans="1:25" s="244" customFormat="1" ht="20.100000000000001" customHeight="1">
      <c r="A6" s="701" t="s">
        <v>334</v>
      </c>
      <c r="B6" s="704" t="s">
        <v>28</v>
      </c>
      <c r="C6" s="707" t="s">
        <v>335</v>
      </c>
      <c r="D6" s="707"/>
      <c r="E6" s="708"/>
      <c r="F6" s="713" t="str">
        <f>MASTER!A15</f>
        <v>मराठी</v>
      </c>
      <c r="G6" s="716" t="str">
        <f>MASTER!A16</f>
        <v>हिंदी</v>
      </c>
      <c r="H6" s="716" t="str">
        <f>MASTER!A17</f>
        <v>इंग्रजी</v>
      </c>
      <c r="I6" s="724" t="str">
        <f>MASTER!A18</f>
        <v>गणित</v>
      </c>
      <c r="J6" s="724"/>
      <c r="K6" s="724"/>
      <c r="L6" s="724" t="str">
        <f>MASTER!A19</f>
        <v>विज्ञान</v>
      </c>
      <c r="M6" s="724"/>
      <c r="N6" s="724"/>
      <c r="O6" s="724" t="str">
        <f>MASTER!A20</f>
        <v>समाजशास्रे</v>
      </c>
      <c r="P6" s="724"/>
      <c r="Q6" s="724"/>
      <c r="R6" s="725" t="str">
        <f>MASTER!A21</f>
        <v>आरोग्य व शारीरिक शिक्षण</v>
      </c>
      <c r="S6" s="678" t="str">
        <f>MASTER!A22</f>
        <v>जलसुरक्षा</v>
      </c>
      <c r="T6" s="718" t="str">
        <f>MASTER!A23</f>
        <v>स्काऊट गाईड</v>
      </c>
      <c r="U6" s="721" t="s">
        <v>5</v>
      </c>
    </row>
    <row r="7" spans="1:25" s="244" customFormat="1" ht="20.100000000000001" customHeight="1" thickBot="1">
      <c r="A7" s="702"/>
      <c r="B7" s="705"/>
      <c r="C7" s="709"/>
      <c r="D7" s="709"/>
      <c r="E7" s="710"/>
      <c r="F7" s="714"/>
      <c r="G7" s="717"/>
      <c r="H7" s="717"/>
      <c r="I7" s="681" t="s">
        <v>339</v>
      </c>
      <c r="J7" s="681" t="s">
        <v>340</v>
      </c>
      <c r="K7" s="681" t="s">
        <v>6</v>
      </c>
      <c r="L7" s="681" t="s">
        <v>339</v>
      </c>
      <c r="M7" s="681" t="s">
        <v>340</v>
      </c>
      <c r="N7" s="681" t="s">
        <v>6</v>
      </c>
      <c r="O7" s="681" t="s">
        <v>339</v>
      </c>
      <c r="P7" s="681" t="s">
        <v>340</v>
      </c>
      <c r="Q7" s="681" t="s">
        <v>6</v>
      </c>
      <c r="R7" s="726"/>
      <c r="S7" s="679"/>
      <c r="T7" s="719"/>
      <c r="U7" s="722"/>
    </row>
    <row r="8" spans="1:25" s="244" customFormat="1" ht="20.100000000000001" customHeight="1" thickBot="1">
      <c r="A8" s="703"/>
      <c r="B8" s="706"/>
      <c r="C8" s="711"/>
      <c r="D8" s="711"/>
      <c r="E8" s="712"/>
      <c r="F8" s="715"/>
      <c r="G8" s="682"/>
      <c r="H8" s="682"/>
      <c r="I8" s="682"/>
      <c r="J8" s="682"/>
      <c r="K8" s="682"/>
      <c r="L8" s="682"/>
      <c r="M8" s="682"/>
      <c r="N8" s="682"/>
      <c r="O8" s="682"/>
      <c r="P8" s="682"/>
      <c r="Q8" s="682"/>
      <c r="R8" s="727"/>
      <c r="S8" s="680"/>
      <c r="T8" s="720"/>
      <c r="U8" s="723"/>
      <c r="W8" s="648" t="s">
        <v>342</v>
      </c>
      <c r="X8" s="648"/>
      <c r="Y8" s="302">
        <v>1</v>
      </c>
    </row>
    <row r="9" spans="1:25" ht="20.100000000000001" customHeight="1">
      <c r="A9" s="666">
        <f>Y8</f>
        <v>1</v>
      </c>
      <c r="B9" s="669" t="str">
        <f>VLOOKUP(A9,'वार्षिक निकाल पत्रक'!B10:Q69,2,0)</f>
        <v>चि. समीर यशवंत देशमुख सखाराम</v>
      </c>
      <c r="C9" s="672" t="s">
        <v>1</v>
      </c>
      <c r="D9" s="291" t="s">
        <v>11</v>
      </c>
      <c r="E9" s="292">
        <v>80</v>
      </c>
      <c r="F9" s="293">
        <f>VLOOKUP(A9,प्र.भाषा!A10:M69,3,0)</f>
        <v>62</v>
      </c>
      <c r="G9" s="293">
        <f>VLOOKUP(A9,'व्दि.or संयुक्त भा'!A10:M69,3,0)</f>
        <v>52</v>
      </c>
      <c r="H9" s="293">
        <f>VLOOKUP(A9,'तृ. भाषा'!A10:M69,3,0)</f>
        <v>51</v>
      </c>
      <c r="I9" s="294">
        <f>VLOOKUP(A9,गणित!A10:Q69,3,0)</f>
        <v>25</v>
      </c>
      <c r="J9" s="294">
        <f>VLOOKUP(A9,गणित!A10:Q69,4,0)</f>
        <v>26</v>
      </c>
      <c r="K9" s="294">
        <f>VLOOKUP(A9,गणित!A10:Q69,5,0)</f>
        <v>51</v>
      </c>
      <c r="L9" s="294">
        <f>VLOOKUP(A9,'विज्ञान '!A10:Q69,3,0)</f>
        <v>16</v>
      </c>
      <c r="M9" s="294">
        <f>VLOOKUP(A9,'विज्ञान '!A10:Q69,4,0)</f>
        <v>19</v>
      </c>
      <c r="N9" s="294">
        <f>VLOOKUP(A9,'विज्ञान '!A10:Q69,5,0)</f>
        <v>35</v>
      </c>
      <c r="O9" s="294">
        <f>VLOOKUP(A9,'समाज शास्र'!A10:Q69,3,0)</f>
        <v>1</v>
      </c>
      <c r="P9" s="294">
        <f>VLOOKUP(A9,'समाज शास्र'!A10:Q69,4,0)</f>
        <v>10</v>
      </c>
      <c r="Q9" s="294">
        <f>VLOOKUP(A9,'समाज शास्र'!A10:Q69,5,0)</f>
        <v>11</v>
      </c>
      <c r="R9" s="673" t="str">
        <f>VLOOKUP(A9,'आ.शा.शिक्षण'!A10:P69,16,0)</f>
        <v>A</v>
      </c>
      <c r="S9" s="673" t="str">
        <f>VLOOKUP(A9,जलसुरक्षा!A10:T69,20,0)</f>
        <v>A</v>
      </c>
      <c r="T9" s="674" t="str">
        <f>VLOOKUP(A9,संरक्षणशास्र!A10:K69,11,0)</f>
        <v>A</v>
      </c>
      <c r="U9" s="657" t="str">
        <f>VLOOKUP(A9,'वार्षिक निकाल पत्रक'!B10:Q69,16,0)</f>
        <v>Pass</v>
      </c>
    </row>
    <row r="10" spans="1:25" ht="20.100000000000001" customHeight="1">
      <c r="A10" s="667"/>
      <c r="B10" s="670"/>
      <c r="C10" s="660"/>
      <c r="D10" s="279" t="s">
        <v>338</v>
      </c>
      <c r="E10" s="280">
        <v>20</v>
      </c>
      <c r="F10" s="281">
        <f>VLOOKUP(A9,प्र.भाषा!A10:M69,4,0)</f>
        <v>18</v>
      </c>
      <c r="G10" s="281">
        <f>VLOOKUP(A9,'व्दि.or संयुक्त भा'!A10:M69,4,0)</f>
        <v>20</v>
      </c>
      <c r="H10" s="281">
        <f>VLOOKUP(A9,'तृ. भाषा'!A10:M69,4,0)</f>
        <v>19</v>
      </c>
      <c r="I10" s="649"/>
      <c r="J10" s="650"/>
      <c r="K10" s="281">
        <f>VLOOKUP(A9,गणित!A10:Q69,6,0)</f>
        <v>18</v>
      </c>
      <c r="L10" s="649"/>
      <c r="M10" s="650"/>
      <c r="N10" s="282">
        <f>VLOOKUP(A9,'विज्ञान '!A10:Q69,6,0)</f>
        <v>9</v>
      </c>
      <c r="O10" s="282"/>
      <c r="P10" s="282"/>
      <c r="Q10" s="282">
        <f>VLOOKUP(A9,'समाज शास्र'!A10:Q69,6,0)</f>
        <v>11</v>
      </c>
      <c r="R10" s="428"/>
      <c r="S10" s="428"/>
      <c r="T10" s="675"/>
      <c r="U10" s="658"/>
    </row>
    <row r="11" spans="1:25" ht="20.100000000000001" customHeight="1">
      <c r="A11" s="667"/>
      <c r="B11" s="670"/>
      <c r="C11" s="660"/>
      <c r="D11" s="279" t="s">
        <v>6</v>
      </c>
      <c r="E11" s="280">
        <v>100</v>
      </c>
      <c r="F11" s="283">
        <f>VLOOKUP(A9,प्र.भाषा!A10:M69,5,0)</f>
        <v>80</v>
      </c>
      <c r="G11" s="283">
        <f>VLOOKUP(A9,'व्दि.or संयुक्त भा'!A10:M69,5,0)</f>
        <v>72</v>
      </c>
      <c r="H11" s="283">
        <f>VLOOKUP(A9,'तृ. भाषा'!A10:M69,5,0)</f>
        <v>70</v>
      </c>
      <c r="I11" s="651"/>
      <c r="J11" s="652"/>
      <c r="K11" s="284">
        <f>VLOOKUP(A9,गणित!A10:Q69,7,0)</f>
        <v>69</v>
      </c>
      <c r="L11" s="651"/>
      <c r="M11" s="652"/>
      <c r="N11" s="284">
        <f>VLOOKUP(A9,'विज्ञान '!A10:Q69,7,0)</f>
        <v>44</v>
      </c>
      <c r="O11" s="284"/>
      <c r="P11" s="284"/>
      <c r="Q11" s="284">
        <f>VLOOKUP(A9,'समाज शास्र'!A10:Q69,7,0)</f>
        <v>22</v>
      </c>
      <c r="R11" s="428"/>
      <c r="S11" s="428"/>
      <c r="T11" s="675"/>
      <c r="U11" s="658"/>
    </row>
    <row r="12" spans="1:25" ht="20.100000000000001" customHeight="1">
      <c r="A12" s="667"/>
      <c r="B12" s="670"/>
      <c r="C12" s="660" t="s">
        <v>109</v>
      </c>
      <c r="D12" s="279" t="s">
        <v>11</v>
      </c>
      <c r="E12" s="280">
        <v>80</v>
      </c>
      <c r="F12" s="285">
        <f>VLOOKUP(A9,प्र.भाषा!A10:M69,6,0)</f>
        <v>60</v>
      </c>
      <c r="G12" s="285">
        <f>VLOOKUP(A9,'व्दि.or संयुक्त भा'!A10:M69,6,0)</f>
        <v>46</v>
      </c>
      <c r="H12" s="285">
        <f>VLOOKUP(A9,'तृ. भाषा'!A10:M69,6,0)</f>
        <v>53</v>
      </c>
      <c r="I12" s="286">
        <f>VLOOKUP(A9,गणित!A10:Q69,8,0)</f>
        <v>15</v>
      </c>
      <c r="J12" s="286">
        <f>VLOOKUP(A9,गणित!A10:Q69,9,0)</f>
        <v>28</v>
      </c>
      <c r="K12" s="286">
        <f>VLOOKUP(A9,गणित!A10:Q69,10,0)</f>
        <v>43</v>
      </c>
      <c r="L12" s="286">
        <f>VLOOKUP(A9,'विज्ञान '!A10:Q69,8,0)</f>
        <v>20</v>
      </c>
      <c r="M12" s="286">
        <f>VLOOKUP(A9,'विज्ञान '!A10:Q69,9,0)</f>
        <v>13</v>
      </c>
      <c r="N12" s="286">
        <f>VLOOKUP(A9,'विज्ञान '!A10:Q69,10,0)</f>
        <v>33</v>
      </c>
      <c r="O12" s="286">
        <f>VLOOKUP(A9,'समाज शास्र'!A10:Q69,8,0)</f>
        <v>24</v>
      </c>
      <c r="P12" s="286">
        <f>VLOOKUP(A9,'समाज शास्र'!A10:Q69,9,0)</f>
        <v>23</v>
      </c>
      <c r="Q12" s="286">
        <f>VLOOKUP(A9,'समाज शास्र'!A10:Q69,10,0)</f>
        <v>47</v>
      </c>
      <c r="R12" s="428"/>
      <c r="S12" s="428"/>
      <c r="T12" s="675"/>
      <c r="U12" s="658"/>
    </row>
    <row r="13" spans="1:25" ht="20.100000000000001" customHeight="1">
      <c r="A13" s="667"/>
      <c r="B13" s="670"/>
      <c r="C13" s="660"/>
      <c r="D13" s="279" t="s">
        <v>338</v>
      </c>
      <c r="E13" s="280">
        <v>20</v>
      </c>
      <c r="F13" s="285">
        <f>VLOOKUP(A9,प्र.भाषा!A10:M69,7,0)</f>
        <v>10</v>
      </c>
      <c r="G13" s="285">
        <f>VLOOKUP(A9,'व्दि.or संयुक्त भा'!A10:M69,7,0)</f>
        <v>17</v>
      </c>
      <c r="H13" s="285">
        <f>VLOOKUP(A9,'तृ. भाषा'!A10:M69,7,0)</f>
        <v>16</v>
      </c>
      <c r="I13" s="649"/>
      <c r="J13" s="650"/>
      <c r="K13" s="286">
        <f>VLOOKUP(A9,गणित!A10:Q69,11,0)</f>
        <v>15</v>
      </c>
      <c r="L13" s="649"/>
      <c r="M13" s="650"/>
      <c r="N13" s="286">
        <f>VLOOKUP(A9,'विज्ञान '!A10:Q69,11,0)</f>
        <v>16</v>
      </c>
      <c r="O13" s="649"/>
      <c r="P13" s="650"/>
      <c r="Q13" s="286">
        <f>VLOOKUP(A9,'समाज शास्र'!A10:Q69,11,0)</f>
        <v>16</v>
      </c>
      <c r="R13" s="428"/>
      <c r="S13" s="428"/>
      <c r="T13" s="675"/>
      <c r="U13" s="658"/>
    </row>
    <row r="14" spans="1:25" ht="20.100000000000001" customHeight="1">
      <c r="A14" s="667"/>
      <c r="B14" s="670"/>
      <c r="C14" s="660"/>
      <c r="D14" s="279" t="s">
        <v>6</v>
      </c>
      <c r="E14" s="280">
        <v>100</v>
      </c>
      <c r="F14" s="287">
        <f>VLOOKUP(A9,प्र.भाषा!A10:M69,8,0)</f>
        <v>70</v>
      </c>
      <c r="G14" s="287">
        <f>VLOOKUP(A9,'व्दि.or संयुक्त भा'!A10:M69,8,0)</f>
        <v>63</v>
      </c>
      <c r="H14" s="287">
        <f>VLOOKUP(A9,'तृ. भाषा'!A10:M69,8,0)</f>
        <v>69</v>
      </c>
      <c r="I14" s="653"/>
      <c r="J14" s="654"/>
      <c r="K14" s="284">
        <f>VLOOKUP(A9,गणित!A10:Q69,12,0)</f>
        <v>58</v>
      </c>
      <c r="L14" s="653"/>
      <c r="M14" s="654"/>
      <c r="N14" s="284">
        <f>VLOOKUP(A9,'विज्ञान '!A10:Q69,12,0)</f>
        <v>49</v>
      </c>
      <c r="O14" s="653"/>
      <c r="P14" s="654"/>
      <c r="Q14" s="284">
        <f>VLOOKUP(A9,'समाज शास्र'!A10:Q69,12,0)</f>
        <v>63</v>
      </c>
      <c r="R14" s="428"/>
      <c r="S14" s="428"/>
      <c r="T14" s="675"/>
      <c r="U14" s="658"/>
    </row>
    <row r="15" spans="1:25" ht="20.100000000000001" customHeight="1">
      <c r="A15" s="667"/>
      <c r="B15" s="670"/>
      <c r="C15" s="661" t="s">
        <v>336</v>
      </c>
      <c r="D15" s="661"/>
      <c r="E15" s="288">
        <v>200</v>
      </c>
      <c r="F15" s="281">
        <f>VLOOKUP(A9,प्र.भाषा!A10:M69,9,0)</f>
        <v>150</v>
      </c>
      <c r="G15" s="281">
        <f>VLOOKUP(A9,'व्दि.or संयुक्त भा'!A10:M69,9,0)</f>
        <v>135</v>
      </c>
      <c r="H15" s="281">
        <f>VLOOKUP(A9,'तृ. भाषा'!A10:M69,9,0)</f>
        <v>139</v>
      </c>
      <c r="I15" s="653"/>
      <c r="J15" s="654"/>
      <c r="K15" s="282">
        <f>VLOOKUP(A9,गणित!A10:Q69,13,0)</f>
        <v>127</v>
      </c>
      <c r="L15" s="653"/>
      <c r="M15" s="654"/>
      <c r="N15" s="282">
        <f>VLOOKUP(A9,'विज्ञान '!A10:Q69,13,0)</f>
        <v>93</v>
      </c>
      <c r="O15" s="653"/>
      <c r="P15" s="654"/>
      <c r="Q15" s="282">
        <f>VLOOKUP(A9,'समाज शास्र'!A10:Q69,13,0)</f>
        <v>85</v>
      </c>
      <c r="R15" s="662" t="s">
        <v>6</v>
      </c>
      <c r="S15" s="662" t="s">
        <v>16</v>
      </c>
      <c r="T15" s="663" t="s">
        <v>341</v>
      </c>
      <c r="U15" s="658"/>
    </row>
    <row r="16" spans="1:25" ht="20.100000000000001" customHeight="1">
      <c r="A16" s="667"/>
      <c r="B16" s="670"/>
      <c r="C16" s="664" t="s">
        <v>345</v>
      </c>
      <c r="D16" s="664"/>
      <c r="E16" s="288">
        <v>100</v>
      </c>
      <c r="F16" s="289">
        <f>VLOOKUP(A9,प्र.भाषा!A10:M69,10,0)</f>
        <v>75</v>
      </c>
      <c r="G16" s="289">
        <f>VLOOKUP(A9,'व्दि.or संयुक्त भा'!A10:M69,10,0)</f>
        <v>68</v>
      </c>
      <c r="H16" s="289">
        <f>VLOOKUP(A9,'तृ. भाषा'!A10:M69,10,0)</f>
        <v>70</v>
      </c>
      <c r="I16" s="653"/>
      <c r="J16" s="654"/>
      <c r="K16" s="290">
        <f>VLOOKUP(A9,गणित!A10:Q69,14,0)</f>
        <v>64</v>
      </c>
      <c r="L16" s="653"/>
      <c r="M16" s="654"/>
      <c r="N16" s="290">
        <f>VLOOKUP(A9,'विज्ञान '!A10:Q69,14,0)</f>
        <v>47</v>
      </c>
      <c r="O16" s="653"/>
      <c r="P16" s="654"/>
      <c r="Q16" s="290">
        <f>VLOOKUP(A9,'समाज शास्र'!A10:Q69,14,0)</f>
        <v>43</v>
      </c>
      <c r="R16" s="662"/>
      <c r="S16" s="662"/>
      <c r="T16" s="663"/>
      <c r="U16" s="658"/>
    </row>
    <row r="17" spans="1:21" ht="20.100000000000001" customHeight="1">
      <c r="A17" s="667"/>
      <c r="B17" s="670"/>
      <c r="C17" s="661" t="s">
        <v>35</v>
      </c>
      <c r="D17" s="661"/>
      <c r="E17" s="288" t="s">
        <v>322</v>
      </c>
      <c r="F17" s="281">
        <f>VLOOKUP(A9,प्र.भाषा!A10:M69,11,0)</f>
        <v>3</v>
      </c>
      <c r="G17" s="281">
        <f>VLOOKUP(A9,'व्दि.or संयुक्त भा'!A10:M69,11,0)</f>
        <v>7</v>
      </c>
      <c r="H17" s="281">
        <f>VLOOKUP(A9,'तृ. भाषा'!A10:M69,11,0)</f>
        <v>8</v>
      </c>
      <c r="I17" s="653"/>
      <c r="J17" s="654"/>
      <c r="K17" s="282">
        <f>VLOOKUP(A9,गणित!A10:Q69,15,0)</f>
        <v>14</v>
      </c>
      <c r="L17" s="653"/>
      <c r="M17" s="654"/>
      <c r="N17" s="282">
        <f>VLOOKUP(A9,'विज्ञान '!A10:Q69,15,0)</f>
        <v>5</v>
      </c>
      <c r="O17" s="653"/>
      <c r="P17" s="654"/>
      <c r="Q17" s="282">
        <f>VLOOKUP(A9,'समाज शास्र'!A10:Q69,15,0)</f>
        <v>10</v>
      </c>
      <c r="R17" s="662"/>
      <c r="S17" s="662"/>
      <c r="T17" s="663"/>
      <c r="U17" s="658"/>
    </row>
    <row r="18" spans="1:21" ht="20.100000000000001" customHeight="1" thickBot="1">
      <c r="A18" s="668"/>
      <c r="B18" s="671"/>
      <c r="C18" s="665" t="s">
        <v>337</v>
      </c>
      <c r="D18" s="665"/>
      <c r="E18" s="295">
        <v>100</v>
      </c>
      <c r="F18" s="296">
        <f>VLOOKUP(A9,प्र.भाषा!A10:M69,12,0)</f>
        <v>78</v>
      </c>
      <c r="G18" s="296">
        <f>VLOOKUP(A9,'व्दि.or संयुक्त भा'!A10:M69,12,0)</f>
        <v>75</v>
      </c>
      <c r="H18" s="296">
        <f>VLOOKUP(A9,'तृ. भाषा'!A10:M69,12,0)</f>
        <v>78</v>
      </c>
      <c r="I18" s="655"/>
      <c r="J18" s="656"/>
      <c r="K18" s="297">
        <f>VLOOKUP(A9,गणित!A10:Q69,16,0)</f>
        <v>78</v>
      </c>
      <c r="L18" s="655"/>
      <c r="M18" s="656"/>
      <c r="N18" s="297">
        <f>VLOOKUP(A9,'विज्ञान '!A10:Q69,16,0)</f>
        <v>52</v>
      </c>
      <c r="O18" s="655"/>
      <c r="P18" s="656"/>
      <c r="Q18" s="297">
        <f>VLOOKUP(A9,'समाज शास्र'!A10:Q69,16,0)</f>
        <v>53</v>
      </c>
      <c r="R18" s="297">
        <f>VLOOKUP(A9,'वार्षिक निकाल पत्रक'!B10:Q69,9,0)</f>
        <v>414</v>
      </c>
      <c r="S18" s="303">
        <f>VLOOKUP(A9,'वार्षिक निकाल पत्रक'!B10:Q69,10,0)</f>
        <v>69</v>
      </c>
      <c r="T18" s="297">
        <f>VLOOKUP(A9,'वार्षिक निकाल पत्रक'!B10:Q69,11,0)</f>
        <v>1</v>
      </c>
      <c r="U18" s="659"/>
    </row>
    <row r="19" spans="1:21" ht="20.100000000000001" customHeight="1">
      <c r="A19" s="676">
        <f>A9+1</f>
        <v>2</v>
      </c>
      <c r="B19" s="669">
        <f>VLOOKUP(A19,'वार्षिक निकाल पत्रक'!B10:Q69,2,0)</f>
        <v>0</v>
      </c>
      <c r="C19" s="672" t="s">
        <v>1</v>
      </c>
      <c r="D19" s="291" t="s">
        <v>11</v>
      </c>
      <c r="E19" s="292">
        <v>80</v>
      </c>
      <c r="F19" s="293">
        <f>VLOOKUP(A19,प्र.भाषा!A10:M69,3,0)</f>
        <v>0</v>
      </c>
      <c r="G19" s="293">
        <f>VLOOKUP(A19,'व्दि.or संयुक्त भा'!A10:M69,3,0)</f>
        <v>0</v>
      </c>
      <c r="H19" s="293">
        <f>VLOOKUP(A19,'तृ. भाषा'!A10:M69,3,0)</f>
        <v>0</v>
      </c>
      <c r="I19" s="294">
        <f>VLOOKUP(A19,गणित!A10:Q69,3,0)</f>
        <v>0</v>
      </c>
      <c r="J19" s="294">
        <f>VLOOKUP(A19,गणित!A10:Q69,4,0)</f>
        <v>0</v>
      </c>
      <c r="K19" s="294">
        <f>VLOOKUP(A19,गणित!A10:Q69,5,0)</f>
        <v>0</v>
      </c>
      <c r="L19" s="294">
        <f>VLOOKUP(A19,'विज्ञान '!A10:Q69,3,0)</f>
        <v>0</v>
      </c>
      <c r="M19" s="294">
        <f>VLOOKUP(A19,'विज्ञान '!A10:Q69,4,0)</f>
        <v>0</v>
      </c>
      <c r="N19" s="294">
        <f>VLOOKUP(A19,'विज्ञान '!A10:Q69,5,0)</f>
        <v>0</v>
      </c>
      <c r="O19" s="294">
        <f>VLOOKUP(A19,'समाज शास्र'!A10:Q69,3,0)</f>
        <v>0</v>
      </c>
      <c r="P19" s="294">
        <f>VLOOKUP(A19,'समाज शास्र'!A10:Q69,4,0)</f>
        <v>0</v>
      </c>
      <c r="Q19" s="294">
        <f>VLOOKUP(A19,'समाज शास्र'!A10:Q69,5,0)</f>
        <v>0</v>
      </c>
      <c r="R19" s="673" t="str">
        <f>VLOOKUP(A19,'आ.शा.शिक्षण'!A10:P69,16,0)</f>
        <v>D</v>
      </c>
      <c r="S19" s="673" t="str">
        <f>VLOOKUP(A19,जलसुरक्षा!A10:T69,20,0)</f>
        <v>D</v>
      </c>
      <c r="T19" s="674" t="str">
        <f>VLOOKUP(A19,संरक्षणशास्र!A10:K69,11,0)</f>
        <v>D</v>
      </c>
      <c r="U19" s="657" t="str">
        <f>VLOOKUP(A19,'वार्षिक निकाल पत्रक'!B10:Q69,16,0)</f>
        <v>F5</v>
      </c>
    </row>
    <row r="20" spans="1:21" ht="20.100000000000001" customHeight="1">
      <c r="A20" s="667"/>
      <c r="B20" s="670"/>
      <c r="C20" s="660"/>
      <c r="D20" s="279" t="s">
        <v>338</v>
      </c>
      <c r="E20" s="280">
        <v>20</v>
      </c>
      <c r="F20" s="281">
        <f>VLOOKUP(A19,प्र.भाषा!A10:M69,4,0)</f>
        <v>0</v>
      </c>
      <c r="G20" s="281">
        <f>VLOOKUP(A19,'व्दि.or संयुक्त भा'!A10:M69,4,0)</f>
        <v>0</v>
      </c>
      <c r="H20" s="281">
        <f>VLOOKUP(A19,'तृ. भाषा'!A10:M69,4,0)</f>
        <v>0</v>
      </c>
      <c r="I20" s="649"/>
      <c r="J20" s="650"/>
      <c r="K20" s="281">
        <f>VLOOKUP(A19,गणित!A10:Q69,6,0)</f>
        <v>0</v>
      </c>
      <c r="L20" s="649"/>
      <c r="M20" s="650"/>
      <c r="N20" s="282">
        <f>VLOOKUP(A19,'विज्ञान '!A10:Q69,6,0)</f>
        <v>0</v>
      </c>
      <c r="O20" s="282"/>
      <c r="P20" s="282"/>
      <c r="Q20" s="282">
        <f>VLOOKUP(A19,'समाज शास्र'!A10:Q69,6,0)</f>
        <v>0</v>
      </c>
      <c r="R20" s="428"/>
      <c r="S20" s="428"/>
      <c r="T20" s="675"/>
      <c r="U20" s="658"/>
    </row>
    <row r="21" spans="1:21" ht="20.100000000000001" customHeight="1">
      <c r="A21" s="667"/>
      <c r="B21" s="670"/>
      <c r="C21" s="660"/>
      <c r="D21" s="279" t="s">
        <v>6</v>
      </c>
      <c r="E21" s="280">
        <v>100</v>
      </c>
      <c r="F21" s="283">
        <f>VLOOKUP(A19,प्र.भाषा!A10:M69,5,0)</f>
        <v>0</v>
      </c>
      <c r="G21" s="283">
        <f>VLOOKUP(A19,'व्दि.or संयुक्त भा'!A10:M69,5,0)</f>
        <v>0</v>
      </c>
      <c r="H21" s="283">
        <f>VLOOKUP(A19,'तृ. भाषा'!A10:M69,5,0)</f>
        <v>0</v>
      </c>
      <c r="I21" s="651"/>
      <c r="J21" s="652"/>
      <c r="K21" s="284">
        <f>VLOOKUP(A19,गणित!A10:Q69,7,0)</f>
        <v>0</v>
      </c>
      <c r="L21" s="651"/>
      <c r="M21" s="652"/>
      <c r="N21" s="284">
        <f>VLOOKUP(A19,'विज्ञान '!A10:Q69,7,0)</f>
        <v>0</v>
      </c>
      <c r="O21" s="284"/>
      <c r="P21" s="284"/>
      <c r="Q21" s="284">
        <f>VLOOKUP(A19,'समाज शास्र'!A10:Q69,7,0)</f>
        <v>0</v>
      </c>
      <c r="R21" s="428"/>
      <c r="S21" s="428"/>
      <c r="T21" s="675"/>
      <c r="U21" s="658"/>
    </row>
    <row r="22" spans="1:21" ht="20.100000000000001" customHeight="1">
      <c r="A22" s="667"/>
      <c r="B22" s="670"/>
      <c r="C22" s="660" t="s">
        <v>109</v>
      </c>
      <c r="D22" s="279" t="s">
        <v>11</v>
      </c>
      <c r="E22" s="280">
        <v>80</v>
      </c>
      <c r="F22" s="285">
        <f>VLOOKUP(A19,प्र.भाषा!A10:M69,6,0)</f>
        <v>75</v>
      </c>
      <c r="G22" s="285">
        <f>VLOOKUP(A19,'व्दि.or संयुक्त भा'!A10:M69,6,0)</f>
        <v>0</v>
      </c>
      <c r="H22" s="285">
        <f>VLOOKUP(A19,'तृ. भाषा'!A10:M69,6,0)</f>
        <v>0</v>
      </c>
      <c r="I22" s="286">
        <f>VLOOKUP(A19,गणित!A10:Q69,8,0)</f>
        <v>0</v>
      </c>
      <c r="J22" s="286">
        <f>VLOOKUP(A19,गणित!A10:Q69,9,0)</f>
        <v>0</v>
      </c>
      <c r="K22" s="286">
        <f>VLOOKUP(A19,गणित!A10:Q69,10,0)</f>
        <v>0</v>
      </c>
      <c r="L22" s="286">
        <f>VLOOKUP(A19,'विज्ञान '!A10:Q69,8,0)</f>
        <v>0</v>
      </c>
      <c r="M22" s="286">
        <f>VLOOKUP(A19,'विज्ञान '!A10:Q69,9,0)</f>
        <v>0</v>
      </c>
      <c r="N22" s="286">
        <f>VLOOKUP(A19,'विज्ञान '!A10:Q69,10,0)</f>
        <v>0</v>
      </c>
      <c r="O22" s="286">
        <f>VLOOKUP(A19,'समाज शास्र'!A10:Q69,8,0)</f>
        <v>0</v>
      </c>
      <c r="P22" s="286">
        <f>VLOOKUP(A19,'समाज शास्र'!A10:Q69,9,0)</f>
        <v>0</v>
      </c>
      <c r="Q22" s="286">
        <f>VLOOKUP(A19,'समाज शास्र'!A10:Q69,10,0)</f>
        <v>0</v>
      </c>
      <c r="R22" s="428"/>
      <c r="S22" s="428"/>
      <c r="T22" s="675"/>
      <c r="U22" s="658"/>
    </row>
    <row r="23" spans="1:21" ht="20.100000000000001" customHeight="1">
      <c r="A23" s="667"/>
      <c r="B23" s="670"/>
      <c r="C23" s="660"/>
      <c r="D23" s="279" t="s">
        <v>338</v>
      </c>
      <c r="E23" s="280">
        <v>20</v>
      </c>
      <c r="F23" s="285">
        <f>VLOOKUP(A19,प्र.भाषा!A10:M69,7,0)</f>
        <v>0</v>
      </c>
      <c r="G23" s="285">
        <f>VLOOKUP(A19,'व्दि.or संयुक्त भा'!A10:M69,7,0)</f>
        <v>0</v>
      </c>
      <c r="H23" s="285">
        <f>VLOOKUP(A19,'तृ. भाषा'!A10:M69,7,0)</f>
        <v>0</v>
      </c>
      <c r="I23" s="649"/>
      <c r="J23" s="650"/>
      <c r="K23" s="286">
        <f>VLOOKUP(A19,गणित!A10:Q69,11,0)</f>
        <v>0</v>
      </c>
      <c r="L23" s="649"/>
      <c r="M23" s="650"/>
      <c r="N23" s="286">
        <f>VLOOKUP(A19,'विज्ञान '!A10:Q69,11,0)</f>
        <v>0</v>
      </c>
      <c r="O23" s="649"/>
      <c r="P23" s="650"/>
      <c r="Q23" s="286">
        <f>VLOOKUP(A19,'समाज शास्र'!A10:Q69,11,0)</f>
        <v>0</v>
      </c>
      <c r="R23" s="428"/>
      <c r="S23" s="428"/>
      <c r="T23" s="675"/>
      <c r="U23" s="658"/>
    </row>
    <row r="24" spans="1:21" ht="20.100000000000001" customHeight="1">
      <c r="A24" s="667"/>
      <c r="B24" s="670"/>
      <c r="C24" s="660"/>
      <c r="D24" s="279" t="s">
        <v>6</v>
      </c>
      <c r="E24" s="280">
        <v>100</v>
      </c>
      <c r="F24" s="287">
        <f>VLOOKUP(A19,प्र.भाषा!A10:M69,8,0)</f>
        <v>75</v>
      </c>
      <c r="G24" s="287">
        <f>VLOOKUP(A19,'व्दि.or संयुक्त भा'!A10:M69,8,0)</f>
        <v>0</v>
      </c>
      <c r="H24" s="287">
        <f>VLOOKUP(A19,'तृ. भाषा'!A10:M69,8,0)</f>
        <v>0</v>
      </c>
      <c r="I24" s="653"/>
      <c r="J24" s="654"/>
      <c r="K24" s="284">
        <f>VLOOKUP(A19,गणित!A10:Q69,12,0)</f>
        <v>0</v>
      </c>
      <c r="L24" s="653"/>
      <c r="M24" s="654"/>
      <c r="N24" s="284">
        <f>VLOOKUP(A19,'विज्ञान '!A10:Q69,12,0)</f>
        <v>0</v>
      </c>
      <c r="O24" s="653"/>
      <c r="P24" s="654"/>
      <c r="Q24" s="284">
        <f>VLOOKUP(A19,'समाज शास्र'!A10:Q69,12,0)</f>
        <v>0</v>
      </c>
      <c r="R24" s="428"/>
      <c r="S24" s="428"/>
      <c r="T24" s="675"/>
      <c r="U24" s="658"/>
    </row>
    <row r="25" spans="1:21" ht="20.100000000000001" customHeight="1">
      <c r="A25" s="667"/>
      <c r="B25" s="670"/>
      <c r="C25" s="661" t="s">
        <v>336</v>
      </c>
      <c r="D25" s="661"/>
      <c r="E25" s="288">
        <v>200</v>
      </c>
      <c r="F25" s="281">
        <f>VLOOKUP(A19,प्र.भाषा!A10:M69,9,0)</f>
        <v>75</v>
      </c>
      <c r="G25" s="281">
        <f>VLOOKUP(A19,'व्दि.or संयुक्त भा'!A10:M69,9,0)</f>
        <v>0</v>
      </c>
      <c r="H25" s="281">
        <f>VLOOKUP(A19,'तृ. भाषा'!A10:M69,9,0)</f>
        <v>0</v>
      </c>
      <c r="I25" s="653"/>
      <c r="J25" s="654"/>
      <c r="K25" s="282">
        <f>VLOOKUP(A19,गणित!A10:Q69,13,0)</f>
        <v>0</v>
      </c>
      <c r="L25" s="653"/>
      <c r="M25" s="654"/>
      <c r="N25" s="282">
        <f>VLOOKUP(A19,'विज्ञान '!A10:Q69,13,0)</f>
        <v>0</v>
      </c>
      <c r="O25" s="653"/>
      <c r="P25" s="654"/>
      <c r="Q25" s="282">
        <f>VLOOKUP(A19,'समाज शास्र'!A10:Q69,13,0)</f>
        <v>0</v>
      </c>
      <c r="R25" s="662" t="s">
        <v>6</v>
      </c>
      <c r="S25" s="662" t="s">
        <v>16</v>
      </c>
      <c r="T25" s="663" t="s">
        <v>341</v>
      </c>
      <c r="U25" s="658"/>
    </row>
    <row r="26" spans="1:21" ht="20.100000000000001" customHeight="1">
      <c r="A26" s="667"/>
      <c r="B26" s="670"/>
      <c r="C26" s="664" t="s">
        <v>345</v>
      </c>
      <c r="D26" s="664"/>
      <c r="E26" s="288">
        <v>100</v>
      </c>
      <c r="F26" s="289">
        <f>VLOOKUP(A19,प्र.भाषा!A10:M69,10,0)</f>
        <v>38</v>
      </c>
      <c r="G26" s="289">
        <f>VLOOKUP(A19,'व्दि.or संयुक्त भा'!A10:M69,10,0)</f>
        <v>0</v>
      </c>
      <c r="H26" s="289">
        <f>VLOOKUP(A19,'तृ. भाषा'!A10:M69,10,0)</f>
        <v>0</v>
      </c>
      <c r="I26" s="653"/>
      <c r="J26" s="654"/>
      <c r="K26" s="290">
        <f>VLOOKUP(A19,गणित!A10:Q69,14,0)</f>
        <v>0</v>
      </c>
      <c r="L26" s="653"/>
      <c r="M26" s="654"/>
      <c r="N26" s="290">
        <f>VLOOKUP(A19,'विज्ञान '!A10:Q69,14,0)</f>
        <v>0</v>
      </c>
      <c r="O26" s="653"/>
      <c r="P26" s="654"/>
      <c r="Q26" s="290">
        <f>VLOOKUP(A19,'समाज शास्र'!A10:Q69,14,0)</f>
        <v>0</v>
      </c>
      <c r="R26" s="662"/>
      <c r="S26" s="662"/>
      <c r="T26" s="663"/>
      <c r="U26" s="658"/>
    </row>
    <row r="27" spans="1:21" ht="20.100000000000001" customHeight="1">
      <c r="A27" s="667"/>
      <c r="B27" s="670"/>
      <c r="C27" s="661" t="s">
        <v>35</v>
      </c>
      <c r="D27" s="661"/>
      <c r="E27" s="288"/>
      <c r="F27" s="281" t="str">
        <f>VLOOKUP(A19,प्र.भाषा!A10:M69,11,0)</f>
        <v>-</v>
      </c>
      <c r="G27" s="281" t="str">
        <f>VLOOKUP(A19,'व्दि.or संयुक्त भा'!A10:M69,11,0)</f>
        <v>-</v>
      </c>
      <c r="H27" s="281" t="str">
        <f>VLOOKUP(A19,'तृ. भाषा'!A10:M69,11,0)</f>
        <v>-</v>
      </c>
      <c r="I27" s="653"/>
      <c r="J27" s="654"/>
      <c r="K27" s="282" t="str">
        <f>VLOOKUP(A19,गणित!A10:Q69,15,0)</f>
        <v>-</v>
      </c>
      <c r="L27" s="653"/>
      <c r="M27" s="654"/>
      <c r="N27" s="282" t="str">
        <f>VLOOKUP(A19,'विज्ञान '!A10:Q69,15,0)</f>
        <v>-</v>
      </c>
      <c r="O27" s="653"/>
      <c r="P27" s="654"/>
      <c r="Q27" s="282" t="str">
        <f>VLOOKUP(A19,'समाज शास्र'!A10:Q69,15,0)</f>
        <v>-</v>
      </c>
      <c r="R27" s="662"/>
      <c r="S27" s="662"/>
      <c r="T27" s="663"/>
      <c r="U27" s="658"/>
    </row>
    <row r="28" spans="1:21" ht="20.100000000000001" customHeight="1" thickBot="1">
      <c r="A28" s="677"/>
      <c r="B28" s="671"/>
      <c r="C28" s="665" t="s">
        <v>337</v>
      </c>
      <c r="D28" s="665"/>
      <c r="E28" s="295">
        <v>100</v>
      </c>
      <c r="F28" s="296">
        <f>VLOOKUP(A19,प्र.भाषा!A10:M69,12,0)</f>
        <v>38</v>
      </c>
      <c r="G28" s="296">
        <f>VLOOKUP(A19,'व्दि.or संयुक्त भा'!A10:M69,12,0)</f>
        <v>0</v>
      </c>
      <c r="H28" s="296">
        <f>VLOOKUP(A19,'तृ. भाषा'!A10:M69,12,0)</f>
        <v>0</v>
      </c>
      <c r="I28" s="655"/>
      <c r="J28" s="656"/>
      <c r="K28" s="297">
        <f>VLOOKUP(A19,गणित!A10:Q69,16,0)</f>
        <v>0</v>
      </c>
      <c r="L28" s="655"/>
      <c r="M28" s="656"/>
      <c r="N28" s="297">
        <f>VLOOKUP(A19,'विज्ञान '!A10:Q69,16,0)</f>
        <v>0</v>
      </c>
      <c r="O28" s="655"/>
      <c r="P28" s="656"/>
      <c r="Q28" s="297">
        <f>VLOOKUP(A19,'समाज शास्र'!A10:Q69,16,0)</f>
        <v>0</v>
      </c>
      <c r="R28" s="297">
        <f>VLOOKUP(A19,'वार्षिक निकाल पत्रक'!B10:Q69,9,0)</f>
        <v>38</v>
      </c>
      <c r="S28" s="303">
        <f>VLOOKUP(A19,'वार्षिक निकाल पत्रक'!B10:Q69,10,0)</f>
        <v>6.33</v>
      </c>
      <c r="T28" s="297">
        <f>VLOOKUP(A19,'वार्षिक निकाल पत्रक'!B10:Q69,11,0)</f>
        <v>3</v>
      </c>
      <c r="U28" s="659"/>
    </row>
    <row r="29" spans="1:21" s="298" customFormat="1" ht="20.100000000000001" customHeight="1">
      <c r="A29" s="666">
        <f>A19+1</f>
        <v>3</v>
      </c>
      <c r="B29" s="669">
        <f>VLOOKUP(A29,'वार्षिक निकाल पत्रक'!B10:Q69,2,0)</f>
        <v>0</v>
      </c>
      <c r="C29" s="672" t="s">
        <v>1</v>
      </c>
      <c r="D29" s="291" t="s">
        <v>11</v>
      </c>
      <c r="E29" s="292">
        <v>80</v>
      </c>
      <c r="F29" s="293">
        <f>VLOOKUP(A29,प्र.भाषा!A10:M69,3,0)</f>
        <v>0</v>
      </c>
      <c r="G29" s="293">
        <f>VLOOKUP(A29,'व्दि.or संयुक्त भा'!A10:M69,3,0)</f>
        <v>0</v>
      </c>
      <c r="H29" s="293">
        <f>VLOOKUP(A29,'तृ. भाषा'!A10:M69,3,0)</f>
        <v>0</v>
      </c>
      <c r="I29" s="294">
        <f>VLOOKUP(A29,गणित!A10:Q69,3,0)</f>
        <v>0</v>
      </c>
      <c r="J29" s="294">
        <f>VLOOKUP(A29,गणित!A10:Q69,4,0)</f>
        <v>0</v>
      </c>
      <c r="K29" s="294">
        <f>VLOOKUP(A29,गणित!A10:Q69,5,0)</f>
        <v>0</v>
      </c>
      <c r="L29" s="294">
        <f>VLOOKUP(A29,'विज्ञान '!A10:Q69,3,0)</f>
        <v>0</v>
      </c>
      <c r="M29" s="294">
        <f>VLOOKUP(A29,'विज्ञान '!A10:Q69,4,0)</f>
        <v>0</v>
      </c>
      <c r="N29" s="294">
        <f>VLOOKUP(A29,'विज्ञान '!A10:Q69,5,0)</f>
        <v>0</v>
      </c>
      <c r="O29" s="294">
        <f>VLOOKUP(A29,'समाज शास्र'!A10:Q69,3,0)</f>
        <v>0</v>
      </c>
      <c r="P29" s="294">
        <f>VLOOKUP(A29,'समाज शास्र'!A10:Q69,4,0)</f>
        <v>0</v>
      </c>
      <c r="Q29" s="294">
        <f>VLOOKUP(A29,'समाज शास्र'!A10:Q69,5,0)</f>
        <v>0</v>
      </c>
      <c r="R29" s="673" t="str">
        <f>VLOOKUP(A29,'आ.शा.शिक्षण'!A10:P69,16,0)</f>
        <v>D</v>
      </c>
      <c r="S29" s="673" t="str">
        <f>VLOOKUP(A29,जलसुरक्षा!A10:T69,20,0)</f>
        <v>D</v>
      </c>
      <c r="T29" s="674" t="str">
        <f>VLOOKUP(A29,संरक्षणशास्र!A10:K69,11,0)</f>
        <v>D</v>
      </c>
      <c r="U29" s="657" t="str">
        <f>VLOOKUP(A29,'वार्षिक निकाल पत्रक'!B10:Q69,16,0)</f>
        <v>F5</v>
      </c>
    </row>
    <row r="30" spans="1:21" s="298" customFormat="1" ht="20.100000000000001" customHeight="1">
      <c r="A30" s="667"/>
      <c r="B30" s="670"/>
      <c r="C30" s="660"/>
      <c r="D30" s="279" t="s">
        <v>338</v>
      </c>
      <c r="E30" s="280">
        <v>20</v>
      </c>
      <c r="F30" s="281">
        <f>VLOOKUP(A29,प्र.भाषा!A10:M69,4,0)</f>
        <v>0</v>
      </c>
      <c r="G30" s="281">
        <f>VLOOKUP(A29,'व्दि.or संयुक्त भा'!A10:M69,4,0)</f>
        <v>0</v>
      </c>
      <c r="H30" s="281">
        <f>VLOOKUP(A29,'तृ. भाषा'!A10:M69,4,0)</f>
        <v>0</v>
      </c>
      <c r="I30" s="649"/>
      <c r="J30" s="650"/>
      <c r="K30" s="281">
        <f>VLOOKUP(A29,गणित!A10:Q69,6,0)</f>
        <v>0</v>
      </c>
      <c r="L30" s="649"/>
      <c r="M30" s="650"/>
      <c r="N30" s="282">
        <f>VLOOKUP(A29,'विज्ञान '!A10:Q69,6,0)</f>
        <v>0</v>
      </c>
      <c r="O30" s="282"/>
      <c r="P30" s="282"/>
      <c r="Q30" s="282">
        <f>VLOOKUP(A29,'समाज शास्र'!A10:Q69,6,0)</f>
        <v>0</v>
      </c>
      <c r="R30" s="428"/>
      <c r="S30" s="428"/>
      <c r="T30" s="675"/>
      <c r="U30" s="658"/>
    </row>
    <row r="31" spans="1:21" s="298" customFormat="1" ht="20.100000000000001" customHeight="1">
      <c r="A31" s="667"/>
      <c r="B31" s="670"/>
      <c r="C31" s="660"/>
      <c r="D31" s="279" t="s">
        <v>6</v>
      </c>
      <c r="E31" s="280">
        <v>100</v>
      </c>
      <c r="F31" s="283">
        <f>VLOOKUP(A29,प्र.भाषा!A10:M69,5,0)</f>
        <v>0</v>
      </c>
      <c r="G31" s="283">
        <f>VLOOKUP(A29,'व्दि.or संयुक्त भा'!A10:M69,5,0)</f>
        <v>0</v>
      </c>
      <c r="H31" s="283">
        <f>VLOOKUP(A29,'तृ. भाषा'!A10:M69,5,0)</f>
        <v>0</v>
      </c>
      <c r="I31" s="651"/>
      <c r="J31" s="652"/>
      <c r="K31" s="284">
        <f>VLOOKUP(A29,गणित!A10:Q69,7,0)</f>
        <v>0</v>
      </c>
      <c r="L31" s="651"/>
      <c r="M31" s="652"/>
      <c r="N31" s="284">
        <f>VLOOKUP(A29,'विज्ञान '!A10:Q69,7,0)</f>
        <v>0</v>
      </c>
      <c r="O31" s="284"/>
      <c r="P31" s="284"/>
      <c r="Q31" s="284">
        <f>VLOOKUP(A29,'समाज शास्र'!A10:Q69,7,0)</f>
        <v>0</v>
      </c>
      <c r="R31" s="428"/>
      <c r="S31" s="428"/>
      <c r="T31" s="675"/>
      <c r="U31" s="658"/>
    </row>
    <row r="32" spans="1:21" s="298" customFormat="1" ht="20.100000000000001" customHeight="1">
      <c r="A32" s="667"/>
      <c r="B32" s="670"/>
      <c r="C32" s="660" t="s">
        <v>109</v>
      </c>
      <c r="D32" s="279" t="s">
        <v>11</v>
      </c>
      <c r="E32" s="280">
        <v>80</v>
      </c>
      <c r="F32" s="285">
        <f>VLOOKUP(A29,प्र.भाषा!A10:M69,6,0)</f>
        <v>85</v>
      </c>
      <c r="G32" s="285">
        <f>VLOOKUP(A29,'व्दि.or संयुक्त भा'!A10:M69,6,0)</f>
        <v>0</v>
      </c>
      <c r="H32" s="285">
        <f>VLOOKUP(A29,'तृ. भाषा'!A10:M69,6,0)</f>
        <v>0</v>
      </c>
      <c r="I32" s="286">
        <f>VLOOKUP(A29,गणित!A10:Q69,8,0)</f>
        <v>0</v>
      </c>
      <c r="J32" s="286">
        <f>VLOOKUP(A29,गणित!A10:Q69,9,0)</f>
        <v>0</v>
      </c>
      <c r="K32" s="286">
        <f>VLOOKUP(A29,गणित!A10:Q69,10,0)</f>
        <v>0</v>
      </c>
      <c r="L32" s="286">
        <f>VLOOKUP(A29,'विज्ञान '!A10:Q69,8,0)</f>
        <v>0</v>
      </c>
      <c r="M32" s="286">
        <f>VLOOKUP(A29,'विज्ञान '!A10:Q69,9,0)</f>
        <v>0</v>
      </c>
      <c r="N32" s="286">
        <f>VLOOKUP(A29,'विज्ञान '!A10:Q69,10,0)</f>
        <v>0</v>
      </c>
      <c r="O32" s="286">
        <f>VLOOKUP(A29,'समाज शास्र'!A10:Q69,8,0)</f>
        <v>0</v>
      </c>
      <c r="P32" s="286">
        <f>VLOOKUP(A29,'समाज शास्र'!A10:Q69,9,0)</f>
        <v>0</v>
      </c>
      <c r="Q32" s="286">
        <f>VLOOKUP(A29,'समाज शास्र'!A10:Q69,10,0)</f>
        <v>0</v>
      </c>
      <c r="R32" s="428"/>
      <c r="S32" s="428"/>
      <c r="T32" s="675"/>
      <c r="U32" s="658"/>
    </row>
    <row r="33" spans="1:23" s="298" customFormat="1" ht="20.100000000000001" customHeight="1">
      <c r="A33" s="667"/>
      <c r="B33" s="670"/>
      <c r="C33" s="660"/>
      <c r="D33" s="279" t="s">
        <v>338</v>
      </c>
      <c r="E33" s="280">
        <v>20</v>
      </c>
      <c r="F33" s="285">
        <f>VLOOKUP(A29,प्र.भाषा!A10:M69,7,0)</f>
        <v>0</v>
      </c>
      <c r="G33" s="285">
        <f>VLOOKUP(A29,'व्दि.or संयुक्त भा'!A10:M69,7,0)</f>
        <v>0</v>
      </c>
      <c r="H33" s="285">
        <f>VLOOKUP(A29,'तृ. भाषा'!A10:M69,7,0)</f>
        <v>0</v>
      </c>
      <c r="I33" s="649"/>
      <c r="J33" s="650"/>
      <c r="K33" s="286">
        <f>VLOOKUP(A29,गणित!A10:Q69,11,0)</f>
        <v>0</v>
      </c>
      <c r="L33" s="649"/>
      <c r="M33" s="650"/>
      <c r="N33" s="286">
        <f>VLOOKUP(A29,'विज्ञान '!A10:Q69,11,0)</f>
        <v>0</v>
      </c>
      <c r="O33" s="649"/>
      <c r="P33" s="650"/>
      <c r="Q33" s="286">
        <f>VLOOKUP(A29,'समाज शास्र'!A10:Q69,11,0)</f>
        <v>0</v>
      </c>
      <c r="R33" s="428"/>
      <c r="S33" s="428"/>
      <c r="T33" s="675"/>
      <c r="U33" s="658"/>
    </row>
    <row r="34" spans="1:23" s="298" customFormat="1" ht="20.100000000000001" customHeight="1">
      <c r="A34" s="667"/>
      <c r="B34" s="670"/>
      <c r="C34" s="660"/>
      <c r="D34" s="279" t="s">
        <v>6</v>
      </c>
      <c r="E34" s="280">
        <v>100</v>
      </c>
      <c r="F34" s="287">
        <f>VLOOKUP(A29,प्र.भाषा!A10:M69,8,0)</f>
        <v>85</v>
      </c>
      <c r="G34" s="287">
        <f>VLOOKUP(A29,'व्दि.or संयुक्त भा'!A10:M69,8,0)</f>
        <v>0</v>
      </c>
      <c r="H34" s="287">
        <f>VLOOKUP(A29,'तृ. भाषा'!A10:M69,8,0)</f>
        <v>0</v>
      </c>
      <c r="I34" s="653"/>
      <c r="J34" s="654"/>
      <c r="K34" s="284">
        <f>VLOOKUP(A29,गणित!A10:Q69,12,0)</f>
        <v>0</v>
      </c>
      <c r="L34" s="653"/>
      <c r="M34" s="654"/>
      <c r="N34" s="284">
        <f>VLOOKUP(A29,'विज्ञान '!A10:Q69,12,0)</f>
        <v>0</v>
      </c>
      <c r="O34" s="653"/>
      <c r="P34" s="654"/>
      <c r="Q34" s="284">
        <f>VLOOKUP(A29,'समाज शास्र'!A10:Q69,12,0)</f>
        <v>0</v>
      </c>
      <c r="R34" s="428"/>
      <c r="S34" s="428"/>
      <c r="T34" s="675"/>
      <c r="U34" s="658"/>
    </row>
    <row r="35" spans="1:23" s="298" customFormat="1" ht="20.100000000000001" customHeight="1">
      <c r="A35" s="667"/>
      <c r="B35" s="670"/>
      <c r="C35" s="661" t="s">
        <v>336</v>
      </c>
      <c r="D35" s="661"/>
      <c r="E35" s="288">
        <v>200</v>
      </c>
      <c r="F35" s="281">
        <f>VLOOKUP(A29,प्र.भाषा!A10:M69,9,0)</f>
        <v>85</v>
      </c>
      <c r="G35" s="281">
        <f>VLOOKUP(A29,'व्दि.or संयुक्त भा'!A10:M69,9,0)</f>
        <v>0</v>
      </c>
      <c r="H35" s="281">
        <f>VLOOKUP(A29,'तृ. भाषा'!A10:M69,9,0)</f>
        <v>0</v>
      </c>
      <c r="I35" s="653"/>
      <c r="J35" s="654"/>
      <c r="K35" s="282">
        <f>VLOOKUP(A29,गणित!A10:Q69,13,0)</f>
        <v>0</v>
      </c>
      <c r="L35" s="653"/>
      <c r="M35" s="654"/>
      <c r="N35" s="282">
        <f>VLOOKUP(A29,'विज्ञान '!A10:Q69,13,0)</f>
        <v>0</v>
      </c>
      <c r="O35" s="653"/>
      <c r="P35" s="654"/>
      <c r="Q35" s="282">
        <f>VLOOKUP(A29,'समाज शास्र'!A10:Q69,13,0)</f>
        <v>0</v>
      </c>
      <c r="R35" s="662" t="s">
        <v>6</v>
      </c>
      <c r="S35" s="662" t="s">
        <v>16</v>
      </c>
      <c r="T35" s="663" t="s">
        <v>341</v>
      </c>
      <c r="U35" s="658"/>
    </row>
    <row r="36" spans="1:23" s="298" customFormat="1" ht="20.100000000000001" customHeight="1">
      <c r="A36" s="667"/>
      <c r="B36" s="670"/>
      <c r="C36" s="664" t="s">
        <v>345</v>
      </c>
      <c r="D36" s="664"/>
      <c r="E36" s="288">
        <v>100</v>
      </c>
      <c r="F36" s="289">
        <f>VLOOKUP(A29,प्र.भाषा!A10:M69,10,0)</f>
        <v>43</v>
      </c>
      <c r="G36" s="289">
        <f>VLOOKUP(A29,'व्दि.or संयुक्त भा'!A10:M69,10,0)</f>
        <v>0</v>
      </c>
      <c r="H36" s="289">
        <f>VLOOKUP(A29,'तृ. भाषा'!A10:M69,10,0)</f>
        <v>0</v>
      </c>
      <c r="I36" s="653"/>
      <c r="J36" s="654"/>
      <c r="K36" s="290">
        <f>VLOOKUP(A29,गणित!A10:Q69,14,0)</f>
        <v>0</v>
      </c>
      <c r="L36" s="653"/>
      <c r="M36" s="654"/>
      <c r="N36" s="290">
        <f>VLOOKUP(A29,'विज्ञान '!A10:Q69,14,0)</f>
        <v>0</v>
      </c>
      <c r="O36" s="653"/>
      <c r="P36" s="654"/>
      <c r="Q36" s="290">
        <f>VLOOKUP(A29,'समाज शास्र'!A10:Q69,14,0)</f>
        <v>0</v>
      </c>
      <c r="R36" s="662"/>
      <c r="S36" s="662"/>
      <c r="T36" s="663"/>
      <c r="U36" s="658"/>
    </row>
    <row r="37" spans="1:23" s="298" customFormat="1" ht="20.100000000000001" customHeight="1">
      <c r="A37" s="667"/>
      <c r="B37" s="670"/>
      <c r="C37" s="661" t="s">
        <v>35</v>
      </c>
      <c r="D37" s="661"/>
      <c r="E37" s="288"/>
      <c r="F37" s="281" t="str">
        <f>VLOOKUP(A29,प्र.भाषा!A10:M69,11,0)</f>
        <v>-</v>
      </c>
      <c r="G37" s="281" t="str">
        <f>VLOOKUP(A29,'व्दि.or संयुक्त भा'!A10:M69,11,0)</f>
        <v>-</v>
      </c>
      <c r="H37" s="281" t="str">
        <f>VLOOKUP(A29,'तृ. भाषा'!A10:M69,11,0)</f>
        <v>-</v>
      </c>
      <c r="I37" s="653"/>
      <c r="J37" s="654"/>
      <c r="K37" s="282" t="str">
        <f>VLOOKUP(A29,गणित!A10:Q69,15,0)</f>
        <v>-</v>
      </c>
      <c r="L37" s="653"/>
      <c r="M37" s="654"/>
      <c r="N37" s="282" t="str">
        <f>VLOOKUP(A29,'विज्ञान '!A10:Q69,15,0)</f>
        <v>-</v>
      </c>
      <c r="O37" s="653"/>
      <c r="P37" s="654"/>
      <c r="Q37" s="282" t="str">
        <f>VLOOKUP(A29,'समाज शास्र'!A10:Q69,15,0)</f>
        <v>-</v>
      </c>
      <c r="R37" s="662"/>
      <c r="S37" s="662"/>
      <c r="T37" s="663"/>
      <c r="U37" s="658"/>
    </row>
    <row r="38" spans="1:23" s="298" customFormat="1" ht="20.100000000000001" customHeight="1" thickBot="1">
      <c r="A38" s="668"/>
      <c r="B38" s="671"/>
      <c r="C38" s="665" t="s">
        <v>337</v>
      </c>
      <c r="D38" s="665"/>
      <c r="E38" s="295">
        <v>100</v>
      </c>
      <c r="F38" s="296">
        <f>VLOOKUP(A29,प्र.भाषा!A10:M69,12,0)</f>
        <v>43</v>
      </c>
      <c r="G38" s="296">
        <f>VLOOKUP(A29,'व्दि.or संयुक्त भा'!A10:M69,12,0)</f>
        <v>0</v>
      </c>
      <c r="H38" s="296">
        <f>VLOOKUP(A29,'तृ. भाषा'!A10:M69,12,0)</f>
        <v>0</v>
      </c>
      <c r="I38" s="655"/>
      <c r="J38" s="656"/>
      <c r="K38" s="297">
        <f>VLOOKUP(A29,गणित!A10:Q69,16,0)</f>
        <v>0</v>
      </c>
      <c r="L38" s="655"/>
      <c r="M38" s="656"/>
      <c r="N38" s="297">
        <f>VLOOKUP(A29,'विज्ञान '!A10:Q69,16,0)</f>
        <v>0</v>
      </c>
      <c r="O38" s="655"/>
      <c r="P38" s="656"/>
      <c r="Q38" s="297">
        <f>VLOOKUP(A29,'समाज शास्र'!A10:Q69,16,0)</f>
        <v>0</v>
      </c>
      <c r="R38" s="297">
        <f>VLOOKUP(A29,'वार्षिक निकाल पत्रक'!B10:Q69,9,0)</f>
        <v>43</v>
      </c>
      <c r="S38" s="303">
        <f>VLOOKUP(A29,'वार्षिक निकाल पत्रक'!B10:Q69,10,0)</f>
        <v>7.17</v>
      </c>
      <c r="T38" s="297">
        <f>VLOOKUP(A29,'वार्षिक निकाल पत्रक'!B10:Q69,11,0)</f>
        <v>2</v>
      </c>
      <c r="U38" s="659"/>
      <c r="W38" s="243"/>
    </row>
    <row r="39" spans="1:23" s="298" customFormat="1" ht="20.100000000000001" customHeight="1">
      <c r="A39" s="666">
        <f>A29+1</f>
        <v>4</v>
      </c>
      <c r="B39" s="669">
        <f>VLOOKUP(A39,'वार्षिक निकाल पत्रक'!B10:Q69,2,0)</f>
        <v>0</v>
      </c>
      <c r="C39" s="672" t="s">
        <v>1</v>
      </c>
      <c r="D39" s="291" t="s">
        <v>11</v>
      </c>
      <c r="E39" s="292">
        <v>80</v>
      </c>
      <c r="F39" s="293">
        <f>VLOOKUP(A39,प्र.भाषा!A10:M69,3,0)</f>
        <v>0</v>
      </c>
      <c r="G39" s="293">
        <f>VLOOKUP(A39,'व्दि.or संयुक्त भा'!A10:M69,3,0)</f>
        <v>0</v>
      </c>
      <c r="H39" s="293">
        <f>VLOOKUP(A39,'तृ. भाषा'!A10:M69,3,0)</f>
        <v>0</v>
      </c>
      <c r="I39" s="294">
        <f>VLOOKUP(A39,गणित!A10:Q69,3,0)</f>
        <v>0</v>
      </c>
      <c r="J39" s="294">
        <f>VLOOKUP(A39,गणित!A10:Q69,4,0)</f>
        <v>0</v>
      </c>
      <c r="K39" s="294">
        <f>VLOOKUP(A39,गणित!A10:Q69,5,0)</f>
        <v>0</v>
      </c>
      <c r="L39" s="294">
        <f>VLOOKUP(A39,'विज्ञान '!A10:Q69,3,0)</f>
        <v>0</v>
      </c>
      <c r="M39" s="294">
        <f>VLOOKUP(A39,'विज्ञान '!A10:Q69,4,0)</f>
        <v>0</v>
      </c>
      <c r="N39" s="294">
        <f>VLOOKUP(A39,'विज्ञान '!A10:Q69,5,0)</f>
        <v>0</v>
      </c>
      <c r="O39" s="294">
        <f>VLOOKUP(A39,'समाज शास्र'!A10:Q69,3,0)</f>
        <v>0</v>
      </c>
      <c r="P39" s="294">
        <f>VLOOKUP(A39,'समाज शास्र'!A10:Q69,4,0)</f>
        <v>0</v>
      </c>
      <c r="Q39" s="294">
        <f>VLOOKUP(A39,'समाज शास्र'!A10:Q69,5,0)</f>
        <v>0</v>
      </c>
      <c r="R39" s="673" t="str">
        <f>VLOOKUP(A39,'आ.शा.शिक्षण'!A10:P69,16,0)</f>
        <v>D</v>
      </c>
      <c r="S39" s="673" t="str">
        <f>VLOOKUP(A39,जलसुरक्षा!A10:T69,20,0)</f>
        <v>D</v>
      </c>
      <c r="T39" s="674" t="str">
        <f>VLOOKUP(A39,संरक्षणशास्र!A10:K69,11,0)</f>
        <v>D</v>
      </c>
      <c r="U39" s="657" t="str">
        <f>VLOOKUP(A39,'वार्षिक निकाल पत्रक'!B10:Q69,16,0)</f>
        <v>F6</v>
      </c>
    </row>
    <row r="40" spans="1:23" s="298" customFormat="1" ht="20.100000000000001" customHeight="1">
      <c r="A40" s="667"/>
      <c r="B40" s="670"/>
      <c r="C40" s="660"/>
      <c r="D40" s="279" t="s">
        <v>338</v>
      </c>
      <c r="E40" s="280">
        <v>20</v>
      </c>
      <c r="F40" s="281">
        <f>VLOOKUP(A39,प्र.भाषा!A10:M69,4,0)</f>
        <v>0</v>
      </c>
      <c r="G40" s="281">
        <f>VLOOKUP(A39,'व्दि.or संयुक्त भा'!A10:M69,4,0)</f>
        <v>0</v>
      </c>
      <c r="H40" s="281">
        <f>VLOOKUP(A39,'तृ. भाषा'!A10:M69,4,0)</f>
        <v>0</v>
      </c>
      <c r="I40" s="649"/>
      <c r="J40" s="650"/>
      <c r="K40" s="281">
        <f>VLOOKUP(A39,गणित!A10:Q69,6,0)</f>
        <v>0</v>
      </c>
      <c r="L40" s="649"/>
      <c r="M40" s="650"/>
      <c r="N40" s="282">
        <f>VLOOKUP(A39,'विज्ञान '!A10:Q69,6,0)</f>
        <v>0</v>
      </c>
      <c r="O40" s="282"/>
      <c r="P40" s="282"/>
      <c r="Q40" s="282">
        <f>VLOOKUP(A39,'समाज शास्र'!A10:Q69,6,0)</f>
        <v>0</v>
      </c>
      <c r="R40" s="428"/>
      <c r="S40" s="428"/>
      <c r="T40" s="675"/>
      <c r="U40" s="658"/>
    </row>
    <row r="41" spans="1:23" s="298" customFormat="1" ht="20.100000000000001" customHeight="1">
      <c r="A41" s="667"/>
      <c r="B41" s="670"/>
      <c r="C41" s="660"/>
      <c r="D41" s="279" t="s">
        <v>6</v>
      </c>
      <c r="E41" s="280">
        <v>100</v>
      </c>
      <c r="F41" s="283">
        <f>VLOOKUP(A39,प्र.भाषा!A10:M69,5,0)</f>
        <v>0</v>
      </c>
      <c r="G41" s="283">
        <f>VLOOKUP(A39,'व्दि.or संयुक्त भा'!A10:M69,5,0)</f>
        <v>0</v>
      </c>
      <c r="H41" s="283">
        <f>VLOOKUP(A39,'तृ. भाषा'!A10:M69,5,0)</f>
        <v>0</v>
      </c>
      <c r="I41" s="651"/>
      <c r="J41" s="652"/>
      <c r="K41" s="284">
        <f>VLOOKUP(A39,गणित!A10:Q69,7,0)</f>
        <v>0</v>
      </c>
      <c r="L41" s="651"/>
      <c r="M41" s="652"/>
      <c r="N41" s="284">
        <f>VLOOKUP(A39,'विज्ञान '!A10:Q69,7,0)</f>
        <v>0</v>
      </c>
      <c r="O41" s="284"/>
      <c r="P41" s="284"/>
      <c r="Q41" s="284">
        <f>VLOOKUP(A39,'समाज शास्र'!A10:Q69,7,0)</f>
        <v>0</v>
      </c>
      <c r="R41" s="428"/>
      <c r="S41" s="428"/>
      <c r="T41" s="675"/>
      <c r="U41" s="658"/>
    </row>
    <row r="42" spans="1:23" s="298" customFormat="1" ht="20.100000000000001" customHeight="1">
      <c r="A42" s="667"/>
      <c r="B42" s="670"/>
      <c r="C42" s="660" t="s">
        <v>109</v>
      </c>
      <c r="D42" s="279" t="s">
        <v>11</v>
      </c>
      <c r="E42" s="280">
        <v>80</v>
      </c>
      <c r="F42" s="285">
        <f>VLOOKUP(A39,प्र.भाषा!A10:M69,6,0)</f>
        <v>0</v>
      </c>
      <c r="G42" s="285">
        <f>VLOOKUP(A39,'व्दि.or संयुक्त भा'!A10:M69,6,0)</f>
        <v>0</v>
      </c>
      <c r="H42" s="285">
        <f>VLOOKUP(A39,'तृ. भाषा'!A10:M69,6,0)</f>
        <v>0</v>
      </c>
      <c r="I42" s="286">
        <f>VLOOKUP(A39,गणित!A10:Q69,8,0)</f>
        <v>0</v>
      </c>
      <c r="J42" s="286">
        <f>VLOOKUP(A39,गणित!A10:Q69,9,0)</f>
        <v>0</v>
      </c>
      <c r="K42" s="286">
        <f>VLOOKUP(A39,गणित!A10:Q69,10,0)</f>
        <v>0</v>
      </c>
      <c r="L42" s="286">
        <f>VLOOKUP(A39,'विज्ञान '!A10:Q69,8,0)</f>
        <v>0</v>
      </c>
      <c r="M42" s="286">
        <f>VLOOKUP(A39,'विज्ञान '!A10:Q69,9,0)</f>
        <v>0</v>
      </c>
      <c r="N42" s="286">
        <f>VLOOKUP(A39,'विज्ञान '!A10:Q69,10,0)</f>
        <v>0</v>
      </c>
      <c r="O42" s="286">
        <f>VLOOKUP(A39,'समाज शास्र'!A10:Q69,8,0)</f>
        <v>0</v>
      </c>
      <c r="P42" s="286">
        <f>VLOOKUP(A39,'समाज शास्र'!A10:Q69,9,0)</f>
        <v>0</v>
      </c>
      <c r="Q42" s="286">
        <f>VLOOKUP(A39,'समाज शास्र'!A10:Q69,10,0)</f>
        <v>0</v>
      </c>
      <c r="R42" s="428"/>
      <c r="S42" s="428"/>
      <c r="T42" s="675"/>
      <c r="U42" s="658"/>
    </row>
    <row r="43" spans="1:23" s="298" customFormat="1" ht="20.100000000000001" customHeight="1">
      <c r="A43" s="667"/>
      <c r="B43" s="670"/>
      <c r="C43" s="660"/>
      <c r="D43" s="279" t="s">
        <v>338</v>
      </c>
      <c r="E43" s="280">
        <v>20</v>
      </c>
      <c r="F43" s="285">
        <f>VLOOKUP(A39,प्र.भाषा!A10:M69,7,0)</f>
        <v>0</v>
      </c>
      <c r="G43" s="285">
        <f>VLOOKUP(A39,'व्दि.or संयुक्त भा'!A10:M69,7,0)</f>
        <v>0</v>
      </c>
      <c r="H43" s="285">
        <f>VLOOKUP(A39,'तृ. भाषा'!A10:M69,7,0)</f>
        <v>0</v>
      </c>
      <c r="I43" s="649"/>
      <c r="J43" s="650"/>
      <c r="K43" s="286">
        <f>VLOOKUP(A39,गणित!A10:Q69,11,0)</f>
        <v>0</v>
      </c>
      <c r="L43" s="649"/>
      <c r="M43" s="650"/>
      <c r="N43" s="286">
        <f>VLOOKUP(A39,'विज्ञान '!A10:Q69,11,0)</f>
        <v>0</v>
      </c>
      <c r="O43" s="649"/>
      <c r="P43" s="650"/>
      <c r="Q43" s="286">
        <f>VLOOKUP(A39,'समाज शास्र'!A10:Q69,11,0)</f>
        <v>0</v>
      </c>
      <c r="R43" s="428"/>
      <c r="S43" s="428"/>
      <c r="T43" s="675"/>
      <c r="U43" s="658"/>
    </row>
    <row r="44" spans="1:23" s="298" customFormat="1" ht="20.100000000000001" customHeight="1">
      <c r="A44" s="667"/>
      <c r="B44" s="670"/>
      <c r="C44" s="660"/>
      <c r="D44" s="279" t="s">
        <v>6</v>
      </c>
      <c r="E44" s="280">
        <v>100</v>
      </c>
      <c r="F44" s="287">
        <f>VLOOKUP(A39,प्र.भाषा!A10:M69,8,0)</f>
        <v>0</v>
      </c>
      <c r="G44" s="287">
        <f>VLOOKUP(A39,'व्दि.or संयुक्त भा'!A10:M69,8,0)</f>
        <v>0</v>
      </c>
      <c r="H44" s="287">
        <f>VLOOKUP(A39,'तृ. भाषा'!A10:M69,8,0)</f>
        <v>0</v>
      </c>
      <c r="I44" s="653"/>
      <c r="J44" s="654"/>
      <c r="K44" s="284">
        <f>VLOOKUP(A39,गणित!A10:Q69,12,0)</f>
        <v>0</v>
      </c>
      <c r="L44" s="653"/>
      <c r="M44" s="654"/>
      <c r="N44" s="284">
        <f>VLOOKUP(A39,'विज्ञान '!A10:Q69,12,0)</f>
        <v>0</v>
      </c>
      <c r="O44" s="653"/>
      <c r="P44" s="654"/>
      <c r="Q44" s="284">
        <f>VLOOKUP(A39,'समाज शास्र'!A10:Q69,12,0)</f>
        <v>0</v>
      </c>
      <c r="R44" s="428"/>
      <c r="S44" s="428"/>
      <c r="T44" s="675"/>
      <c r="U44" s="658"/>
    </row>
    <row r="45" spans="1:23" s="298" customFormat="1" ht="20.100000000000001" customHeight="1">
      <c r="A45" s="667"/>
      <c r="B45" s="670"/>
      <c r="C45" s="661" t="s">
        <v>336</v>
      </c>
      <c r="D45" s="661"/>
      <c r="E45" s="288">
        <v>200</v>
      </c>
      <c r="F45" s="281">
        <f>VLOOKUP(A39,प्र.भाषा!A10:M69,9,0)</f>
        <v>0</v>
      </c>
      <c r="G45" s="281">
        <f>VLOOKUP(A39,'व्दि.or संयुक्त भा'!A10:M69,9,0)</f>
        <v>0</v>
      </c>
      <c r="H45" s="281">
        <f>VLOOKUP(A39,'तृ. भाषा'!A10:M69,9,0)</f>
        <v>0</v>
      </c>
      <c r="I45" s="653"/>
      <c r="J45" s="654"/>
      <c r="K45" s="282">
        <f>VLOOKUP(A39,गणित!A10:Q69,13,0)</f>
        <v>0</v>
      </c>
      <c r="L45" s="653"/>
      <c r="M45" s="654"/>
      <c r="N45" s="282">
        <f>VLOOKUP(A39,'विज्ञान '!A10:Q69,13,0)</f>
        <v>0</v>
      </c>
      <c r="O45" s="653"/>
      <c r="P45" s="654"/>
      <c r="Q45" s="282">
        <f>VLOOKUP(A39,'समाज शास्र'!A10:Q69,13,0)</f>
        <v>0</v>
      </c>
      <c r="R45" s="662" t="s">
        <v>6</v>
      </c>
      <c r="S45" s="662" t="s">
        <v>16</v>
      </c>
      <c r="T45" s="663" t="s">
        <v>341</v>
      </c>
      <c r="U45" s="658"/>
    </row>
    <row r="46" spans="1:23" s="298" customFormat="1" ht="20.100000000000001" customHeight="1">
      <c r="A46" s="667"/>
      <c r="B46" s="670"/>
      <c r="C46" s="664" t="s">
        <v>345</v>
      </c>
      <c r="D46" s="664"/>
      <c r="E46" s="288">
        <v>100</v>
      </c>
      <c r="F46" s="289">
        <f>VLOOKUP(A39,प्र.भाषा!A10:M69,10,0)</f>
        <v>0</v>
      </c>
      <c r="G46" s="289">
        <f>VLOOKUP(A39,'व्दि.or संयुक्त भा'!A10:M69,10,0)</f>
        <v>0</v>
      </c>
      <c r="H46" s="289">
        <f>VLOOKUP(A39,'तृ. भाषा'!A10:M69,10,0)</f>
        <v>0</v>
      </c>
      <c r="I46" s="653"/>
      <c r="J46" s="654"/>
      <c r="K46" s="290">
        <f>VLOOKUP(A39,गणित!A10:Q69,14,0)</f>
        <v>0</v>
      </c>
      <c r="L46" s="653"/>
      <c r="M46" s="654"/>
      <c r="N46" s="290">
        <f>VLOOKUP(A39,'विज्ञान '!A10:Q69,14,0)</f>
        <v>0</v>
      </c>
      <c r="O46" s="653"/>
      <c r="P46" s="654"/>
      <c r="Q46" s="290">
        <f>VLOOKUP(A39,'समाज शास्र'!A10:Q69,14,0)</f>
        <v>0</v>
      </c>
      <c r="R46" s="662"/>
      <c r="S46" s="662"/>
      <c r="T46" s="663"/>
      <c r="U46" s="658"/>
    </row>
    <row r="47" spans="1:23" s="298" customFormat="1" ht="20.100000000000001" customHeight="1">
      <c r="A47" s="667"/>
      <c r="B47" s="670"/>
      <c r="C47" s="661" t="s">
        <v>35</v>
      </c>
      <c r="D47" s="661"/>
      <c r="E47" s="288"/>
      <c r="F47" s="281" t="str">
        <f>VLOOKUP(A39,प्र.भाषा!A10:M69,11,0)</f>
        <v>-</v>
      </c>
      <c r="G47" s="281" t="str">
        <f>VLOOKUP(A39,'व्दि.or संयुक्त भा'!A10:M69,11,0)</f>
        <v>-</v>
      </c>
      <c r="H47" s="281" t="str">
        <f>VLOOKUP(A39,'तृ. भाषा'!A10:M69,11,0)</f>
        <v>-</v>
      </c>
      <c r="I47" s="653"/>
      <c r="J47" s="654"/>
      <c r="K47" s="282" t="str">
        <f>VLOOKUP(A39,गणित!A10:Q69,15,0)</f>
        <v>-</v>
      </c>
      <c r="L47" s="653"/>
      <c r="M47" s="654"/>
      <c r="N47" s="282" t="str">
        <f>VLOOKUP(A39,'विज्ञान '!A10:Q69,15,0)</f>
        <v>-</v>
      </c>
      <c r="O47" s="653"/>
      <c r="P47" s="654"/>
      <c r="Q47" s="282" t="str">
        <f>VLOOKUP(A39,'समाज शास्र'!A10:Q69,15,0)</f>
        <v>-</v>
      </c>
      <c r="R47" s="662"/>
      <c r="S47" s="662"/>
      <c r="T47" s="663"/>
      <c r="U47" s="658"/>
    </row>
    <row r="48" spans="1:23" s="298" customFormat="1" ht="20.100000000000001" customHeight="1" thickBot="1">
      <c r="A48" s="668"/>
      <c r="B48" s="671"/>
      <c r="C48" s="665" t="s">
        <v>337</v>
      </c>
      <c r="D48" s="665"/>
      <c r="E48" s="295">
        <v>100</v>
      </c>
      <c r="F48" s="296">
        <f>VLOOKUP(A39,प्र.भाषा!A10:M69,12,0)</f>
        <v>0</v>
      </c>
      <c r="G48" s="296">
        <f>VLOOKUP(A39,'व्दि.or संयुक्त भा'!A10:M69,12,0)</f>
        <v>0</v>
      </c>
      <c r="H48" s="296">
        <f>VLOOKUP(A39,'तृ. भाषा'!A10:M69,12,0)</f>
        <v>0</v>
      </c>
      <c r="I48" s="655"/>
      <c r="J48" s="656"/>
      <c r="K48" s="297">
        <f>VLOOKUP(A39,गणित!A10:Q69,16,0)</f>
        <v>0</v>
      </c>
      <c r="L48" s="655"/>
      <c r="M48" s="656"/>
      <c r="N48" s="297">
        <f>VLOOKUP(A39,'विज्ञान '!A10:Q69,16,0)</f>
        <v>0</v>
      </c>
      <c r="O48" s="655"/>
      <c r="P48" s="656"/>
      <c r="Q48" s="297">
        <f>VLOOKUP(A39,'समाज शास्र'!A10:Q69,16,0)</f>
        <v>0</v>
      </c>
      <c r="R48" s="297">
        <f>VLOOKUP(A39,'वार्षिक निकाल पत्रक'!B10:Q69,9,0)</f>
        <v>0</v>
      </c>
      <c r="S48" s="303">
        <f>VLOOKUP(A39,'वार्षिक निकाल पत्रक'!B10:Q69,10,0)</f>
        <v>0</v>
      </c>
      <c r="T48" s="297">
        <f>VLOOKUP(A39,'वार्षिक निकाल पत्रक'!B10:Q69,11,0)</f>
        <v>4</v>
      </c>
      <c r="U48" s="659"/>
      <c r="W48" s="243"/>
    </row>
    <row r="49" spans="1:21" s="298" customFormat="1" ht="20.100000000000001" customHeight="1">
      <c r="A49" s="647" t="s">
        <v>128</v>
      </c>
      <c r="B49" s="647"/>
      <c r="C49" s="647"/>
      <c r="D49" s="647"/>
      <c r="E49" s="647"/>
      <c r="F49" s="647"/>
      <c r="G49" s="647"/>
      <c r="H49" s="647"/>
      <c r="I49" s="647"/>
      <c r="J49" s="647"/>
      <c r="K49" s="647"/>
      <c r="L49" s="647"/>
      <c r="M49" s="647"/>
      <c r="N49" s="647"/>
      <c r="O49" s="647"/>
      <c r="P49" s="647"/>
      <c r="Q49" s="647"/>
      <c r="R49" s="647"/>
      <c r="S49" s="647"/>
      <c r="T49" s="647"/>
      <c r="U49" s="647"/>
    </row>
    <row r="50" spans="1:21" s="298" customFormat="1" ht="20.100000000000001" customHeight="1">
      <c r="E50" s="299"/>
    </row>
    <row r="51" spans="1:21" s="298" customFormat="1" ht="20.100000000000001" customHeight="1">
      <c r="E51" s="299"/>
    </row>
    <row r="52" spans="1:21" s="298" customFormat="1" ht="20.100000000000001" customHeight="1">
      <c r="E52" s="299"/>
    </row>
    <row r="53" spans="1:21" s="298" customFormat="1" ht="20.100000000000001" customHeight="1">
      <c r="E53" s="299"/>
    </row>
    <row r="54" spans="1:21" s="298" customFormat="1" ht="20.100000000000001" customHeight="1">
      <c r="E54" s="299"/>
    </row>
    <row r="55" spans="1:21" s="298" customFormat="1" ht="20.100000000000001" customHeight="1">
      <c r="E55" s="299"/>
    </row>
    <row r="56" spans="1:21" s="298" customFormat="1" ht="20.100000000000001" customHeight="1">
      <c r="E56" s="299"/>
    </row>
    <row r="57" spans="1:21" s="298" customFormat="1" ht="20.100000000000001" customHeight="1">
      <c r="E57" s="299"/>
    </row>
    <row r="58" spans="1:21" s="298" customFormat="1" ht="20.100000000000001" customHeight="1">
      <c r="E58" s="299"/>
    </row>
    <row r="59" spans="1:21" s="298" customFormat="1" ht="20.100000000000001" customHeight="1">
      <c r="E59" s="299"/>
    </row>
    <row r="60" spans="1:21" s="298" customFormat="1" ht="20.100000000000001" customHeight="1">
      <c r="E60" s="299"/>
    </row>
    <row r="61" spans="1:21" s="298" customFormat="1" ht="20.100000000000001" customHeight="1">
      <c r="E61" s="299"/>
    </row>
    <row r="62" spans="1:21" s="298" customFormat="1" ht="20.100000000000001" customHeight="1">
      <c r="E62" s="299"/>
    </row>
    <row r="63" spans="1:21" s="298" customFormat="1" ht="20.100000000000001" customHeight="1">
      <c r="E63" s="299"/>
    </row>
    <row r="64" spans="1:21" s="298" customFormat="1" ht="20.100000000000001" customHeight="1">
      <c r="E64" s="299"/>
    </row>
    <row r="65" spans="5:5" s="298" customFormat="1" ht="20.100000000000001" customHeight="1">
      <c r="E65" s="299"/>
    </row>
    <row r="66" spans="5:5" s="298" customFormat="1" ht="20.100000000000001" customHeight="1">
      <c r="E66" s="299"/>
    </row>
    <row r="67" spans="5:5" s="298" customFormat="1" ht="20.100000000000001" customHeight="1">
      <c r="E67" s="299"/>
    </row>
    <row r="68" spans="5:5" s="298" customFormat="1" ht="20.100000000000001" customHeight="1">
      <c r="E68" s="299"/>
    </row>
    <row r="69" spans="5:5" s="298" customFormat="1" ht="20.100000000000001" customHeight="1">
      <c r="E69" s="299"/>
    </row>
    <row r="70" spans="5:5" s="298" customFormat="1" ht="20.100000000000001" customHeight="1">
      <c r="E70" s="299"/>
    </row>
    <row r="71" spans="5:5" s="298" customFormat="1" ht="20.100000000000001" customHeight="1">
      <c r="E71" s="299"/>
    </row>
    <row r="72" spans="5:5" s="298" customFormat="1" ht="20.100000000000001" customHeight="1">
      <c r="E72" s="299"/>
    </row>
    <row r="73" spans="5:5" s="298" customFormat="1" ht="20.100000000000001" customHeight="1">
      <c r="E73" s="299"/>
    </row>
    <row r="74" spans="5:5" s="298" customFormat="1" ht="20.100000000000001" customHeight="1">
      <c r="E74" s="299"/>
    </row>
    <row r="75" spans="5:5" s="298" customFormat="1" ht="20.100000000000001" customHeight="1">
      <c r="E75" s="299"/>
    </row>
    <row r="76" spans="5:5" s="298" customFormat="1" ht="20.100000000000001" customHeight="1">
      <c r="E76" s="299"/>
    </row>
    <row r="77" spans="5:5" s="298" customFormat="1" ht="20.100000000000001" customHeight="1">
      <c r="E77" s="299"/>
    </row>
    <row r="78" spans="5:5" s="298" customFormat="1" ht="20.100000000000001" customHeight="1">
      <c r="E78" s="299"/>
    </row>
    <row r="79" spans="5:5" s="298" customFormat="1" ht="20.100000000000001" customHeight="1">
      <c r="E79" s="299"/>
    </row>
    <row r="80" spans="5:5" s="298" customFormat="1" ht="20.100000000000001" customHeight="1">
      <c r="E80" s="299"/>
    </row>
    <row r="81" spans="5:5" s="298" customFormat="1" ht="20.100000000000001" customHeight="1">
      <c r="E81" s="299"/>
    </row>
    <row r="82" spans="5:5" s="298" customFormat="1" ht="20.100000000000001" customHeight="1">
      <c r="E82" s="299"/>
    </row>
    <row r="83" spans="5:5" s="298" customFormat="1" ht="20.100000000000001" customHeight="1">
      <c r="E83" s="299"/>
    </row>
    <row r="84" spans="5:5" s="298" customFormat="1" ht="20.100000000000001" customHeight="1">
      <c r="E84" s="299"/>
    </row>
    <row r="85" spans="5:5" s="298" customFormat="1" ht="20.100000000000001" customHeight="1">
      <c r="E85" s="299"/>
    </row>
    <row r="86" spans="5:5" s="298" customFormat="1" ht="20.100000000000001" customHeight="1">
      <c r="E86" s="299"/>
    </row>
    <row r="87" spans="5:5" s="298" customFormat="1" ht="20.100000000000001" customHeight="1">
      <c r="E87" s="299"/>
    </row>
    <row r="88" spans="5:5" s="298" customFormat="1" ht="20.100000000000001" customHeight="1">
      <c r="E88" s="299"/>
    </row>
    <row r="89" spans="5:5" s="298" customFormat="1" ht="20.100000000000001" customHeight="1">
      <c r="E89" s="299"/>
    </row>
    <row r="90" spans="5:5" s="298" customFormat="1" ht="20.100000000000001" customHeight="1">
      <c r="E90" s="299"/>
    </row>
    <row r="91" spans="5:5" s="298" customFormat="1" ht="20.100000000000001" customHeight="1">
      <c r="E91" s="299"/>
    </row>
    <row r="92" spans="5:5" s="298" customFormat="1" ht="20.100000000000001" customHeight="1">
      <c r="E92" s="299"/>
    </row>
    <row r="93" spans="5:5" s="298" customFormat="1" ht="20.100000000000001" customHeight="1">
      <c r="E93" s="299"/>
    </row>
    <row r="94" spans="5:5" s="298" customFormat="1" ht="20.100000000000001" customHeight="1">
      <c r="E94" s="299"/>
    </row>
    <row r="95" spans="5:5" s="298" customFormat="1" ht="20.100000000000001" customHeight="1">
      <c r="E95" s="299"/>
    </row>
    <row r="96" spans="5:5" s="298" customFormat="1" ht="20.100000000000001" customHeight="1">
      <c r="E96" s="299"/>
    </row>
    <row r="97" spans="5:5" s="298" customFormat="1" ht="20.100000000000001" customHeight="1">
      <c r="E97" s="299"/>
    </row>
    <row r="98" spans="5:5" s="298" customFormat="1" ht="20.100000000000001" customHeight="1">
      <c r="E98" s="299"/>
    </row>
    <row r="99" spans="5:5" s="298" customFormat="1" ht="20.100000000000001" customHeight="1">
      <c r="E99" s="299"/>
    </row>
    <row r="100" spans="5:5" s="298" customFormat="1" ht="20.100000000000001" customHeight="1">
      <c r="E100" s="299"/>
    </row>
    <row r="101" spans="5:5" s="298" customFormat="1" ht="20.100000000000001" customHeight="1">
      <c r="E101" s="299"/>
    </row>
    <row r="102" spans="5:5" s="298" customFormat="1" ht="20.100000000000001" customHeight="1">
      <c r="E102" s="299"/>
    </row>
    <row r="103" spans="5:5" s="298" customFormat="1" ht="20.100000000000001" customHeight="1">
      <c r="E103" s="299"/>
    </row>
    <row r="104" spans="5:5" s="298" customFormat="1" ht="20.100000000000001" customHeight="1">
      <c r="E104" s="299"/>
    </row>
    <row r="105" spans="5:5" s="298" customFormat="1" ht="20.100000000000001" customHeight="1">
      <c r="E105" s="299"/>
    </row>
    <row r="106" spans="5:5" s="298" customFormat="1" ht="20.100000000000001" customHeight="1">
      <c r="E106" s="299"/>
    </row>
    <row r="107" spans="5:5" s="298" customFormat="1" ht="20.100000000000001" customHeight="1">
      <c r="E107" s="299"/>
    </row>
    <row r="108" spans="5:5" s="298" customFormat="1" ht="20.100000000000001" customHeight="1">
      <c r="E108" s="299"/>
    </row>
    <row r="109" spans="5:5" s="298" customFormat="1" ht="20.100000000000001" customHeight="1">
      <c r="E109" s="299"/>
    </row>
    <row r="110" spans="5:5" s="298" customFormat="1" ht="20.100000000000001" customHeight="1">
      <c r="E110" s="299"/>
    </row>
    <row r="111" spans="5:5" s="298" customFormat="1" ht="20.100000000000001" customHeight="1">
      <c r="E111" s="299"/>
    </row>
    <row r="112" spans="5:5" s="298" customFormat="1" ht="20.100000000000001" customHeight="1">
      <c r="E112" s="299"/>
    </row>
    <row r="113" spans="5:5" s="298" customFormat="1" ht="20.100000000000001" customHeight="1">
      <c r="E113" s="299"/>
    </row>
    <row r="114" spans="5:5" s="298" customFormat="1" ht="20.100000000000001" customHeight="1">
      <c r="E114" s="299"/>
    </row>
    <row r="115" spans="5:5" s="298" customFormat="1" ht="20.100000000000001" customHeight="1">
      <c r="E115" s="299"/>
    </row>
    <row r="116" spans="5:5" s="298" customFormat="1" ht="20.100000000000001" customHeight="1">
      <c r="E116" s="299"/>
    </row>
    <row r="117" spans="5:5" s="298" customFormat="1" ht="20.100000000000001" customHeight="1">
      <c r="E117" s="299"/>
    </row>
    <row r="118" spans="5:5" s="298" customFormat="1" ht="20.100000000000001" customHeight="1">
      <c r="E118" s="299"/>
    </row>
    <row r="119" spans="5:5" s="298" customFormat="1" ht="20.100000000000001" customHeight="1">
      <c r="E119" s="299"/>
    </row>
    <row r="120" spans="5:5" s="298" customFormat="1" ht="20.100000000000001" customHeight="1">
      <c r="E120" s="299"/>
    </row>
    <row r="121" spans="5:5" s="298" customFormat="1" ht="20.100000000000001" customHeight="1">
      <c r="E121" s="299"/>
    </row>
    <row r="122" spans="5:5" s="298" customFormat="1" ht="20.100000000000001" customHeight="1">
      <c r="E122" s="299"/>
    </row>
    <row r="123" spans="5:5" s="298" customFormat="1" ht="20.100000000000001" customHeight="1">
      <c r="E123" s="299"/>
    </row>
    <row r="124" spans="5:5" s="298" customFormat="1" ht="20.100000000000001" customHeight="1">
      <c r="E124" s="299"/>
    </row>
    <row r="125" spans="5:5" s="298" customFormat="1" ht="20.100000000000001" customHeight="1">
      <c r="E125" s="299"/>
    </row>
    <row r="126" spans="5:5" s="298" customFormat="1" ht="20.100000000000001" customHeight="1">
      <c r="E126" s="299"/>
    </row>
    <row r="127" spans="5:5" s="298" customFormat="1" ht="20.100000000000001" customHeight="1">
      <c r="E127" s="299"/>
    </row>
    <row r="128" spans="5:5" s="298" customFormat="1" ht="20.100000000000001" customHeight="1">
      <c r="E128" s="299"/>
    </row>
    <row r="129" spans="5:5" s="298" customFormat="1" ht="20.100000000000001" customHeight="1">
      <c r="E129" s="299"/>
    </row>
    <row r="130" spans="5:5" s="298" customFormat="1" ht="20.100000000000001" customHeight="1">
      <c r="E130" s="299"/>
    </row>
    <row r="131" spans="5:5" s="298" customFormat="1" ht="20.100000000000001" customHeight="1">
      <c r="E131" s="299"/>
    </row>
    <row r="132" spans="5:5" s="298" customFormat="1" ht="20.100000000000001" customHeight="1">
      <c r="E132" s="299"/>
    </row>
    <row r="133" spans="5:5" s="298" customFormat="1" ht="20.100000000000001" customHeight="1">
      <c r="E133" s="299"/>
    </row>
    <row r="134" spans="5:5" s="298" customFormat="1" ht="20.100000000000001" customHeight="1">
      <c r="E134" s="299"/>
    </row>
    <row r="135" spans="5:5" s="298" customFormat="1" ht="20.100000000000001" customHeight="1">
      <c r="E135" s="299"/>
    </row>
    <row r="136" spans="5:5" s="298" customFormat="1" ht="20.100000000000001" customHeight="1">
      <c r="E136" s="299"/>
    </row>
    <row r="137" spans="5:5" s="298" customFormat="1" ht="20.100000000000001" customHeight="1">
      <c r="E137" s="299"/>
    </row>
    <row r="138" spans="5:5" s="298" customFormat="1" ht="20.100000000000001" customHeight="1">
      <c r="E138" s="299"/>
    </row>
    <row r="139" spans="5:5" s="298" customFormat="1" ht="20.100000000000001" customHeight="1">
      <c r="E139" s="299"/>
    </row>
    <row r="140" spans="5:5" s="298" customFormat="1" ht="20.100000000000001" customHeight="1">
      <c r="E140" s="299"/>
    </row>
    <row r="141" spans="5:5" s="298" customFormat="1" ht="20.100000000000001" customHeight="1">
      <c r="E141" s="299"/>
    </row>
    <row r="142" spans="5:5" s="298" customFormat="1" ht="20.100000000000001" customHeight="1">
      <c r="E142" s="299"/>
    </row>
    <row r="143" spans="5:5" s="298" customFormat="1" ht="20.100000000000001" customHeight="1">
      <c r="E143" s="299"/>
    </row>
    <row r="144" spans="5:5" s="298" customFormat="1" ht="20.100000000000001" customHeight="1">
      <c r="E144" s="299"/>
    </row>
    <row r="145" spans="5:5" s="298" customFormat="1" ht="20.100000000000001" customHeight="1">
      <c r="E145" s="299"/>
    </row>
    <row r="146" spans="5:5" s="298" customFormat="1" ht="20.100000000000001" customHeight="1">
      <c r="E146" s="299"/>
    </row>
    <row r="147" spans="5:5" s="298" customFormat="1" ht="20.100000000000001" customHeight="1">
      <c r="E147" s="299"/>
    </row>
    <row r="148" spans="5:5" s="298" customFormat="1" ht="20.100000000000001" customHeight="1">
      <c r="E148" s="299"/>
    </row>
    <row r="149" spans="5:5" s="298" customFormat="1" ht="20.100000000000001" customHeight="1">
      <c r="E149" s="299"/>
    </row>
    <row r="150" spans="5:5" s="298" customFormat="1" ht="20.100000000000001" customHeight="1">
      <c r="E150" s="299"/>
    </row>
    <row r="151" spans="5:5" s="298" customFormat="1" ht="20.100000000000001" customHeight="1">
      <c r="E151" s="299"/>
    </row>
    <row r="152" spans="5:5" s="298" customFormat="1" ht="20.100000000000001" customHeight="1">
      <c r="E152" s="299"/>
    </row>
    <row r="153" spans="5:5" s="298" customFormat="1" ht="20.100000000000001" customHeight="1">
      <c r="E153" s="299"/>
    </row>
    <row r="154" spans="5:5" s="298" customFormat="1" ht="20.100000000000001" customHeight="1">
      <c r="E154" s="299"/>
    </row>
    <row r="155" spans="5:5" s="298" customFormat="1" ht="20.100000000000001" customHeight="1">
      <c r="E155" s="299"/>
    </row>
    <row r="156" spans="5:5" s="298" customFormat="1" ht="20.100000000000001" customHeight="1">
      <c r="E156" s="299"/>
    </row>
    <row r="157" spans="5:5" s="298" customFormat="1" ht="20.100000000000001" customHeight="1">
      <c r="E157" s="299"/>
    </row>
    <row r="158" spans="5:5" s="298" customFormat="1" ht="20.100000000000001" customHeight="1">
      <c r="E158" s="299"/>
    </row>
    <row r="159" spans="5:5" s="298" customFormat="1" ht="20.100000000000001" customHeight="1">
      <c r="E159" s="299"/>
    </row>
    <row r="160" spans="5:5" s="298" customFormat="1" ht="20.100000000000001" customHeight="1">
      <c r="E160" s="299"/>
    </row>
    <row r="161" spans="5:5" s="298" customFormat="1" ht="20.100000000000001" customHeight="1">
      <c r="E161" s="299"/>
    </row>
    <row r="162" spans="5:5" s="298" customFormat="1" ht="20.100000000000001" customHeight="1">
      <c r="E162" s="299"/>
    </row>
    <row r="163" spans="5:5" s="298" customFormat="1" ht="20.100000000000001" customHeight="1">
      <c r="E163" s="299"/>
    </row>
    <row r="164" spans="5:5" s="298" customFormat="1" ht="20.100000000000001" customHeight="1">
      <c r="E164" s="299"/>
    </row>
    <row r="165" spans="5:5" s="298" customFormat="1" ht="20.100000000000001" customHeight="1">
      <c r="E165" s="299"/>
    </row>
    <row r="166" spans="5:5" s="298" customFormat="1" ht="20.100000000000001" customHeight="1">
      <c r="E166" s="299"/>
    </row>
    <row r="167" spans="5:5" s="298" customFormat="1" ht="20.100000000000001" customHeight="1">
      <c r="E167" s="299"/>
    </row>
    <row r="168" spans="5:5" s="298" customFormat="1" ht="20.100000000000001" customHeight="1">
      <c r="E168" s="299"/>
    </row>
    <row r="169" spans="5:5" s="298" customFormat="1" ht="20.100000000000001" customHeight="1">
      <c r="E169" s="299"/>
    </row>
    <row r="170" spans="5:5" s="298" customFormat="1" ht="20.100000000000001" customHeight="1">
      <c r="E170" s="299"/>
    </row>
    <row r="171" spans="5:5" s="298" customFormat="1" ht="20.100000000000001" customHeight="1">
      <c r="E171" s="299"/>
    </row>
    <row r="172" spans="5:5" s="298" customFormat="1" ht="20.100000000000001" customHeight="1">
      <c r="E172" s="299"/>
    </row>
    <row r="173" spans="5:5" s="298" customFormat="1" ht="20.100000000000001" customHeight="1">
      <c r="E173" s="299"/>
    </row>
    <row r="174" spans="5:5" s="298" customFormat="1" ht="20.100000000000001" customHeight="1">
      <c r="E174" s="299"/>
    </row>
    <row r="175" spans="5:5" s="298" customFormat="1" ht="20.100000000000001" customHeight="1">
      <c r="E175" s="299"/>
    </row>
    <row r="176" spans="5:5" s="298" customFormat="1" ht="20.100000000000001" customHeight="1">
      <c r="E176" s="299"/>
    </row>
    <row r="177" spans="5:5" s="298" customFormat="1" ht="20.100000000000001" customHeight="1">
      <c r="E177" s="299"/>
    </row>
    <row r="178" spans="5:5" s="298" customFormat="1" ht="20.100000000000001" customHeight="1">
      <c r="E178" s="299"/>
    </row>
    <row r="179" spans="5:5" s="298" customFormat="1" ht="20.100000000000001" customHeight="1">
      <c r="E179" s="299"/>
    </row>
    <row r="180" spans="5:5" s="298" customFormat="1" ht="20.100000000000001" customHeight="1">
      <c r="E180" s="299"/>
    </row>
    <row r="181" spans="5:5" s="298" customFormat="1" ht="20.100000000000001" customHeight="1">
      <c r="E181" s="299"/>
    </row>
    <row r="182" spans="5:5" s="298" customFormat="1" ht="20.100000000000001" customHeight="1">
      <c r="E182" s="299"/>
    </row>
    <row r="183" spans="5:5" s="298" customFormat="1" ht="20.100000000000001" customHeight="1">
      <c r="E183" s="299"/>
    </row>
    <row r="184" spans="5:5" s="298" customFormat="1" ht="20.100000000000001" customHeight="1">
      <c r="E184" s="299"/>
    </row>
    <row r="185" spans="5:5" s="298" customFormat="1" ht="20.100000000000001" customHeight="1">
      <c r="E185" s="299"/>
    </row>
    <row r="186" spans="5:5" s="298" customFormat="1" ht="20.100000000000001" customHeight="1">
      <c r="E186" s="299"/>
    </row>
    <row r="187" spans="5:5" s="298" customFormat="1" ht="20.100000000000001" customHeight="1">
      <c r="E187" s="299"/>
    </row>
    <row r="188" spans="5:5" s="298" customFormat="1" ht="20.100000000000001" customHeight="1">
      <c r="E188" s="299"/>
    </row>
    <row r="189" spans="5:5" s="298" customFormat="1" ht="20.100000000000001" customHeight="1">
      <c r="E189" s="299"/>
    </row>
    <row r="190" spans="5:5" s="298" customFormat="1" ht="20.100000000000001" customHeight="1">
      <c r="E190" s="299"/>
    </row>
    <row r="191" spans="5:5" s="298" customFormat="1" ht="20.100000000000001" customHeight="1">
      <c r="E191" s="299"/>
    </row>
    <row r="192" spans="5:5" s="298" customFormat="1" ht="20.100000000000001" customHeight="1">
      <c r="E192" s="299"/>
    </row>
    <row r="193" spans="5:5" s="298" customFormat="1" ht="20.100000000000001" customHeight="1">
      <c r="E193" s="299"/>
    </row>
    <row r="194" spans="5:5" s="298" customFormat="1" ht="20.100000000000001" customHeight="1">
      <c r="E194" s="299"/>
    </row>
    <row r="195" spans="5:5" s="298" customFormat="1" ht="20.100000000000001" customHeight="1">
      <c r="E195" s="299"/>
    </row>
    <row r="196" spans="5:5" s="298" customFormat="1" ht="20.100000000000001" customHeight="1">
      <c r="E196" s="299"/>
    </row>
    <row r="197" spans="5:5" s="298" customFormat="1" ht="20.100000000000001" customHeight="1">
      <c r="E197" s="299"/>
    </row>
    <row r="198" spans="5:5" s="298" customFormat="1" ht="20.100000000000001" customHeight="1">
      <c r="E198" s="299"/>
    </row>
  </sheetData>
  <sheetProtection algorithmName="SHA-512" hashValue="m7QZwrRWv/wdBC67rM7W/NWi+f2j7sGp1AbdAC2ur545M3P4HzSFiSkD6qnHTAVVMefLUrriRKDmZZg1UK4zjw==" saltValue="14O9TDb5LpluqUnkOyHd9w==" spinCount="100000" sheet="1" objects="1" scenarios="1"/>
  <mergeCells count="109">
    <mergeCell ref="M7:M8"/>
    <mergeCell ref="N7:N8"/>
    <mergeCell ref="O7:O8"/>
    <mergeCell ref="P7:P8"/>
    <mergeCell ref="C12:C14"/>
    <mergeCell ref="C15:D15"/>
    <mergeCell ref="R15:R17"/>
    <mergeCell ref="H6:H8"/>
    <mergeCell ref="I6:K6"/>
    <mergeCell ref="L6:N6"/>
    <mergeCell ref="O6:Q6"/>
    <mergeCell ref="R6:R8"/>
    <mergeCell ref="S6:S8"/>
    <mergeCell ref="Q7:Q8"/>
    <mergeCell ref="U9:U18"/>
    <mergeCell ref="A1:U1"/>
    <mergeCell ref="A2:U3"/>
    <mergeCell ref="A4:U4"/>
    <mergeCell ref="A5:J5"/>
    <mergeCell ref="K5:U5"/>
    <mergeCell ref="A6:A8"/>
    <mergeCell ref="B6:B8"/>
    <mergeCell ref="C6:E8"/>
    <mergeCell ref="F6:F8"/>
    <mergeCell ref="G6:G8"/>
    <mergeCell ref="T6:T8"/>
    <mergeCell ref="U6:U8"/>
    <mergeCell ref="I7:I8"/>
    <mergeCell ref="J7:J8"/>
    <mergeCell ref="K7:K8"/>
    <mergeCell ref="L7:L8"/>
    <mergeCell ref="C18:D18"/>
    <mergeCell ref="A9:A18"/>
    <mergeCell ref="B9:B18"/>
    <mergeCell ref="C9:C11"/>
    <mergeCell ref="R9:R14"/>
    <mergeCell ref="A19:A28"/>
    <mergeCell ref="B19:B28"/>
    <mergeCell ref="C19:C21"/>
    <mergeCell ref="R19:R24"/>
    <mergeCell ref="S19:S24"/>
    <mergeCell ref="T19:T24"/>
    <mergeCell ref="L20:M21"/>
    <mergeCell ref="I23:J28"/>
    <mergeCell ref="L23:M28"/>
    <mergeCell ref="O23:P28"/>
    <mergeCell ref="S9:S14"/>
    <mergeCell ref="T9:T14"/>
    <mergeCell ref="S15:S17"/>
    <mergeCell ref="T15:T17"/>
    <mergeCell ref="C16:D16"/>
    <mergeCell ref="C17:D17"/>
    <mergeCell ref="U19:U28"/>
    <mergeCell ref="C22:C24"/>
    <mergeCell ref="C25:D25"/>
    <mergeCell ref="R25:R27"/>
    <mergeCell ref="S25:S27"/>
    <mergeCell ref="T25:T27"/>
    <mergeCell ref="C26:D26"/>
    <mergeCell ref="C27:D27"/>
    <mergeCell ref="C28:D28"/>
    <mergeCell ref="I20:J21"/>
    <mergeCell ref="A29:A38"/>
    <mergeCell ref="B29:B38"/>
    <mergeCell ref="C29:C31"/>
    <mergeCell ref="R29:R34"/>
    <mergeCell ref="S29:S34"/>
    <mergeCell ref="T29:T34"/>
    <mergeCell ref="L30:M31"/>
    <mergeCell ref="I33:J38"/>
    <mergeCell ref="L33:M38"/>
    <mergeCell ref="O33:P38"/>
    <mergeCell ref="I43:J48"/>
    <mergeCell ref="L43:M48"/>
    <mergeCell ref="O43:P48"/>
    <mergeCell ref="U29:U38"/>
    <mergeCell ref="C32:C34"/>
    <mergeCell ref="C35:D35"/>
    <mergeCell ref="R35:R37"/>
    <mergeCell ref="S35:S37"/>
    <mergeCell ref="T35:T37"/>
    <mergeCell ref="C36:D36"/>
    <mergeCell ref="C37:D37"/>
    <mergeCell ref="C38:D38"/>
    <mergeCell ref="I30:J31"/>
    <mergeCell ref="A49:U49"/>
    <mergeCell ref="W8:X8"/>
    <mergeCell ref="I10:J11"/>
    <mergeCell ref="L10:M11"/>
    <mergeCell ref="I13:J18"/>
    <mergeCell ref="L13:M18"/>
    <mergeCell ref="O13:P18"/>
    <mergeCell ref="U39:U48"/>
    <mergeCell ref="C42:C44"/>
    <mergeCell ref="C45:D45"/>
    <mergeCell ref="R45:R47"/>
    <mergeCell ref="S45:S47"/>
    <mergeCell ref="T45:T47"/>
    <mergeCell ref="C46:D46"/>
    <mergeCell ref="C47:D47"/>
    <mergeCell ref="C48:D48"/>
    <mergeCell ref="I40:J41"/>
    <mergeCell ref="A39:A48"/>
    <mergeCell ref="B39:B48"/>
    <mergeCell ref="C39:C41"/>
    <mergeCell ref="R39:R44"/>
    <mergeCell ref="S39:S44"/>
    <mergeCell ref="T39:T44"/>
    <mergeCell ref="L40:M41"/>
  </mergeCells>
  <pageMargins left="0.27559055118110237" right="0.19685039370078741" top="0.23622047244094491" bottom="0.59055118110236227" header="0" footer="0"/>
  <pageSetup paperSize="5" scale="9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2060"/>
  </sheetPr>
  <dimension ref="A1:AQ55"/>
  <sheetViews>
    <sheetView view="pageBreakPreview" zoomScale="60" zoomScaleNormal="100" workbookViewId="0">
      <pane xSplit="1" ySplit="14" topLeftCell="B15" activePane="bottomRight" state="frozen"/>
      <selection activeCell="Z22" sqref="Z22"/>
      <selection pane="topRight" activeCell="Z22" sqref="Z22"/>
      <selection pane="bottomLeft" activeCell="Z22" sqref="Z22"/>
      <selection pane="bottomRight" activeCell="Z22" sqref="Z22"/>
    </sheetView>
  </sheetViews>
  <sheetFormatPr defaultRowHeight="16.7" customHeight="1"/>
  <cols>
    <col min="1" max="1" width="23.7109375" style="76" customWidth="1"/>
    <col min="2" max="8" width="7.42578125" style="76" customWidth="1"/>
    <col min="9" max="9" width="3.42578125" style="76" customWidth="1"/>
    <col min="10" max="10" width="11.28515625" style="180" customWidth="1"/>
    <col min="11" max="11" width="9.85546875" style="76" customWidth="1"/>
    <col min="14" max="14" width="9.140625" customWidth="1"/>
    <col min="36" max="37" width="9.140625" style="76"/>
    <col min="38" max="16384" width="9.140625" style="18"/>
  </cols>
  <sheetData>
    <row r="1" spans="1:37" customFormat="1" ht="16.7" customHeight="1">
      <c r="A1" s="752" t="str">
        <f>MASTER!B4</f>
        <v>आदिवासी उन्नती सेवा मंडळ, राजूर, ता. अकोले जि.अहिल्यानगर संचालित...</v>
      </c>
      <c r="B1" s="753"/>
      <c r="C1" s="753"/>
      <c r="D1" s="753"/>
      <c r="E1" s="753"/>
      <c r="F1" s="753"/>
      <c r="G1" s="753"/>
      <c r="H1" s="753"/>
      <c r="I1" s="753"/>
      <c r="J1" s="753"/>
      <c r="K1" s="754"/>
    </row>
    <row r="2" spans="1:37" customFormat="1" ht="16.7" customHeight="1">
      <c r="A2" s="755" t="str">
        <f>MASTER!B5</f>
        <v>अनुदानित माध्यमिक आश्रमशाळा, एकदरे, ता. अकोले जि. अहिल्यानगर</v>
      </c>
      <c r="B2" s="756"/>
      <c r="C2" s="756"/>
      <c r="D2" s="756"/>
      <c r="E2" s="756"/>
      <c r="F2" s="756"/>
      <c r="G2" s="756"/>
      <c r="H2" s="756"/>
      <c r="I2" s="756"/>
      <c r="J2" s="756"/>
      <c r="K2" s="757"/>
    </row>
    <row r="3" spans="1:37" customFormat="1" ht="16.7" customHeight="1">
      <c r="A3" s="755"/>
      <c r="B3" s="756"/>
      <c r="C3" s="756"/>
      <c r="D3" s="756"/>
      <c r="E3" s="756"/>
      <c r="F3" s="756"/>
      <c r="G3" s="756"/>
      <c r="H3" s="756"/>
      <c r="I3" s="756"/>
      <c r="J3" s="756"/>
      <c r="K3" s="757"/>
    </row>
    <row r="4" spans="1:37" customFormat="1" ht="16.7" customHeight="1">
      <c r="A4" s="759" t="s">
        <v>184</v>
      </c>
      <c r="B4" s="760"/>
      <c r="C4" s="760"/>
      <c r="D4" s="760"/>
      <c r="E4" s="760"/>
      <c r="F4" s="760"/>
      <c r="G4" s="760"/>
      <c r="H4" s="760"/>
      <c r="I4" s="760"/>
      <c r="J4" s="760"/>
      <c r="K4" s="761"/>
    </row>
    <row r="5" spans="1:37" customFormat="1" ht="16.7" customHeight="1">
      <c r="A5" s="762"/>
      <c r="B5" s="763"/>
      <c r="C5" s="763"/>
      <c r="D5" s="763"/>
      <c r="E5" s="763"/>
      <c r="F5" s="763"/>
      <c r="G5" s="763"/>
      <c r="H5" s="763"/>
      <c r="I5" s="763"/>
      <c r="J5" s="763"/>
      <c r="K5" s="764"/>
    </row>
    <row r="6" spans="1:37" customFormat="1" ht="16.7" customHeight="1">
      <c r="A6" s="758" t="str">
        <f>MASTER!B12</f>
        <v>(सन 2026-2027)</v>
      </c>
      <c r="B6" s="758"/>
      <c r="C6" s="758"/>
      <c r="D6" s="758"/>
      <c r="E6" s="758"/>
      <c r="F6" s="758"/>
      <c r="G6" s="758"/>
      <c r="H6" s="758"/>
      <c r="I6" s="758"/>
      <c r="J6" s="758"/>
      <c r="K6" s="758"/>
    </row>
    <row r="7" spans="1:37" ht="16.7" customHeight="1">
      <c r="A7" s="766" t="s">
        <v>147</v>
      </c>
      <c r="B7" s="769" t="str">
        <f>MASTER!A15</f>
        <v>मराठी</v>
      </c>
      <c r="C7" s="769" t="str">
        <f>MASTER!A16</f>
        <v>हिंदी</v>
      </c>
      <c r="D7" s="769" t="str">
        <f>MASTER!A17</f>
        <v>इंग्रजी</v>
      </c>
      <c r="E7" s="769" t="str">
        <f>MASTER!A18</f>
        <v>गणित</v>
      </c>
      <c r="F7" s="769" t="str">
        <f>MASTER!A19</f>
        <v>विज्ञान</v>
      </c>
      <c r="G7" s="769" t="str">
        <f>MASTER!A20</f>
        <v>समाजशास्रे</v>
      </c>
      <c r="H7" s="743" t="s">
        <v>146</v>
      </c>
      <c r="I7" s="202"/>
      <c r="J7" s="222"/>
      <c r="K7" s="202"/>
    </row>
    <row r="8" spans="1:37" ht="16.7" customHeight="1">
      <c r="A8" s="766"/>
      <c r="B8" s="769"/>
      <c r="C8" s="769"/>
      <c r="D8" s="769"/>
      <c r="E8" s="769"/>
      <c r="F8" s="769"/>
      <c r="G8" s="769"/>
      <c r="H8" s="743"/>
      <c r="I8" s="202"/>
      <c r="J8" s="222"/>
      <c r="K8" s="202"/>
    </row>
    <row r="9" spans="1:37" ht="16.7" customHeight="1">
      <c r="A9" s="766"/>
      <c r="B9" s="770"/>
      <c r="C9" s="770"/>
      <c r="D9" s="770"/>
      <c r="E9" s="770"/>
      <c r="F9" s="770"/>
      <c r="G9" s="770"/>
      <c r="H9" s="743"/>
      <c r="I9" s="202"/>
      <c r="J9" s="765" t="s">
        <v>148</v>
      </c>
      <c r="K9" s="765" t="s">
        <v>149</v>
      </c>
    </row>
    <row r="10" spans="1:37" ht="16.7" customHeight="1">
      <c r="A10" s="766"/>
      <c r="B10" s="770"/>
      <c r="C10" s="770"/>
      <c r="D10" s="770"/>
      <c r="E10" s="770"/>
      <c r="F10" s="770"/>
      <c r="G10" s="770"/>
      <c r="H10" s="743"/>
      <c r="I10" s="18"/>
      <c r="J10" s="765"/>
      <c r="K10" s="765"/>
    </row>
    <row r="11" spans="1:37" s="77" customFormat="1" ht="16.7" customHeight="1">
      <c r="A11" s="766"/>
      <c r="B11" s="32">
        <v>100</v>
      </c>
      <c r="C11" s="32">
        <v>100</v>
      </c>
      <c r="D11" s="32">
        <v>100</v>
      </c>
      <c r="E11" s="32">
        <v>100</v>
      </c>
      <c r="F11" s="32">
        <v>100</v>
      </c>
      <c r="G11" s="32">
        <v>100</v>
      </c>
      <c r="H11" s="743"/>
      <c r="J11" s="224" t="s">
        <v>182</v>
      </c>
      <c r="K11" s="227">
        <f>COUNTIF('वार्षिक निकाल पत्रक'!K10:K69,"&gt;=0")-COUNTIF('वार्षिक निकाल पत्रक'!K10:K69,"&gt;=34.9")</f>
        <v>59</v>
      </c>
      <c r="L11"/>
      <c r="M11"/>
      <c r="N11"/>
      <c r="O11"/>
      <c r="P11"/>
      <c r="Q11"/>
      <c r="R11"/>
      <c r="S11"/>
      <c r="T11"/>
      <c r="U11"/>
      <c r="V11"/>
      <c r="W11"/>
      <c r="X11"/>
      <c r="Y11"/>
      <c r="Z11"/>
      <c r="AA11"/>
      <c r="AB11"/>
      <c r="AC11"/>
      <c r="AD11"/>
      <c r="AE11"/>
      <c r="AF11"/>
      <c r="AG11"/>
      <c r="AH11"/>
      <c r="AI11"/>
      <c r="AJ11" s="76"/>
      <c r="AK11" s="76"/>
    </row>
    <row r="12" spans="1:37" s="77" customFormat="1" ht="16.7" customHeight="1">
      <c r="A12" s="212" t="s">
        <v>150</v>
      </c>
      <c r="B12" s="58">
        <f>COUNTIF('वार्षिक निकाल पत्रक'!D10:D69,"&gt;=90")-COUNTIF('वार्षिक निकाल पत्रक'!D10:D69,"&gt;100")</f>
        <v>0</v>
      </c>
      <c r="C12" s="58">
        <f>COUNTIF('वार्षिक निकाल पत्रक'!E10:E69,"&gt;=90")-COUNTIF('वार्षिक निकाल पत्रक'!E10:E69,"&gt;100")</f>
        <v>0</v>
      </c>
      <c r="D12" s="58">
        <f>COUNTIF('वार्षिक निकाल पत्रक'!F10:F69,"&gt;=90")-COUNTIF('वार्षिक निकाल पत्रक'!F10:F69,"&gt;100")</f>
        <v>0</v>
      </c>
      <c r="E12" s="58">
        <f>COUNTIF('वार्षिक निकाल पत्रक'!G10:G69,"&gt;=90")-COUNTIF('वार्षिक निकाल पत्रक'!G10:G69,"&gt;100")</f>
        <v>0</v>
      </c>
      <c r="F12" s="58">
        <f>COUNTIF('वार्षिक निकाल पत्रक'!H10:H69,"&gt;=90")-COUNTIF('वार्षिक निकाल पत्रक'!H10:H69,"&gt;100")</f>
        <v>0</v>
      </c>
      <c r="G12" s="58">
        <f>COUNTIF('वार्षिक निकाल पत्रक'!I10:I69,"&gt;=90")-COUNTIF('वार्षिक निकाल पत्रक'!I10:I69,"&gt;100")</f>
        <v>0</v>
      </c>
      <c r="H12" s="58">
        <f>COUNTIF('वार्षिक निकाल पत्रक'!K10:K69,"&gt;=90")-COUNTIF('वार्षिक निकाल पत्रक'!K10:K69,"&gt;100")</f>
        <v>0</v>
      </c>
      <c r="J12" s="224" t="s">
        <v>152</v>
      </c>
      <c r="K12" s="227">
        <f>COUNTIF('वार्षिक निकाल पत्रक'!K10:K69,"&gt;=35")-COUNTIF('वार्षिक निकाल पत्रक'!K10:K69,"&gt;=40.9")</f>
        <v>0</v>
      </c>
      <c r="L12"/>
      <c r="M12"/>
      <c r="N12"/>
      <c r="O12"/>
      <c r="P12"/>
      <c r="Q12"/>
      <c r="R12"/>
      <c r="S12"/>
      <c r="T12"/>
      <c r="U12"/>
      <c r="V12"/>
      <c r="W12"/>
      <c r="X12"/>
      <c r="Y12"/>
      <c r="Z12"/>
      <c r="AA12"/>
      <c r="AB12"/>
      <c r="AC12"/>
      <c r="AD12"/>
      <c r="AE12"/>
      <c r="AF12"/>
      <c r="AG12"/>
      <c r="AH12"/>
      <c r="AI12"/>
      <c r="AJ12" s="76"/>
      <c r="AK12" s="76"/>
    </row>
    <row r="13" spans="1:37" s="79" customFormat="1" ht="16.7" customHeight="1">
      <c r="A13" s="212" t="s">
        <v>151</v>
      </c>
      <c r="B13" s="58">
        <f>COUNTIF('वार्षिक निकाल पत्रक'!D10:D69,"&gt;=85")-COUNTIF('वार्षिक निकाल पत्रक'!D10:D69,"&gt;89.9")</f>
        <v>0</v>
      </c>
      <c r="C13" s="58">
        <f>COUNTIF('वार्षिक निकाल पत्रक'!E10:E69,"&gt;=85")-COUNTIF('वार्षिक निकाल पत्रक'!E10:E69,"&gt;89.9")</f>
        <v>0</v>
      </c>
      <c r="D13" s="58">
        <f>COUNTIF('वार्षिक निकाल पत्रक'!F10:F69,"&gt;=85")-COUNTIF('वार्षिक निकाल पत्रक'!F10:F69,"&gt;89.9")</f>
        <v>0</v>
      </c>
      <c r="E13" s="58">
        <f>COUNTIF('वार्षिक निकाल पत्रक'!G10:G69,"&gt;=85")-COUNTIF('वार्षिक निकाल पत्रक'!G10:G69,"&gt;89.9")</f>
        <v>0</v>
      </c>
      <c r="F13" s="58">
        <f>COUNTIF('वार्षिक निकाल पत्रक'!H10:H69,"&gt;=85")-COUNTIF('वार्षिक निकाल पत्रक'!H10:H69,"&gt;89.9")</f>
        <v>0</v>
      </c>
      <c r="G13" s="58">
        <f>COUNTIF('वार्षिक निकाल पत्रक'!I10:I69,"&gt;=85")-COUNTIF('वार्षिक निकाल पत्रक'!I10:I69,"&gt;89.9")</f>
        <v>0</v>
      </c>
      <c r="H13" s="58">
        <f>COUNTIF('वार्षिक निकाल पत्रक'!K10:K69,"&gt;=85")-COUNTIF('वार्षिक निकाल पत्रक'!K10:K69,"&gt;89.9")</f>
        <v>0</v>
      </c>
      <c r="J13" s="224" t="s">
        <v>154</v>
      </c>
      <c r="K13" s="227">
        <f>COUNTIF('वार्षिक निकाल पत्रक'!K10:K69,"&gt;=41")-COUNTIF('वार्षिक निकाल पत्रक'!K10:K69,"&gt;=50.9")</f>
        <v>0</v>
      </c>
      <c r="L13"/>
      <c r="M13"/>
      <c r="N13"/>
      <c r="O13"/>
      <c r="P13"/>
      <c r="Q13"/>
      <c r="R13"/>
      <c r="S13"/>
      <c r="T13"/>
      <c r="U13"/>
      <c r="V13"/>
      <c r="W13"/>
      <c r="X13"/>
      <c r="Y13"/>
      <c r="Z13"/>
      <c r="AA13"/>
      <c r="AB13"/>
      <c r="AC13"/>
      <c r="AD13"/>
      <c r="AE13"/>
      <c r="AF13"/>
      <c r="AG13"/>
      <c r="AH13"/>
      <c r="AI13"/>
      <c r="AJ13" s="76"/>
      <c r="AK13" s="76"/>
    </row>
    <row r="14" spans="1:37" ht="16.7" customHeight="1">
      <c r="A14" s="212" t="s">
        <v>153</v>
      </c>
      <c r="B14" s="58">
        <f>COUNTIF('वार्षिक निकाल पत्रक'!D10:D69,"&gt;=80")-COUNTIF('वार्षिक निकाल पत्रक'!D10:D69,"&gt;84.9")</f>
        <v>0</v>
      </c>
      <c r="C14" s="58">
        <f>COUNTIF('वार्षिक निकाल पत्रक'!E10:E69,"&gt;=80")-COUNTIF('वार्षिक निकाल पत्रक'!E10:E69,"&gt;84.9")</f>
        <v>0</v>
      </c>
      <c r="D14" s="58">
        <f>COUNTIF('वार्षिक निकाल पत्रक'!F10:F69,"&gt;=80")-COUNTIF('वार्षिक निकाल पत्रक'!F10:F69,"&gt;84.9")</f>
        <v>0</v>
      </c>
      <c r="E14" s="58">
        <f>COUNTIF('वार्षिक निकाल पत्रक'!G10:G69,"&gt;=80")-COUNTIF('वार्षिक निकाल पत्रक'!G10:G69,"&gt;84.9")</f>
        <v>0</v>
      </c>
      <c r="F14" s="58">
        <f>COUNTIF('वार्षिक निकाल पत्रक'!H10:H69,"&gt;=80")-COUNTIF('वार्षिक निकाल पत्रक'!H10:H69,"&gt;84.9")</f>
        <v>0</v>
      </c>
      <c r="G14" s="58">
        <f>COUNTIF('वार्षिक निकाल पत्रक'!I10:I69,"&gt;=80")-COUNTIF('वार्षिक निकाल पत्रक'!I10:I69,"&gt;84.9")</f>
        <v>0</v>
      </c>
      <c r="H14" s="58">
        <f>COUNTIF('वार्षिक निकाल पत्रक'!K10:K69,"&gt;=80")-COUNTIF('वार्षिक निकाल पत्रक'!K10:K69,"&gt;84.9")</f>
        <v>0</v>
      </c>
      <c r="I14" s="18"/>
      <c r="J14" s="224" t="s">
        <v>156</v>
      </c>
      <c r="K14" s="227">
        <f>COUNTIF('वार्षिक निकाल पत्रक'!K10:K69,"&gt;=51")-COUNTIF('वार्षिक निकाल पत्रक'!K10:K69,"&gt;=60.9")</f>
        <v>0</v>
      </c>
    </row>
    <row r="15" spans="1:37" ht="16.7" customHeight="1">
      <c r="A15" s="212" t="s">
        <v>155</v>
      </c>
      <c r="B15" s="58">
        <f>COUNTIF('वार्षिक निकाल पत्रक'!D10:D69,"&gt;=75")-COUNTIF('वार्षिक निकाल पत्रक'!D10:D69,"&gt;79.9")</f>
        <v>1</v>
      </c>
      <c r="C15" s="58">
        <f>COUNTIF('वार्षिक निकाल पत्रक'!E10:E69,"&gt;=75")-COUNTIF('वार्षिक निकाल पत्रक'!E10:E69,"&gt;79.9")</f>
        <v>1</v>
      </c>
      <c r="D15" s="58">
        <f>COUNTIF('वार्षिक निकाल पत्रक'!F10:F69,"&gt;=75")-COUNTIF('वार्षिक निकाल पत्रक'!F10:F69,"&gt;79.9")</f>
        <v>1</v>
      </c>
      <c r="E15" s="58">
        <f>COUNTIF('वार्षिक निकाल पत्रक'!G10:G69,"&gt;=75")-COUNTIF('वार्षिक निकाल पत्रक'!G10:G69,"&gt;79.9")</f>
        <v>1</v>
      </c>
      <c r="F15" s="58">
        <f>COUNTIF('वार्षिक निकाल पत्रक'!H10:H69,"&gt;=75")-COUNTIF('वार्षिक निकाल पत्रक'!H10:H69,"&gt;79.9")</f>
        <v>0</v>
      </c>
      <c r="G15" s="58">
        <f>COUNTIF('वार्षिक निकाल पत्रक'!I10:I69,"&gt;=75")-COUNTIF('वार्षिक निकाल पत्रक'!I10:I69,"&gt;79.9")</f>
        <v>0</v>
      </c>
      <c r="H15" s="58">
        <f>COUNTIF('वार्षिक निकाल पत्रक'!K10:K69,"&gt;=75")-COUNTIF('वार्षिक निकाल पत्रक'!K10:K69,"&gt;79.9")</f>
        <v>0</v>
      </c>
      <c r="I15" s="18"/>
      <c r="J15" s="224" t="s">
        <v>158</v>
      </c>
      <c r="K15" s="227">
        <f>COUNTIF('वार्षिक निकाल पत्रक'!K10:K69,"&gt;=61")-COUNTIF('वार्षिक निकाल पत्रक'!K10:K69,"&gt;=70.9")</f>
        <v>1</v>
      </c>
    </row>
    <row r="16" spans="1:37" ht="16.7" customHeight="1">
      <c r="A16" s="212" t="s">
        <v>157</v>
      </c>
      <c r="B16" s="58">
        <f>COUNTIF('वार्षिक निकाल पत्रक'!D10:D69,"&gt;=70")-COUNTIF('वार्षिक निकाल पत्रक'!D10:D69,"&gt;74.9")</f>
        <v>0</v>
      </c>
      <c r="C16" s="58">
        <f>COUNTIF('वार्षिक निकाल पत्रक'!E10:E69,"&gt;=70")-COUNTIF('वार्षिक निकाल पत्रक'!E10:E69,"&gt;74.9")</f>
        <v>0</v>
      </c>
      <c r="D16" s="58">
        <f>COUNTIF('वार्षिक निकाल पत्रक'!F10:F69,"&gt;=70")-COUNTIF('वार्षिक निकाल पत्रक'!F10:F69,"&gt;74.9")</f>
        <v>0</v>
      </c>
      <c r="E16" s="58">
        <f>COUNTIF('वार्षिक निकाल पत्रक'!G10:G69,"&gt;=70")-COUNTIF('वार्षिक निकाल पत्रक'!G10:G69,"&gt;74.9")</f>
        <v>0</v>
      </c>
      <c r="F16" s="58">
        <f>COUNTIF('वार्षिक निकाल पत्रक'!H10:H69,"&gt;=70")-COUNTIF('वार्षिक निकाल पत्रक'!H10:H69,"&gt;74.9")</f>
        <v>0</v>
      </c>
      <c r="G16" s="58">
        <f>COUNTIF('वार्षिक निकाल पत्रक'!I10:I69,"&gt;=70")-COUNTIF('वार्षिक निकाल पत्रक'!I10:I69,"&gt;74.9")</f>
        <v>0</v>
      </c>
      <c r="H16" s="58">
        <f>COUNTIF('वार्षिक निकाल पत्रक'!K10:K69,"&gt;=70")-COUNTIF('वार्षिक निकाल पत्रक'!K10:K69,"&gt;74.9")</f>
        <v>0</v>
      </c>
      <c r="I16" s="18"/>
      <c r="J16" s="224" t="s">
        <v>160</v>
      </c>
      <c r="K16" s="227">
        <f>COUNTIF('वार्षिक निकाल पत्रक'!K10:K69,"&gt;=71")-COUNTIF('वार्षिक निकाल पत्रक'!K10:K69,"&gt;=80.9")</f>
        <v>0</v>
      </c>
    </row>
    <row r="17" spans="1:43" ht="16.7" customHeight="1">
      <c r="A17" s="212" t="s">
        <v>159</v>
      </c>
      <c r="B17" s="58">
        <f>COUNTIF('वार्षिक निकाल पत्रक'!D10:D69,"&gt;=60")-COUNTIF('वार्षिक निकाल पत्रक'!D10:D69,"&gt;69.9")</f>
        <v>0</v>
      </c>
      <c r="C17" s="58">
        <f>COUNTIF('वार्षिक निकाल पत्रक'!E10:E69,"&gt;=60")-COUNTIF('वार्षिक निकाल पत्रक'!E10:E69,"&gt;69.9")</f>
        <v>0</v>
      </c>
      <c r="D17" s="58">
        <f>COUNTIF('वार्षिक निकाल पत्रक'!F10:F69,"&gt;=60")-COUNTIF('वार्षिक निकाल पत्रक'!F10:F69,"&gt;69.9")</f>
        <v>0</v>
      </c>
      <c r="E17" s="58">
        <f>COUNTIF('वार्षिक निकाल पत्रक'!G10:G69,"&gt;=60")-COUNTIF('वार्षिक निकाल पत्रक'!G10:G69,"&gt;69.9")</f>
        <v>0</v>
      </c>
      <c r="F17" s="58">
        <f>COUNTIF('वार्षिक निकाल पत्रक'!H10:H69,"&gt;=60")-COUNTIF('वार्षिक निकाल पत्रक'!H10:H69,"&gt;69.9")</f>
        <v>0</v>
      </c>
      <c r="G17" s="58">
        <f>COUNTIF('वार्षिक निकाल पत्रक'!I10:I69,"&gt;=60")-COUNTIF('वार्षिक निकाल पत्रक'!I10:I69,"&gt;69.9")</f>
        <v>0</v>
      </c>
      <c r="H17" s="58">
        <f>COUNTIF('वार्षिक निकाल पत्रक'!K10:K69,"&gt;=60")-COUNTIF('वार्षिक निकाल पत्रक'!K10:K69,"&gt;69.9")</f>
        <v>1</v>
      </c>
      <c r="I17" s="18"/>
      <c r="J17" s="224" t="s">
        <v>162</v>
      </c>
      <c r="K17" s="227">
        <f>COUNTIF('वार्षिक निकाल पत्रक'!K10:K69,"&gt;=81")-COUNTIF('वार्षिक निकाल पत्रक'!K10:K69,"&gt;=90.9")</f>
        <v>0</v>
      </c>
    </row>
    <row r="18" spans="1:43" ht="16.7" customHeight="1">
      <c r="A18" s="212" t="s">
        <v>161</v>
      </c>
      <c r="B18" s="58">
        <f>COUNTIF('वार्षिक निकाल पत्रक'!D10:D69,"&gt;=50")-COUNTIF('वार्षिक निकाल पत्रक'!D10:D69,"&gt;59.9")</f>
        <v>0</v>
      </c>
      <c r="C18" s="58">
        <f>COUNTIF('वार्षिक निकाल पत्रक'!E10:E69,"&gt;=50")-COUNTIF('वार्षिक निकाल पत्रक'!E10:E69,"&gt;59.9")</f>
        <v>0</v>
      </c>
      <c r="D18" s="58">
        <f>COUNTIF('वार्षिक निकाल पत्रक'!F10:F69,"&gt;=50")-COUNTIF('वार्षिक निकाल पत्रक'!F10:F69,"&gt;59.9")</f>
        <v>0</v>
      </c>
      <c r="E18" s="58">
        <f>COUNTIF('वार्षिक निकाल पत्रक'!G10:G69,"&gt;=50")-COUNTIF('वार्षिक निकाल पत्रक'!G10:G69,"&gt;59.9")</f>
        <v>0</v>
      </c>
      <c r="F18" s="58">
        <f>COUNTIF('वार्षिक निकाल पत्रक'!H10:H69,"&gt;=50")-COUNTIF('वार्षिक निकाल पत्रक'!H10:H69,"&gt;59.9")</f>
        <v>1</v>
      </c>
      <c r="G18" s="58">
        <f>COUNTIF('वार्षिक निकाल पत्रक'!I10:I69,"&gt;=50")-COUNTIF('वार्षिक निकाल पत्रक'!I10:I69,"&gt;59.9")</f>
        <v>1</v>
      </c>
      <c r="H18" s="58">
        <f>COUNTIF('वार्षिक निकाल पत्रक'!K10:K69,"&gt;=50")-COUNTIF('वार्षिक निकाल पत्रक'!K10:K69,"&gt;59.9")</f>
        <v>0</v>
      </c>
      <c r="I18" s="18"/>
      <c r="J18" s="224" t="s">
        <v>164</v>
      </c>
      <c r="K18" s="227">
        <f>COUNTIF('वार्षिक निकाल पत्रक'!K10:K69,"&gt;=91")-COUNTIF('वार्षिक निकाल पत्रक'!K10:K69,"&gt;=100.1")</f>
        <v>0</v>
      </c>
    </row>
    <row r="19" spans="1:43" ht="16.7" customHeight="1">
      <c r="A19" s="212" t="s">
        <v>163</v>
      </c>
      <c r="B19" s="58">
        <f>COUNTIF('वार्षिक निकाल पत्रक'!D10:D69,"&gt;=40")-COUNTIF('वार्षिक निकाल पत्रक'!D10:D69,"&gt;49.9")</f>
        <v>1</v>
      </c>
      <c r="C19" s="58">
        <f>COUNTIF('वार्षिक निकाल पत्रक'!E10:E69,"&gt;=40")-COUNTIF('वार्षिक निकाल पत्रक'!E10:E69,"&gt;49.9")</f>
        <v>0</v>
      </c>
      <c r="D19" s="58">
        <f>COUNTIF('वार्षिक निकाल पत्रक'!F10:F69,"&gt;=40")-COUNTIF('वार्षिक निकाल पत्रक'!F10:F69,"&gt;49.9")</f>
        <v>0</v>
      </c>
      <c r="E19" s="58">
        <f>COUNTIF('वार्षिक निकाल पत्रक'!G10:G69,"&gt;=40")-COUNTIF('वार्षिक निकाल पत्रक'!G10:G69,"&gt;49.9")</f>
        <v>0</v>
      </c>
      <c r="F19" s="58">
        <f>COUNTIF('वार्षिक निकाल पत्रक'!H10:H69,"&gt;=40")-COUNTIF('वार्षिक निकाल पत्रक'!H10:H69,"&gt;49.9")</f>
        <v>0</v>
      </c>
      <c r="G19" s="58">
        <f>COUNTIF('वार्षिक निकाल पत्रक'!I10:I69,"&gt;=40")-COUNTIF('वार्षिक निकाल पत्रक'!I10:I69,"&gt;49.9")</f>
        <v>0</v>
      </c>
      <c r="H19" s="58">
        <f>COUNTIF('वार्षिक निकाल पत्रक'!K10:K69,"&gt;=40")-COUNTIF('वार्षिक निकाल पत्रक'!K10:K69,"&gt;49.9")</f>
        <v>0</v>
      </c>
      <c r="I19" s="18"/>
      <c r="J19" s="27" t="s">
        <v>146</v>
      </c>
      <c r="K19" s="226">
        <f>SUM(K11:K18)</f>
        <v>60</v>
      </c>
    </row>
    <row r="20" spans="1:43" ht="16.7" customHeight="1">
      <c r="A20" s="212" t="s">
        <v>165</v>
      </c>
      <c r="B20" s="58">
        <f>COUNTIF('वार्षिक निकाल पत्रक'!D10:D69,"&gt;=35")-COUNTIF('वार्षिक निकाल पत्रक'!D10:D69,"&gt;39.9")</f>
        <v>1</v>
      </c>
      <c r="C20" s="58">
        <f>COUNTIF('वार्षिक निकाल पत्रक'!E10:E69,"&gt;=35")-COUNTIF('वार्षिक निकाल पत्रक'!E10:E69,"&gt;39.9")</f>
        <v>0</v>
      </c>
      <c r="D20" s="58">
        <f>COUNTIF('वार्षिक निकाल पत्रक'!F10:F69,"&gt;=35")-COUNTIF('वार्षिक निकाल पत्रक'!F10:F69,"&gt;39.9")</f>
        <v>0</v>
      </c>
      <c r="E20" s="58">
        <f>COUNTIF('वार्षिक निकाल पत्रक'!G10:G69,"&gt;=35")-COUNTIF('वार्षिक निकाल पत्रक'!G10:G69,"&gt;39.9")</f>
        <v>0</v>
      </c>
      <c r="F20" s="58">
        <f>COUNTIF('वार्षिक निकाल पत्रक'!H10:H69,"&gt;=35")-COUNTIF('वार्षिक निकाल पत्रक'!H10:H69,"&gt;39.9")</f>
        <v>0</v>
      </c>
      <c r="G20" s="58">
        <f>COUNTIF('वार्षिक निकाल पत्रक'!I10:I69,"&gt;=35")-COUNTIF('वार्षिक निकाल पत्रक'!I10:I69,"&gt;39.9")</f>
        <v>0</v>
      </c>
      <c r="H20" s="58">
        <f>COUNTIF('वार्षिक निकाल पत्रक'!K10:K69,"&gt;=35")-COUNTIF('वार्षिक निकाल पत्रक'!K10:K69,"&gt;39.9")</f>
        <v>0</v>
      </c>
      <c r="I20" s="18"/>
      <c r="J20" s="19"/>
      <c r="K20" s="18"/>
    </row>
    <row r="21" spans="1:43" ht="16.7" customHeight="1">
      <c r="A21" s="212" t="s">
        <v>167</v>
      </c>
      <c r="B21" s="58">
        <f>COUNTIF('वार्षिक निकाल पत्रक'!D10:D69,"&gt;=0")-COUNTIF('वार्षिक निकाल पत्रक'!D10:D69,"&gt;34.9")</f>
        <v>57</v>
      </c>
      <c r="C21" s="58">
        <f>COUNTIF('वार्षिक निकाल पत्रक'!E10:E69,"&gt;=0")-COUNTIF('वार्षिक निकाल पत्रक'!E10:E69,"&gt;34.9")</f>
        <v>59</v>
      </c>
      <c r="D21" s="58">
        <f>COUNTIF('वार्षिक निकाल पत्रक'!F10:F69,"&gt;=0")-COUNTIF('वार्षिक निकाल पत्रक'!F10:F69,"&gt;34.9")</f>
        <v>59</v>
      </c>
      <c r="E21" s="58">
        <f>COUNTIF('वार्षिक निकाल पत्रक'!G10:G69,"&gt;=0")-COUNTIF('वार्षिक निकाल पत्रक'!G10:G69,"&gt;34.9")</f>
        <v>59</v>
      </c>
      <c r="F21" s="58">
        <f>COUNTIF('वार्षिक निकाल पत्रक'!H10:H69,"&gt;=0")-COUNTIF('वार्षिक निकाल पत्रक'!H10:H69,"&gt;34.9")</f>
        <v>59</v>
      </c>
      <c r="G21" s="58">
        <f>COUNTIF('वार्षिक निकाल पत्रक'!I10:I69,"&gt;=0")-COUNTIF('वार्षिक निकाल पत्रक'!I10:I69,"&gt;34.9")</f>
        <v>59</v>
      </c>
      <c r="H21" s="58">
        <f>COUNTIF('वार्षिक निकाल पत्रक'!K10:K69,"&gt;=0")-COUNTIF('वार्षिक निकाल पत्रक'!K10:K69,"&gt;34.9")</f>
        <v>59</v>
      </c>
      <c r="I21" s="18"/>
      <c r="J21" s="19"/>
      <c r="K21" s="18"/>
    </row>
    <row r="22" spans="1:43" s="76" customFormat="1" ht="16.7" customHeight="1">
      <c r="A22" s="743" t="s">
        <v>146</v>
      </c>
      <c r="B22" s="743">
        <f t="shared" ref="B22:H22" si="0">SUM(B12:B21)</f>
        <v>60</v>
      </c>
      <c r="C22" s="743">
        <f t="shared" si="0"/>
        <v>60</v>
      </c>
      <c r="D22" s="743">
        <f t="shared" si="0"/>
        <v>60</v>
      </c>
      <c r="E22" s="743">
        <f t="shared" si="0"/>
        <v>60</v>
      </c>
      <c r="F22" s="743">
        <f t="shared" si="0"/>
        <v>60</v>
      </c>
      <c r="G22" s="743">
        <f t="shared" si="0"/>
        <v>60</v>
      </c>
      <c r="H22" s="743">
        <f t="shared" si="0"/>
        <v>60</v>
      </c>
      <c r="J22" s="180"/>
      <c r="L22"/>
      <c r="M22"/>
      <c r="N22"/>
      <c r="O22"/>
      <c r="P22"/>
      <c r="Q22"/>
      <c r="R22"/>
      <c r="S22"/>
      <c r="T22"/>
      <c r="U22"/>
      <c r="V22"/>
      <c r="W22"/>
      <c r="X22"/>
      <c r="Y22"/>
      <c r="Z22"/>
      <c r="AA22"/>
      <c r="AB22"/>
      <c r="AC22"/>
      <c r="AD22"/>
      <c r="AE22"/>
      <c r="AF22"/>
      <c r="AG22"/>
      <c r="AH22"/>
      <c r="AI22"/>
      <c r="AL22" s="18"/>
      <c r="AM22" s="18"/>
      <c r="AN22" s="18"/>
      <c r="AO22" s="18"/>
      <c r="AP22" s="18"/>
      <c r="AQ22" s="18"/>
    </row>
    <row r="23" spans="1:43" s="76" customFormat="1" ht="16.7" customHeight="1">
      <c r="A23" s="743"/>
      <c r="B23" s="743"/>
      <c r="C23" s="743"/>
      <c r="D23" s="743"/>
      <c r="E23" s="743"/>
      <c r="F23" s="743"/>
      <c r="G23" s="743"/>
      <c r="H23" s="743"/>
      <c r="J23" s="19"/>
      <c r="K23" s="19"/>
      <c r="L23"/>
      <c r="M23"/>
      <c r="N23"/>
      <c r="O23"/>
      <c r="P23"/>
      <c r="Q23"/>
      <c r="R23"/>
      <c r="S23"/>
      <c r="T23"/>
      <c r="U23"/>
      <c r="V23"/>
      <c r="W23"/>
      <c r="X23"/>
      <c r="Y23"/>
      <c r="Z23"/>
      <c r="AA23"/>
      <c r="AB23"/>
      <c r="AC23"/>
      <c r="AD23"/>
      <c r="AE23"/>
      <c r="AF23"/>
      <c r="AG23"/>
      <c r="AH23"/>
      <c r="AI23"/>
      <c r="AL23" s="18"/>
      <c r="AM23" s="18"/>
      <c r="AN23" s="18"/>
      <c r="AO23" s="18"/>
      <c r="AP23" s="18"/>
      <c r="AQ23" s="18"/>
    </row>
    <row r="24" spans="1:43" s="76" customFormat="1" ht="16.7" customHeight="1">
      <c r="J24" s="19"/>
      <c r="K24" s="19"/>
      <c r="L24"/>
      <c r="M24"/>
      <c r="N24"/>
      <c r="O24"/>
      <c r="P24"/>
      <c r="Q24"/>
      <c r="R24"/>
      <c r="S24"/>
      <c r="T24"/>
      <c r="U24"/>
      <c r="V24"/>
      <c r="W24"/>
      <c r="X24"/>
      <c r="Y24"/>
      <c r="Z24"/>
      <c r="AA24"/>
      <c r="AB24"/>
      <c r="AC24"/>
      <c r="AD24"/>
      <c r="AE24"/>
      <c r="AF24"/>
      <c r="AG24"/>
      <c r="AH24"/>
      <c r="AI24"/>
      <c r="AL24" s="18"/>
      <c r="AM24" s="18"/>
      <c r="AN24" s="18"/>
      <c r="AO24" s="18"/>
      <c r="AP24" s="18"/>
      <c r="AQ24" s="18"/>
    </row>
    <row r="25" spans="1:43" s="76" customFormat="1" ht="16.7" customHeight="1">
      <c r="A25" s="216" t="s">
        <v>170</v>
      </c>
      <c r="B25" s="214">
        <f>COUNTIF('वार्षिक निकाल पत्रक'!D10:D69,"&gt;=35")</f>
        <v>3</v>
      </c>
      <c r="C25" s="214">
        <f>COUNTIF('वार्षिक निकाल पत्रक'!E10:E69,"&gt;=35")</f>
        <v>1</v>
      </c>
      <c r="D25" s="214">
        <f>COUNTIF('वार्षिक निकाल पत्रक'!F10:F69,"&gt;=35")</f>
        <v>1</v>
      </c>
      <c r="E25" s="214">
        <f>COUNTIF('वार्षिक निकाल पत्रक'!G10:G69,"&gt;=35")</f>
        <v>1</v>
      </c>
      <c r="F25" s="214">
        <f>COUNTIF('वार्षिक निकाल पत्रक'!H10:H69,"&gt;=35")</f>
        <v>1</v>
      </c>
      <c r="G25" s="214">
        <f>COUNTIF('वार्षिक निकाल पत्रक'!I10:I69,"&gt;=35")</f>
        <v>1</v>
      </c>
      <c r="H25" s="216">
        <f>COUNTIF('वार्षिक निकाल पत्रक'!Q10:Q69,"Pass")</f>
        <v>1</v>
      </c>
      <c r="J25" s="19"/>
      <c r="K25" s="19"/>
      <c r="L25"/>
      <c r="M25"/>
      <c r="N25"/>
      <c r="O25"/>
      <c r="P25"/>
      <c r="Q25"/>
      <c r="R25"/>
      <c r="S25"/>
      <c r="T25"/>
      <c r="U25"/>
      <c r="V25"/>
      <c r="W25"/>
      <c r="X25"/>
      <c r="Y25"/>
      <c r="Z25"/>
      <c r="AA25"/>
      <c r="AB25"/>
      <c r="AC25"/>
      <c r="AD25"/>
      <c r="AE25"/>
      <c r="AF25"/>
      <c r="AG25"/>
      <c r="AH25"/>
      <c r="AI25"/>
      <c r="AL25" s="18"/>
      <c r="AM25" s="18"/>
      <c r="AN25" s="18"/>
      <c r="AO25" s="18"/>
      <c r="AP25" s="18"/>
      <c r="AQ25" s="18"/>
    </row>
    <row r="26" spans="1:43" s="76" customFormat="1" ht="16.7" customHeight="1">
      <c r="A26" s="81" t="s">
        <v>172</v>
      </c>
      <c r="B26" s="80">
        <f>COUNTIF('वार्षिक निकाल पत्रक'!D10:D69,"&lt;35")</f>
        <v>57</v>
      </c>
      <c r="C26" s="80">
        <f>COUNTIF('वार्षिक निकाल पत्रक'!E10:E69,"&lt;35")</f>
        <v>59</v>
      </c>
      <c r="D26" s="80">
        <f>COUNTIF('वार्षिक निकाल पत्रक'!F10:F69,"&lt;35")</f>
        <v>59</v>
      </c>
      <c r="E26" s="80">
        <f>COUNTIF('वार्षिक निकाल पत्रक'!G10:G69,"&lt;35")</f>
        <v>59</v>
      </c>
      <c r="F26" s="80">
        <f>COUNTIF('वार्षिक निकाल पत्रक'!H10:H69,"&lt;35")</f>
        <v>59</v>
      </c>
      <c r="G26" s="80">
        <f>COUNTIF('वार्षिक निकाल पत्रक'!I10:I69,"&lt;35")</f>
        <v>59</v>
      </c>
      <c r="H26" s="81">
        <f>K19-H25-K35-K36</f>
        <v>59</v>
      </c>
      <c r="J26" s="180"/>
      <c r="L26"/>
      <c r="M26"/>
      <c r="N26"/>
      <c r="O26"/>
      <c r="P26"/>
      <c r="Q26"/>
      <c r="R26"/>
      <c r="S26"/>
      <c r="T26"/>
      <c r="U26"/>
      <c r="V26"/>
      <c r="W26"/>
      <c r="X26"/>
      <c r="Y26"/>
      <c r="Z26"/>
      <c r="AA26"/>
      <c r="AB26"/>
      <c r="AC26"/>
      <c r="AD26"/>
      <c r="AE26"/>
      <c r="AF26"/>
      <c r="AG26"/>
      <c r="AH26"/>
      <c r="AI26"/>
      <c r="AL26" s="18"/>
      <c r="AM26" s="18"/>
      <c r="AN26" s="18"/>
      <c r="AO26" s="18"/>
      <c r="AP26" s="18"/>
      <c r="AQ26" s="18"/>
    </row>
    <row r="27" spans="1:43" s="76" customFormat="1" ht="16.7" customHeight="1">
      <c r="A27" s="83" t="s">
        <v>166</v>
      </c>
      <c r="B27" s="82">
        <f>COUNTIF('वार्षिक निकाल पत्रक'!D10:D69,"AA")</f>
        <v>0</v>
      </c>
      <c r="C27" s="82">
        <f>COUNTIF('वार्षिक निकाल पत्रक'!E10:E69,"AA")</f>
        <v>0</v>
      </c>
      <c r="D27" s="82">
        <f>COUNTIF('वार्षिक निकाल पत्रक'!F10:F69,"AA")</f>
        <v>0</v>
      </c>
      <c r="E27" s="82">
        <f>COUNTIF('वार्षिक निकाल पत्रक'!G10:G69,"AA")</f>
        <v>0</v>
      </c>
      <c r="F27" s="82">
        <f>COUNTIF('वार्षिक निकाल पत्रक'!H10:H69,"AA")</f>
        <v>0</v>
      </c>
      <c r="G27" s="82">
        <f>COUNTIF('वार्षिक निकाल पत्रक'!I10:I69,"AA")</f>
        <v>0</v>
      </c>
      <c r="H27" s="83">
        <f>COUNTIF('वार्षिक निकाल पत्रक'!Q10:Q69,"AA")</f>
        <v>0</v>
      </c>
      <c r="J27" s="180"/>
      <c r="L27"/>
      <c r="M27"/>
      <c r="N27"/>
      <c r="O27"/>
      <c r="P27"/>
      <c r="Q27"/>
      <c r="R27"/>
      <c r="S27"/>
      <c r="T27"/>
      <c r="U27"/>
      <c r="V27"/>
      <c r="W27"/>
      <c r="X27"/>
      <c r="Y27"/>
      <c r="Z27"/>
      <c r="AA27"/>
      <c r="AB27"/>
      <c r="AC27"/>
      <c r="AD27"/>
      <c r="AE27"/>
      <c r="AF27"/>
      <c r="AG27"/>
      <c r="AH27"/>
      <c r="AI27"/>
      <c r="AL27" s="18"/>
      <c r="AM27" s="18"/>
      <c r="AN27" s="18"/>
      <c r="AO27" s="18"/>
      <c r="AP27" s="18"/>
      <c r="AQ27" s="18"/>
    </row>
    <row r="28" spans="1:43" s="76" customFormat="1" ht="16.7" customHeight="1">
      <c r="A28" s="178" t="s">
        <v>175</v>
      </c>
      <c r="B28" s="84">
        <f>COUNTIF('वार्षिक निकाल पत्रक'!D10:D69,"-")</f>
        <v>0</v>
      </c>
      <c r="C28" s="84">
        <f>COUNTIF('वार्षिक निकाल पत्रक'!E10:E69,"-")</f>
        <v>0</v>
      </c>
      <c r="D28" s="84">
        <f>COUNTIF('वार्षिक निकाल पत्रक'!F10:F69,"-")</f>
        <v>0</v>
      </c>
      <c r="E28" s="84">
        <f>COUNTIF('वार्षिक निकाल पत्रक'!G10:G69,"-")</f>
        <v>0</v>
      </c>
      <c r="F28" s="84">
        <f>COUNTIF('वार्षिक निकाल पत्रक'!H10:H69,"-")</f>
        <v>0</v>
      </c>
      <c r="G28" s="84">
        <f>COUNTIF('वार्षिक निकाल पत्रक'!I10:I69,"-")</f>
        <v>0</v>
      </c>
      <c r="H28" s="178">
        <f>COUNTIF('वार्षिक निकाल पत्रक'!Q10:Q69,"-")</f>
        <v>0</v>
      </c>
      <c r="J28" s="216" t="s">
        <v>171</v>
      </c>
      <c r="K28" s="213">
        <f>COUNTIF('वार्षिक निकाल पत्रक'!Q10:Q69,"Pass")</f>
        <v>1</v>
      </c>
      <c r="L28"/>
      <c r="M28"/>
      <c r="N28"/>
      <c r="O28"/>
      <c r="P28"/>
      <c r="Q28"/>
      <c r="R28"/>
      <c r="S28"/>
      <c r="T28"/>
      <c r="U28"/>
      <c r="V28"/>
      <c r="W28"/>
      <c r="X28"/>
      <c r="Y28"/>
      <c r="Z28"/>
      <c r="AA28"/>
      <c r="AB28"/>
      <c r="AC28"/>
      <c r="AD28"/>
      <c r="AE28"/>
      <c r="AF28"/>
      <c r="AG28"/>
      <c r="AH28"/>
      <c r="AI28"/>
      <c r="AL28" s="18"/>
      <c r="AM28" s="18"/>
      <c r="AN28" s="18"/>
      <c r="AO28" s="18"/>
      <c r="AP28" s="18"/>
      <c r="AQ28" s="18"/>
    </row>
    <row r="29" spans="1:43" s="76" customFormat="1" ht="16.7" customHeight="1">
      <c r="A29" s="767" t="s">
        <v>146</v>
      </c>
      <c r="B29" s="767">
        <f t="shared" ref="B29:H29" si="1">SUM(B25:B28)</f>
        <v>60</v>
      </c>
      <c r="C29" s="767">
        <f t="shared" si="1"/>
        <v>60</v>
      </c>
      <c r="D29" s="767">
        <f t="shared" si="1"/>
        <v>60</v>
      </c>
      <c r="E29" s="767">
        <f t="shared" si="1"/>
        <v>60</v>
      </c>
      <c r="F29" s="767">
        <f t="shared" si="1"/>
        <v>60</v>
      </c>
      <c r="G29" s="767">
        <f t="shared" si="1"/>
        <v>60</v>
      </c>
      <c r="H29" s="767">
        <f t="shared" si="1"/>
        <v>60</v>
      </c>
      <c r="J29" s="81" t="s">
        <v>173</v>
      </c>
      <c r="K29" s="217">
        <f>COUNTIF('वार्षिक निकाल पत्रक'!Q10:Q69,"F1")</f>
        <v>0</v>
      </c>
      <c r="L29"/>
      <c r="M29"/>
      <c r="N29"/>
      <c r="O29"/>
      <c r="P29"/>
      <c r="Q29"/>
      <c r="R29"/>
      <c r="S29"/>
      <c r="T29"/>
      <c r="U29"/>
      <c r="V29"/>
      <c r="W29"/>
      <c r="X29"/>
      <c r="Y29"/>
      <c r="Z29"/>
      <c r="AA29"/>
      <c r="AB29"/>
      <c r="AC29"/>
      <c r="AD29"/>
      <c r="AE29"/>
      <c r="AF29"/>
      <c r="AG29"/>
      <c r="AH29"/>
      <c r="AI29"/>
      <c r="AL29" s="18"/>
      <c r="AM29" s="18"/>
      <c r="AN29" s="18"/>
      <c r="AO29" s="18"/>
      <c r="AP29" s="18"/>
      <c r="AQ29" s="18"/>
    </row>
    <row r="30" spans="1:43" s="76" customFormat="1" ht="16.7" customHeight="1">
      <c r="A30" s="768"/>
      <c r="B30" s="768"/>
      <c r="C30" s="768"/>
      <c r="D30" s="768"/>
      <c r="E30" s="768"/>
      <c r="F30" s="768"/>
      <c r="G30" s="768"/>
      <c r="H30" s="768"/>
      <c r="J30" s="83" t="s">
        <v>174</v>
      </c>
      <c r="K30" s="218">
        <f>COUNTIF('वार्षिक निकाल पत्रक'!Q10:Q69,"F2")</f>
        <v>0</v>
      </c>
      <c r="L30"/>
      <c r="M30"/>
      <c r="N30"/>
      <c r="O30"/>
      <c r="P30"/>
      <c r="Q30"/>
      <c r="R30"/>
      <c r="S30"/>
      <c r="T30"/>
      <c r="U30"/>
      <c r="V30"/>
      <c r="W30"/>
      <c r="X30"/>
      <c r="Y30"/>
      <c r="Z30"/>
      <c r="AA30"/>
      <c r="AB30"/>
      <c r="AC30"/>
      <c r="AD30"/>
      <c r="AE30"/>
      <c r="AF30"/>
      <c r="AG30"/>
      <c r="AH30"/>
      <c r="AI30"/>
      <c r="AL30" s="18"/>
      <c r="AM30" s="18"/>
      <c r="AN30" s="18"/>
      <c r="AO30" s="18"/>
      <c r="AP30" s="18"/>
      <c r="AQ30" s="18"/>
    </row>
    <row r="31" spans="1:43" s="76" customFormat="1" ht="16.7" customHeight="1">
      <c r="A31" s="178" t="s">
        <v>178</v>
      </c>
      <c r="B31" s="85">
        <f t="shared" ref="B31:G31" si="2">ROUND(B25/B22*100,2)</f>
        <v>5</v>
      </c>
      <c r="C31" s="85">
        <f t="shared" si="2"/>
        <v>1.67</v>
      </c>
      <c r="D31" s="85">
        <f t="shared" si="2"/>
        <v>1.67</v>
      </c>
      <c r="E31" s="85">
        <f t="shared" si="2"/>
        <v>1.67</v>
      </c>
      <c r="F31" s="85">
        <f t="shared" si="2"/>
        <v>1.67</v>
      </c>
      <c r="G31" s="85">
        <f t="shared" si="2"/>
        <v>1.67</v>
      </c>
      <c r="H31" s="178">
        <f>ROUND(K28/K19*100,2)</f>
        <v>1.67</v>
      </c>
      <c r="J31" s="178" t="s">
        <v>176</v>
      </c>
      <c r="K31" s="219">
        <f>COUNTIF('वार्षिक निकाल पत्रक'!Q10:Q69,"F3")</f>
        <v>0</v>
      </c>
      <c r="L31"/>
      <c r="M31"/>
      <c r="N31"/>
      <c r="O31"/>
      <c r="P31"/>
      <c r="Q31"/>
      <c r="R31"/>
      <c r="S31"/>
      <c r="T31"/>
      <c r="U31"/>
      <c r="V31"/>
      <c r="W31"/>
      <c r="X31"/>
      <c r="Y31"/>
      <c r="Z31"/>
      <c r="AA31"/>
      <c r="AB31"/>
      <c r="AC31"/>
      <c r="AD31"/>
      <c r="AE31"/>
      <c r="AF31"/>
      <c r="AG31"/>
      <c r="AH31"/>
      <c r="AI31"/>
      <c r="AL31" s="18"/>
      <c r="AM31" s="18"/>
      <c r="AN31" s="18"/>
      <c r="AO31" s="18"/>
      <c r="AP31" s="18"/>
      <c r="AQ31" s="18"/>
    </row>
    <row r="32" spans="1:43" s="76" customFormat="1" ht="16.7" customHeight="1">
      <c r="A32" s="178" t="s">
        <v>180</v>
      </c>
      <c r="B32" s="86">
        <f>ROUND('वार्षिक निकाल पत्रक'!D70/B22,2)</f>
        <v>2.65</v>
      </c>
      <c r="C32" s="86">
        <f>ROUND('वार्षिक निकाल पत्रक'!E70/C22,2)</f>
        <v>1.25</v>
      </c>
      <c r="D32" s="86">
        <f>ROUND('वार्षिक निकाल पत्रक'!F70/D22,2)</f>
        <v>1.3</v>
      </c>
      <c r="E32" s="86">
        <f>ROUND('वार्षिक निकाल पत्रक'!G70/E22,2)</f>
        <v>1.3</v>
      </c>
      <c r="F32" s="86">
        <f>ROUND('वार्षिक निकाल पत्रक'!H70/F22,2)</f>
        <v>0.87</v>
      </c>
      <c r="G32" s="86">
        <f>ROUND('वार्षिक निकाल पत्रक'!I70/G22,2)</f>
        <v>0.88</v>
      </c>
      <c r="H32" s="86">
        <f>ROUND('वार्षिक निकाल पत्रक'!J70/H22,2)</f>
        <v>8.25</v>
      </c>
      <c r="J32" s="225" t="s">
        <v>177</v>
      </c>
      <c r="K32" s="221">
        <f>COUNTIF('वार्षिक निकाल पत्रक'!Q10:Q69,"F4")</f>
        <v>0</v>
      </c>
      <c r="L32"/>
      <c r="M32"/>
      <c r="N32"/>
      <c r="O32"/>
      <c r="P32"/>
      <c r="Q32"/>
      <c r="R32"/>
      <c r="S32"/>
      <c r="T32"/>
      <c r="U32"/>
      <c r="V32"/>
      <c r="W32"/>
      <c r="X32"/>
      <c r="Y32"/>
      <c r="Z32"/>
      <c r="AA32"/>
      <c r="AB32"/>
      <c r="AC32"/>
      <c r="AD32"/>
      <c r="AE32"/>
      <c r="AF32"/>
      <c r="AG32"/>
      <c r="AH32"/>
      <c r="AI32"/>
      <c r="AL32" s="18"/>
      <c r="AM32" s="18"/>
      <c r="AN32" s="18"/>
      <c r="AO32" s="18"/>
      <c r="AP32" s="18"/>
      <c r="AQ32" s="18"/>
    </row>
    <row r="33" spans="1:43" s="76" customFormat="1" ht="16.7" customHeight="1">
      <c r="A33" s="743" t="s">
        <v>168</v>
      </c>
      <c r="B33" s="749" t="str">
        <f>MASTER!B15</f>
        <v>श्री. कोटकर संदीप भास्कर</v>
      </c>
      <c r="C33" s="749" t="str">
        <f>MASTER!B16</f>
        <v>श्री. लेंडे किरण विठ्ठल</v>
      </c>
      <c r="D33" s="749" t="str">
        <f>MASTER!B17</f>
        <v>श्री. ढगे भरत बुधाजी</v>
      </c>
      <c r="E33" s="749" t="str">
        <f>MASTER!B18</f>
        <v>श्री. कानकाटे आसाराम शंकर</v>
      </c>
      <c r="F33" s="749" t="str">
        <f>MASTER!B19</f>
        <v>श्री. वाकचौरे सचिन माधवराव</v>
      </c>
      <c r="G33" s="749" t="str">
        <f>MASTER!B20</f>
        <v>श्री. लेंडे के. व्ही./ श्री.कोटकर एस.बी.</v>
      </c>
      <c r="H33" s="747" t="s">
        <v>331</v>
      </c>
      <c r="J33" s="178" t="s">
        <v>179</v>
      </c>
      <c r="K33" s="219">
        <f>COUNTIF('वार्षिक निकाल पत्रक'!Q10:Q69,"F5")</f>
        <v>2</v>
      </c>
      <c r="L33"/>
      <c r="M33"/>
      <c r="N33"/>
      <c r="O33"/>
      <c r="P33"/>
      <c r="Q33"/>
      <c r="R33"/>
      <c r="S33"/>
      <c r="T33"/>
      <c r="U33"/>
      <c r="V33"/>
      <c r="W33"/>
      <c r="X33"/>
      <c r="Y33"/>
      <c r="Z33"/>
      <c r="AA33"/>
      <c r="AB33"/>
      <c r="AC33"/>
      <c r="AD33"/>
      <c r="AE33"/>
      <c r="AF33"/>
      <c r="AG33"/>
      <c r="AH33"/>
      <c r="AI33"/>
      <c r="AL33" s="18"/>
      <c r="AM33" s="18"/>
      <c r="AN33" s="18"/>
      <c r="AO33" s="18"/>
      <c r="AP33" s="18"/>
      <c r="AQ33" s="18"/>
    </row>
    <row r="34" spans="1:43" s="76" customFormat="1" ht="16.7" customHeight="1">
      <c r="A34" s="743"/>
      <c r="B34" s="749"/>
      <c r="C34" s="749"/>
      <c r="D34" s="749"/>
      <c r="E34" s="749"/>
      <c r="F34" s="749"/>
      <c r="G34" s="749"/>
      <c r="H34" s="747"/>
      <c r="J34" s="178" t="s">
        <v>181</v>
      </c>
      <c r="K34" s="219">
        <f>COUNTIF('वार्षिक निकाल पत्रक'!Q10:Q69,"F6")</f>
        <v>57</v>
      </c>
      <c r="L34"/>
      <c r="M34"/>
      <c r="N34"/>
      <c r="O34"/>
      <c r="P34"/>
      <c r="Q34"/>
      <c r="R34"/>
      <c r="S34"/>
      <c r="T34"/>
      <c r="U34"/>
      <c r="V34"/>
      <c r="W34"/>
      <c r="X34"/>
      <c r="Y34"/>
      <c r="Z34"/>
      <c r="AA34"/>
      <c r="AB34"/>
      <c r="AC34"/>
      <c r="AD34"/>
      <c r="AE34"/>
      <c r="AF34"/>
      <c r="AG34"/>
      <c r="AH34"/>
      <c r="AI34"/>
      <c r="AL34" s="18"/>
      <c r="AM34" s="18"/>
      <c r="AN34" s="18"/>
      <c r="AO34" s="18"/>
      <c r="AP34" s="18"/>
      <c r="AQ34" s="18"/>
    </row>
    <row r="35" spans="1:43" s="76" customFormat="1" ht="16.7" customHeight="1">
      <c r="A35" s="743"/>
      <c r="B35" s="749"/>
      <c r="C35" s="749"/>
      <c r="D35" s="749"/>
      <c r="E35" s="749"/>
      <c r="F35" s="749"/>
      <c r="G35" s="749"/>
      <c r="H35" s="747"/>
      <c r="J35" s="84" t="s">
        <v>166</v>
      </c>
      <c r="K35" s="220">
        <f>COUNTIF('वार्षिक निकाल पत्रक'!Q10:Q69,"AA")</f>
        <v>0</v>
      </c>
      <c r="L35"/>
      <c r="M35"/>
      <c r="N35"/>
      <c r="O35"/>
      <c r="P35"/>
      <c r="Q35"/>
      <c r="R35"/>
      <c r="S35"/>
      <c r="T35"/>
      <c r="U35"/>
      <c r="V35"/>
      <c r="W35"/>
      <c r="X35"/>
      <c r="Y35"/>
      <c r="Z35"/>
      <c r="AA35"/>
      <c r="AB35"/>
      <c r="AC35"/>
      <c r="AD35"/>
      <c r="AE35"/>
      <c r="AF35"/>
      <c r="AG35"/>
      <c r="AH35"/>
      <c r="AI35"/>
      <c r="AL35" s="18"/>
      <c r="AM35" s="18"/>
      <c r="AN35" s="18"/>
      <c r="AO35" s="18"/>
      <c r="AP35" s="18"/>
      <c r="AQ35" s="18"/>
    </row>
    <row r="36" spans="1:43" s="76" customFormat="1" ht="16.7" customHeight="1">
      <c r="A36" s="743"/>
      <c r="B36" s="749"/>
      <c r="C36" s="749"/>
      <c r="D36" s="749"/>
      <c r="E36" s="749"/>
      <c r="F36" s="749"/>
      <c r="G36" s="749"/>
      <c r="H36" s="747"/>
      <c r="J36" s="84" t="s">
        <v>175</v>
      </c>
      <c r="K36" s="220">
        <f>COUNTIF('वार्षिक निकाल पत्रक'!Q10:Q69,"-")</f>
        <v>0</v>
      </c>
      <c r="L36"/>
      <c r="M36"/>
      <c r="N36"/>
      <c r="O36"/>
      <c r="P36"/>
      <c r="Q36"/>
      <c r="R36"/>
      <c r="S36"/>
      <c r="T36"/>
      <c r="U36"/>
      <c r="V36"/>
      <c r="W36"/>
      <c r="X36"/>
      <c r="Y36"/>
      <c r="Z36"/>
      <c r="AA36"/>
      <c r="AB36"/>
      <c r="AC36"/>
      <c r="AD36"/>
      <c r="AE36"/>
      <c r="AF36"/>
      <c r="AG36"/>
      <c r="AH36"/>
      <c r="AI36"/>
      <c r="AL36" s="18"/>
      <c r="AM36" s="18"/>
      <c r="AN36" s="18"/>
      <c r="AO36" s="18"/>
      <c r="AP36" s="18"/>
      <c r="AQ36" s="18"/>
    </row>
    <row r="37" spans="1:43" s="76" customFormat="1" ht="16.7" customHeight="1">
      <c r="A37" s="743" t="s">
        <v>169</v>
      </c>
      <c r="B37" s="750"/>
      <c r="C37" s="750"/>
      <c r="D37" s="750"/>
      <c r="E37" s="750"/>
      <c r="F37" s="750"/>
      <c r="G37" s="750"/>
      <c r="H37" s="748" t="s">
        <v>169</v>
      </c>
      <c r="I37"/>
      <c r="J37" s="32" t="s">
        <v>146</v>
      </c>
      <c r="K37" s="228">
        <f>SUM(K28:K36)</f>
        <v>60</v>
      </c>
      <c r="L37"/>
      <c r="M37"/>
      <c r="N37"/>
      <c r="O37"/>
      <c r="P37"/>
      <c r="Q37"/>
      <c r="R37"/>
      <c r="S37"/>
      <c r="T37"/>
      <c r="U37"/>
      <c r="V37"/>
      <c r="W37"/>
      <c r="X37"/>
      <c r="Y37"/>
      <c r="Z37"/>
      <c r="AA37"/>
      <c r="AB37"/>
      <c r="AC37"/>
      <c r="AD37"/>
      <c r="AE37"/>
      <c r="AF37"/>
      <c r="AG37"/>
      <c r="AH37"/>
      <c r="AI37"/>
      <c r="AL37" s="18"/>
      <c r="AM37" s="18"/>
      <c r="AN37" s="18"/>
      <c r="AO37" s="18"/>
      <c r="AP37" s="18"/>
      <c r="AQ37" s="18"/>
    </row>
    <row r="38" spans="1:43" s="76" customFormat="1" ht="16.7" customHeight="1">
      <c r="A38" s="743"/>
      <c r="B38" s="750"/>
      <c r="C38" s="750"/>
      <c r="D38" s="750"/>
      <c r="E38" s="750"/>
      <c r="F38" s="750"/>
      <c r="G38" s="750"/>
      <c r="H38" s="748"/>
      <c r="I38"/>
      <c r="J38" s="180"/>
      <c r="L38"/>
      <c r="M38"/>
      <c r="N38"/>
      <c r="O38"/>
      <c r="P38"/>
      <c r="Q38"/>
      <c r="R38"/>
      <c r="S38"/>
      <c r="T38"/>
      <c r="U38"/>
      <c r="V38"/>
      <c r="W38"/>
      <c r="X38"/>
      <c r="Y38"/>
      <c r="Z38"/>
      <c r="AA38"/>
      <c r="AB38"/>
      <c r="AC38"/>
      <c r="AD38"/>
      <c r="AE38"/>
      <c r="AF38"/>
      <c r="AG38"/>
      <c r="AH38"/>
      <c r="AI38"/>
      <c r="AL38" s="18"/>
      <c r="AM38" s="18"/>
      <c r="AN38" s="18"/>
      <c r="AO38" s="18"/>
      <c r="AP38" s="18"/>
      <c r="AQ38" s="18"/>
    </row>
    <row r="39" spans="1:43" s="76" customFormat="1" ht="16.7" customHeight="1">
      <c r="A39" s="743"/>
      <c r="B39" s="750"/>
      <c r="C39" s="750"/>
      <c r="D39" s="750"/>
      <c r="E39" s="750"/>
      <c r="F39" s="750"/>
      <c r="G39" s="750"/>
      <c r="H39" s="748"/>
      <c r="I39"/>
      <c r="J39" s="180"/>
      <c r="L39"/>
      <c r="M39"/>
      <c r="N39"/>
      <c r="O39"/>
      <c r="P39"/>
      <c r="Q39"/>
      <c r="R39"/>
      <c r="S39"/>
      <c r="T39"/>
      <c r="U39"/>
      <c r="V39"/>
      <c r="W39"/>
      <c r="X39"/>
      <c r="Y39"/>
      <c r="Z39"/>
      <c r="AA39"/>
      <c r="AB39"/>
      <c r="AC39"/>
      <c r="AD39"/>
      <c r="AE39"/>
      <c r="AF39"/>
      <c r="AG39"/>
      <c r="AH39"/>
      <c r="AI39"/>
      <c r="AL39" s="18"/>
      <c r="AM39" s="18"/>
      <c r="AN39" s="18"/>
      <c r="AO39" s="18"/>
      <c r="AP39" s="18"/>
      <c r="AQ39" s="18"/>
    </row>
    <row r="40" spans="1:43" s="76" customFormat="1" ht="16.7" customHeight="1">
      <c r="A40" s="743"/>
      <c r="B40" s="750"/>
      <c r="C40" s="750"/>
      <c r="D40" s="750"/>
      <c r="E40" s="750"/>
      <c r="F40" s="750"/>
      <c r="G40" s="750"/>
      <c r="H40" s="748"/>
      <c r="I40"/>
      <c r="J40" s="180"/>
      <c r="L40"/>
      <c r="M40"/>
      <c r="N40"/>
      <c r="O40"/>
      <c r="P40"/>
      <c r="Q40"/>
      <c r="R40"/>
      <c r="S40"/>
      <c r="T40"/>
      <c r="U40"/>
      <c r="V40"/>
      <c r="W40"/>
      <c r="X40"/>
      <c r="Y40"/>
      <c r="Z40"/>
      <c r="AA40"/>
      <c r="AB40"/>
      <c r="AC40"/>
      <c r="AD40"/>
      <c r="AE40"/>
      <c r="AF40"/>
      <c r="AG40"/>
      <c r="AH40"/>
      <c r="AI40"/>
      <c r="AL40" s="18"/>
      <c r="AM40" s="18"/>
      <c r="AN40" s="18"/>
      <c r="AO40" s="18"/>
      <c r="AP40" s="18"/>
      <c r="AQ40" s="18"/>
    </row>
    <row r="41" spans="1:43" s="76" customFormat="1" ht="16.7" customHeight="1">
      <c r="J41" s="180"/>
      <c r="L41"/>
      <c r="M41"/>
      <c r="N41"/>
      <c r="O41"/>
      <c r="P41"/>
      <c r="Q41"/>
      <c r="R41"/>
      <c r="S41"/>
      <c r="T41"/>
      <c r="U41"/>
      <c r="V41"/>
      <c r="W41"/>
      <c r="X41"/>
      <c r="Y41"/>
      <c r="Z41"/>
      <c r="AA41"/>
      <c r="AB41"/>
      <c r="AC41"/>
      <c r="AD41"/>
      <c r="AE41"/>
      <c r="AF41"/>
      <c r="AG41"/>
      <c r="AH41"/>
      <c r="AI41"/>
      <c r="AL41" s="18"/>
      <c r="AM41" s="18"/>
      <c r="AN41" s="18"/>
      <c r="AO41" s="18"/>
      <c r="AP41" s="18"/>
      <c r="AQ41" s="18"/>
    </row>
    <row r="42" spans="1:43" ht="16.7" customHeight="1">
      <c r="A42" s="744" t="s">
        <v>183</v>
      </c>
      <c r="B42" s="751" t="s">
        <v>346</v>
      </c>
      <c r="C42" s="733" t="s">
        <v>186</v>
      </c>
      <c r="D42" s="737"/>
      <c r="E42" s="737"/>
      <c r="F42" s="737"/>
      <c r="G42" s="734"/>
      <c r="H42" s="733" t="s">
        <v>347</v>
      </c>
      <c r="I42" s="734"/>
      <c r="J42" s="743" t="s">
        <v>185</v>
      </c>
      <c r="K42" s="743" t="s">
        <v>330</v>
      </c>
    </row>
    <row r="43" spans="1:43" customFormat="1" ht="16.7" customHeight="1">
      <c r="A43" s="744"/>
      <c r="B43" s="751"/>
      <c r="C43" s="735"/>
      <c r="D43" s="738"/>
      <c r="E43" s="738"/>
      <c r="F43" s="738"/>
      <c r="G43" s="736"/>
      <c r="H43" s="735"/>
      <c r="I43" s="736"/>
      <c r="J43" s="743"/>
      <c r="K43" s="743"/>
    </row>
    <row r="44" spans="1:43" customFormat="1" ht="16.7" customHeight="1">
      <c r="A44" s="744"/>
      <c r="B44" s="215">
        <v>1</v>
      </c>
      <c r="C44" s="730" t="str">
        <f>VLOOKUP(B44,'वार्षिक निकाल पत्रक'!A10:Q69,3,0)</f>
        <v>चि. समीर यशवंत देशमुख सखाराम</v>
      </c>
      <c r="D44" s="731"/>
      <c r="E44" s="731"/>
      <c r="F44" s="731"/>
      <c r="G44" s="732"/>
      <c r="H44" s="728" t="s">
        <v>348</v>
      </c>
      <c r="I44" s="729"/>
      <c r="J44" s="78">
        <f>VLOOKUP(B44,'वार्षिक निकाल पत्रक'!A10:Q69,10,0)</f>
        <v>414</v>
      </c>
      <c r="K44" s="223">
        <f>VLOOKUP(B44,'वार्षिक निकाल पत्रक'!A10:Q69,11,0)</f>
        <v>69</v>
      </c>
    </row>
    <row r="45" spans="1:43" customFormat="1" ht="16.7" customHeight="1">
      <c r="A45" s="744"/>
      <c r="B45" s="215">
        <v>2</v>
      </c>
      <c r="C45" s="730">
        <f>VLOOKUP(B45,'वार्षिक निकाल पत्रक'!A10:Q69,3,0)</f>
        <v>0</v>
      </c>
      <c r="D45" s="731"/>
      <c r="E45" s="731"/>
      <c r="F45" s="731"/>
      <c r="G45" s="732"/>
      <c r="H45" s="728" t="s">
        <v>349</v>
      </c>
      <c r="I45" s="729"/>
      <c r="J45" s="229">
        <f>VLOOKUP(B45,'वार्षिक निकाल पत्रक'!A10:Q69,10,0)</f>
        <v>43</v>
      </c>
      <c r="K45" s="230">
        <f>VLOOKUP(B45,'वार्षिक निकाल पत्रक'!A10:Q69,11,0)</f>
        <v>7.17</v>
      </c>
    </row>
    <row r="46" spans="1:43" ht="16.7" customHeight="1">
      <c r="A46" s="745">
        <f>ROUND(K28/K37*100,2)</f>
        <v>1.67</v>
      </c>
      <c r="B46" s="215">
        <v>3</v>
      </c>
      <c r="C46" s="730">
        <f>VLOOKUP(B46,'वार्षिक निकाल पत्रक'!A10:Q69,3,0)</f>
        <v>0</v>
      </c>
      <c r="D46" s="731"/>
      <c r="E46" s="731"/>
      <c r="F46" s="731"/>
      <c r="G46" s="732"/>
      <c r="H46" s="728" t="s">
        <v>350</v>
      </c>
      <c r="I46" s="729"/>
      <c r="J46" s="229">
        <f>VLOOKUP(B46,'वार्षिक निकाल पत्रक'!A10:Q69,10,0)</f>
        <v>38</v>
      </c>
      <c r="K46" s="230">
        <f>VLOOKUP(B46,'वार्षिक निकाल पत्रक'!A10:Q69,11,0)</f>
        <v>6.33</v>
      </c>
    </row>
    <row r="47" spans="1:43" ht="16.7" customHeight="1">
      <c r="A47" s="746"/>
      <c r="B47" s="215">
        <v>4</v>
      </c>
      <c r="C47" s="730">
        <f>VLOOKUP(B47,'वार्षिक निकाल पत्रक'!A10:Q69,3,0)</f>
        <v>0</v>
      </c>
      <c r="D47" s="731"/>
      <c r="E47" s="731"/>
      <c r="F47" s="731"/>
      <c r="G47" s="732"/>
      <c r="H47" s="728" t="s">
        <v>351</v>
      </c>
      <c r="I47" s="729"/>
      <c r="J47" s="229">
        <f>VLOOKUP(B47,'वार्षिक निकाल पत्रक'!A10:Q69,10,0)</f>
        <v>0</v>
      </c>
      <c r="K47" s="230">
        <f>VLOOKUP(B47,'वार्षिक निकाल पत्रक'!A10:Q69,11,0)</f>
        <v>0</v>
      </c>
    </row>
    <row r="48" spans="1:43" ht="16.7" customHeight="1">
      <c r="A48" s="245" t="s">
        <v>46</v>
      </c>
      <c r="B48" s="215">
        <v>5</v>
      </c>
      <c r="C48" s="730">
        <f>VLOOKUP(B48,'वार्षिक निकाल पत्रक'!A10:Q69,3,0)</f>
        <v>0</v>
      </c>
      <c r="D48" s="731"/>
      <c r="E48" s="731"/>
      <c r="F48" s="731"/>
      <c r="G48" s="732"/>
      <c r="H48" s="728" t="s">
        <v>352</v>
      </c>
      <c r="I48" s="729"/>
      <c r="J48" s="229">
        <f>VLOOKUP(B48,'वार्षिक निकाल पत्रक'!A10:Q69,10,0)</f>
        <v>0</v>
      </c>
      <c r="K48" s="230">
        <f>VLOOKUP(B48,'वार्षिक निकाल पत्रक'!A10:Q69,11,0)</f>
        <v>0</v>
      </c>
    </row>
    <row r="49" spans="1:37" ht="16.7" customHeight="1">
      <c r="B49" s="18"/>
      <c r="C49" s="18"/>
      <c r="D49" s="18"/>
      <c r="E49" s="18"/>
      <c r="F49" s="18"/>
      <c r="G49" s="18"/>
      <c r="H49" s="18"/>
      <c r="I49" s="18"/>
      <c r="J49" s="18"/>
      <c r="K49" s="18"/>
    </row>
    <row r="50" spans="1:37" ht="16.7" customHeight="1">
      <c r="B50" s="18"/>
      <c r="C50" s="18"/>
      <c r="D50" s="18"/>
      <c r="E50" s="18"/>
      <c r="F50" s="18"/>
      <c r="G50" s="18"/>
      <c r="H50" s="18"/>
      <c r="I50" s="18"/>
      <c r="J50" s="18"/>
      <c r="K50" s="18"/>
    </row>
    <row r="51" spans="1:37" ht="16.7" customHeight="1">
      <c r="A51" s="96" t="str">
        <f>MASTER!B7</f>
        <v>श्री. ढगे भरत बुधाजी</v>
      </c>
      <c r="B51" s="18"/>
      <c r="C51" s="739" t="str">
        <f>MASTER!B9</f>
        <v>श्री. वाकचौरे सचिन माधवराव</v>
      </c>
      <c r="D51" s="739"/>
      <c r="E51" s="739"/>
      <c r="F51" s="739"/>
      <c r="G51" s="739"/>
      <c r="H51" s="739" t="str">
        <f>MASTER!B8</f>
        <v>श्री. लेंडे किरण विठ्ठल</v>
      </c>
      <c r="I51" s="739"/>
      <c r="J51" s="739"/>
      <c r="K51" s="739"/>
    </row>
    <row r="52" spans="1:37" ht="16.7" customHeight="1">
      <c r="A52" s="233" t="s">
        <v>48</v>
      </c>
      <c r="B52" s="18"/>
      <c r="C52" s="232"/>
      <c r="D52" s="741" t="s">
        <v>49</v>
      </c>
      <c r="E52" s="741"/>
      <c r="F52" s="741"/>
      <c r="G52" s="231"/>
      <c r="H52" s="740" t="s">
        <v>42</v>
      </c>
      <c r="I52" s="740"/>
      <c r="J52" s="740"/>
      <c r="K52" s="740"/>
    </row>
    <row r="53" spans="1:37" ht="16.7" customHeight="1">
      <c r="C53" s="18"/>
      <c r="D53" s="18"/>
    </row>
    <row r="54" spans="1:37" ht="16.7" customHeight="1">
      <c r="A54" s="18"/>
      <c r="C54" s="18"/>
      <c r="D54" s="18"/>
    </row>
    <row r="55" spans="1:37" s="22" customFormat="1" ht="16.7" customHeight="1">
      <c r="A55" s="246" t="s">
        <v>59</v>
      </c>
      <c r="B55" s="742" t="s">
        <v>60</v>
      </c>
      <c r="C55" s="742"/>
      <c r="D55" s="742"/>
      <c r="E55" s="742"/>
      <c r="F55" s="742" t="s">
        <v>61</v>
      </c>
      <c r="G55" s="742"/>
      <c r="H55" s="742"/>
      <c r="I55" s="742"/>
      <c r="J55" s="742" t="s">
        <v>62</v>
      </c>
      <c r="K55" s="742"/>
      <c r="L55"/>
      <c r="M55"/>
      <c r="N55"/>
      <c r="O55"/>
      <c r="P55"/>
      <c r="Q55"/>
      <c r="R55"/>
      <c r="S55"/>
      <c r="T55"/>
      <c r="U55"/>
      <c r="V55"/>
      <c r="W55"/>
      <c r="X55"/>
      <c r="Y55"/>
      <c r="Z55"/>
      <c r="AA55"/>
      <c r="AB55"/>
      <c r="AC55"/>
      <c r="AD55"/>
      <c r="AE55"/>
      <c r="AF55"/>
      <c r="AG55"/>
      <c r="AH55"/>
      <c r="AI55"/>
      <c r="AJ55" s="234"/>
      <c r="AK55" s="234"/>
    </row>
  </sheetData>
  <sheetProtection algorithmName="SHA-512" hashValue="0lYJfG6q8a3Wn2MvQTt6LytrzmLYwrjQZOLsUV/b8kR/lGgyeTmK8S86rvw/2Dc9SUdrzUV1vDyCepEvISJx/A==" saltValue="/1/qoRGZ4kIi35KwqXPQbA==" spinCount="100000" sheet="1" objects="1" scenarios="1"/>
  <mergeCells count="70">
    <mergeCell ref="B33:B36"/>
    <mergeCell ref="C33:C36"/>
    <mergeCell ref="D33:D36"/>
    <mergeCell ref="E33:E36"/>
    <mergeCell ref="F33:F36"/>
    <mergeCell ref="F29:F30"/>
    <mergeCell ref="G29:G30"/>
    <mergeCell ref="B7:B10"/>
    <mergeCell ref="C7:C10"/>
    <mergeCell ref="H29:H30"/>
    <mergeCell ref="B22:B23"/>
    <mergeCell ref="C22:C23"/>
    <mergeCell ref="D22:D23"/>
    <mergeCell ref="E22:E23"/>
    <mergeCell ref="F22:F23"/>
    <mergeCell ref="H7:H11"/>
    <mergeCell ref="D7:D10"/>
    <mergeCell ref="E7:E10"/>
    <mergeCell ref="F7:F10"/>
    <mergeCell ref="G7:G10"/>
    <mergeCell ref="A29:A30"/>
    <mergeCell ref="B29:B30"/>
    <mergeCell ref="C29:C30"/>
    <mergeCell ref="D29:D30"/>
    <mergeCell ref="E29:E30"/>
    <mergeCell ref="A1:K1"/>
    <mergeCell ref="A2:K3"/>
    <mergeCell ref="A6:K6"/>
    <mergeCell ref="A4:K5"/>
    <mergeCell ref="G22:G23"/>
    <mergeCell ref="H22:H23"/>
    <mergeCell ref="A22:A23"/>
    <mergeCell ref="K9:K10"/>
    <mergeCell ref="J9:J10"/>
    <mergeCell ref="A7:A11"/>
    <mergeCell ref="J42:J43"/>
    <mergeCell ref="K42:K43"/>
    <mergeCell ref="A42:A45"/>
    <mergeCell ref="A46:A47"/>
    <mergeCell ref="H33:H36"/>
    <mergeCell ref="H37:H40"/>
    <mergeCell ref="G33:G36"/>
    <mergeCell ref="A37:A40"/>
    <mergeCell ref="B37:B40"/>
    <mergeCell ref="C37:C40"/>
    <mergeCell ref="D37:D40"/>
    <mergeCell ref="E37:E40"/>
    <mergeCell ref="B42:B43"/>
    <mergeCell ref="F37:F40"/>
    <mergeCell ref="G37:G40"/>
    <mergeCell ref="A33:A36"/>
    <mergeCell ref="H51:K51"/>
    <mergeCell ref="H52:K52"/>
    <mergeCell ref="D52:F52"/>
    <mergeCell ref="J55:K55"/>
    <mergeCell ref="B55:E55"/>
    <mergeCell ref="F55:I55"/>
    <mergeCell ref="C51:G51"/>
    <mergeCell ref="H42:I43"/>
    <mergeCell ref="C42:G43"/>
    <mergeCell ref="H44:I44"/>
    <mergeCell ref="H45:I45"/>
    <mergeCell ref="H46:I46"/>
    <mergeCell ref="H47:I47"/>
    <mergeCell ref="H48:I48"/>
    <mergeCell ref="C44:G44"/>
    <mergeCell ref="C45:G45"/>
    <mergeCell ref="C46:G46"/>
    <mergeCell ref="C47:G47"/>
    <mergeCell ref="C48:G48"/>
  </mergeCells>
  <pageMargins left="0.39370078740157483" right="0.23622047244094491" top="0.39370078740157483" bottom="0.23622047244094491" header="0" footer="0"/>
  <pageSetup paperSize="5" orientation="portrait" r:id="rId1"/>
  <headerFooter>
    <oddFooter>Page &amp;P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030A0"/>
  </sheetPr>
  <dimension ref="A1:U61"/>
  <sheetViews>
    <sheetView view="pageBreakPreview" zoomScale="60" workbookViewId="0">
      <pane ySplit="7" topLeftCell="A8" activePane="bottomLeft" state="frozen"/>
      <selection activeCell="Z22" sqref="Z22"/>
      <selection pane="bottomLeft" activeCell="Z22" sqref="Z22"/>
    </sheetView>
  </sheetViews>
  <sheetFormatPr defaultRowHeight="15" customHeight="1"/>
  <cols>
    <col min="1" max="1" width="21" style="7" customWidth="1"/>
    <col min="2" max="10" width="5.7109375" style="7" customWidth="1"/>
    <col min="11" max="11" width="6.85546875" style="7" customWidth="1"/>
    <col min="12" max="12" width="18.5703125" style="7" customWidth="1"/>
    <col min="13" max="16384" width="9.140625" style="7"/>
  </cols>
  <sheetData>
    <row r="1" spans="1:17" ht="15" customHeight="1">
      <c r="A1" s="89"/>
      <c r="B1" s="90"/>
      <c r="C1" s="90"/>
      <c r="D1" s="90"/>
      <c r="E1" s="90"/>
      <c r="F1" s="90"/>
      <c r="G1" s="90"/>
      <c r="H1" s="90"/>
      <c r="I1" s="90"/>
      <c r="J1" s="90"/>
      <c r="K1" s="90"/>
      <c r="L1" s="91"/>
    </row>
    <row r="2" spans="1:17" ht="15" customHeight="1">
      <c r="A2" s="836" t="str">
        <f>MASTER!B4</f>
        <v>आदिवासी उन्नती सेवा मंडळ, राजूर, ता. अकोले जि.अहिल्यानगर संचालित...</v>
      </c>
      <c r="B2" s="837"/>
      <c r="C2" s="837"/>
      <c r="D2" s="837"/>
      <c r="E2" s="837"/>
      <c r="F2" s="837"/>
      <c r="G2" s="837"/>
      <c r="H2" s="837"/>
      <c r="I2" s="837"/>
      <c r="J2" s="837"/>
      <c r="K2" s="837"/>
      <c r="L2" s="838"/>
    </row>
    <row r="3" spans="1:17" ht="15" customHeight="1">
      <c r="A3" s="843" t="str">
        <f>MASTER!B5</f>
        <v>अनुदानित माध्यमिक आश्रमशाळा, एकदरे, ता. अकोले जि. अहिल्यानगर</v>
      </c>
      <c r="B3" s="844"/>
      <c r="C3" s="844"/>
      <c r="D3" s="844"/>
      <c r="E3" s="844"/>
      <c r="F3" s="844"/>
      <c r="G3" s="844"/>
      <c r="H3" s="844"/>
      <c r="I3" s="844"/>
      <c r="J3" s="844"/>
      <c r="K3" s="844"/>
      <c r="L3" s="845"/>
    </row>
    <row r="4" spans="1:17" ht="15" customHeight="1">
      <c r="A4" s="843"/>
      <c r="B4" s="844"/>
      <c r="C4" s="844"/>
      <c r="D4" s="844"/>
      <c r="E4" s="844"/>
      <c r="F4" s="844"/>
      <c r="G4" s="844"/>
      <c r="H4" s="844"/>
      <c r="I4" s="844"/>
      <c r="J4" s="844"/>
      <c r="K4" s="844"/>
      <c r="L4" s="845"/>
      <c r="M4" s="92"/>
      <c r="N4" s="92"/>
      <c r="O4" s="92"/>
      <c r="P4" s="92"/>
      <c r="Q4" s="92"/>
    </row>
    <row r="5" spans="1:17" ht="15" customHeight="1">
      <c r="A5" s="827" t="s">
        <v>123</v>
      </c>
      <c r="B5" s="828"/>
      <c r="C5" s="828"/>
      <c r="D5" s="828"/>
      <c r="E5" s="828"/>
      <c r="F5" s="828"/>
      <c r="G5" s="828"/>
      <c r="H5" s="828"/>
      <c r="I5" s="828"/>
      <c r="J5" s="828"/>
      <c r="K5" s="828"/>
      <c r="L5" s="829"/>
      <c r="M5" s="46"/>
      <c r="N5" s="46"/>
      <c r="O5" s="46"/>
      <c r="P5" s="46"/>
      <c r="Q5" s="46"/>
    </row>
    <row r="6" spans="1:17" ht="15" customHeight="1">
      <c r="A6" s="834" t="str">
        <f>MASTER!B12</f>
        <v>(सन 2026-2027)</v>
      </c>
      <c r="B6" s="433"/>
      <c r="C6" s="433"/>
      <c r="D6" s="433"/>
      <c r="E6" s="433"/>
      <c r="F6" s="433"/>
      <c r="G6" s="433"/>
      <c r="H6" s="433"/>
      <c r="I6" s="433"/>
      <c r="J6" s="433"/>
      <c r="K6" s="433"/>
      <c r="L6" s="835"/>
      <c r="M6" s="46"/>
      <c r="N6" s="46"/>
      <c r="O6" s="46"/>
      <c r="P6" s="46"/>
      <c r="Q6" s="46"/>
    </row>
    <row r="7" spans="1:17" ht="15" customHeight="1">
      <c r="A7" s="831" t="str">
        <f>MASTER!C7</f>
        <v>वर्ग शिक्षक- श्री. ढगे भरत बुधाजी</v>
      </c>
      <c r="B7" s="832"/>
      <c r="C7" s="832"/>
      <c r="D7" s="832"/>
      <c r="E7" s="832"/>
      <c r="F7" s="832"/>
      <c r="G7" s="833"/>
      <c r="H7" s="833"/>
      <c r="I7" s="833"/>
      <c r="J7" s="833"/>
      <c r="K7" s="833"/>
      <c r="L7" s="93" t="str">
        <f>MASTER!B6</f>
        <v>9 वी</v>
      </c>
    </row>
    <row r="8" spans="1:17" ht="15" customHeight="1">
      <c r="A8" s="846" t="s">
        <v>26</v>
      </c>
      <c r="B8" s="825" t="str">
        <f>MASTER!A15</f>
        <v>मराठी</v>
      </c>
      <c r="C8" s="825" t="str">
        <f>MASTER!A16</f>
        <v>हिंदी</v>
      </c>
      <c r="D8" s="825" t="str">
        <f>MASTER!A17</f>
        <v>इंग्रजी</v>
      </c>
      <c r="E8" s="825" t="str">
        <f>MASTER!A18</f>
        <v>गणित</v>
      </c>
      <c r="F8" s="849" t="str">
        <f>MASTER!A19</f>
        <v>विज्ञान</v>
      </c>
      <c r="G8" s="825" t="str">
        <f>MASTER!A20</f>
        <v>समाजशास्रे</v>
      </c>
      <c r="H8" s="824" t="s">
        <v>76</v>
      </c>
      <c r="I8" s="824" t="s">
        <v>302</v>
      </c>
      <c r="J8" s="825" t="s">
        <v>85</v>
      </c>
      <c r="K8" s="826"/>
      <c r="L8" s="830" t="s">
        <v>5</v>
      </c>
    </row>
    <row r="9" spans="1:17" ht="15" customHeight="1">
      <c r="A9" s="847"/>
      <c r="B9" s="825"/>
      <c r="C9" s="825"/>
      <c r="D9" s="825"/>
      <c r="E9" s="825"/>
      <c r="F9" s="850"/>
      <c r="G9" s="825"/>
      <c r="H9" s="824"/>
      <c r="I9" s="824"/>
      <c r="J9" s="825"/>
      <c r="K9" s="826"/>
      <c r="L9" s="830"/>
    </row>
    <row r="10" spans="1:17" ht="15" customHeight="1">
      <c r="A10" s="847"/>
      <c r="B10" s="825"/>
      <c r="C10" s="825"/>
      <c r="D10" s="825"/>
      <c r="E10" s="825"/>
      <c r="F10" s="850"/>
      <c r="G10" s="825"/>
      <c r="H10" s="824"/>
      <c r="I10" s="824"/>
      <c r="J10" s="825"/>
      <c r="K10" s="826"/>
      <c r="L10" s="830"/>
    </row>
    <row r="11" spans="1:17" ht="15" customHeight="1">
      <c r="A11" s="847"/>
      <c r="B11" s="825"/>
      <c r="C11" s="825"/>
      <c r="D11" s="825"/>
      <c r="E11" s="825"/>
      <c r="F11" s="850"/>
      <c r="G11" s="825"/>
      <c r="H11" s="824"/>
      <c r="I11" s="824"/>
      <c r="J11" s="825"/>
      <c r="K11" s="826"/>
      <c r="L11" s="830"/>
    </row>
    <row r="12" spans="1:17" ht="15" customHeight="1">
      <c r="A12" s="848"/>
      <c r="B12" s="825"/>
      <c r="C12" s="825"/>
      <c r="D12" s="825"/>
      <c r="E12" s="825"/>
      <c r="F12" s="851"/>
      <c r="G12" s="825"/>
      <c r="H12" s="824"/>
      <c r="I12" s="824"/>
      <c r="J12" s="825"/>
      <c r="K12" s="826"/>
      <c r="L12" s="830"/>
    </row>
    <row r="13" spans="1:17" ht="15" customHeight="1">
      <c r="A13" s="94" t="s">
        <v>22</v>
      </c>
      <c r="B13" s="60"/>
      <c r="C13" s="60"/>
      <c r="D13" s="60"/>
      <c r="E13" s="60"/>
      <c r="F13" s="60"/>
      <c r="G13" s="60"/>
      <c r="H13" s="276"/>
      <c r="I13" s="276"/>
      <c r="J13" s="276"/>
      <c r="K13" s="60"/>
      <c r="L13" s="60"/>
    </row>
    <row r="14" spans="1:17" ht="15" customHeight="1">
      <c r="A14" s="94" t="s">
        <v>17</v>
      </c>
      <c r="B14" s="60"/>
      <c r="C14" s="60"/>
      <c r="D14" s="60"/>
      <c r="E14" s="60"/>
      <c r="F14" s="60"/>
      <c r="G14" s="60"/>
      <c r="H14" s="276"/>
      <c r="I14" s="276"/>
      <c r="J14" s="276"/>
      <c r="K14" s="60"/>
      <c r="L14" s="60"/>
    </row>
    <row r="15" spans="1:17" ht="15" customHeight="1">
      <c r="A15" s="94" t="s">
        <v>18</v>
      </c>
      <c r="B15" s="60"/>
      <c r="C15" s="60"/>
      <c r="D15" s="60"/>
      <c r="E15" s="60"/>
      <c r="F15" s="60"/>
      <c r="G15" s="60"/>
      <c r="H15" s="276"/>
      <c r="I15" s="276"/>
      <c r="J15" s="276"/>
      <c r="K15" s="60"/>
      <c r="L15" s="60"/>
    </row>
    <row r="16" spans="1:17" ht="15" customHeight="1">
      <c r="A16" s="94" t="s">
        <v>187</v>
      </c>
      <c r="B16" s="60"/>
      <c r="C16" s="60"/>
      <c r="D16" s="60"/>
      <c r="E16" s="60"/>
      <c r="F16" s="60"/>
      <c r="G16" s="60"/>
      <c r="H16" s="276"/>
      <c r="I16" s="276"/>
      <c r="J16" s="276"/>
      <c r="K16" s="60"/>
      <c r="L16" s="60"/>
    </row>
    <row r="17" spans="1:21" ht="15" customHeight="1">
      <c r="A17" s="94" t="s">
        <v>6</v>
      </c>
      <c r="B17" s="60"/>
      <c r="C17" s="60"/>
      <c r="D17" s="60"/>
      <c r="E17" s="60"/>
      <c r="F17" s="60"/>
      <c r="G17" s="60"/>
      <c r="H17" s="276"/>
      <c r="I17" s="276"/>
      <c r="J17" s="276"/>
      <c r="K17" s="60"/>
      <c r="L17" s="60"/>
    </row>
    <row r="18" spans="1:21" ht="15" customHeight="1">
      <c r="A18" s="820" t="s">
        <v>63</v>
      </c>
      <c r="B18" s="822"/>
      <c r="C18" s="822"/>
      <c r="D18" s="822"/>
      <c r="E18" s="822"/>
      <c r="F18" s="822"/>
      <c r="G18" s="822"/>
      <c r="H18" s="781"/>
      <c r="I18" s="781"/>
      <c r="J18" s="781"/>
      <c r="K18" s="774"/>
      <c r="L18" s="774"/>
    </row>
    <row r="19" spans="1:21" ht="15" customHeight="1">
      <c r="A19" s="821"/>
      <c r="B19" s="823"/>
      <c r="C19" s="823"/>
      <c r="D19" s="823"/>
      <c r="E19" s="823"/>
      <c r="F19" s="823"/>
      <c r="G19" s="823"/>
      <c r="H19" s="783"/>
      <c r="I19" s="783"/>
      <c r="J19" s="783"/>
      <c r="K19" s="776"/>
      <c r="L19" s="776"/>
    </row>
    <row r="20" spans="1:21" ht="15" customHeight="1">
      <c r="A20" s="784" t="s">
        <v>19</v>
      </c>
      <c r="B20" s="778"/>
      <c r="C20" s="778"/>
      <c r="D20" s="778"/>
      <c r="E20" s="778"/>
      <c r="F20" s="778"/>
      <c r="G20" s="778"/>
      <c r="H20" s="781"/>
      <c r="I20" s="781"/>
      <c r="J20" s="781"/>
      <c r="K20" s="774"/>
      <c r="L20" s="774"/>
    </row>
    <row r="21" spans="1:21" ht="15" customHeight="1">
      <c r="A21" s="785"/>
      <c r="B21" s="779"/>
      <c r="C21" s="779"/>
      <c r="D21" s="779"/>
      <c r="E21" s="779"/>
      <c r="F21" s="779"/>
      <c r="G21" s="779"/>
      <c r="H21" s="782"/>
      <c r="I21" s="782"/>
      <c r="J21" s="782"/>
      <c r="K21" s="775"/>
      <c r="L21" s="775"/>
    </row>
    <row r="22" spans="1:21" ht="15" customHeight="1">
      <c r="A22" s="785"/>
      <c r="B22" s="779"/>
      <c r="C22" s="779"/>
      <c r="D22" s="779"/>
      <c r="E22" s="779"/>
      <c r="F22" s="779"/>
      <c r="G22" s="779"/>
      <c r="H22" s="782"/>
      <c r="I22" s="782"/>
      <c r="J22" s="782"/>
      <c r="K22" s="775"/>
      <c r="L22" s="775"/>
    </row>
    <row r="23" spans="1:21" ht="15" customHeight="1">
      <c r="A23" s="785"/>
      <c r="B23" s="779"/>
      <c r="C23" s="779"/>
      <c r="D23" s="779"/>
      <c r="E23" s="779"/>
      <c r="F23" s="779"/>
      <c r="G23" s="779"/>
      <c r="H23" s="782"/>
      <c r="I23" s="782"/>
      <c r="J23" s="782"/>
      <c r="K23" s="775"/>
      <c r="L23" s="775"/>
    </row>
    <row r="24" spans="1:21" ht="15" customHeight="1">
      <c r="A24" s="785"/>
      <c r="B24" s="779"/>
      <c r="C24" s="779"/>
      <c r="D24" s="779"/>
      <c r="E24" s="779"/>
      <c r="F24" s="779"/>
      <c r="G24" s="779"/>
      <c r="H24" s="782"/>
      <c r="I24" s="782"/>
      <c r="J24" s="782"/>
      <c r="K24" s="775"/>
      <c r="L24" s="775"/>
      <c r="U24" s="12"/>
    </row>
    <row r="25" spans="1:21" ht="15" customHeight="1">
      <c r="A25" s="785"/>
      <c r="B25" s="779"/>
      <c r="C25" s="779"/>
      <c r="D25" s="779"/>
      <c r="E25" s="779"/>
      <c r="F25" s="779"/>
      <c r="G25" s="779"/>
      <c r="H25" s="782"/>
      <c r="I25" s="782"/>
      <c r="J25" s="782"/>
      <c r="K25" s="775"/>
      <c r="L25" s="775"/>
      <c r="U25" s="12"/>
    </row>
    <row r="26" spans="1:21" ht="15" customHeight="1">
      <c r="A26" s="785"/>
      <c r="B26" s="779"/>
      <c r="C26" s="779"/>
      <c r="D26" s="779"/>
      <c r="E26" s="779"/>
      <c r="F26" s="779"/>
      <c r="G26" s="779"/>
      <c r="H26" s="782"/>
      <c r="I26" s="782"/>
      <c r="J26" s="782"/>
      <c r="K26" s="775"/>
      <c r="L26" s="775"/>
    </row>
    <row r="27" spans="1:21" ht="15" customHeight="1">
      <c r="A27" s="786"/>
      <c r="B27" s="780"/>
      <c r="C27" s="780"/>
      <c r="D27" s="780"/>
      <c r="E27" s="780"/>
      <c r="F27" s="780"/>
      <c r="G27" s="780"/>
      <c r="H27" s="783"/>
      <c r="I27" s="783"/>
      <c r="J27" s="783"/>
      <c r="K27" s="776"/>
      <c r="L27" s="776"/>
    </row>
    <row r="29" spans="1:21" ht="15" customHeight="1">
      <c r="B29" s="814" t="s">
        <v>186</v>
      </c>
      <c r="C29" s="815"/>
      <c r="D29" s="815"/>
      <c r="E29" s="815"/>
      <c r="F29" s="815"/>
      <c r="G29" s="815"/>
      <c r="H29" s="815"/>
      <c r="I29" s="815"/>
      <c r="J29" s="815"/>
      <c r="K29" s="816"/>
    </row>
    <row r="30" spans="1:21" ht="15" customHeight="1">
      <c r="B30" s="817"/>
      <c r="C30" s="818"/>
      <c r="D30" s="818"/>
      <c r="E30" s="818"/>
      <c r="F30" s="818"/>
      <c r="G30" s="818"/>
      <c r="H30" s="818"/>
      <c r="I30" s="818"/>
      <c r="J30" s="818"/>
      <c r="K30" s="819"/>
    </row>
    <row r="31" spans="1:21" ht="15" customHeight="1">
      <c r="B31" s="840" t="s">
        <v>20</v>
      </c>
      <c r="C31" s="777" t="s">
        <v>0</v>
      </c>
      <c r="D31" s="777"/>
      <c r="E31" s="777"/>
      <c r="F31" s="777"/>
      <c r="G31" s="777"/>
      <c r="H31" s="842" t="s">
        <v>58</v>
      </c>
      <c r="I31" s="842" t="s">
        <v>36</v>
      </c>
      <c r="J31" s="772" t="s">
        <v>16</v>
      </c>
      <c r="K31" s="772"/>
    </row>
    <row r="32" spans="1:21" ht="15" customHeight="1">
      <c r="A32" s="95"/>
      <c r="B32" s="841"/>
      <c r="C32" s="777"/>
      <c r="D32" s="777"/>
      <c r="E32" s="777"/>
      <c r="F32" s="777"/>
      <c r="G32" s="777"/>
      <c r="H32" s="842"/>
      <c r="I32" s="842"/>
      <c r="J32" s="772"/>
      <c r="K32" s="772"/>
    </row>
    <row r="33" spans="1:19" ht="15" customHeight="1">
      <c r="B33" s="315">
        <v>1</v>
      </c>
      <c r="C33" s="771"/>
      <c r="D33" s="771"/>
      <c r="E33" s="771"/>
      <c r="F33" s="771"/>
      <c r="G33" s="771"/>
      <c r="H33" s="60">
        <v>600</v>
      </c>
      <c r="I33" s="63"/>
      <c r="J33" s="773"/>
      <c r="K33" s="773"/>
    </row>
    <row r="34" spans="1:19" ht="15" customHeight="1">
      <c r="B34" s="316">
        <v>2</v>
      </c>
      <c r="C34" s="771"/>
      <c r="D34" s="771"/>
      <c r="E34" s="771"/>
      <c r="F34" s="771"/>
      <c r="G34" s="771"/>
      <c r="H34" s="60">
        <v>600</v>
      </c>
      <c r="I34" s="63"/>
      <c r="J34" s="773"/>
      <c r="K34" s="773"/>
    </row>
    <row r="35" spans="1:19" ht="15" customHeight="1">
      <c r="B35" s="316">
        <v>3</v>
      </c>
      <c r="C35" s="771"/>
      <c r="D35" s="771"/>
      <c r="E35" s="771"/>
      <c r="F35" s="771"/>
      <c r="G35" s="771"/>
      <c r="H35" s="60">
        <v>600</v>
      </c>
      <c r="I35" s="63"/>
      <c r="J35" s="773"/>
      <c r="K35" s="773"/>
    </row>
    <row r="36" spans="1:19" ht="15" customHeight="1">
      <c r="B36" s="316">
        <v>4</v>
      </c>
      <c r="C36" s="771"/>
      <c r="D36" s="771"/>
      <c r="E36" s="771"/>
      <c r="F36" s="771"/>
      <c r="G36" s="771"/>
      <c r="H36" s="60">
        <v>600</v>
      </c>
      <c r="I36" s="63"/>
      <c r="J36" s="773"/>
      <c r="K36" s="773"/>
    </row>
    <row r="37" spans="1:19" ht="15" customHeight="1">
      <c r="B37" s="316">
        <v>5</v>
      </c>
      <c r="C37" s="771"/>
      <c r="D37" s="771"/>
      <c r="E37" s="771"/>
      <c r="F37" s="771"/>
      <c r="G37" s="771"/>
      <c r="H37" s="60">
        <v>600</v>
      </c>
      <c r="I37" s="63"/>
      <c r="J37" s="773"/>
      <c r="K37" s="773"/>
    </row>
    <row r="38" spans="1:19" ht="15" customHeight="1">
      <c r="C38" s="96"/>
      <c r="D38" s="96"/>
      <c r="E38" s="96"/>
      <c r="F38" s="96"/>
      <c r="G38" s="96"/>
      <c r="H38" s="96"/>
    </row>
    <row r="39" spans="1:19" ht="15" customHeight="1">
      <c r="D39" s="814" t="s">
        <v>21</v>
      </c>
      <c r="E39" s="815"/>
      <c r="F39" s="815"/>
      <c r="G39" s="815"/>
      <c r="H39" s="815"/>
      <c r="I39" s="815"/>
      <c r="J39" s="816"/>
    </row>
    <row r="40" spans="1:19" ht="15" customHeight="1">
      <c r="A40" s="19"/>
      <c r="D40" s="817"/>
      <c r="E40" s="818"/>
      <c r="F40" s="818"/>
      <c r="G40" s="818"/>
      <c r="H40" s="818"/>
      <c r="I40" s="818"/>
      <c r="J40" s="819"/>
    </row>
    <row r="41" spans="1:19" ht="15" customHeight="1">
      <c r="A41" s="239"/>
      <c r="D41" s="790" t="s">
        <v>22</v>
      </c>
      <c r="E41" s="791"/>
      <c r="F41" s="791"/>
      <c r="G41" s="792"/>
      <c r="H41" s="793"/>
      <c r="I41" s="794"/>
      <c r="J41" s="795"/>
      <c r="P41" s="76"/>
      <c r="Q41" s="76"/>
      <c r="R41" s="76"/>
      <c r="S41" s="76"/>
    </row>
    <row r="42" spans="1:19" ht="15" customHeight="1">
      <c r="D42" s="790" t="s">
        <v>17</v>
      </c>
      <c r="E42" s="791"/>
      <c r="F42" s="791"/>
      <c r="G42" s="792"/>
      <c r="H42" s="793"/>
      <c r="I42" s="794"/>
      <c r="J42" s="795"/>
      <c r="P42" s="76"/>
      <c r="Q42" s="76"/>
      <c r="R42" s="76"/>
      <c r="S42" s="76"/>
    </row>
    <row r="43" spans="1:19" ht="15" customHeight="1">
      <c r="D43" s="790" t="s">
        <v>18</v>
      </c>
      <c r="E43" s="791"/>
      <c r="F43" s="791"/>
      <c r="G43" s="792"/>
      <c r="H43" s="793"/>
      <c r="I43" s="794"/>
      <c r="J43" s="795"/>
      <c r="P43" s="76"/>
      <c r="Q43" s="76"/>
      <c r="R43" s="76"/>
      <c r="S43" s="76"/>
    </row>
    <row r="44" spans="1:19" ht="15" customHeight="1">
      <c r="D44" s="790" t="s">
        <v>187</v>
      </c>
      <c r="E44" s="791"/>
      <c r="F44" s="791"/>
      <c r="G44" s="792"/>
      <c r="H44" s="793"/>
      <c r="I44" s="794"/>
      <c r="J44" s="795"/>
      <c r="P44" s="76"/>
      <c r="Q44" s="76"/>
      <c r="R44" s="76"/>
      <c r="S44" s="76"/>
    </row>
    <row r="45" spans="1:19" ht="15" customHeight="1">
      <c r="D45" s="790" t="s">
        <v>6</v>
      </c>
      <c r="E45" s="791"/>
      <c r="F45" s="791"/>
      <c r="G45" s="792"/>
      <c r="H45" s="800"/>
      <c r="I45" s="801"/>
      <c r="J45" s="802"/>
      <c r="P45" s="76"/>
      <c r="Q45" s="76"/>
      <c r="R45" s="76"/>
      <c r="S45" s="76"/>
    </row>
    <row r="46" spans="1:19" ht="15" customHeight="1">
      <c r="A46" s="19"/>
      <c r="P46" s="76"/>
      <c r="Q46" s="76"/>
      <c r="R46" s="76"/>
      <c r="S46" s="76"/>
    </row>
    <row r="47" spans="1:19" ht="15" customHeight="1">
      <c r="A47" s="31"/>
      <c r="E47" s="804" t="s">
        <v>183</v>
      </c>
      <c r="F47" s="805"/>
      <c r="G47" s="805"/>
      <c r="H47" s="805"/>
      <c r="I47" s="806"/>
      <c r="J47" s="97"/>
      <c r="P47" s="76"/>
      <c r="Q47" s="76"/>
      <c r="R47" s="76"/>
      <c r="S47" s="76"/>
    </row>
    <row r="48" spans="1:19" ht="15" customHeight="1">
      <c r="E48" s="807"/>
      <c r="F48" s="808"/>
      <c r="G48" s="808"/>
      <c r="H48" s="808"/>
      <c r="I48" s="809"/>
      <c r="J48" s="97"/>
      <c r="P48" s="76"/>
      <c r="Q48" s="76"/>
      <c r="R48" s="76"/>
      <c r="S48" s="76"/>
    </row>
    <row r="49" spans="1:12" ht="15" customHeight="1">
      <c r="E49" s="810"/>
      <c r="F49" s="811"/>
      <c r="G49" s="811"/>
      <c r="H49" s="796" t="s">
        <v>46</v>
      </c>
      <c r="I49" s="797"/>
    </row>
    <row r="50" spans="1:12" ht="15" customHeight="1">
      <c r="E50" s="812"/>
      <c r="F50" s="813"/>
      <c r="G50" s="813"/>
      <c r="H50" s="798"/>
      <c r="I50" s="799"/>
    </row>
    <row r="51" spans="1:12" ht="15" customHeight="1">
      <c r="A51" s="19"/>
      <c r="B51" s="18"/>
      <c r="C51" s="18"/>
      <c r="D51" s="18"/>
      <c r="E51" s="18"/>
      <c r="F51" s="18"/>
      <c r="G51" s="18"/>
      <c r="H51" s="18"/>
      <c r="I51" s="18"/>
      <c r="J51" s="18"/>
      <c r="K51" s="18"/>
      <c r="L51" s="18"/>
    </row>
    <row r="52" spans="1:12" ht="15" customHeight="1">
      <c r="A52" s="18"/>
      <c r="B52" s="18"/>
      <c r="C52" s="18"/>
      <c r="D52" s="18"/>
      <c r="E52" s="18"/>
      <c r="F52" s="18"/>
      <c r="G52" s="18"/>
      <c r="H52" s="18"/>
      <c r="I52" s="18"/>
      <c r="J52" s="18"/>
      <c r="K52" s="18"/>
      <c r="L52" s="18"/>
    </row>
    <row r="53" spans="1:12" ht="15" customHeight="1">
      <c r="A53" s="88" t="str">
        <f>MASTER!B7</f>
        <v>श्री. ढगे भरत बुधाजी</v>
      </c>
      <c r="B53" s="789" t="str">
        <f>MASTER!B9</f>
        <v>श्री. वाकचौरे सचिन माधवराव</v>
      </c>
      <c r="C53" s="789"/>
      <c r="D53" s="789"/>
      <c r="E53" s="789"/>
      <c r="F53" s="789" t="str">
        <f>MASTER!B8</f>
        <v>श्री. लेंडे किरण विठ्ठल</v>
      </c>
      <c r="G53" s="789"/>
      <c r="H53" s="789"/>
      <c r="I53" s="789"/>
      <c r="J53" s="789"/>
      <c r="K53" s="789"/>
      <c r="L53" s="789"/>
    </row>
    <row r="54" spans="1:12" ht="15" customHeight="1">
      <c r="A54" s="240" t="s">
        <v>48</v>
      </c>
      <c r="B54" s="787" t="s">
        <v>49</v>
      </c>
      <c r="C54" s="787"/>
      <c r="D54" s="787"/>
      <c r="E54" s="787"/>
      <c r="F54" s="788" t="s">
        <v>42</v>
      </c>
      <c r="G54" s="788"/>
      <c r="H54" s="788"/>
      <c r="I54" s="788"/>
      <c r="J54" s="788" t="s">
        <v>59</v>
      </c>
      <c r="K54" s="788"/>
      <c r="L54" s="788"/>
    </row>
    <row r="55" spans="1:12" ht="15" customHeight="1">
      <c r="A55" s="240"/>
      <c r="B55" s="787"/>
      <c r="C55" s="787"/>
      <c r="D55" s="787"/>
      <c r="E55" s="787"/>
      <c r="F55" s="787"/>
      <c r="G55" s="787"/>
      <c r="H55" s="787"/>
      <c r="I55" s="787"/>
      <c r="J55" s="787"/>
      <c r="K55" s="787"/>
      <c r="L55" s="787"/>
    </row>
    <row r="56" spans="1:12" ht="15" customHeight="1">
      <c r="A56" s="240"/>
      <c r="B56" s="240"/>
      <c r="C56" s="240"/>
      <c r="D56" s="240"/>
      <c r="E56" s="240"/>
      <c r="F56" s="240"/>
      <c r="G56" s="240"/>
      <c r="H56" s="240"/>
      <c r="I56" s="240"/>
      <c r="J56" s="240"/>
      <c r="K56" s="240"/>
      <c r="L56" s="240"/>
    </row>
    <row r="57" spans="1:12" ht="15" customHeight="1">
      <c r="A57" s="240"/>
      <c r="B57" s="787"/>
      <c r="C57" s="787"/>
      <c r="D57" s="787"/>
      <c r="E57" s="787"/>
      <c r="F57" s="787"/>
      <c r="G57" s="787"/>
      <c r="H57" s="787"/>
      <c r="I57" s="787"/>
      <c r="J57" s="787"/>
      <c r="K57" s="787"/>
      <c r="L57" s="787"/>
    </row>
    <row r="58" spans="1:12" ht="15" customHeight="1">
      <c r="A58" s="275" t="s">
        <v>60</v>
      </c>
      <c r="B58" s="803" t="s">
        <v>60</v>
      </c>
      <c r="C58" s="803"/>
      <c r="D58" s="803"/>
      <c r="E58" s="803"/>
      <c r="F58" s="803" t="s">
        <v>61</v>
      </c>
      <c r="G58" s="803"/>
      <c r="H58" s="803"/>
      <c r="I58" s="803"/>
      <c r="J58" s="803" t="s">
        <v>62</v>
      </c>
      <c r="K58" s="803"/>
      <c r="L58" s="803"/>
    </row>
    <row r="59" spans="1:12" ht="15" customHeight="1">
      <c r="A59" s="240"/>
      <c r="B59" s="240"/>
      <c r="C59" s="240"/>
      <c r="D59" s="240"/>
      <c r="E59" s="240"/>
      <c r="F59" s="240"/>
      <c r="G59" s="240"/>
      <c r="H59" s="240"/>
      <c r="I59" s="240"/>
      <c r="J59" s="240"/>
      <c r="K59" s="240"/>
      <c r="L59" s="240"/>
    </row>
    <row r="61" spans="1:12" ht="15" customHeight="1">
      <c r="A61" s="839" t="s">
        <v>145</v>
      </c>
      <c r="B61" s="839"/>
      <c r="C61" s="839"/>
      <c r="D61" s="839"/>
      <c r="E61" s="839"/>
      <c r="F61" s="839"/>
      <c r="G61" s="839"/>
      <c r="H61" s="839"/>
      <c r="I61" s="839"/>
      <c r="J61" s="839"/>
      <c r="K61" s="839"/>
      <c r="L61" s="839"/>
    </row>
  </sheetData>
  <sheetProtection algorithmName="SHA-512" hashValue="zfjwmKZh0Nw7i2PLioIL3b76JDu2fY6zWhZpcKuVYleLzF0RUxxKEVMNpYRmbPuICYB2W5/CFgWDmE4jklAmbg==" saltValue="Ns5qZ3GOZR/Pcd3LnskYtg==" spinCount="100000" sheet="1" objects="1" scenarios="1"/>
  <mergeCells count="88">
    <mergeCell ref="A2:L2"/>
    <mergeCell ref="A61:L61"/>
    <mergeCell ref="B31:B32"/>
    <mergeCell ref="H31:H32"/>
    <mergeCell ref="I31:I32"/>
    <mergeCell ref="L18:L19"/>
    <mergeCell ref="K18:K19"/>
    <mergeCell ref="F18:F19"/>
    <mergeCell ref="A3:L4"/>
    <mergeCell ref="A8:A12"/>
    <mergeCell ref="B8:B12"/>
    <mergeCell ref="C8:C12"/>
    <mergeCell ref="D8:D12"/>
    <mergeCell ref="E8:E12"/>
    <mergeCell ref="F8:F12"/>
    <mergeCell ref="G8:G12"/>
    <mergeCell ref="H8:H12"/>
    <mergeCell ref="I8:I12"/>
    <mergeCell ref="J8:J12"/>
    <mergeCell ref="K8:K12"/>
    <mergeCell ref="A5:L5"/>
    <mergeCell ref="L8:L12"/>
    <mergeCell ref="A7:F7"/>
    <mergeCell ref="G7:K7"/>
    <mergeCell ref="A6:L6"/>
    <mergeCell ref="E47:I48"/>
    <mergeCell ref="E49:G50"/>
    <mergeCell ref="B29:K30"/>
    <mergeCell ref="A18:A19"/>
    <mergeCell ref="B18:B19"/>
    <mergeCell ref="C18:C19"/>
    <mergeCell ref="D18:D19"/>
    <mergeCell ref="E18:E19"/>
    <mergeCell ref="I18:I19"/>
    <mergeCell ref="J18:J19"/>
    <mergeCell ref="D42:G42"/>
    <mergeCell ref="H42:J42"/>
    <mergeCell ref="D39:J40"/>
    <mergeCell ref="D41:G41"/>
    <mergeCell ref="H41:J41"/>
    <mergeCell ref="G18:G19"/>
    <mergeCell ref="B57:E57"/>
    <mergeCell ref="B58:E58"/>
    <mergeCell ref="J55:L55"/>
    <mergeCell ref="J57:L57"/>
    <mergeCell ref="J58:L58"/>
    <mergeCell ref="F55:I55"/>
    <mergeCell ref="F57:I57"/>
    <mergeCell ref="F58:I58"/>
    <mergeCell ref="H18:H19"/>
    <mergeCell ref="B55:E55"/>
    <mergeCell ref="F54:I54"/>
    <mergeCell ref="B54:E54"/>
    <mergeCell ref="B53:E53"/>
    <mergeCell ref="F53:I53"/>
    <mergeCell ref="D43:G43"/>
    <mergeCell ref="D45:G45"/>
    <mergeCell ref="H43:J43"/>
    <mergeCell ref="J53:L53"/>
    <mergeCell ref="J54:L54"/>
    <mergeCell ref="H49:I50"/>
    <mergeCell ref="H45:J45"/>
    <mergeCell ref="D44:G44"/>
    <mergeCell ref="H44:J44"/>
    <mergeCell ref="K20:K27"/>
    <mergeCell ref="A20:A27"/>
    <mergeCell ref="B20:B27"/>
    <mergeCell ref="C20:C27"/>
    <mergeCell ref="D20:D27"/>
    <mergeCell ref="E20:E27"/>
    <mergeCell ref="L20:L27"/>
    <mergeCell ref="C31:G32"/>
    <mergeCell ref="C33:G33"/>
    <mergeCell ref="C34:G34"/>
    <mergeCell ref="F20:F27"/>
    <mergeCell ref="G20:G27"/>
    <mergeCell ref="H20:H27"/>
    <mergeCell ref="I20:I27"/>
    <mergeCell ref="J20:J27"/>
    <mergeCell ref="C35:G35"/>
    <mergeCell ref="C36:G36"/>
    <mergeCell ref="C37:G37"/>
    <mergeCell ref="J31:K32"/>
    <mergeCell ref="J33:K33"/>
    <mergeCell ref="J34:K34"/>
    <mergeCell ref="J35:K35"/>
    <mergeCell ref="J36:K36"/>
    <mergeCell ref="J37:K37"/>
  </mergeCells>
  <pageMargins left="0.5" right="0.25" top="0.5" bottom="1" header="0" footer="0"/>
  <pageSetup paperSize="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sheetPr>
  <dimension ref="A1:M50"/>
  <sheetViews>
    <sheetView view="pageBreakPreview" zoomScale="60" workbookViewId="0">
      <pane ySplit="6" topLeftCell="A7"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5.7109375"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125</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f>VLOOKUP(J6,'प्रथम सत्र परीक्षा निकाल पत्रक'!A10:P69,2,0)</f>
        <v>0</v>
      </c>
      <c r="C6" s="902"/>
      <c r="D6" s="902"/>
      <c r="E6" s="902"/>
      <c r="F6" s="902"/>
      <c r="G6" s="897" t="s">
        <v>191</v>
      </c>
      <c r="H6" s="897"/>
      <c r="I6" s="897"/>
      <c r="J6" s="903">
        <v>4</v>
      </c>
      <c r="K6" s="903"/>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04" t="s">
        <v>26</v>
      </c>
      <c r="B8" s="899" t="str">
        <f>MASTER!A15</f>
        <v>मराठी</v>
      </c>
      <c r="C8" s="878" t="str">
        <f>MASTER!A16</f>
        <v>हिंदी</v>
      </c>
      <c r="D8" s="878" t="str">
        <f>MASTER!A17</f>
        <v>इंग्रजी</v>
      </c>
      <c r="E8" s="878" t="str">
        <f>MASTER!A18</f>
        <v>गणित</v>
      </c>
      <c r="F8" s="891" t="str">
        <f>MASTER!A19</f>
        <v>विज्ञान</v>
      </c>
      <c r="G8" s="878" t="str">
        <f>MASTER!A20</f>
        <v>समाजशास्रे</v>
      </c>
      <c r="H8" s="878" t="s">
        <v>36</v>
      </c>
      <c r="I8" s="878" t="s">
        <v>16</v>
      </c>
      <c r="J8" s="878" t="s">
        <v>87</v>
      </c>
      <c r="K8" s="575" t="s">
        <v>76</v>
      </c>
      <c r="L8" s="891" t="s">
        <v>302</v>
      </c>
      <c r="M8" s="894" t="s">
        <v>85</v>
      </c>
    </row>
    <row r="9" spans="1:13" ht="19.350000000000001" customHeight="1">
      <c r="A9" s="905"/>
      <c r="B9" s="900"/>
      <c r="C9" s="879"/>
      <c r="D9" s="879"/>
      <c r="E9" s="879"/>
      <c r="F9" s="892"/>
      <c r="G9" s="879"/>
      <c r="H9" s="879"/>
      <c r="I9" s="879"/>
      <c r="J9" s="879"/>
      <c r="K9" s="494"/>
      <c r="L9" s="892"/>
      <c r="M9" s="895"/>
    </row>
    <row r="10" spans="1:13" ht="19.350000000000001" customHeight="1">
      <c r="A10" s="905"/>
      <c r="B10" s="900"/>
      <c r="C10" s="879"/>
      <c r="D10" s="879"/>
      <c r="E10" s="879"/>
      <c r="F10" s="892"/>
      <c r="G10" s="879"/>
      <c r="H10" s="879"/>
      <c r="I10" s="879"/>
      <c r="J10" s="879"/>
      <c r="K10" s="494"/>
      <c r="L10" s="892"/>
      <c r="M10" s="895"/>
    </row>
    <row r="11" spans="1:13" ht="19.350000000000001" customHeight="1">
      <c r="A11" s="905"/>
      <c r="B11" s="900"/>
      <c r="C11" s="879"/>
      <c r="D11" s="879"/>
      <c r="E11" s="879"/>
      <c r="F11" s="892"/>
      <c r="G11" s="879"/>
      <c r="H11" s="879"/>
      <c r="I11" s="879"/>
      <c r="J11" s="879"/>
      <c r="K11" s="494"/>
      <c r="L11" s="892"/>
      <c r="M11" s="895"/>
    </row>
    <row r="12" spans="1:13" ht="19.350000000000001" customHeight="1" thickBot="1">
      <c r="A12" s="906"/>
      <c r="B12" s="901"/>
      <c r="C12" s="880"/>
      <c r="D12" s="880"/>
      <c r="E12" s="880"/>
      <c r="F12" s="893"/>
      <c r="G12" s="880"/>
      <c r="H12" s="880"/>
      <c r="I12" s="880"/>
      <c r="J12" s="880"/>
      <c r="K12" s="890"/>
      <c r="L12" s="893"/>
      <c r="M12" s="896"/>
    </row>
    <row r="13" spans="1:13" ht="19.350000000000001" customHeight="1" thickBot="1">
      <c r="A13" s="104" t="s">
        <v>58</v>
      </c>
      <c r="B13" s="105">
        <v>100</v>
      </c>
      <c r="C13" s="106">
        <v>100</v>
      </c>
      <c r="D13" s="106">
        <v>100</v>
      </c>
      <c r="E13" s="106">
        <v>100</v>
      </c>
      <c r="F13" s="106">
        <v>100</v>
      </c>
      <c r="G13" s="106">
        <v>100</v>
      </c>
      <c r="H13" s="106">
        <v>600</v>
      </c>
      <c r="I13" s="107">
        <v>100</v>
      </c>
      <c r="J13" s="881">
        <f>VLOOKUP(J6,'प्रथम सत्र परीक्षा निकाल पत्रक'!A10:P69,11,0)</f>
        <v>4</v>
      </c>
      <c r="K13" s="105" t="s">
        <v>7</v>
      </c>
      <c r="L13" s="106" t="s">
        <v>7</v>
      </c>
      <c r="M13" s="108" t="s">
        <v>7</v>
      </c>
    </row>
    <row r="14" spans="1:13" ht="19.350000000000001" customHeight="1">
      <c r="A14" s="109" t="s">
        <v>34</v>
      </c>
      <c r="B14" s="110">
        <f>VLOOKUP(J6,'प्रथम सत्र परीक्षा निकाल पत्रक'!A10:P69,3,0)</f>
        <v>0</v>
      </c>
      <c r="C14" s="110">
        <f>VLOOKUP(J6,'प्रथम सत्र परीक्षा निकाल पत्रक'!A10:P69,4,0)</f>
        <v>0</v>
      </c>
      <c r="D14" s="110">
        <f>VLOOKUP(J6,'प्रथम सत्र परीक्षा निकाल पत्रक'!A10:P69,5,0)</f>
        <v>0</v>
      </c>
      <c r="E14" s="110">
        <f>VLOOKUP(J6,'प्रथम सत्र परीक्षा निकाल पत्रक'!A10:P69,6,0)</f>
        <v>0</v>
      </c>
      <c r="F14" s="110">
        <f>VLOOKUP(J6,'प्रथम सत्र परीक्षा निकाल पत्रक'!A10:P69,7,0)</f>
        <v>0</v>
      </c>
      <c r="G14" s="110">
        <f>VLOOKUP(J6,'प्रथम सत्र परीक्षा निकाल पत्रक'!A10:P69,8,0)</f>
        <v>0</v>
      </c>
      <c r="H14" s="110">
        <f>VLOOKUP(J6,'प्रथम सत्र परीक्षा निकाल पत्रक'!A10:P69,9,0)</f>
        <v>0</v>
      </c>
      <c r="I14" s="111">
        <f>VLOOKUP(J6,'प्रथम सत्र परीक्षा निकाल पत्रक'!A10:P69,10,0)</f>
        <v>0</v>
      </c>
      <c r="J14" s="882"/>
      <c r="K14" s="884" t="str">
        <f>VLOOKUP(J6,'प्रथम सत्र परीक्षा निकाल पत्रक'!A10:P69,12,0)</f>
        <v>D</v>
      </c>
      <c r="L14" s="884" t="str">
        <f>VLOOKUP(J6,'प्रथम सत्र परीक्षा निकाल पत्रक'!A10:P69,13,0)</f>
        <v>D</v>
      </c>
      <c r="M14" s="887" t="str">
        <f>VLOOKUP(J6,'प्रथम सत्र परीक्षा निकाल पत्रक'!A10:P69,14,0)</f>
        <v>D</v>
      </c>
    </row>
    <row r="15" spans="1:13" ht="19.350000000000001" customHeight="1" thickBot="1">
      <c r="A15" s="112" t="s">
        <v>35</v>
      </c>
      <c r="B15" s="113" t="s">
        <v>322</v>
      </c>
      <c r="C15" s="113" t="s">
        <v>322</v>
      </c>
      <c r="D15" s="113" t="s">
        <v>322</v>
      </c>
      <c r="E15" s="113" t="s">
        <v>322</v>
      </c>
      <c r="F15" s="113" t="s">
        <v>322</v>
      </c>
      <c r="G15" s="113" t="s">
        <v>322</v>
      </c>
      <c r="H15" s="113" t="s">
        <v>322</v>
      </c>
      <c r="I15" s="113" t="s">
        <v>322</v>
      </c>
      <c r="J15" s="882"/>
      <c r="K15" s="885"/>
      <c r="L15" s="885"/>
      <c r="M15" s="888"/>
    </row>
    <row r="16" spans="1:13" ht="19.350000000000001" customHeight="1" thickBot="1">
      <c r="A16" s="104" t="s">
        <v>36</v>
      </c>
      <c r="B16" s="114">
        <f>SUM(B14:B15)</f>
        <v>0</v>
      </c>
      <c r="C16" s="114">
        <f t="shared" ref="C16:H16" si="0">SUM(C14:C15)</f>
        <v>0</v>
      </c>
      <c r="D16" s="114">
        <f t="shared" si="0"/>
        <v>0</v>
      </c>
      <c r="E16" s="114">
        <f t="shared" si="0"/>
        <v>0</v>
      </c>
      <c r="F16" s="114">
        <f t="shared" si="0"/>
        <v>0</v>
      </c>
      <c r="G16" s="114">
        <f t="shared" si="0"/>
        <v>0</v>
      </c>
      <c r="H16" s="114">
        <f t="shared" si="0"/>
        <v>0</v>
      </c>
      <c r="I16" s="236">
        <f>SUM(I14:I15)</f>
        <v>0</v>
      </c>
      <c r="J16" s="883"/>
      <c r="K16" s="886"/>
      <c r="L16" s="886"/>
      <c r="M16" s="889"/>
    </row>
    <row r="17" spans="1:13" ht="19.350000000000001" customHeight="1">
      <c r="A17" s="247" t="s">
        <v>40</v>
      </c>
      <c r="B17" s="863" t="str">
        <f>MASTER!B10</f>
        <v>1 मे 2026</v>
      </c>
      <c r="C17" s="863"/>
      <c r="D17" s="863"/>
      <c r="E17" s="863"/>
      <c r="F17" s="864" t="s">
        <v>41</v>
      </c>
      <c r="G17" s="864"/>
      <c r="H17" s="865" t="str">
        <f>VLOOKUP(J6,'प्रथम सत्र परीक्षा निकाल पत्रक'!A10:P69,16,0)</f>
        <v>F6</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s">
        <v>38</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21" customHeight="1"/>
    <row r="26" spans="1:13" ht="39.75"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A2</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125</v>
      </c>
      <c r="B30" s="873"/>
      <c r="C30" s="873"/>
      <c r="D30" s="873"/>
      <c r="E30" s="873"/>
      <c r="F30" s="873"/>
      <c r="G30" s="873"/>
      <c r="H30" s="873"/>
      <c r="I30" s="873"/>
      <c r="J30" s="873"/>
      <c r="K30" s="873"/>
      <c r="L30" s="873"/>
      <c r="M30" s="874"/>
    </row>
    <row r="31" spans="1:13" ht="19.350000000000001" customHeight="1" thickBot="1">
      <c r="A31" s="875" t="str">
        <f>A5</f>
        <v>(सन 2026-2027)</v>
      </c>
      <c r="B31" s="876"/>
      <c r="C31" s="876"/>
      <c r="D31" s="876"/>
      <c r="E31" s="876"/>
      <c r="F31" s="876"/>
      <c r="G31" s="876"/>
      <c r="H31" s="876"/>
      <c r="I31" s="876"/>
      <c r="J31" s="876"/>
      <c r="K31" s="876"/>
      <c r="L31" s="876"/>
      <c r="M31" s="877"/>
    </row>
    <row r="32" spans="1:13" ht="19.350000000000001" customHeight="1" thickBot="1">
      <c r="A32" s="98" t="s">
        <v>32</v>
      </c>
      <c r="B32" s="902">
        <f>VLOOKUP(J32,'प्रथम सत्र परीक्षा निकाल पत्रक'!A10:P69,2,0)</f>
        <v>0</v>
      </c>
      <c r="C32" s="902"/>
      <c r="D32" s="902"/>
      <c r="E32" s="902"/>
      <c r="F32" s="902"/>
      <c r="G32" s="897" t="s">
        <v>191</v>
      </c>
      <c r="H32" s="897"/>
      <c r="I32" s="897"/>
      <c r="J32" s="898">
        <f>J6+1</f>
        <v>5</v>
      </c>
      <c r="K32" s="898"/>
      <c r="L32" s="99"/>
      <c r="M32" s="274" t="str">
        <f>MASTER!D6</f>
        <v>इयत्ता- 9 वी</v>
      </c>
    </row>
    <row r="33" spans="1:13"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3" ht="19.350000000000001" customHeight="1">
      <c r="A34" s="904" t="s">
        <v>26</v>
      </c>
      <c r="B34" s="899" t="str">
        <f>B8</f>
        <v>मराठी</v>
      </c>
      <c r="C34" s="899" t="str">
        <f t="shared" ref="C34:G34" si="1">C8</f>
        <v>हिंदी</v>
      </c>
      <c r="D34" s="899" t="str">
        <f t="shared" si="1"/>
        <v>इंग्रजी</v>
      </c>
      <c r="E34" s="899" t="str">
        <f t="shared" si="1"/>
        <v>गणित</v>
      </c>
      <c r="F34" s="899" t="str">
        <f t="shared" si="1"/>
        <v>विज्ञान</v>
      </c>
      <c r="G34" s="899" t="str">
        <f t="shared" si="1"/>
        <v>समाजशास्रे</v>
      </c>
      <c r="H34" s="878" t="s">
        <v>36</v>
      </c>
      <c r="I34" s="878" t="s">
        <v>16</v>
      </c>
      <c r="J34" s="878" t="s">
        <v>87</v>
      </c>
      <c r="K34" s="575" t="s">
        <v>76</v>
      </c>
      <c r="L34" s="891" t="s">
        <v>302</v>
      </c>
      <c r="M34" s="894" t="s">
        <v>85</v>
      </c>
    </row>
    <row r="35" spans="1:13" ht="19.350000000000001" customHeight="1">
      <c r="A35" s="905"/>
      <c r="B35" s="900"/>
      <c r="C35" s="900"/>
      <c r="D35" s="900"/>
      <c r="E35" s="900"/>
      <c r="F35" s="900"/>
      <c r="G35" s="900"/>
      <c r="H35" s="879"/>
      <c r="I35" s="879"/>
      <c r="J35" s="879"/>
      <c r="K35" s="494"/>
      <c r="L35" s="892"/>
      <c r="M35" s="895"/>
    </row>
    <row r="36" spans="1:13" ht="19.350000000000001" customHeight="1">
      <c r="A36" s="905"/>
      <c r="B36" s="900"/>
      <c r="C36" s="900"/>
      <c r="D36" s="900"/>
      <c r="E36" s="900"/>
      <c r="F36" s="900"/>
      <c r="G36" s="900"/>
      <c r="H36" s="879"/>
      <c r="I36" s="879"/>
      <c r="J36" s="879"/>
      <c r="K36" s="494"/>
      <c r="L36" s="892"/>
      <c r="M36" s="895"/>
    </row>
    <row r="37" spans="1:13" ht="19.350000000000001" customHeight="1">
      <c r="A37" s="905"/>
      <c r="B37" s="900"/>
      <c r="C37" s="900"/>
      <c r="D37" s="900"/>
      <c r="E37" s="900"/>
      <c r="F37" s="900"/>
      <c r="G37" s="900"/>
      <c r="H37" s="879"/>
      <c r="I37" s="879"/>
      <c r="J37" s="879"/>
      <c r="K37" s="494"/>
      <c r="L37" s="892"/>
      <c r="M37" s="895"/>
    </row>
    <row r="38" spans="1:13" ht="19.350000000000001" customHeight="1" thickBot="1">
      <c r="A38" s="906"/>
      <c r="B38" s="901"/>
      <c r="C38" s="901"/>
      <c r="D38" s="901"/>
      <c r="E38" s="901"/>
      <c r="F38" s="901"/>
      <c r="G38" s="901"/>
      <c r="H38" s="880"/>
      <c r="I38" s="880"/>
      <c r="J38" s="880"/>
      <c r="K38" s="890"/>
      <c r="L38" s="893"/>
      <c r="M38" s="896"/>
    </row>
    <row r="39" spans="1:13" ht="19.350000000000001" customHeight="1" thickBot="1">
      <c r="A39" s="104" t="s">
        <v>58</v>
      </c>
      <c r="B39" s="105">
        <v>100</v>
      </c>
      <c r="C39" s="106">
        <v>100</v>
      </c>
      <c r="D39" s="106">
        <v>100</v>
      </c>
      <c r="E39" s="106">
        <v>100</v>
      </c>
      <c r="F39" s="106">
        <v>100</v>
      </c>
      <c r="G39" s="106">
        <v>100</v>
      </c>
      <c r="H39" s="106">
        <v>600</v>
      </c>
      <c r="I39" s="107">
        <v>100</v>
      </c>
      <c r="J39" s="881">
        <f>VLOOKUP(J32,'प्रथम सत्र परीक्षा निकाल पत्रक'!A10:P69,11,0)</f>
        <v>5</v>
      </c>
      <c r="K39" s="105" t="s">
        <v>7</v>
      </c>
      <c r="L39" s="106" t="s">
        <v>7</v>
      </c>
      <c r="M39" s="108" t="s">
        <v>7</v>
      </c>
    </row>
    <row r="40" spans="1:13" ht="19.350000000000001" customHeight="1">
      <c r="A40" s="109" t="s">
        <v>34</v>
      </c>
      <c r="B40" s="110">
        <f>VLOOKUP(J32,'प्रथम सत्र परीक्षा निकाल पत्रक'!A10:P69,3,0)</f>
        <v>0</v>
      </c>
      <c r="C40" s="110">
        <f>VLOOKUP(J32,'प्रथम सत्र परीक्षा निकाल पत्रक'!A10:P69,4,0)</f>
        <v>0</v>
      </c>
      <c r="D40" s="110">
        <f>VLOOKUP(J32,'प्रथम सत्र परीक्षा निकाल पत्रक'!A10:P69,5,0)</f>
        <v>0</v>
      </c>
      <c r="E40" s="110">
        <f>VLOOKUP(J32,'प्रथम सत्र परीक्षा निकाल पत्रक'!A10:P69,6,0)</f>
        <v>0</v>
      </c>
      <c r="F40" s="110">
        <f>VLOOKUP(J32,'प्रथम सत्र परीक्षा निकाल पत्रक'!A10:P69,7,0)</f>
        <v>0</v>
      </c>
      <c r="G40" s="110">
        <f>VLOOKUP(J32,'प्रथम सत्र परीक्षा निकाल पत्रक'!A10:P69,8,0)</f>
        <v>0</v>
      </c>
      <c r="H40" s="110">
        <f>VLOOKUP(J32,'प्रथम सत्र परीक्षा निकाल पत्रक'!A10:P69,9,0)</f>
        <v>0</v>
      </c>
      <c r="I40" s="111">
        <f>VLOOKUP(J32,'प्रथम सत्र परीक्षा निकाल पत्रक'!A10:P69,10,0)</f>
        <v>0</v>
      </c>
      <c r="J40" s="882"/>
      <c r="K40" s="884" t="str">
        <f>VLOOKUP(J32,'प्रथम सत्र परीक्षा निकाल पत्रक'!A10:P69,12,0)</f>
        <v>D</v>
      </c>
      <c r="L40" s="884" t="str">
        <f>VLOOKUP(J32,'प्रथम सत्र परीक्षा निकाल पत्रक'!A10:P69,13,0)</f>
        <v>D</v>
      </c>
      <c r="M40" s="887" t="str">
        <f>VLOOKUP(J32,'प्रथम सत्र परीक्षा निकाल पत्रक'!A10:P69,14,0)</f>
        <v>D</v>
      </c>
    </row>
    <row r="41" spans="1:13" ht="19.350000000000001" customHeight="1" thickBot="1">
      <c r="A41" s="112" t="s">
        <v>35</v>
      </c>
      <c r="B41" s="113" t="s">
        <v>322</v>
      </c>
      <c r="C41" s="113" t="s">
        <v>322</v>
      </c>
      <c r="D41" s="113" t="s">
        <v>322</v>
      </c>
      <c r="E41" s="113" t="s">
        <v>322</v>
      </c>
      <c r="F41" s="113" t="s">
        <v>322</v>
      </c>
      <c r="G41" s="113" t="s">
        <v>322</v>
      </c>
      <c r="H41" s="113" t="s">
        <v>322</v>
      </c>
      <c r="I41" s="113" t="s">
        <v>322</v>
      </c>
      <c r="J41" s="882"/>
      <c r="K41" s="885"/>
      <c r="L41" s="885"/>
      <c r="M41" s="888"/>
    </row>
    <row r="42" spans="1:13" ht="19.350000000000001" customHeight="1" thickBot="1">
      <c r="A42" s="104" t="s">
        <v>36</v>
      </c>
      <c r="B42" s="114">
        <f>SUM(B40:B41)</f>
        <v>0</v>
      </c>
      <c r="C42" s="114">
        <f t="shared" ref="C42:H42" si="2">SUM(C40:C41)</f>
        <v>0</v>
      </c>
      <c r="D42" s="114">
        <f t="shared" si="2"/>
        <v>0</v>
      </c>
      <c r="E42" s="114">
        <f t="shared" si="2"/>
        <v>0</v>
      </c>
      <c r="F42" s="114">
        <f t="shared" si="2"/>
        <v>0</v>
      </c>
      <c r="G42" s="114">
        <f t="shared" si="2"/>
        <v>0</v>
      </c>
      <c r="H42" s="114">
        <f t="shared" si="2"/>
        <v>0</v>
      </c>
      <c r="I42" s="236">
        <f>SUM(I40:I41)</f>
        <v>0</v>
      </c>
      <c r="J42" s="883"/>
      <c r="K42" s="886"/>
      <c r="L42" s="886"/>
      <c r="M42" s="889"/>
    </row>
    <row r="43" spans="1:13" ht="19.350000000000001" customHeight="1">
      <c r="A43" s="247" t="s">
        <v>40</v>
      </c>
      <c r="B43" s="863" t="str">
        <f>B17</f>
        <v>1 मे 2026</v>
      </c>
      <c r="C43" s="863"/>
      <c r="D43" s="863"/>
      <c r="E43" s="863"/>
      <c r="F43" s="864" t="s">
        <v>41</v>
      </c>
      <c r="G43" s="864"/>
      <c r="H43" s="865" t="str">
        <f>VLOOKUP(J32,'प्रथम सत्र परीक्षा निकाल पत्रक'!A10:P69,16,0)</f>
        <v>F6</v>
      </c>
      <c r="I43" s="865"/>
      <c r="J43" s="865"/>
      <c r="K43" s="241"/>
      <c r="L43" s="241"/>
      <c r="M43" s="248"/>
    </row>
    <row r="44" spans="1:13" ht="19.350000000000001" customHeight="1">
      <c r="A44" s="907" t="s">
        <v>55</v>
      </c>
      <c r="B44" s="908"/>
      <c r="C44" s="908"/>
      <c r="D44" s="908"/>
      <c r="E44" s="909" t="str">
        <f>MASTER!B11</f>
        <v>सोमवार दि. 15 जून 2026</v>
      </c>
      <c r="F44" s="909"/>
      <c r="G44" s="909"/>
      <c r="H44" s="909"/>
      <c r="I44" s="909"/>
      <c r="J44" s="909"/>
      <c r="K44" s="909"/>
      <c r="L44" s="909"/>
      <c r="M44" s="910"/>
    </row>
    <row r="45" spans="1:13" ht="19.350000000000001" customHeight="1">
      <c r="A45" s="249" t="s">
        <v>37</v>
      </c>
      <c r="B45" s="250"/>
      <c r="C45" s="250"/>
      <c r="D45" s="250"/>
      <c r="E45" s="250"/>
      <c r="F45" s="250"/>
      <c r="G45" s="250"/>
      <c r="H45" s="250"/>
      <c r="I45" s="250"/>
      <c r="J45" s="250"/>
      <c r="K45" s="250"/>
      <c r="L45" s="250"/>
      <c r="M45" s="251"/>
    </row>
    <row r="46" spans="1:13" ht="19.350000000000001" customHeight="1" thickBot="1">
      <c r="A46" s="252" t="s">
        <v>38</v>
      </c>
      <c r="B46" s="253"/>
      <c r="C46" s="253"/>
      <c r="D46" s="253"/>
      <c r="E46" s="253"/>
      <c r="F46" s="253"/>
      <c r="G46" s="253"/>
      <c r="H46" s="253"/>
      <c r="I46" s="253"/>
      <c r="J46" s="253"/>
      <c r="K46" s="253"/>
      <c r="L46" s="253"/>
      <c r="M46" s="254"/>
    </row>
    <row r="47" spans="1:13" ht="19.350000000000001" customHeight="1">
      <c r="A47" s="115"/>
      <c r="B47" s="116"/>
      <c r="C47" s="116"/>
      <c r="D47" s="116"/>
      <c r="E47" s="116"/>
      <c r="F47" s="116"/>
      <c r="G47" s="116"/>
      <c r="H47" s="116"/>
      <c r="I47" s="116"/>
      <c r="J47" s="116"/>
      <c r="K47" s="116"/>
      <c r="L47" s="116"/>
      <c r="M47" s="117"/>
    </row>
    <row r="48" spans="1:13" ht="19.350000000000001" customHeight="1">
      <c r="A48" s="858" t="str">
        <f>A22</f>
        <v>श्री. ढगे भरत बुधाजी</v>
      </c>
      <c r="B48" s="837"/>
      <c r="C48" s="837"/>
      <c r="D48" s="837" t="str">
        <f>D22</f>
        <v>श्री. वाकचौरे सचिन माधवराव</v>
      </c>
      <c r="E48" s="837"/>
      <c r="F48" s="837"/>
      <c r="G48" s="837"/>
      <c r="H48" s="837"/>
      <c r="I48" s="837" t="str">
        <f>I22</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VsFMoKTPjEjFA7GwU11+OWIp336UEBmNaYcIBjghOjx7ci9oouQ+uUPlRsA0ZkksEBOvJ3lHOt6gVSy8vzSSXw==" saltValue="4Ai5lGGeaxP/HAGx5oJF2g==" spinCount="100000" sheet="1" objects="1" scenarios="1"/>
  <mergeCells count="72">
    <mergeCell ref="A44:D44"/>
    <mergeCell ref="E44:M44"/>
    <mergeCell ref="A24:M24"/>
    <mergeCell ref="A22:C22"/>
    <mergeCell ref="D22:H22"/>
    <mergeCell ref="I22:M22"/>
    <mergeCell ref="A23:C23"/>
    <mergeCell ref="D23:H23"/>
    <mergeCell ref="I23:M23"/>
    <mergeCell ref="B32:F32"/>
    <mergeCell ref="A34:A38"/>
    <mergeCell ref="B34:B38"/>
    <mergeCell ref="C34:C38"/>
    <mergeCell ref="D34:D38"/>
    <mergeCell ref="E34:E38"/>
    <mergeCell ref="F34:F38"/>
    <mergeCell ref="A18:D18"/>
    <mergeCell ref="E18:M18"/>
    <mergeCell ref="J13:J16"/>
    <mergeCell ref="K14:K16"/>
    <mergeCell ref="L14:L16"/>
    <mergeCell ref="M14:M16"/>
    <mergeCell ref="H17:J17"/>
    <mergeCell ref="K8:K12"/>
    <mergeCell ref="L8:L12"/>
    <mergeCell ref="H8:H12"/>
    <mergeCell ref="I8:I12"/>
    <mergeCell ref="J8:J12"/>
    <mergeCell ref="F8:F12"/>
    <mergeCell ref="M8:M12"/>
    <mergeCell ref="A27:M27"/>
    <mergeCell ref="A2:M3"/>
    <mergeCell ref="A4:M4"/>
    <mergeCell ref="A5:M5"/>
    <mergeCell ref="B6:F6"/>
    <mergeCell ref="G6:I6"/>
    <mergeCell ref="J6:K6"/>
    <mergeCell ref="A8:A12"/>
    <mergeCell ref="B8:B12"/>
    <mergeCell ref="C8:C12"/>
    <mergeCell ref="D8:D12"/>
    <mergeCell ref="E8:E12"/>
    <mergeCell ref="B17:E17"/>
    <mergeCell ref="F17:G17"/>
    <mergeCell ref="G32:I32"/>
    <mergeCell ref="J32:K32"/>
    <mergeCell ref="G34:G38"/>
    <mergeCell ref="H34:H38"/>
    <mergeCell ref="I34:I38"/>
    <mergeCell ref="K40:K42"/>
    <mergeCell ref="L40:L42"/>
    <mergeCell ref="M40:M42"/>
    <mergeCell ref="J34:J38"/>
    <mergeCell ref="K34:K38"/>
    <mergeCell ref="L34:L38"/>
    <mergeCell ref="M34:M38"/>
    <mergeCell ref="A50:M50"/>
    <mergeCell ref="A1:M1"/>
    <mergeCell ref="A48:C48"/>
    <mergeCell ref="D48:H48"/>
    <mergeCell ref="I48:M48"/>
    <mergeCell ref="A49:C49"/>
    <mergeCell ref="D49:H49"/>
    <mergeCell ref="I49:M49"/>
    <mergeCell ref="B43:E43"/>
    <mergeCell ref="F43:G43"/>
    <mergeCell ref="H43:J43"/>
    <mergeCell ref="A28:M29"/>
    <mergeCell ref="A30:M30"/>
    <mergeCell ref="A31:M31"/>
    <mergeCell ref="G8:G12"/>
    <mergeCell ref="J39:J42"/>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50"/>
  </sheetPr>
  <dimension ref="A1:M50"/>
  <sheetViews>
    <sheetView view="pageBreakPreview" zoomScale="60" workbookViewId="0">
      <pane ySplit="6" topLeftCell="A7"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7"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189</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f>VLOOKUP(J6,'वार्षिक निकाल पत्रक'!B10:Q69,2,0)</f>
        <v>0</v>
      </c>
      <c r="C6" s="902"/>
      <c r="D6" s="902"/>
      <c r="E6" s="902"/>
      <c r="F6" s="902"/>
      <c r="G6" s="897" t="s">
        <v>191</v>
      </c>
      <c r="H6" s="897"/>
      <c r="I6" s="897"/>
      <c r="J6" s="903">
        <v>5</v>
      </c>
      <c r="K6" s="903"/>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25" t="s">
        <v>26</v>
      </c>
      <c r="B8" s="928" t="str">
        <f>MASTER!A15</f>
        <v>मराठी</v>
      </c>
      <c r="C8" s="922" t="str">
        <f>MASTER!A16</f>
        <v>हिंदी</v>
      </c>
      <c r="D8" s="922" t="str">
        <f>MASTER!A17</f>
        <v>इंग्रजी</v>
      </c>
      <c r="E8" s="922" t="str">
        <f>MASTER!A18</f>
        <v>गणित</v>
      </c>
      <c r="F8" s="919" t="str">
        <f>MASTER!A19</f>
        <v>विज्ञान</v>
      </c>
      <c r="G8" s="922" t="str">
        <f>MASTER!A20</f>
        <v>समाजशास्रे</v>
      </c>
      <c r="H8" s="922" t="s">
        <v>36</v>
      </c>
      <c r="I8" s="922" t="s">
        <v>16</v>
      </c>
      <c r="J8" s="922" t="s">
        <v>87</v>
      </c>
      <c r="K8" s="916" t="s">
        <v>76</v>
      </c>
      <c r="L8" s="919" t="s">
        <v>302</v>
      </c>
      <c r="M8" s="911" t="str">
        <f>MASTER!A23</f>
        <v>स्काऊट गाईड</v>
      </c>
    </row>
    <row r="9" spans="1:13" ht="19.350000000000001" customHeight="1">
      <c r="A9" s="926"/>
      <c r="B9" s="929"/>
      <c r="C9" s="923"/>
      <c r="D9" s="923"/>
      <c r="E9" s="923"/>
      <c r="F9" s="920"/>
      <c r="G9" s="923"/>
      <c r="H9" s="923"/>
      <c r="I9" s="923"/>
      <c r="J9" s="923"/>
      <c r="K9" s="917"/>
      <c r="L9" s="920"/>
      <c r="M9" s="912"/>
    </row>
    <row r="10" spans="1:13" ht="19.350000000000001" customHeight="1">
      <c r="A10" s="926"/>
      <c r="B10" s="929"/>
      <c r="C10" s="923"/>
      <c r="D10" s="923"/>
      <c r="E10" s="923"/>
      <c r="F10" s="920"/>
      <c r="G10" s="923"/>
      <c r="H10" s="923"/>
      <c r="I10" s="923"/>
      <c r="J10" s="923"/>
      <c r="K10" s="917"/>
      <c r="L10" s="920"/>
      <c r="M10" s="912"/>
    </row>
    <row r="11" spans="1:13" ht="19.350000000000001" customHeight="1">
      <c r="A11" s="926"/>
      <c r="B11" s="929"/>
      <c r="C11" s="923"/>
      <c r="D11" s="923"/>
      <c r="E11" s="923"/>
      <c r="F11" s="920"/>
      <c r="G11" s="923"/>
      <c r="H11" s="923"/>
      <c r="I11" s="923"/>
      <c r="J11" s="923"/>
      <c r="K11" s="917"/>
      <c r="L11" s="920"/>
      <c r="M11" s="912"/>
    </row>
    <row r="12" spans="1:13" ht="19.350000000000001" customHeight="1" thickBot="1">
      <c r="A12" s="927"/>
      <c r="B12" s="930"/>
      <c r="C12" s="924"/>
      <c r="D12" s="924"/>
      <c r="E12" s="924"/>
      <c r="F12" s="921"/>
      <c r="G12" s="924"/>
      <c r="H12" s="924"/>
      <c r="I12" s="924"/>
      <c r="J12" s="924"/>
      <c r="K12" s="918"/>
      <c r="L12" s="921"/>
      <c r="M12" s="913"/>
    </row>
    <row r="13" spans="1:13" ht="19.350000000000001" customHeight="1" thickBot="1">
      <c r="A13" s="104" t="s">
        <v>58</v>
      </c>
      <c r="B13" s="105">
        <v>100</v>
      </c>
      <c r="C13" s="106">
        <v>100</v>
      </c>
      <c r="D13" s="106">
        <v>100</v>
      </c>
      <c r="E13" s="106">
        <v>100</v>
      </c>
      <c r="F13" s="106">
        <v>100</v>
      </c>
      <c r="G13" s="106">
        <v>100</v>
      </c>
      <c r="H13" s="106">
        <v>600</v>
      </c>
      <c r="I13" s="107">
        <v>100</v>
      </c>
      <c r="J13" s="881">
        <f>VLOOKUP(J6,'वार्षिक निकाल पत्रक'!B10:Q69,11,0)</f>
        <v>5</v>
      </c>
      <c r="K13" s="105" t="s">
        <v>7</v>
      </c>
      <c r="L13" s="106" t="s">
        <v>7</v>
      </c>
      <c r="M13" s="108" t="s">
        <v>7</v>
      </c>
    </row>
    <row r="14" spans="1:13" ht="19.350000000000001" customHeight="1" thickBot="1">
      <c r="A14" s="255" t="s">
        <v>34</v>
      </c>
      <c r="B14" s="272">
        <f>VLOOKUP(J6,प्र.भाषा!A10:M69,10,0)</f>
        <v>0</v>
      </c>
      <c r="C14" s="273">
        <f>VLOOKUP(J6,'व्दि.or संयुक्त भा'!A10:M69,10,0)</f>
        <v>0</v>
      </c>
      <c r="D14" s="265">
        <f>VLOOKUP(J6,'तृ. भाषा'!A10:M69,10,0)</f>
        <v>0</v>
      </c>
      <c r="E14" s="265">
        <f>VLOOKUP(J6,गणित!A10:Q69,14,0)</f>
        <v>0</v>
      </c>
      <c r="F14" s="265">
        <f>VLOOKUP(J6,'विज्ञान '!A10:Q69,14,0)</f>
        <v>0</v>
      </c>
      <c r="G14" s="265">
        <f>VLOOKUP(J6,'समाज शास्र'!A10:Q69,14,0)</f>
        <v>0</v>
      </c>
      <c r="H14" s="266">
        <f>SUM(B14:G14)</f>
        <v>0</v>
      </c>
      <c r="I14" s="267">
        <f>ROUND(H14/6,2)</f>
        <v>0</v>
      </c>
      <c r="J14" s="882"/>
      <c r="K14" s="914" t="str">
        <f>VLOOKUP(J6,'वार्षिक निकाल पत्रक'!B10:Q69,12,0)</f>
        <v>D</v>
      </c>
      <c r="L14" s="914" t="str">
        <f>VLOOKUP(J6,'वार्षिक निकाल पत्रक'!B10:Q69,13,0)</f>
        <v>D</v>
      </c>
      <c r="M14" s="915" t="str">
        <f>VLOOKUP(J6,'वार्षिक निकाल पत्रक'!B10:Q69,14,0)</f>
        <v>D</v>
      </c>
    </row>
    <row r="15" spans="1:13" ht="19.350000000000001" customHeight="1" thickBot="1">
      <c r="A15" s="270" t="s">
        <v>35</v>
      </c>
      <c r="B15" s="260" t="str">
        <f>VLOOKUP(J6,प्र.भाषा!A10:M69,11,0)</f>
        <v>-</v>
      </c>
      <c r="C15" s="260" t="str">
        <f>VLOOKUP(J6,'व्दि.or संयुक्त भा'!A10:M69,11,0)</f>
        <v>-</v>
      </c>
      <c r="D15" s="261" t="str">
        <f>VLOOKUP(J6,'तृ. भाषा'!A10:M69,11,0)</f>
        <v>-</v>
      </c>
      <c r="E15" s="261" t="str">
        <f>VLOOKUP(J6,गणित!A10:Q69,15,0)</f>
        <v>-</v>
      </c>
      <c r="F15" s="261" t="str">
        <f>VLOOKUP(J6,'विज्ञान '!A10:Q69,15,0)</f>
        <v>-</v>
      </c>
      <c r="G15" s="261" t="str">
        <f>VLOOKUP(J6,'समाज शास्र'!A10:Q69,15,0)</f>
        <v>-</v>
      </c>
      <c r="H15" s="262">
        <f>SUM(B15:G15)</f>
        <v>0</v>
      </c>
      <c r="I15" s="271">
        <f>ROUND(H15/6,2)</f>
        <v>0</v>
      </c>
      <c r="J15" s="882"/>
      <c r="K15" s="885"/>
      <c r="L15" s="885"/>
      <c r="M15" s="888"/>
    </row>
    <row r="16" spans="1:13" ht="19.350000000000001" customHeight="1" thickBot="1">
      <c r="A16" s="104" t="s">
        <v>36</v>
      </c>
      <c r="B16" s="114">
        <f>VLOOKUP(J6,प्र.भाषा!A10:M69,12,0)</f>
        <v>0</v>
      </c>
      <c r="C16" s="114">
        <f>VLOOKUP(J6,'व्दि.or संयुक्त भा'!A10:M69,12,0)</f>
        <v>0</v>
      </c>
      <c r="D16" s="237">
        <f>VLOOKUP(J6,'तृ. भाषा'!A10:M69,12,0)</f>
        <v>0</v>
      </c>
      <c r="E16" s="237">
        <f>VLOOKUP(J6,गणित!A10:Q69,16,0)</f>
        <v>0</v>
      </c>
      <c r="F16" s="237">
        <f>VLOOKUP(J6,'विज्ञान '!A10:Q69,16,0)</f>
        <v>0</v>
      </c>
      <c r="G16" s="237">
        <f>VLOOKUP(J6,'समाज शास्र'!A10:Q69,16,0)</f>
        <v>0</v>
      </c>
      <c r="H16" s="237">
        <f>VLOOKUP(J6,'वार्षिक निकाल पत्रक'!B10:Q69,9,0)</f>
        <v>0</v>
      </c>
      <c r="I16" s="238">
        <f>VLOOKUP(J6,'वार्षिक निकाल पत्रक'!B10:Q69,10,0)</f>
        <v>0</v>
      </c>
      <c r="J16" s="883"/>
      <c r="K16" s="886"/>
      <c r="L16" s="886"/>
      <c r="M16" s="889"/>
    </row>
    <row r="17" spans="1:13" ht="19.350000000000001" customHeight="1">
      <c r="A17" s="247" t="s">
        <v>40</v>
      </c>
      <c r="B17" s="863" t="str">
        <f>MASTER!B10</f>
        <v>1 मे 2026</v>
      </c>
      <c r="C17" s="863"/>
      <c r="D17" s="863"/>
      <c r="E17" s="863"/>
      <c r="F17" s="864" t="s">
        <v>41</v>
      </c>
      <c r="G17" s="864"/>
      <c r="H17" s="865" t="str">
        <f>VLOOKUP(J6,'वार्षिक निकाल पत्रक'!B10:Q69,16,0)</f>
        <v>F6</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e">
        <f>विज्ञान व गणित विषय गट सवलतीने उत्तीर्ण.</f>
        <v>#NAME?</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39.75" customHeight="1"/>
    <row r="26" spans="1:13" ht="21"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MASTER!B5</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189</v>
      </c>
      <c r="B30" s="873"/>
      <c r="C30" s="873"/>
      <c r="D30" s="873"/>
      <c r="E30" s="873"/>
      <c r="F30" s="873"/>
      <c r="G30" s="873"/>
      <c r="H30" s="873"/>
      <c r="I30" s="873"/>
      <c r="J30" s="873"/>
      <c r="K30" s="873"/>
      <c r="L30" s="873"/>
      <c r="M30" s="874"/>
    </row>
    <row r="31" spans="1:13" ht="19.350000000000001" customHeight="1" thickBot="1">
      <c r="A31" s="875" t="str">
        <f>MASTER!B12</f>
        <v>(सन 2026-2027)</v>
      </c>
      <c r="B31" s="876"/>
      <c r="C31" s="876"/>
      <c r="D31" s="876"/>
      <c r="E31" s="876"/>
      <c r="F31" s="876"/>
      <c r="G31" s="876"/>
      <c r="H31" s="876"/>
      <c r="I31" s="876"/>
      <c r="J31" s="876"/>
      <c r="K31" s="876"/>
      <c r="L31" s="876"/>
      <c r="M31" s="877"/>
    </row>
    <row r="32" spans="1:13" ht="19.350000000000001" customHeight="1" thickBot="1">
      <c r="A32" s="98" t="s">
        <v>32</v>
      </c>
      <c r="B32" s="902">
        <f>VLOOKUP(J32,'वार्षिक निकाल पत्रक'!B10:Q69,2,0)</f>
        <v>0</v>
      </c>
      <c r="C32" s="902"/>
      <c r="D32" s="902"/>
      <c r="E32" s="902"/>
      <c r="F32" s="902"/>
      <c r="G32" s="897" t="s">
        <v>191</v>
      </c>
      <c r="H32" s="897"/>
      <c r="I32" s="897"/>
      <c r="J32" s="898">
        <f>J6+1</f>
        <v>6</v>
      </c>
      <c r="K32" s="898"/>
      <c r="L32" s="99"/>
      <c r="M32" s="274" t="str">
        <f>MASTER!D6</f>
        <v>इयत्ता- 9 वी</v>
      </c>
    </row>
    <row r="33" spans="1:13"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3" ht="19.350000000000001" customHeight="1">
      <c r="A34" s="925" t="s">
        <v>26</v>
      </c>
      <c r="B34" s="928" t="str">
        <f>MASTER!A15</f>
        <v>मराठी</v>
      </c>
      <c r="C34" s="922" t="str">
        <f>MASTER!A16</f>
        <v>हिंदी</v>
      </c>
      <c r="D34" s="922" t="str">
        <f>MASTER!A17</f>
        <v>इंग्रजी</v>
      </c>
      <c r="E34" s="922" t="str">
        <f>MASTER!A18</f>
        <v>गणित</v>
      </c>
      <c r="F34" s="919" t="str">
        <f>MASTER!A19</f>
        <v>विज्ञान</v>
      </c>
      <c r="G34" s="922" t="str">
        <f>MASTER!A20</f>
        <v>समाजशास्रे</v>
      </c>
      <c r="H34" s="922" t="s">
        <v>36</v>
      </c>
      <c r="I34" s="922" t="s">
        <v>16</v>
      </c>
      <c r="J34" s="922" t="s">
        <v>87</v>
      </c>
      <c r="K34" s="916" t="s">
        <v>76</v>
      </c>
      <c r="L34" s="919" t="s">
        <v>302</v>
      </c>
      <c r="M34" s="911" t="str">
        <f>MASTER!A23</f>
        <v>स्काऊट गाईड</v>
      </c>
    </row>
    <row r="35" spans="1:13" ht="19.350000000000001" customHeight="1">
      <c r="A35" s="926"/>
      <c r="B35" s="929"/>
      <c r="C35" s="923"/>
      <c r="D35" s="923"/>
      <c r="E35" s="923"/>
      <c r="F35" s="920"/>
      <c r="G35" s="923"/>
      <c r="H35" s="923"/>
      <c r="I35" s="923"/>
      <c r="J35" s="923"/>
      <c r="K35" s="917"/>
      <c r="L35" s="920"/>
      <c r="M35" s="912"/>
    </row>
    <row r="36" spans="1:13" ht="19.350000000000001" customHeight="1">
      <c r="A36" s="926"/>
      <c r="B36" s="929"/>
      <c r="C36" s="923"/>
      <c r="D36" s="923"/>
      <c r="E36" s="923"/>
      <c r="F36" s="920"/>
      <c r="G36" s="923"/>
      <c r="H36" s="923"/>
      <c r="I36" s="923"/>
      <c r="J36" s="923"/>
      <c r="K36" s="917"/>
      <c r="L36" s="920"/>
      <c r="M36" s="912"/>
    </row>
    <row r="37" spans="1:13" ht="19.350000000000001" customHeight="1">
      <c r="A37" s="926"/>
      <c r="B37" s="929"/>
      <c r="C37" s="923"/>
      <c r="D37" s="923"/>
      <c r="E37" s="923"/>
      <c r="F37" s="920"/>
      <c r="G37" s="923"/>
      <c r="H37" s="923"/>
      <c r="I37" s="923"/>
      <c r="J37" s="923"/>
      <c r="K37" s="917"/>
      <c r="L37" s="920"/>
      <c r="M37" s="912"/>
    </row>
    <row r="38" spans="1:13" ht="19.350000000000001" customHeight="1" thickBot="1">
      <c r="A38" s="927"/>
      <c r="B38" s="930"/>
      <c r="C38" s="924"/>
      <c r="D38" s="924"/>
      <c r="E38" s="924"/>
      <c r="F38" s="921"/>
      <c r="G38" s="924"/>
      <c r="H38" s="924"/>
      <c r="I38" s="924"/>
      <c r="J38" s="924"/>
      <c r="K38" s="918"/>
      <c r="L38" s="921"/>
      <c r="M38" s="913"/>
    </row>
    <row r="39" spans="1:13" ht="19.350000000000001" customHeight="1" thickBot="1">
      <c r="A39" s="104" t="s">
        <v>58</v>
      </c>
      <c r="B39" s="105">
        <v>100</v>
      </c>
      <c r="C39" s="106">
        <v>100</v>
      </c>
      <c r="D39" s="106">
        <v>100</v>
      </c>
      <c r="E39" s="106">
        <v>100</v>
      </c>
      <c r="F39" s="106">
        <v>100</v>
      </c>
      <c r="G39" s="106">
        <v>100</v>
      </c>
      <c r="H39" s="106">
        <v>600</v>
      </c>
      <c r="I39" s="107">
        <v>100</v>
      </c>
      <c r="J39" s="881">
        <f>VLOOKUP(J32,'वार्षिक निकाल पत्रक'!B10:Q69,11,0)</f>
        <v>6</v>
      </c>
      <c r="K39" s="105" t="s">
        <v>7</v>
      </c>
      <c r="L39" s="106" t="s">
        <v>7</v>
      </c>
      <c r="M39" s="108" t="s">
        <v>7</v>
      </c>
    </row>
    <row r="40" spans="1:13" ht="19.350000000000001" customHeight="1" thickBot="1">
      <c r="A40" s="255" t="s">
        <v>34</v>
      </c>
      <c r="B40" s="272">
        <f>VLOOKUP(J32,प्र.भाषा!A10:M69,10,0)</f>
        <v>0</v>
      </c>
      <c r="C40" s="273">
        <f>VLOOKUP(J32,'व्दि.or संयुक्त भा'!A10:M69,10,0)</f>
        <v>0</v>
      </c>
      <c r="D40" s="265">
        <f>VLOOKUP(J32,'तृ. भाषा'!A10:M69,10,0)</f>
        <v>0</v>
      </c>
      <c r="E40" s="265">
        <f>VLOOKUP(J32,गणित!A10:Q69,14,0)</f>
        <v>0</v>
      </c>
      <c r="F40" s="265">
        <f>VLOOKUP(J32,'विज्ञान '!A10:Q69,14,0)</f>
        <v>0</v>
      </c>
      <c r="G40" s="265">
        <f>VLOOKUP(J32,'समाज शास्र'!A10:Q69,14,0)</f>
        <v>0</v>
      </c>
      <c r="H40" s="266">
        <f>SUM(B40:G40)</f>
        <v>0</v>
      </c>
      <c r="I40" s="267">
        <f>ROUND(H40/6,2)</f>
        <v>0</v>
      </c>
      <c r="J40" s="882"/>
      <c r="K40" s="914" t="str">
        <f>VLOOKUP(J32,'वार्षिक निकाल पत्रक'!B10:Q69,12,0)</f>
        <v>D</v>
      </c>
      <c r="L40" s="914" t="str">
        <f>VLOOKUP(J32,'वार्षिक निकाल पत्रक'!B10:Q69,13,0)</f>
        <v>D</v>
      </c>
      <c r="M40" s="915" t="str">
        <f>VLOOKUP(J32,'वार्षिक निकाल पत्रक'!B10:Q69,14,0)</f>
        <v>D</v>
      </c>
    </row>
    <row r="41" spans="1:13" ht="19.350000000000001" customHeight="1" thickBot="1">
      <c r="A41" s="270" t="s">
        <v>35</v>
      </c>
      <c r="B41" s="260" t="str">
        <f>VLOOKUP(J32,प्र.भाषा!A10:M69,11,0)</f>
        <v>-</v>
      </c>
      <c r="C41" s="260" t="str">
        <f>VLOOKUP(J32,'व्दि.or संयुक्त भा'!A10:M69,11,0)</f>
        <v>-</v>
      </c>
      <c r="D41" s="261" t="str">
        <f>VLOOKUP(J32,'तृ. भाषा'!A10:M69,11,0)</f>
        <v>-</v>
      </c>
      <c r="E41" s="261" t="str">
        <f>VLOOKUP(J32,गणित!A10:Q69,15,0)</f>
        <v>-</v>
      </c>
      <c r="F41" s="261" t="str">
        <f>VLOOKUP(J32,'विज्ञान '!A10:Q69,15,0)</f>
        <v>-</v>
      </c>
      <c r="G41" s="261" t="str">
        <f>VLOOKUP(J32,'समाज शास्र'!A10:Q69,15,0)</f>
        <v>-</v>
      </c>
      <c r="H41" s="262">
        <f>SUM(B41:G41)</f>
        <v>0</v>
      </c>
      <c r="I41" s="271">
        <f>ROUND(H41/6,2)</f>
        <v>0</v>
      </c>
      <c r="J41" s="882"/>
      <c r="K41" s="885"/>
      <c r="L41" s="885"/>
      <c r="M41" s="888"/>
    </row>
    <row r="42" spans="1:13" ht="19.350000000000001" customHeight="1" thickBot="1">
      <c r="A42" s="104" t="s">
        <v>36</v>
      </c>
      <c r="B42" s="114">
        <f>VLOOKUP(J32,प्र.भाषा!A10:M69,12,0)</f>
        <v>0</v>
      </c>
      <c r="C42" s="114">
        <f>VLOOKUP(J32,'व्दि.or संयुक्त भा'!A10:M69,12,0)</f>
        <v>0</v>
      </c>
      <c r="D42" s="237">
        <f>VLOOKUP(J32,'तृ. भाषा'!A10:M69,12,0)</f>
        <v>0</v>
      </c>
      <c r="E42" s="237">
        <f>VLOOKUP(J32,गणित!A10:Q69,16,0)</f>
        <v>0</v>
      </c>
      <c r="F42" s="237">
        <f>VLOOKUP(J32,'विज्ञान '!A10:Q69,16,0)</f>
        <v>0</v>
      </c>
      <c r="G42" s="237">
        <f>VLOOKUP(J32,'समाज शास्र'!A10:Q69,16,0)</f>
        <v>0</v>
      </c>
      <c r="H42" s="237">
        <f>VLOOKUP(J32,'वार्षिक निकाल पत्रक'!B10:Q69,9,0)</f>
        <v>0</v>
      </c>
      <c r="I42" s="238">
        <f>VLOOKUP(J32,'वार्षिक निकाल पत्रक'!B10:Q69,10,0)</f>
        <v>0</v>
      </c>
      <c r="J42" s="883"/>
      <c r="K42" s="886"/>
      <c r="L42" s="886"/>
      <c r="M42" s="889"/>
    </row>
    <row r="43" spans="1:13" ht="19.350000000000001" customHeight="1">
      <c r="A43" s="247" t="s">
        <v>40</v>
      </c>
      <c r="B43" s="863" t="str">
        <f>MASTER!B10</f>
        <v>1 मे 2026</v>
      </c>
      <c r="C43" s="863"/>
      <c r="D43" s="863"/>
      <c r="E43" s="863"/>
      <c r="F43" s="864" t="s">
        <v>41</v>
      </c>
      <c r="G43" s="864"/>
      <c r="H43" s="865" t="str">
        <f>VLOOKUP(J32,'वार्षिक निकाल पत्रक'!B10:Q69,16,0)</f>
        <v>F6</v>
      </c>
      <c r="I43" s="865"/>
      <c r="J43" s="865"/>
      <c r="K43" s="241"/>
      <c r="L43" s="241"/>
      <c r="M43" s="248"/>
    </row>
    <row r="44" spans="1:13" ht="19.350000000000001" customHeight="1">
      <c r="A44" s="907" t="s">
        <v>55</v>
      </c>
      <c r="B44" s="908"/>
      <c r="C44" s="908"/>
      <c r="D44" s="908"/>
      <c r="E44" s="909" t="str">
        <f>MASTER!B11</f>
        <v>सोमवार दि. 15 जून 2026</v>
      </c>
      <c r="F44" s="909"/>
      <c r="G44" s="909"/>
      <c r="H44" s="909"/>
      <c r="I44" s="909"/>
      <c r="J44" s="909"/>
      <c r="K44" s="909"/>
      <c r="L44" s="909"/>
      <c r="M44" s="910"/>
    </row>
    <row r="45" spans="1:13" ht="19.350000000000001" customHeight="1">
      <c r="A45" s="249" t="s">
        <v>37</v>
      </c>
      <c r="B45" s="250"/>
      <c r="C45" s="250"/>
      <c r="D45" s="250"/>
      <c r="E45" s="250"/>
      <c r="F45" s="250"/>
      <c r="G45" s="250"/>
      <c r="H45" s="250"/>
      <c r="I45" s="250"/>
      <c r="J45" s="250"/>
      <c r="K45" s="250"/>
      <c r="L45" s="250"/>
      <c r="M45" s="251"/>
    </row>
    <row r="46" spans="1:13" ht="19.350000000000001" customHeight="1" thickBot="1">
      <c r="A46" s="252" t="e">
        <f>विज्ञान व गणित विषय गट सवलतीने उत्तीर्ण.</f>
        <v>#NAME?</v>
      </c>
      <c r="B46" s="253"/>
      <c r="C46" s="253"/>
      <c r="D46" s="253"/>
      <c r="E46" s="253"/>
      <c r="F46" s="253"/>
      <c r="G46" s="253"/>
      <c r="H46" s="253"/>
      <c r="I46" s="253"/>
      <c r="J46" s="253"/>
      <c r="K46" s="253"/>
      <c r="L46" s="253"/>
      <c r="M46" s="254"/>
    </row>
    <row r="47" spans="1:13" ht="19.350000000000001" customHeight="1">
      <c r="A47" s="115"/>
      <c r="B47" s="116"/>
      <c r="C47" s="116"/>
      <c r="D47" s="116"/>
      <c r="E47" s="116"/>
      <c r="F47" s="116"/>
      <c r="G47" s="116"/>
      <c r="H47" s="116"/>
      <c r="I47" s="116"/>
      <c r="J47" s="116"/>
      <c r="K47" s="116"/>
      <c r="L47" s="116"/>
      <c r="M47" s="117"/>
    </row>
    <row r="48" spans="1:13" ht="19.350000000000001" customHeight="1">
      <c r="A48" s="858" t="str">
        <f>MASTER!B7</f>
        <v>श्री. ढगे भरत बुधाजी</v>
      </c>
      <c r="B48" s="837"/>
      <c r="C48" s="837"/>
      <c r="D48" s="837" t="str">
        <f>MASTER!B9</f>
        <v>श्री. वाकचौरे सचिन माधवराव</v>
      </c>
      <c r="E48" s="837"/>
      <c r="F48" s="837"/>
      <c r="G48" s="837"/>
      <c r="H48" s="837"/>
      <c r="I48" s="837" t="str">
        <f>MASTER!B8</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2+bsAuYzNQXq3ZpidqO2SuXzCDBhNmXgqF55fS6FrRX57xcwq8yPhbM8WGPECvjjNpRZPZR7WyZLKGVK3+1aqQ==" saltValue="9wG/BQYKVAvnTjssU05n3g==" spinCount="100000" sheet="1" objects="1" scenarios="1"/>
  <mergeCells count="72">
    <mergeCell ref="A1:M1"/>
    <mergeCell ref="A2:M3"/>
    <mergeCell ref="A4:M4"/>
    <mergeCell ref="A5:M5"/>
    <mergeCell ref="B6:F6"/>
    <mergeCell ref="G6:I6"/>
    <mergeCell ref="J6:K6"/>
    <mergeCell ref="A8:A12"/>
    <mergeCell ref="B8:B12"/>
    <mergeCell ref="C8:C12"/>
    <mergeCell ref="D8:D12"/>
    <mergeCell ref="E8:E12"/>
    <mergeCell ref="B17:E17"/>
    <mergeCell ref="F17:G17"/>
    <mergeCell ref="H17:J17"/>
    <mergeCell ref="G8:G12"/>
    <mergeCell ref="H8:H12"/>
    <mergeCell ref="I8:I12"/>
    <mergeCell ref="J8:J12"/>
    <mergeCell ref="F8:F12"/>
    <mergeCell ref="M8:M12"/>
    <mergeCell ref="J13:J16"/>
    <mergeCell ref="K14:K16"/>
    <mergeCell ref="L14:L16"/>
    <mergeCell ref="M14:M16"/>
    <mergeCell ref="K8:K12"/>
    <mergeCell ref="L8:L12"/>
    <mergeCell ref="B32:F32"/>
    <mergeCell ref="G32:I32"/>
    <mergeCell ref="J32:K32"/>
    <mergeCell ref="A18:D18"/>
    <mergeCell ref="E18:M18"/>
    <mergeCell ref="A22:C22"/>
    <mergeCell ref="D22:H22"/>
    <mergeCell ref="I22:M22"/>
    <mergeCell ref="A23:C23"/>
    <mergeCell ref="D23:H23"/>
    <mergeCell ref="I23:M23"/>
    <mergeCell ref="A24:M24"/>
    <mergeCell ref="A27:M27"/>
    <mergeCell ref="A28:M29"/>
    <mergeCell ref="A30:M30"/>
    <mergeCell ref="A31:M31"/>
    <mergeCell ref="A34:A38"/>
    <mergeCell ref="B34:B38"/>
    <mergeCell ref="C34:C38"/>
    <mergeCell ref="D34:D38"/>
    <mergeCell ref="E34:E38"/>
    <mergeCell ref="B43:E43"/>
    <mergeCell ref="F43:G43"/>
    <mergeCell ref="H43:J43"/>
    <mergeCell ref="G34:G38"/>
    <mergeCell ref="H34:H38"/>
    <mergeCell ref="I34:I38"/>
    <mergeCell ref="J34:J38"/>
    <mergeCell ref="F34:F38"/>
    <mergeCell ref="M34:M38"/>
    <mergeCell ref="J39:J42"/>
    <mergeCell ref="K40:K42"/>
    <mergeCell ref="L40:L42"/>
    <mergeCell ref="M40:M42"/>
    <mergeCell ref="K34:K38"/>
    <mergeCell ref="L34:L38"/>
    <mergeCell ref="A50:M50"/>
    <mergeCell ref="A44:D44"/>
    <mergeCell ref="E44:M44"/>
    <mergeCell ref="A48:C48"/>
    <mergeCell ref="D48:H48"/>
    <mergeCell ref="I48:M48"/>
    <mergeCell ref="A49:C49"/>
    <mergeCell ref="D49:H49"/>
    <mergeCell ref="I49:M49"/>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sheetPr>
  <dimension ref="A1:Y136"/>
  <sheetViews>
    <sheetView showGridLines="0" view="pageBreakPreview" zoomScale="60" zoomScaleNormal="100" workbookViewId="0">
      <pane ySplit="4" topLeftCell="A5" activePane="bottomLeft" state="frozen"/>
      <selection activeCell="Z22" sqref="Z22"/>
      <selection pane="bottomLeft" activeCell="Z22" sqref="Z22"/>
    </sheetView>
  </sheetViews>
  <sheetFormatPr defaultRowHeight="20.25"/>
  <cols>
    <col min="1" max="1" width="9.140625" style="121"/>
    <col min="2" max="2" width="58" style="134" customWidth="1"/>
    <col min="3" max="15" width="9.140625" style="87"/>
    <col min="16" max="16" width="4.7109375" style="87" customWidth="1"/>
    <col min="17" max="16384" width="9.140625" style="87"/>
  </cols>
  <sheetData>
    <row r="1" spans="1:25" ht="24" customHeight="1">
      <c r="A1" s="118"/>
      <c r="B1" s="119" t="s">
        <v>201</v>
      </c>
      <c r="C1" s="120"/>
    </row>
    <row r="2" spans="1:25" ht="24" customHeight="1">
      <c r="B2" s="122" t="s">
        <v>202</v>
      </c>
      <c r="C2" s="123"/>
    </row>
    <row r="3" spans="1:25" ht="48" customHeight="1">
      <c r="A3" s="124"/>
      <c r="B3" s="125" t="s">
        <v>203</v>
      </c>
      <c r="C3" s="126"/>
    </row>
    <row r="4" spans="1:25" ht="37.5" customHeight="1">
      <c r="A4" s="124"/>
      <c r="B4" s="127" t="s">
        <v>204</v>
      </c>
      <c r="C4" s="126"/>
    </row>
    <row r="5" spans="1:25" ht="15" customHeight="1">
      <c r="B5" s="128" t="s">
        <v>205</v>
      </c>
    </row>
    <row r="6" spans="1:25" ht="15" customHeight="1">
      <c r="B6" s="129"/>
    </row>
    <row r="7" spans="1:25" s="131" customFormat="1" ht="24.75" customHeight="1">
      <c r="A7" s="130"/>
      <c r="B7" s="122" t="s">
        <v>206</v>
      </c>
      <c r="Y7" s="87"/>
    </row>
    <row r="8" spans="1:25" s="133" customFormat="1" ht="22.5" customHeight="1">
      <c r="A8" s="121"/>
      <c r="B8" s="132" t="s">
        <v>207</v>
      </c>
    </row>
    <row r="9" spans="1:25" ht="18" customHeight="1">
      <c r="B9" s="122" t="s">
        <v>208</v>
      </c>
    </row>
    <row r="10" spans="1:25" ht="18" customHeight="1"/>
    <row r="11" spans="1:25" s="133" customFormat="1" ht="22.5" customHeight="1">
      <c r="A11" s="121"/>
      <c r="B11" s="132" t="s">
        <v>209</v>
      </c>
    </row>
    <row r="12" spans="1:25" ht="18" customHeight="1">
      <c r="A12" s="121">
        <v>1</v>
      </c>
      <c r="B12" s="122" t="s">
        <v>210</v>
      </c>
    </row>
    <row r="13" spans="1:25" ht="18" customHeight="1"/>
    <row r="14" spans="1:25" s="133" customFormat="1" ht="22.5" customHeight="1">
      <c r="A14" s="121"/>
      <c r="B14" s="132" t="s">
        <v>211</v>
      </c>
    </row>
    <row r="15" spans="1:25" ht="18" customHeight="1">
      <c r="A15" s="121">
        <v>2</v>
      </c>
      <c r="B15" s="122" t="s">
        <v>212</v>
      </c>
    </row>
    <row r="16" spans="1:25" ht="18" customHeight="1"/>
    <row r="17" spans="1:2" s="133" customFormat="1" ht="22.5" customHeight="1">
      <c r="A17" s="121"/>
      <c r="B17" s="132" t="s">
        <v>213</v>
      </c>
    </row>
    <row r="18" spans="1:2" ht="18" customHeight="1">
      <c r="B18" s="122" t="s">
        <v>214</v>
      </c>
    </row>
    <row r="19" spans="1:2" ht="18" customHeight="1"/>
    <row r="20" spans="1:2" s="133" customFormat="1" ht="22.5" customHeight="1">
      <c r="A20" s="121"/>
      <c r="B20" s="132" t="s">
        <v>215</v>
      </c>
    </row>
    <row r="21" spans="1:2" ht="18" customHeight="1">
      <c r="A21" s="121">
        <v>1</v>
      </c>
      <c r="B21" s="122" t="s">
        <v>216</v>
      </c>
    </row>
    <row r="22" spans="1:2" ht="18" customHeight="1"/>
    <row r="23" spans="1:2" s="133" customFormat="1" ht="22.5" customHeight="1">
      <c r="A23" s="121"/>
      <c r="B23" s="132" t="s">
        <v>217</v>
      </c>
    </row>
    <row r="24" spans="1:2" ht="18" customHeight="1">
      <c r="A24" s="121">
        <v>2</v>
      </c>
      <c r="B24" s="122" t="s">
        <v>218</v>
      </c>
    </row>
    <row r="25" spans="1:2" ht="18" customHeight="1"/>
    <row r="26" spans="1:2" s="133" customFormat="1" ht="22.5" customHeight="1">
      <c r="A26" s="121"/>
      <c r="B26" s="132" t="s">
        <v>219</v>
      </c>
    </row>
    <row r="27" spans="1:2" ht="18" customHeight="1">
      <c r="A27" s="121">
        <v>3</v>
      </c>
      <c r="B27" s="122" t="s">
        <v>220</v>
      </c>
    </row>
    <row r="28" spans="1:2" ht="18" customHeight="1"/>
    <row r="29" spans="1:2" s="133" customFormat="1" ht="22.5" customHeight="1">
      <c r="A29" s="121"/>
      <c r="B29" s="132" t="s">
        <v>221</v>
      </c>
    </row>
    <row r="30" spans="1:2" ht="18" customHeight="1">
      <c r="B30" s="122" t="s">
        <v>222</v>
      </c>
    </row>
    <row r="31" spans="1:2" ht="18" customHeight="1"/>
    <row r="32" spans="1:2" s="133" customFormat="1" ht="22.5" customHeight="1">
      <c r="A32" s="121"/>
      <c r="B32" s="132" t="s">
        <v>296</v>
      </c>
    </row>
    <row r="33" spans="1:2" ht="18" customHeight="1">
      <c r="A33" s="121">
        <v>1</v>
      </c>
      <c r="B33" s="122" t="s">
        <v>223</v>
      </c>
    </row>
    <row r="34" spans="1:2" ht="18" customHeight="1"/>
    <row r="35" spans="1:2" s="133" customFormat="1" ht="22.5" customHeight="1">
      <c r="A35" s="121"/>
      <c r="B35" s="132" t="s">
        <v>297</v>
      </c>
    </row>
    <row r="36" spans="1:2" ht="18" customHeight="1">
      <c r="A36" s="121">
        <v>2</v>
      </c>
      <c r="B36" s="122" t="s">
        <v>224</v>
      </c>
    </row>
    <row r="37" spans="1:2" ht="18" customHeight="1"/>
    <row r="38" spans="1:2" s="133" customFormat="1" ht="22.5" customHeight="1">
      <c r="A38" s="121"/>
      <c r="B38" s="132" t="s">
        <v>298</v>
      </c>
    </row>
    <row r="39" spans="1:2" ht="18" customHeight="1">
      <c r="A39" s="121">
        <v>3</v>
      </c>
      <c r="B39" s="122" t="s">
        <v>225</v>
      </c>
    </row>
    <row r="40" spans="1:2" ht="18" customHeight="1"/>
    <row r="41" spans="1:2" s="133" customFormat="1" ht="22.5" customHeight="1">
      <c r="A41" s="121"/>
      <c r="B41" s="132" t="s">
        <v>226</v>
      </c>
    </row>
    <row r="42" spans="1:2" ht="18" customHeight="1">
      <c r="A42" s="121">
        <v>4</v>
      </c>
      <c r="B42" s="122" t="s">
        <v>227</v>
      </c>
    </row>
    <row r="43" spans="1:2" ht="18" customHeight="1"/>
    <row r="44" spans="1:2" s="133" customFormat="1" ht="22.5" customHeight="1">
      <c r="A44" s="121"/>
      <c r="B44" s="132" t="s">
        <v>299</v>
      </c>
    </row>
    <row r="45" spans="1:2" ht="18" customHeight="1">
      <c r="A45" s="121">
        <v>1</v>
      </c>
      <c r="B45" s="122" t="s">
        <v>228</v>
      </c>
    </row>
    <row r="46" spans="1:2" ht="18" customHeight="1"/>
    <row r="47" spans="1:2" s="133" customFormat="1" ht="22.5" customHeight="1">
      <c r="A47" s="121"/>
      <c r="B47" s="132" t="s">
        <v>300</v>
      </c>
    </row>
    <row r="48" spans="1:2" ht="18" customHeight="1">
      <c r="A48" s="121">
        <v>2</v>
      </c>
      <c r="B48" s="122" t="s">
        <v>229</v>
      </c>
    </row>
    <row r="49" spans="1:2" ht="18" customHeight="1"/>
    <row r="50" spans="1:2" s="133" customFormat="1" ht="22.5" customHeight="1">
      <c r="A50" s="121"/>
      <c r="B50" s="132" t="s">
        <v>230</v>
      </c>
    </row>
    <row r="51" spans="1:2" ht="18" customHeight="1">
      <c r="A51" s="121">
        <v>1</v>
      </c>
      <c r="B51" s="122" t="s">
        <v>231</v>
      </c>
    </row>
    <row r="52" spans="1:2" ht="18" customHeight="1"/>
    <row r="53" spans="1:2" s="133" customFormat="1" ht="22.5" customHeight="1">
      <c r="A53" s="121"/>
      <c r="B53" s="132" t="s">
        <v>230</v>
      </c>
    </row>
    <row r="54" spans="1:2" ht="18" customHeight="1">
      <c r="A54" s="121">
        <v>2</v>
      </c>
      <c r="B54" s="122" t="s">
        <v>232</v>
      </c>
    </row>
    <row r="55" spans="1:2" ht="18" customHeight="1"/>
    <row r="56" spans="1:2" s="133" customFormat="1" ht="22.5" customHeight="1">
      <c r="A56" s="121"/>
      <c r="B56" s="132" t="s">
        <v>233</v>
      </c>
    </row>
    <row r="57" spans="1:2" ht="18" customHeight="1">
      <c r="B57" s="122" t="s">
        <v>234</v>
      </c>
    </row>
    <row r="58" spans="1:2" ht="18" customHeight="1"/>
    <row r="59" spans="1:2" s="133" customFormat="1" ht="22.5" customHeight="1">
      <c r="A59" s="121"/>
      <c r="B59" s="132" t="s">
        <v>235</v>
      </c>
    </row>
    <row r="60" spans="1:2" ht="18" customHeight="1">
      <c r="B60" s="122" t="s">
        <v>236</v>
      </c>
    </row>
    <row r="61" spans="1:2" ht="18" customHeight="1"/>
    <row r="62" spans="1:2" s="133" customFormat="1" ht="22.5" customHeight="1">
      <c r="A62" s="121"/>
      <c r="B62" s="132" t="s">
        <v>237</v>
      </c>
    </row>
    <row r="63" spans="1:2" ht="18" customHeight="1">
      <c r="B63" s="122" t="s">
        <v>238</v>
      </c>
    </row>
    <row r="64" spans="1:2" ht="18" customHeight="1"/>
    <row r="65" spans="1:2" s="133" customFormat="1" ht="22.5" customHeight="1">
      <c r="A65" s="121"/>
      <c r="B65" s="132" t="s">
        <v>239</v>
      </c>
    </row>
    <row r="66" spans="1:2" ht="18" customHeight="1">
      <c r="B66" s="122" t="s">
        <v>240</v>
      </c>
    </row>
    <row r="67" spans="1:2" ht="18" customHeight="1"/>
    <row r="68" spans="1:2" s="133" customFormat="1" ht="22.5" customHeight="1">
      <c r="A68" s="121"/>
      <c r="B68" s="132" t="s">
        <v>241</v>
      </c>
    </row>
    <row r="69" spans="1:2" ht="18" customHeight="1">
      <c r="B69" s="122" t="s">
        <v>242</v>
      </c>
    </row>
    <row r="70" spans="1:2" ht="18" customHeight="1"/>
    <row r="71" spans="1:2" s="133" customFormat="1" ht="22.5" customHeight="1">
      <c r="A71" s="121"/>
      <c r="B71" s="132" t="s">
        <v>243</v>
      </c>
    </row>
    <row r="72" spans="1:2" ht="18" customHeight="1">
      <c r="B72" s="122" t="s">
        <v>244</v>
      </c>
    </row>
    <row r="73" spans="1:2" ht="18" customHeight="1"/>
    <row r="74" spans="1:2" s="133" customFormat="1" ht="22.5" customHeight="1">
      <c r="A74" s="121"/>
      <c r="B74" s="132" t="s">
        <v>245</v>
      </c>
    </row>
    <row r="75" spans="1:2" ht="18" customHeight="1">
      <c r="B75" s="122" t="s">
        <v>246</v>
      </c>
    </row>
    <row r="76" spans="1:2" ht="18" customHeight="1"/>
    <row r="77" spans="1:2" s="133" customFormat="1" ht="22.5" customHeight="1">
      <c r="A77" s="121"/>
      <c r="B77" s="132" t="s">
        <v>247</v>
      </c>
    </row>
    <row r="78" spans="1:2" ht="18" customHeight="1">
      <c r="B78" s="122" t="s">
        <v>248</v>
      </c>
    </row>
    <row r="79" spans="1:2" ht="18" customHeight="1"/>
    <row r="80" spans="1:2" s="133" customFormat="1" ht="22.5" customHeight="1">
      <c r="A80" s="121"/>
      <c r="B80" s="132" t="s">
        <v>249</v>
      </c>
    </row>
    <row r="81" spans="1:2" ht="18" customHeight="1">
      <c r="B81" s="122" t="s">
        <v>250</v>
      </c>
    </row>
    <row r="82" spans="1:2" ht="18" customHeight="1"/>
    <row r="83" spans="1:2" s="133" customFormat="1" ht="22.5" customHeight="1">
      <c r="A83" s="121"/>
      <c r="B83" s="132" t="s">
        <v>251</v>
      </c>
    </row>
    <row r="84" spans="1:2" ht="18" customHeight="1">
      <c r="B84" s="122" t="s">
        <v>252</v>
      </c>
    </row>
    <row r="85" spans="1:2" ht="18" customHeight="1">
      <c r="B85" s="135"/>
    </row>
    <row r="86" spans="1:2" s="133" customFormat="1" ht="22.5" customHeight="1">
      <c r="A86" s="121"/>
      <c r="B86" s="132" t="s">
        <v>253</v>
      </c>
    </row>
    <row r="87" spans="1:2" ht="18" customHeight="1">
      <c r="B87" s="122" t="s">
        <v>254</v>
      </c>
    </row>
    <row r="88" spans="1:2" ht="18" customHeight="1"/>
    <row r="89" spans="1:2" s="133" customFormat="1" ht="22.5" customHeight="1">
      <c r="A89" s="121"/>
      <c r="B89" s="132" t="s">
        <v>255</v>
      </c>
    </row>
    <row r="90" spans="1:2" ht="18" customHeight="1">
      <c r="B90" s="122" t="s">
        <v>256</v>
      </c>
    </row>
    <row r="91" spans="1:2" ht="18" customHeight="1"/>
    <row r="92" spans="1:2" s="133" customFormat="1" ht="22.5" customHeight="1">
      <c r="A92" s="121"/>
      <c r="B92" s="132" t="s">
        <v>257</v>
      </c>
    </row>
    <row r="93" spans="1:2" ht="18" customHeight="1">
      <c r="B93" s="122" t="s">
        <v>258</v>
      </c>
    </row>
    <row r="94" spans="1:2" ht="18" customHeight="1"/>
    <row r="95" spans="1:2" s="133" customFormat="1" ht="22.5" customHeight="1">
      <c r="A95" s="121"/>
      <c r="B95" s="132" t="s">
        <v>259</v>
      </c>
    </row>
    <row r="96" spans="1:2" ht="18" customHeight="1">
      <c r="B96" s="122" t="s">
        <v>260</v>
      </c>
    </row>
    <row r="97" spans="1:2" ht="18" customHeight="1"/>
    <row r="98" spans="1:2" s="133" customFormat="1" ht="22.5" customHeight="1">
      <c r="A98" s="121"/>
      <c r="B98" s="132" t="s">
        <v>261</v>
      </c>
    </row>
    <row r="99" spans="1:2" ht="18" customHeight="1">
      <c r="B99" s="122" t="s">
        <v>262</v>
      </c>
    </row>
    <row r="100" spans="1:2" ht="18" customHeight="1"/>
    <row r="101" spans="1:2" s="133" customFormat="1" ht="22.5" customHeight="1">
      <c r="A101" s="121"/>
      <c r="B101" s="132" t="s">
        <v>263</v>
      </c>
    </row>
    <row r="102" spans="1:2" ht="18" customHeight="1">
      <c r="B102" s="122" t="s">
        <v>264</v>
      </c>
    </row>
    <row r="103" spans="1:2" ht="18" customHeight="1"/>
    <row r="104" spans="1:2" s="133" customFormat="1" ht="22.5" customHeight="1">
      <c r="A104" s="121"/>
      <c r="B104" s="132" t="s">
        <v>265</v>
      </c>
    </row>
    <row r="105" spans="1:2" ht="18" customHeight="1">
      <c r="B105" s="122" t="s">
        <v>266</v>
      </c>
    </row>
    <row r="106" spans="1:2" ht="18" customHeight="1"/>
    <row r="107" spans="1:2" s="133" customFormat="1" ht="22.5" customHeight="1">
      <c r="A107" s="121"/>
      <c r="B107" s="132" t="s">
        <v>267</v>
      </c>
    </row>
    <row r="108" spans="1:2" ht="18" customHeight="1">
      <c r="B108" s="122" t="s">
        <v>268</v>
      </c>
    </row>
    <row r="109" spans="1:2" ht="18" customHeight="1"/>
    <row r="110" spans="1:2" s="133" customFormat="1" ht="22.5" customHeight="1">
      <c r="A110" s="121"/>
      <c r="B110" s="132" t="s">
        <v>269</v>
      </c>
    </row>
    <row r="111" spans="1:2" ht="18" customHeight="1">
      <c r="B111" s="122" t="s">
        <v>270</v>
      </c>
    </row>
    <row r="112" spans="1:2" ht="18" customHeight="1"/>
    <row r="113" spans="1:2" s="133" customFormat="1" ht="22.5" customHeight="1">
      <c r="A113" s="121"/>
      <c r="B113" s="132" t="s">
        <v>271</v>
      </c>
    </row>
    <row r="114" spans="1:2" ht="18" customHeight="1">
      <c r="B114" s="122" t="s">
        <v>272</v>
      </c>
    </row>
    <row r="115" spans="1:2" ht="18" customHeight="1"/>
    <row r="116" spans="1:2" s="133" customFormat="1" ht="22.5" customHeight="1">
      <c r="A116" s="121"/>
      <c r="B116" s="132" t="s">
        <v>273</v>
      </c>
    </row>
    <row r="117" spans="1:2" ht="18" customHeight="1">
      <c r="B117" s="122" t="s">
        <v>274</v>
      </c>
    </row>
    <row r="118" spans="1:2" ht="18" customHeight="1"/>
    <row r="119" spans="1:2" s="133" customFormat="1" ht="22.5" customHeight="1">
      <c r="A119" s="121"/>
      <c r="B119" s="132" t="s">
        <v>275</v>
      </c>
    </row>
    <row r="120" spans="1:2" ht="18" customHeight="1">
      <c r="B120" s="122" t="s">
        <v>276</v>
      </c>
    </row>
    <row r="121" spans="1:2" ht="18" customHeight="1"/>
    <row r="122" spans="1:2" s="133" customFormat="1" ht="22.5" customHeight="1">
      <c r="A122" s="121"/>
      <c r="B122" s="132" t="s">
        <v>277</v>
      </c>
    </row>
    <row r="123" spans="1:2" ht="18" customHeight="1">
      <c r="B123" s="122" t="s">
        <v>278</v>
      </c>
    </row>
    <row r="124" spans="1:2" ht="18" customHeight="1">
      <c r="B124" s="135"/>
    </row>
    <row r="125" spans="1:2" s="133" customFormat="1" ht="22.5" customHeight="1">
      <c r="A125" s="121"/>
      <c r="B125" s="132" t="s">
        <v>279</v>
      </c>
    </row>
    <row r="126" spans="1:2" ht="18" customHeight="1">
      <c r="B126" s="122" t="s">
        <v>280</v>
      </c>
    </row>
    <row r="127" spans="1:2" ht="18" customHeight="1"/>
    <row r="128" spans="1:2" s="133" customFormat="1" ht="22.5" customHeight="1">
      <c r="A128" s="121"/>
      <c r="B128" s="132" t="s">
        <v>281</v>
      </c>
    </row>
    <row r="129" spans="1:2" ht="18" customHeight="1">
      <c r="B129" s="122" t="s">
        <v>282</v>
      </c>
    </row>
    <row r="130" spans="1:2" ht="18" customHeight="1"/>
    <row r="131" spans="1:2" s="133" customFormat="1" ht="22.5" customHeight="1">
      <c r="A131" s="121"/>
      <c r="B131" s="132" t="s">
        <v>283</v>
      </c>
    </row>
    <row r="132" spans="1:2" ht="18" customHeight="1">
      <c r="B132" s="122" t="s">
        <v>284</v>
      </c>
    </row>
    <row r="133" spans="1:2" ht="18" customHeight="1"/>
    <row r="134" spans="1:2" s="133" customFormat="1" ht="22.5" customHeight="1">
      <c r="A134" s="121"/>
      <c r="B134" s="132" t="s">
        <v>285</v>
      </c>
    </row>
    <row r="135" spans="1:2" ht="18" customHeight="1">
      <c r="B135" s="122" t="s">
        <v>286</v>
      </c>
    </row>
    <row r="136" spans="1:2" ht="18" customHeight="1"/>
  </sheetData>
  <sheetProtection algorithmName="SHA-512" hashValue="DED7m6vzT5LkGzEi9u5Ks08wbfMqT68XANXwDNd8QmixSIGUiyMnVs1UxK0nU5h0/tXZCuPPjid6UN2NNB6CLA==" saltValue="z40dI/AMPV7Gy1/lYY5sow==" spinCount="100000" sheet="1" objects="1" scenarios="1"/>
  <hyperlinks>
    <hyperlink ref="B9" r:id="rId1" xr:uid="{00000000-0004-0000-1F00-000000000000}"/>
    <hyperlink ref="B12" r:id="rId2" xr:uid="{00000000-0004-0000-1F00-000001000000}"/>
    <hyperlink ref="B18" r:id="rId3" xr:uid="{00000000-0004-0000-1F00-000002000000}"/>
    <hyperlink ref="B21" r:id="rId4" xr:uid="{00000000-0004-0000-1F00-000003000000}"/>
    <hyperlink ref="B24" r:id="rId5" xr:uid="{00000000-0004-0000-1F00-000004000000}"/>
    <hyperlink ref="B30" r:id="rId6" xr:uid="{00000000-0004-0000-1F00-000005000000}"/>
    <hyperlink ref="B33" r:id="rId7" xr:uid="{00000000-0004-0000-1F00-000006000000}"/>
    <hyperlink ref="B36" r:id="rId8" xr:uid="{00000000-0004-0000-1F00-000007000000}"/>
    <hyperlink ref="B45" r:id="rId9" xr:uid="{00000000-0004-0000-1F00-000008000000}"/>
    <hyperlink ref="B51" r:id="rId10" xr:uid="{00000000-0004-0000-1F00-000009000000}"/>
    <hyperlink ref="B57" r:id="rId11" xr:uid="{00000000-0004-0000-1F00-00000A000000}"/>
    <hyperlink ref="B60" r:id="rId12" xr:uid="{00000000-0004-0000-1F00-00000B000000}"/>
    <hyperlink ref="B63" r:id="rId13" xr:uid="{00000000-0004-0000-1F00-00000C000000}"/>
    <hyperlink ref="B66" r:id="rId14" xr:uid="{00000000-0004-0000-1F00-00000D000000}"/>
    <hyperlink ref="B69" r:id="rId15" xr:uid="{00000000-0004-0000-1F00-00000E000000}"/>
    <hyperlink ref="B72" r:id="rId16" xr:uid="{00000000-0004-0000-1F00-00000F000000}"/>
    <hyperlink ref="B75" r:id="rId17" xr:uid="{00000000-0004-0000-1F00-000010000000}"/>
    <hyperlink ref="B78" r:id="rId18" xr:uid="{00000000-0004-0000-1F00-000011000000}"/>
    <hyperlink ref="B81" r:id="rId19" xr:uid="{00000000-0004-0000-1F00-000012000000}"/>
    <hyperlink ref="B84" r:id="rId20" xr:uid="{00000000-0004-0000-1F00-000013000000}"/>
    <hyperlink ref="B87" r:id="rId21" xr:uid="{00000000-0004-0000-1F00-000014000000}"/>
    <hyperlink ref="B90" r:id="rId22" xr:uid="{00000000-0004-0000-1F00-000015000000}"/>
    <hyperlink ref="B93" r:id="rId23" xr:uid="{00000000-0004-0000-1F00-000016000000}"/>
    <hyperlink ref="B96" r:id="rId24" xr:uid="{00000000-0004-0000-1F00-000017000000}"/>
    <hyperlink ref="B99" r:id="rId25" xr:uid="{00000000-0004-0000-1F00-000018000000}"/>
    <hyperlink ref="B102" r:id="rId26" xr:uid="{00000000-0004-0000-1F00-000019000000}"/>
    <hyperlink ref="B105" r:id="rId27" xr:uid="{00000000-0004-0000-1F00-00001A000000}"/>
    <hyperlink ref="B108" r:id="rId28" xr:uid="{00000000-0004-0000-1F00-00001B000000}"/>
    <hyperlink ref="B111" r:id="rId29" xr:uid="{00000000-0004-0000-1F00-00001C000000}"/>
    <hyperlink ref="B114" r:id="rId30" xr:uid="{00000000-0004-0000-1F00-00001D000000}"/>
    <hyperlink ref="B117" r:id="rId31" xr:uid="{00000000-0004-0000-1F00-00001E000000}"/>
    <hyperlink ref="B120" r:id="rId32" xr:uid="{00000000-0004-0000-1F00-00001F000000}"/>
    <hyperlink ref="B123" r:id="rId33" xr:uid="{00000000-0004-0000-1F00-000020000000}"/>
    <hyperlink ref="B126" r:id="rId34" xr:uid="{00000000-0004-0000-1F00-000021000000}"/>
    <hyperlink ref="B129" r:id="rId35" xr:uid="{00000000-0004-0000-1F00-000022000000}"/>
    <hyperlink ref="B132" r:id="rId36" xr:uid="{00000000-0004-0000-1F00-000023000000}"/>
    <hyperlink ref="B135" r:id="rId37" xr:uid="{00000000-0004-0000-1F00-000024000000}"/>
    <hyperlink ref="B15" r:id="rId38" xr:uid="{00000000-0004-0000-1F00-000025000000}"/>
    <hyperlink ref="B7" r:id="rId39" xr:uid="{00000000-0004-0000-1F00-000026000000}"/>
    <hyperlink ref="B2" r:id="rId40" xr:uid="{00000000-0004-0000-1F00-000027000000}"/>
    <hyperlink ref="B39" r:id="rId41" xr:uid="{00000000-0004-0000-1F00-000028000000}"/>
    <hyperlink ref="B48" r:id="rId42" xr:uid="{00000000-0004-0000-1F00-000029000000}"/>
    <hyperlink ref="B27" r:id="rId43" xr:uid="{00000000-0004-0000-1F00-00002A000000}"/>
    <hyperlink ref="B54" r:id="rId44" xr:uid="{00000000-0004-0000-1F00-00002B000000}"/>
    <hyperlink ref="B42" r:id="rId45" xr:uid="{00000000-0004-0000-1F00-00002C000000}"/>
  </hyperlinks>
  <pageMargins left="0.7" right="0.7" top="0.75" bottom="0.75" header="0.3" footer="0.3"/>
  <pageSetup paperSize="9" scale="32" orientation="portrait" r:id="rId46"/>
  <drawing r:id="rId4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1"/>
  </sheetPr>
  <dimension ref="A1:AE25"/>
  <sheetViews>
    <sheetView view="pageBreakPreview" zoomScale="60" zoomScaleNormal="100" workbookViewId="0">
      <pane ySplit="3" topLeftCell="A4" activePane="bottomLeft" state="frozen"/>
      <selection activeCell="Z22" sqref="Z22"/>
      <selection pane="bottomLeft" activeCell="Z22" sqref="Z22"/>
    </sheetView>
  </sheetViews>
  <sheetFormatPr defaultRowHeight="24.75" customHeight="1"/>
  <cols>
    <col min="1" max="1" width="22.85546875" style="87" customWidth="1"/>
    <col min="2" max="17" width="9.140625" style="180"/>
    <col min="18" max="18" width="13.5703125" style="180" customWidth="1"/>
    <col min="19" max="19" width="4.42578125" style="180" customWidth="1"/>
    <col min="20" max="20" width="9.140625" style="180"/>
    <col min="32" max="16384" width="9.140625" style="180"/>
  </cols>
  <sheetData>
    <row r="1" spans="1:1" ht="24.75" customHeight="1">
      <c r="A1" s="133"/>
    </row>
    <row r="23" spans="9:9" ht="31.5" customHeight="1"/>
    <row r="24" spans="9:9" ht="24.75" customHeight="1">
      <c r="I24" s="181"/>
    </row>
    <row r="25" spans="9:9" ht="33" customHeight="1"/>
  </sheetData>
  <sheetProtection algorithmName="SHA-512" hashValue="yaWluZlpp0cnEX3SkHc0/y6cRlUSlHJ/GBVgDf+MKBLcStxbaL/LblDd1xFzz05U+Fq9bcuYNGOWjT6YiSs5zw==" saltValue="c7Cp8+2UZRuAWD4ktLSOKg==" spinCount="100000" sheet="1" objects="1" scenarios="1"/>
  <pageMargins left="0.25" right="0.25" top="0.75" bottom="0.75" header="0.3" footer="0.3"/>
  <pageSetup paperSize="8" scale="77"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2" tint="-0.499984740745262"/>
  </sheetPr>
  <dimension ref="A2:T45"/>
  <sheetViews>
    <sheetView view="pageBreakPreview" zoomScale="60" zoomScaleNormal="80" workbookViewId="0">
      <pane ySplit="2" topLeftCell="A7" activePane="bottomLeft" state="frozen"/>
      <selection activeCell="Z22" sqref="Z22"/>
      <selection pane="bottomLeft" activeCell="Z22" sqref="Z22"/>
    </sheetView>
  </sheetViews>
  <sheetFormatPr defaultColWidth="9.85546875" defaultRowHeight="20.25" customHeight="1"/>
  <cols>
    <col min="1" max="1" width="7.28515625" style="1" customWidth="1"/>
    <col min="2" max="2" width="9.85546875" style="1"/>
    <col min="3" max="3" width="16.42578125" style="1" customWidth="1"/>
    <col min="4" max="6" width="9.85546875" style="1"/>
    <col min="7" max="7" width="7" style="1" customWidth="1"/>
    <col min="8" max="8" width="9.85546875" style="1"/>
    <col min="9" max="9" width="10.140625" style="1" customWidth="1"/>
    <col min="10" max="10" width="9" style="1" customWidth="1"/>
    <col min="11" max="16384" width="9.85546875" style="1"/>
  </cols>
  <sheetData>
    <row r="2" spans="1:10" ht="20.25" customHeight="1">
      <c r="B2" s="2"/>
      <c r="C2" s="2"/>
      <c r="D2" s="2"/>
      <c r="E2" s="2"/>
      <c r="F2" s="2"/>
      <c r="G2" s="2"/>
      <c r="H2" s="2"/>
      <c r="I2" s="2"/>
      <c r="J2" s="2"/>
    </row>
    <row r="3" spans="1:10" ht="20.25" customHeight="1">
      <c r="A3" s="376" t="str">
        <f>MASTER!B4</f>
        <v>आदिवासी उन्नती सेवा मंडळ, राजूर, ता. अकोले जि.अहिल्यानगर संचालित...</v>
      </c>
      <c r="B3" s="376"/>
      <c r="C3" s="376"/>
      <c r="D3" s="376"/>
      <c r="E3" s="376"/>
      <c r="F3" s="376"/>
      <c r="G3" s="376"/>
      <c r="H3" s="376"/>
      <c r="I3" s="376"/>
      <c r="J3" s="376"/>
    </row>
    <row r="4" spans="1:10" ht="20.25" customHeight="1">
      <c r="A4" s="375" t="str">
        <f>MASTER!B5</f>
        <v>अनुदानित माध्यमिक आश्रमशाळा, एकदरे, ता. अकोले जि. अहिल्यानगर</v>
      </c>
      <c r="B4" s="375"/>
      <c r="C4" s="375"/>
      <c r="D4" s="375"/>
      <c r="E4" s="375"/>
      <c r="F4" s="375"/>
      <c r="G4" s="375"/>
      <c r="H4" s="375"/>
      <c r="I4" s="375"/>
      <c r="J4" s="375"/>
    </row>
    <row r="5" spans="1:10" ht="20.25" customHeight="1">
      <c r="A5" s="375"/>
      <c r="B5" s="375"/>
      <c r="C5" s="375"/>
      <c r="D5" s="375"/>
      <c r="E5" s="375"/>
      <c r="F5" s="375"/>
      <c r="G5" s="375"/>
      <c r="H5" s="375"/>
      <c r="I5" s="375"/>
      <c r="J5" s="375"/>
    </row>
    <row r="6" spans="1:10" ht="20.25" customHeight="1">
      <c r="A6" s="375"/>
      <c r="B6" s="375"/>
      <c r="C6" s="375"/>
      <c r="D6" s="375"/>
      <c r="E6" s="375"/>
      <c r="F6" s="375"/>
      <c r="G6" s="375"/>
      <c r="H6" s="375"/>
      <c r="I6" s="375"/>
      <c r="J6" s="375"/>
    </row>
    <row r="7" spans="1:10" ht="20.25" customHeight="1">
      <c r="A7" s="377" t="s">
        <v>100</v>
      </c>
      <c r="B7" s="377"/>
      <c r="C7" s="377"/>
      <c r="D7" s="377"/>
      <c r="E7" s="377"/>
      <c r="F7" s="377"/>
      <c r="G7" s="377"/>
      <c r="H7" s="377"/>
      <c r="I7" s="377"/>
      <c r="J7" s="377"/>
    </row>
    <row r="8" spans="1:10" ht="20.25" customHeight="1">
      <c r="A8" s="377"/>
      <c r="B8" s="377"/>
      <c r="C8" s="377"/>
      <c r="D8" s="377"/>
      <c r="E8" s="377"/>
      <c r="F8" s="377"/>
      <c r="G8" s="377"/>
      <c r="H8" s="377"/>
      <c r="I8" s="377"/>
      <c r="J8" s="377"/>
    </row>
    <row r="9" spans="1:10" ht="20.25" customHeight="1">
      <c r="A9" s="377"/>
      <c r="B9" s="377"/>
      <c r="C9" s="377"/>
      <c r="D9" s="377"/>
      <c r="E9" s="377"/>
      <c r="F9" s="377"/>
      <c r="G9" s="377"/>
      <c r="H9" s="377"/>
      <c r="I9" s="377"/>
      <c r="J9" s="377"/>
    </row>
    <row r="12" spans="1:10" ht="20.25" customHeight="1">
      <c r="A12" s="380" t="str">
        <f>CONCATENATE(MASTER!A6,MASTER!B6)</f>
        <v>इयत्ता- 9 वी</v>
      </c>
      <c r="B12" s="380"/>
      <c r="C12" s="380"/>
      <c r="D12" s="380"/>
      <c r="E12" s="380"/>
      <c r="F12" s="380"/>
      <c r="G12" s="380"/>
      <c r="H12" s="380"/>
      <c r="I12" s="380"/>
      <c r="J12" s="380"/>
    </row>
    <row r="13" spans="1:10" ht="20.25" customHeight="1">
      <c r="A13" s="380"/>
      <c r="B13" s="380"/>
      <c r="C13" s="380"/>
      <c r="D13" s="380"/>
      <c r="E13" s="380"/>
      <c r="F13" s="380"/>
      <c r="G13" s="380"/>
      <c r="H13" s="380"/>
      <c r="I13" s="380"/>
      <c r="J13" s="380"/>
    </row>
    <row r="15" spans="1:10" ht="20.25" customHeight="1">
      <c r="A15" s="378" t="str">
        <f>MASTER!B12</f>
        <v>(सन 2026-2027)</v>
      </c>
      <c r="B15" s="378"/>
      <c r="C15" s="378"/>
      <c r="D15" s="378"/>
      <c r="E15" s="378"/>
      <c r="F15" s="378"/>
      <c r="G15" s="378"/>
      <c r="H15" s="378"/>
      <c r="I15" s="378"/>
      <c r="J15" s="378"/>
    </row>
    <row r="16" spans="1:10" ht="20.25" customHeight="1">
      <c r="A16" s="378"/>
      <c r="B16" s="378"/>
      <c r="C16" s="378"/>
      <c r="D16" s="378"/>
      <c r="E16" s="378"/>
      <c r="F16" s="378"/>
      <c r="G16" s="378"/>
      <c r="H16" s="378"/>
      <c r="I16" s="378"/>
      <c r="J16" s="378"/>
    </row>
    <row r="17" spans="1:20" ht="20.25" customHeight="1">
      <c r="A17" s="379" t="str">
        <f>MASTER!C7</f>
        <v>वर्ग शिक्षक- श्री. ढगे भरत बुधाजी</v>
      </c>
      <c r="B17" s="379"/>
      <c r="C17" s="379"/>
      <c r="D17" s="379"/>
      <c r="E17" s="379"/>
      <c r="F17" s="379"/>
      <c r="G17" s="379"/>
      <c r="H17" s="379"/>
      <c r="I17" s="379"/>
      <c r="J17" s="379"/>
    </row>
    <row r="18" spans="1:20" ht="20.25" customHeight="1">
      <c r="A18" s="379"/>
      <c r="B18" s="379"/>
      <c r="C18" s="379"/>
      <c r="D18" s="379"/>
      <c r="E18" s="379"/>
      <c r="F18" s="379"/>
      <c r="G18" s="379"/>
      <c r="H18" s="379"/>
      <c r="I18" s="379"/>
      <c r="J18" s="379"/>
    </row>
    <row r="19" spans="1:20" ht="20.25" customHeight="1">
      <c r="A19" s="368" t="s">
        <v>290</v>
      </c>
      <c r="B19" s="368"/>
      <c r="C19" s="368"/>
      <c r="D19" s="368"/>
      <c r="E19" s="368"/>
      <c r="F19" s="368"/>
      <c r="G19" s="368"/>
      <c r="H19" s="368"/>
      <c r="I19" s="368"/>
      <c r="J19" s="368"/>
    </row>
    <row r="20" spans="1:20" ht="20.25" customHeight="1">
      <c r="A20" s="368"/>
      <c r="B20" s="368"/>
      <c r="C20" s="368"/>
      <c r="D20" s="368"/>
      <c r="E20" s="368"/>
      <c r="F20" s="368"/>
      <c r="G20" s="368"/>
      <c r="H20" s="368"/>
      <c r="I20" s="368"/>
      <c r="J20" s="368"/>
      <c r="M20" s="5"/>
      <c r="N20" s="5"/>
      <c r="O20" s="5"/>
      <c r="Q20" s="6"/>
      <c r="R20" s="6"/>
      <c r="S20" s="6"/>
      <c r="T20" s="6"/>
    </row>
    <row r="21" spans="1:20" ht="20.25" customHeight="1">
      <c r="A21" s="371" t="s">
        <v>291</v>
      </c>
      <c r="B21" s="371"/>
      <c r="C21" s="371"/>
      <c r="D21" s="371"/>
      <c r="E21" s="371"/>
      <c r="F21" s="371"/>
      <c r="G21" s="371"/>
      <c r="H21" s="371"/>
      <c r="I21" s="371"/>
      <c r="J21" s="371"/>
      <c r="M21" s="5"/>
      <c r="N21" s="5"/>
      <c r="O21" s="5"/>
      <c r="Q21" s="6"/>
      <c r="R21" s="6"/>
      <c r="S21" s="6"/>
      <c r="T21" s="6"/>
    </row>
    <row r="22" spans="1:20" ht="20.25" customHeight="1">
      <c r="A22" s="371"/>
      <c r="B22" s="371"/>
      <c r="C22" s="371"/>
      <c r="D22" s="371"/>
      <c r="E22" s="371"/>
      <c r="F22" s="371"/>
      <c r="G22" s="371"/>
      <c r="H22" s="371"/>
      <c r="I22" s="371"/>
      <c r="J22" s="371"/>
      <c r="M22" s="3"/>
      <c r="N22" s="3"/>
      <c r="O22" s="3"/>
      <c r="Q22" s="4"/>
      <c r="R22" s="4"/>
      <c r="S22" s="4"/>
      <c r="T22" s="4"/>
    </row>
    <row r="23" spans="1:20" ht="20.25" customHeight="1">
      <c r="A23" s="371"/>
      <c r="B23" s="371"/>
      <c r="C23" s="371"/>
      <c r="D23" s="371"/>
      <c r="E23" s="371"/>
      <c r="F23" s="371"/>
      <c r="G23" s="371"/>
      <c r="H23" s="371"/>
      <c r="I23" s="371"/>
      <c r="J23" s="371"/>
      <c r="M23" s="3"/>
      <c r="N23" s="3"/>
      <c r="O23" s="3"/>
      <c r="Q23" s="4"/>
      <c r="R23" s="4"/>
      <c r="S23" s="4"/>
      <c r="T23" s="4"/>
    </row>
    <row r="24" spans="1:20" ht="20.25" customHeight="1">
      <c r="A24" s="371"/>
      <c r="B24" s="371"/>
      <c r="C24" s="371"/>
      <c r="D24" s="371"/>
      <c r="E24" s="371"/>
      <c r="F24" s="371"/>
      <c r="G24" s="371"/>
      <c r="H24" s="371"/>
      <c r="I24" s="371"/>
      <c r="J24" s="371"/>
      <c r="M24" s="3"/>
      <c r="N24" s="3"/>
      <c r="O24" s="3"/>
      <c r="Q24" s="4"/>
      <c r="R24" s="4"/>
      <c r="S24" s="4"/>
      <c r="T24" s="4"/>
    </row>
    <row r="25" spans="1:20" ht="20.25" customHeight="1">
      <c r="A25" s="371"/>
      <c r="B25" s="371"/>
      <c r="C25" s="371"/>
      <c r="D25" s="371"/>
      <c r="E25" s="371"/>
      <c r="F25" s="371"/>
      <c r="G25" s="371"/>
      <c r="H25" s="371"/>
      <c r="I25" s="371"/>
      <c r="J25" s="371"/>
      <c r="M25" s="3"/>
      <c r="N25" s="3"/>
      <c r="O25" s="3"/>
      <c r="Q25" s="4"/>
      <c r="R25" s="4"/>
      <c r="S25" s="4"/>
      <c r="T25" s="4"/>
    </row>
    <row r="26" spans="1:20" ht="20.25" customHeight="1">
      <c r="A26" s="371" t="s">
        <v>292</v>
      </c>
      <c r="B26" s="372"/>
      <c r="C26" s="372"/>
      <c r="D26" s="372"/>
      <c r="E26" s="372"/>
      <c r="F26" s="372"/>
      <c r="G26" s="372"/>
      <c r="H26" s="372"/>
      <c r="I26" s="372"/>
      <c r="J26" s="372"/>
      <c r="M26" s="3"/>
      <c r="N26" s="3"/>
      <c r="O26" s="3"/>
      <c r="Q26" s="4"/>
      <c r="R26" s="4"/>
      <c r="S26" s="4"/>
      <c r="T26" s="4"/>
    </row>
    <row r="27" spans="1:20" ht="20.25" customHeight="1">
      <c r="A27" s="372"/>
      <c r="B27" s="372"/>
      <c r="C27" s="372"/>
      <c r="D27" s="372"/>
      <c r="E27" s="372"/>
      <c r="F27" s="372"/>
      <c r="G27" s="372"/>
      <c r="H27" s="372"/>
      <c r="I27" s="372"/>
      <c r="J27" s="372"/>
      <c r="M27" s="3"/>
      <c r="N27" s="3"/>
      <c r="O27" s="3"/>
      <c r="Q27" s="4"/>
      <c r="R27" s="4"/>
      <c r="S27" s="4"/>
      <c r="T27" s="4"/>
    </row>
    <row r="28" spans="1:20" ht="20.25" customHeight="1">
      <c r="A28" s="372"/>
      <c r="B28" s="372"/>
      <c r="C28" s="372"/>
      <c r="D28" s="372"/>
      <c r="E28" s="372"/>
      <c r="F28" s="372"/>
      <c r="G28" s="372"/>
      <c r="H28" s="372"/>
      <c r="I28" s="372"/>
      <c r="J28" s="372"/>
      <c r="M28" s="3"/>
      <c r="N28" s="3"/>
      <c r="O28" s="3"/>
      <c r="Q28" s="4"/>
      <c r="R28" s="4"/>
      <c r="S28" s="4"/>
      <c r="T28" s="4"/>
    </row>
    <row r="29" spans="1:20" ht="20.25" customHeight="1">
      <c r="A29" s="372"/>
      <c r="B29" s="372"/>
      <c r="C29" s="372"/>
      <c r="D29" s="372"/>
      <c r="E29" s="372"/>
      <c r="F29" s="372"/>
      <c r="G29" s="372"/>
      <c r="H29" s="372"/>
      <c r="I29" s="372"/>
      <c r="J29" s="372"/>
      <c r="M29" s="3"/>
      <c r="N29" s="3"/>
      <c r="O29" s="3"/>
      <c r="Q29" s="4"/>
      <c r="R29" s="4"/>
      <c r="S29" s="4"/>
      <c r="T29" s="4"/>
    </row>
    <row r="30" spans="1:20" ht="20.25" customHeight="1">
      <c r="A30" s="372"/>
      <c r="B30" s="372"/>
      <c r="C30" s="372"/>
      <c r="D30" s="372"/>
      <c r="E30" s="372"/>
      <c r="F30" s="372"/>
      <c r="G30" s="372"/>
      <c r="H30" s="372"/>
      <c r="I30" s="372"/>
      <c r="J30" s="372"/>
      <c r="M30" s="3"/>
      <c r="N30" s="3"/>
      <c r="O30" s="3"/>
      <c r="Q30" s="4"/>
      <c r="R30" s="4"/>
      <c r="S30" s="4"/>
      <c r="T30" s="4"/>
    </row>
    <row r="31" spans="1:20" ht="20.25" customHeight="1">
      <c r="B31" s="373" t="s">
        <v>26</v>
      </c>
      <c r="C31" s="373"/>
      <c r="D31" s="374" t="s">
        <v>98</v>
      </c>
      <c r="E31" s="374"/>
      <c r="F31" s="374"/>
      <c r="G31" s="374"/>
      <c r="H31" s="373" t="s">
        <v>293</v>
      </c>
      <c r="I31" s="373"/>
      <c r="M31" s="3"/>
      <c r="N31" s="3"/>
      <c r="O31" s="3"/>
      <c r="Q31" s="4"/>
      <c r="R31" s="4"/>
      <c r="S31" s="4"/>
      <c r="T31" s="4"/>
    </row>
    <row r="32" spans="1:20" ht="20.25" customHeight="1">
      <c r="B32" s="373"/>
      <c r="C32" s="373"/>
      <c r="D32" s="374"/>
      <c r="E32" s="374"/>
      <c r="F32" s="374"/>
      <c r="G32" s="374"/>
      <c r="H32" s="373"/>
      <c r="I32" s="373"/>
    </row>
    <row r="33" spans="1:10" ht="20.25" customHeight="1">
      <c r="B33" s="370" t="str">
        <f>MASTER!A15</f>
        <v>मराठी</v>
      </c>
      <c r="C33" s="370"/>
      <c r="D33" s="367" t="str">
        <f>MASTER!B15</f>
        <v>श्री. कोटकर संदीप भास्कर</v>
      </c>
      <c r="E33" s="367"/>
      <c r="F33" s="367"/>
      <c r="G33" s="367"/>
      <c r="H33" s="366"/>
      <c r="I33" s="366"/>
    </row>
    <row r="34" spans="1:10" ht="20.25" customHeight="1">
      <c r="B34" s="370" t="str">
        <f>MASTER!A24</f>
        <v>NSQF</v>
      </c>
      <c r="C34" s="370"/>
      <c r="D34" s="367" t="str">
        <f>MASTER!B24</f>
        <v>श्री. देशमुख शैलेंद्र दत्तात्रय</v>
      </c>
      <c r="E34" s="367"/>
      <c r="F34" s="367"/>
      <c r="G34" s="367"/>
      <c r="H34" s="366"/>
      <c r="I34" s="366"/>
    </row>
    <row r="35" spans="1:10" ht="20.25" customHeight="1">
      <c r="B35" s="370" t="str">
        <f>MASTER!A17</f>
        <v>इंग्रजी</v>
      </c>
      <c r="C35" s="370"/>
      <c r="D35" s="367" t="str">
        <f>MASTER!B17</f>
        <v>श्री. ढगे भरत बुधाजी</v>
      </c>
      <c r="E35" s="367"/>
      <c r="F35" s="367"/>
      <c r="G35" s="367"/>
      <c r="H35" s="366"/>
      <c r="I35" s="366"/>
    </row>
    <row r="36" spans="1:10" ht="20.25" customHeight="1">
      <c r="B36" s="370" t="str">
        <f>MASTER!A18</f>
        <v>गणित</v>
      </c>
      <c r="C36" s="370"/>
      <c r="D36" s="367" t="str">
        <f>MASTER!B18</f>
        <v>श्री. कानकाटे आसाराम शंकर</v>
      </c>
      <c r="E36" s="367"/>
      <c r="F36" s="367"/>
      <c r="G36" s="367"/>
      <c r="H36" s="366"/>
      <c r="I36" s="366"/>
    </row>
    <row r="37" spans="1:10" ht="20.25" customHeight="1">
      <c r="B37" s="370" t="str">
        <f>MASTER!A19</f>
        <v>विज्ञान</v>
      </c>
      <c r="C37" s="370"/>
      <c r="D37" s="367" t="str">
        <f>MASTER!B19</f>
        <v>श्री. वाकचौरे सचिन माधवराव</v>
      </c>
      <c r="E37" s="367"/>
      <c r="F37" s="367"/>
      <c r="G37" s="367"/>
      <c r="H37" s="366"/>
      <c r="I37" s="366"/>
    </row>
    <row r="38" spans="1:10" ht="20.25" customHeight="1">
      <c r="B38" s="370" t="str">
        <f>MASTER!A20</f>
        <v>समाजशास्रे</v>
      </c>
      <c r="C38" s="370"/>
      <c r="D38" s="367" t="str">
        <f>MASTER!B20</f>
        <v>श्री. लेंडे के. व्ही./ श्री.कोटकर एस.बी.</v>
      </c>
      <c r="E38" s="367"/>
      <c r="F38" s="367"/>
      <c r="G38" s="367"/>
      <c r="H38" s="366"/>
      <c r="I38" s="366"/>
    </row>
    <row r="39" spans="1:10" ht="20.25" customHeight="1">
      <c r="B39" s="370" t="str">
        <f>MASTER!A21</f>
        <v>आरोग्य व शारीरिक शिक्षण</v>
      </c>
      <c r="C39" s="370"/>
      <c r="D39" s="367" t="str">
        <f>MASTER!B21</f>
        <v>श्री. खरात दिलीप मुरलीधर</v>
      </c>
      <c r="E39" s="367"/>
      <c r="F39" s="367"/>
      <c r="G39" s="367"/>
      <c r="H39" s="366"/>
      <c r="I39" s="366"/>
    </row>
    <row r="40" spans="1:10" ht="20.25" customHeight="1">
      <c r="B40" s="370" t="str">
        <f>MASTER!A22</f>
        <v>जलसुरक्षा</v>
      </c>
      <c r="C40" s="370"/>
      <c r="D40" s="367" t="str">
        <f>MASTER!B22</f>
        <v>श्री. कासार नामदेव रामनाथ</v>
      </c>
      <c r="E40" s="367"/>
      <c r="F40" s="367"/>
      <c r="G40" s="367"/>
      <c r="H40" s="366"/>
      <c r="I40" s="366"/>
    </row>
    <row r="41" spans="1:10" ht="20.25" customHeight="1">
      <c r="B41" s="370" t="str">
        <f>MASTER!A23</f>
        <v>स्काऊट गाईड</v>
      </c>
      <c r="C41" s="370"/>
      <c r="D41" s="367" t="str">
        <f>MASTER!B23</f>
        <v>श्री. शेटे मनोज पंढरीनाथ</v>
      </c>
      <c r="E41" s="367"/>
      <c r="F41" s="367"/>
      <c r="G41" s="367"/>
      <c r="H41" s="366"/>
      <c r="I41" s="366"/>
    </row>
    <row r="42" spans="1:10" ht="20.25" customHeight="1">
      <c r="B42" s="182"/>
      <c r="C42" s="182"/>
      <c r="D42" s="183"/>
      <c r="E42" s="183"/>
      <c r="F42" s="183"/>
      <c r="G42" s="183"/>
    </row>
    <row r="45" spans="1:10" ht="20.25" customHeight="1">
      <c r="A45" s="369" t="s">
        <v>99</v>
      </c>
      <c r="B45" s="369"/>
      <c r="C45" s="369"/>
      <c r="D45" s="369"/>
      <c r="E45" s="369"/>
      <c r="F45" s="369"/>
      <c r="G45" s="369"/>
      <c r="H45" s="369"/>
      <c r="I45" s="369"/>
      <c r="J45" s="369"/>
    </row>
  </sheetData>
  <sheetProtection algorithmName="SHA-512" hashValue="XC2ZLCb+RXQzuhGODUinI+d54etsgT+uaqvuFYBq2YB0DpsvdrHwBpklwa526ynM330lBeZaLarenwjCeVHjDw==" saltValue="h9qOa/KT5PZmAE98mmAWRg==" spinCount="100000" sheet="1" objects="1" scenarios="1"/>
  <mergeCells count="40">
    <mergeCell ref="A17:J18"/>
    <mergeCell ref="A3:J3"/>
    <mergeCell ref="A4:J6"/>
    <mergeCell ref="A7:J9"/>
    <mergeCell ref="A12:J13"/>
    <mergeCell ref="A15:J16"/>
    <mergeCell ref="A19:J20"/>
    <mergeCell ref="A21:J25"/>
    <mergeCell ref="A26:J30"/>
    <mergeCell ref="B31:C32"/>
    <mergeCell ref="D31:G32"/>
    <mergeCell ref="H31: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B38:C38"/>
    <mergeCell ref="D38:G38"/>
    <mergeCell ref="H38:I38"/>
    <mergeCell ref="B41:C41"/>
    <mergeCell ref="D41:G41"/>
    <mergeCell ref="H41:I41"/>
    <mergeCell ref="A45:J45"/>
    <mergeCell ref="B39:C39"/>
    <mergeCell ref="D39:G39"/>
    <mergeCell ref="H39:I39"/>
    <mergeCell ref="B40:C40"/>
    <mergeCell ref="D40:G40"/>
    <mergeCell ref="H40:I40"/>
  </mergeCells>
  <pageMargins left="0.51181102362204722" right="0.19685039370078741" top="0.35433070866141736" bottom="0.35433070866141736" header="0" footer="0"/>
  <pageSetup paperSize="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V150"/>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9" customWidth="1"/>
    <col min="2" max="2" width="20.85546875" style="19" customWidth="1"/>
    <col min="3" max="18" width="4.28515625" style="19" customWidth="1"/>
    <col min="19" max="19" width="4.7109375" style="19" customWidth="1"/>
    <col min="20" max="20" width="6.28515625" style="18" customWidth="1"/>
    <col min="21" max="21" width="11.28515625" style="19" customWidth="1"/>
    <col min="22" max="22" width="18" style="19" customWidth="1"/>
    <col min="23" max="16384" width="9.140625" style="19"/>
  </cols>
  <sheetData>
    <row r="1" spans="1:22" ht="17.45" customHeight="1">
      <c r="A1" s="416" t="str">
        <f>MASTER!B5</f>
        <v>अनुदानित माध्यमिक आश्रमशाळा, एकदरे, ता. अकोले जि. अहिल्यानगर</v>
      </c>
      <c r="B1" s="416"/>
      <c r="C1" s="416"/>
      <c r="D1" s="416"/>
      <c r="E1" s="416"/>
      <c r="F1" s="416"/>
      <c r="G1" s="416"/>
      <c r="H1" s="416"/>
      <c r="I1" s="416"/>
      <c r="J1" s="416"/>
      <c r="K1" s="416"/>
      <c r="L1" s="416"/>
      <c r="M1" s="416"/>
      <c r="N1" s="416"/>
      <c r="O1" s="416"/>
      <c r="P1" s="416"/>
      <c r="Q1" s="416"/>
      <c r="R1" s="416"/>
      <c r="S1" s="416"/>
    </row>
    <row r="2" spans="1:22" ht="17.25" customHeight="1">
      <c r="A2" s="416"/>
      <c r="B2" s="416"/>
      <c r="C2" s="416"/>
      <c r="D2" s="416"/>
      <c r="E2" s="416"/>
      <c r="F2" s="416"/>
      <c r="G2" s="416"/>
      <c r="H2" s="416"/>
      <c r="I2" s="416"/>
      <c r="J2" s="416"/>
      <c r="K2" s="416"/>
      <c r="L2" s="416"/>
      <c r="M2" s="416"/>
      <c r="N2" s="416"/>
      <c r="O2" s="416"/>
      <c r="P2" s="416"/>
      <c r="Q2" s="416"/>
      <c r="R2" s="416"/>
      <c r="S2" s="416"/>
    </row>
    <row r="3" spans="1:22" ht="17.45" customHeight="1">
      <c r="A3" s="932" t="str">
        <f>MASTER!D6</f>
        <v>इयत्ता- 9 वी</v>
      </c>
      <c r="B3" s="477"/>
      <c r="C3" s="477"/>
      <c r="D3" s="477"/>
      <c r="E3" s="477"/>
      <c r="F3" s="477"/>
      <c r="G3" s="423" t="str">
        <f>MASTER!F24</f>
        <v>विषय - NSQF</v>
      </c>
      <c r="H3" s="423"/>
      <c r="I3" s="423"/>
      <c r="J3" s="423"/>
      <c r="K3" s="423"/>
      <c r="L3" s="423"/>
      <c r="M3" s="423"/>
      <c r="N3" s="423"/>
      <c r="O3" s="423"/>
      <c r="P3" s="423"/>
      <c r="Q3" s="423"/>
      <c r="R3" s="423"/>
      <c r="S3" s="420"/>
      <c r="T3" s="306"/>
    </row>
    <row r="4" spans="1:22" ht="17.45" customHeight="1">
      <c r="A4" s="451" t="str">
        <f>MASTER!H15</f>
        <v>वार्षिक निकाल पत्रक (सन 2026-2027)</v>
      </c>
      <c r="B4" s="422"/>
      <c r="C4" s="422"/>
      <c r="D4" s="422"/>
      <c r="E4" s="422"/>
      <c r="F4" s="422"/>
      <c r="G4" s="422"/>
      <c r="H4" s="422"/>
      <c r="I4" s="422"/>
      <c r="J4" s="422"/>
      <c r="K4" s="422"/>
      <c r="L4" s="422"/>
      <c r="M4" s="422"/>
      <c r="N4" s="422"/>
      <c r="O4" s="422"/>
      <c r="P4" s="422"/>
      <c r="Q4" s="422"/>
      <c r="R4" s="422"/>
      <c r="S4" s="452"/>
      <c r="T4" s="306"/>
    </row>
    <row r="5" spans="1:22" ht="17.45" customHeight="1">
      <c r="A5" s="932" t="str">
        <f>MASTER!C7</f>
        <v>वर्ग शिक्षक- श्री. ढगे भरत बुधाजी</v>
      </c>
      <c r="B5" s="477"/>
      <c r="C5" s="477"/>
      <c r="D5" s="477"/>
      <c r="E5" s="477"/>
      <c r="F5" s="477"/>
      <c r="G5" s="933" t="str">
        <f>MASTER!C24</f>
        <v>विषय शिक्षक- श्री. देशमुख शैलेंद्र दत्तात्रय</v>
      </c>
      <c r="H5" s="933"/>
      <c r="I5" s="933"/>
      <c r="J5" s="933"/>
      <c r="K5" s="933"/>
      <c r="L5" s="933"/>
      <c r="M5" s="933"/>
      <c r="N5" s="933"/>
      <c r="O5" s="933"/>
      <c r="P5" s="933"/>
      <c r="Q5" s="933"/>
      <c r="R5" s="933"/>
      <c r="S5" s="934"/>
      <c r="T5" s="306"/>
    </row>
    <row r="6" spans="1:22" ht="17.45" customHeight="1">
      <c r="A6" s="409" t="s">
        <v>193</v>
      </c>
      <c r="B6" s="410" t="s">
        <v>0</v>
      </c>
      <c r="C6" s="935" t="s">
        <v>1</v>
      </c>
      <c r="D6" s="936"/>
      <c r="E6" s="936"/>
      <c r="F6" s="936"/>
      <c r="G6" s="937"/>
      <c r="H6" s="500" t="s">
        <v>337</v>
      </c>
      <c r="I6" s="935" t="s">
        <v>109</v>
      </c>
      <c r="J6" s="936"/>
      <c r="K6" s="936"/>
      <c r="L6" s="936"/>
      <c r="M6" s="937"/>
      <c r="N6" s="500" t="s">
        <v>337</v>
      </c>
      <c r="O6" s="410" t="s">
        <v>108</v>
      </c>
      <c r="P6" s="410"/>
      <c r="Q6" s="410"/>
      <c r="R6" s="410"/>
      <c r="S6" s="410"/>
      <c r="T6" s="306"/>
    </row>
    <row r="7" spans="1:22" ht="17.45" customHeight="1">
      <c r="A7" s="409"/>
      <c r="B7" s="410"/>
      <c r="C7" s="520" t="s">
        <v>354</v>
      </c>
      <c r="D7" s="520" t="s">
        <v>355</v>
      </c>
      <c r="E7" s="520" t="s">
        <v>356</v>
      </c>
      <c r="F7" s="520" t="s">
        <v>90</v>
      </c>
      <c r="G7" s="520" t="s">
        <v>6</v>
      </c>
      <c r="H7" s="501"/>
      <c r="I7" s="520" t="s">
        <v>354</v>
      </c>
      <c r="J7" s="520" t="s">
        <v>355</v>
      </c>
      <c r="K7" s="520" t="s">
        <v>356</v>
      </c>
      <c r="L7" s="520" t="s">
        <v>90</v>
      </c>
      <c r="M7" s="520" t="s">
        <v>6</v>
      </c>
      <c r="N7" s="501"/>
      <c r="O7" s="428" t="s">
        <v>107</v>
      </c>
      <c r="P7" s="519" t="s">
        <v>110</v>
      </c>
      <c r="Q7" s="449" t="s">
        <v>321</v>
      </c>
      <c r="R7" s="519" t="s">
        <v>6</v>
      </c>
      <c r="S7" s="428" t="s">
        <v>5</v>
      </c>
      <c r="T7" s="306"/>
    </row>
    <row r="8" spans="1:22" ht="17.45" customHeight="1">
      <c r="A8" s="409"/>
      <c r="B8" s="410"/>
      <c r="C8" s="522"/>
      <c r="D8" s="522"/>
      <c r="E8" s="522"/>
      <c r="F8" s="522"/>
      <c r="G8" s="522"/>
      <c r="H8" s="931"/>
      <c r="I8" s="522"/>
      <c r="J8" s="522"/>
      <c r="K8" s="522"/>
      <c r="L8" s="522"/>
      <c r="M8" s="522"/>
      <c r="N8" s="931"/>
      <c r="O8" s="428"/>
      <c r="P8" s="519"/>
      <c r="Q8" s="449"/>
      <c r="R8" s="519"/>
      <c r="S8" s="428"/>
      <c r="U8" s="18"/>
    </row>
    <row r="9" spans="1:22" s="23" customFormat="1" ht="17.45" customHeight="1">
      <c r="A9" s="409"/>
      <c r="B9" s="410"/>
      <c r="C9" s="20">
        <v>80</v>
      </c>
      <c r="D9" s="304">
        <f>ROUND((C9/80)*30,0)</f>
        <v>30</v>
      </c>
      <c r="E9" s="20">
        <v>50</v>
      </c>
      <c r="F9" s="20">
        <v>20</v>
      </c>
      <c r="G9" s="20">
        <f>SUM(E9:F9)</f>
        <v>70</v>
      </c>
      <c r="H9" s="20">
        <f>D9+G9</f>
        <v>100</v>
      </c>
      <c r="I9" s="20">
        <v>80</v>
      </c>
      <c r="J9" s="304">
        <f>ROUND((I9/80)*30,0)</f>
        <v>30</v>
      </c>
      <c r="K9" s="20">
        <v>50</v>
      </c>
      <c r="L9" s="20">
        <v>20</v>
      </c>
      <c r="M9" s="20">
        <f>SUM(K9:L9)</f>
        <v>70</v>
      </c>
      <c r="N9" s="20">
        <f>J9+M9</f>
        <v>100</v>
      </c>
      <c r="O9" s="21">
        <f>SUM(H9,N9)</f>
        <v>200</v>
      </c>
      <c r="P9" s="20">
        <f>ROUND(O9/2,0)</f>
        <v>100</v>
      </c>
      <c r="Q9" s="20" t="s">
        <v>322</v>
      </c>
      <c r="R9" s="21">
        <f>SUM(P9:Q9)</f>
        <v>100</v>
      </c>
      <c r="S9" s="20" t="str">
        <f>IF(R9&gt;=35,"Pass","Fail")</f>
        <v>Pass</v>
      </c>
      <c r="T9" s="22"/>
      <c r="U9" s="22"/>
      <c r="V9" s="22"/>
    </row>
    <row r="10" spans="1:22" ht="17.45" customHeight="1">
      <c r="A10" s="24">
        <f>'विद्य्र्थ्याची माहिती'!A10</f>
        <v>1</v>
      </c>
      <c r="B10" s="307" t="str">
        <f>'विद्य्र्थ्याची माहिती'!B10</f>
        <v>चि. समीर यशवंत देशमुख सखाराम</v>
      </c>
      <c r="C10" s="60">
        <v>40</v>
      </c>
      <c r="D10" s="65">
        <f t="shared" ref="D10:D11" si="0">ROUND((C10/80)*30,0)</f>
        <v>15</v>
      </c>
      <c r="E10" s="60">
        <v>25</v>
      </c>
      <c r="F10" s="60">
        <v>10</v>
      </c>
      <c r="G10" s="305">
        <f>SUM(E10:F10)</f>
        <v>35</v>
      </c>
      <c r="H10" s="305">
        <f>D10+G10</f>
        <v>50</v>
      </c>
      <c r="I10" s="60">
        <v>80</v>
      </c>
      <c r="J10" s="65">
        <f t="shared" ref="J10:J11" si="1">ROUND((I10/80)*30,0)</f>
        <v>30</v>
      </c>
      <c r="K10" s="60">
        <v>50</v>
      </c>
      <c r="L10" s="60">
        <v>20</v>
      </c>
      <c r="M10" s="305">
        <f>SUM(K10:L10)</f>
        <v>70</v>
      </c>
      <c r="N10" s="305">
        <f>J10+M10</f>
        <v>100</v>
      </c>
      <c r="O10" s="21">
        <f t="shared" ref="O10:O11" si="2">SUM(H10,N10)</f>
        <v>150</v>
      </c>
      <c r="P10" s="41">
        <f t="shared" ref="P10:P11" si="3">ROUND(O10/2,0)</f>
        <v>75</v>
      </c>
      <c r="Q10" s="58">
        <v>10</v>
      </c>
      <c r="R10" s="32">
        <f>SUM(P10:Q10)</f>
        <v>85</v>
      </c>
      <c r="S10" s="51" t="str">
        <f>IF(R10&gt;=35,"Pass","Fail")</f>
        <v>Pass</v>
      </c>
      <c r="T10" s="18">
        <f>E10+F10</f>
        <v>35</v>
      </c>
      <c r="U10" s="18">
        <f>K10+L10</f>
        <v>70</v>
      </c>
      <c r="V10" s="18"/>
    </row>
    <row r="11" spans="1:22" ht="17.45" customHeight="1">
      <c r="A11" s="24">
        <f>'विद्य्र्थ्याची माहिती'!A11</f>
        <v>2</v>
      </c>
      <c r="B11" s="307">
        <f>'विद्य्र्थ्याची माहिती'!B11</f>
        <v>0</v>
      </c>
      <c r="C11" s="60">
        <v>20</v>
      </c>
      <c r="D11" s="65">
        <f t="shared" si="0"/>
        <v>8</v>
      </c>
      <c r="E11" s="60">
        <v>12</v>
      </c>
      <c r="F11" s="60">
        <v>5</v>
      </c>
      <c r="G11" s="305">
        <f t="shared" ref="G11" si="4">SUM(E11:F11)</f>
        <v>17</v>
      </c>
      <c r="H11" s="305">
        <f t="shared" ref="H11" si="5">D11+G11</f>
        <v>25</v>
      </c>
      <c r="I11" s="60">
        <v>20</v>
      </c>
      <c r="J11" s="65">
        <f t="shared" si="1"/>
        <v>8</v>
      </c>
      <c r="K11" s="60">
        <v>12</v>
      </c>
      <c r="L11" s="60">
        <v>5</v>
      </c>
      <c r="M11" s="305">
        <f t="shared" ref="M11" si="6">SUM(K11:L11)</f>
        <v>17</v>
      </c>
      <c r="N11" s="305">
        <f t="shared" ref="N11" si="7">J11+M11</f>
        <v>25</v>
      </c>
      <c r="O11" s="21">
        <f t="shared" si="2"/>
        <v>50</v>
      </c>
      <c r="P11" s="41">
        <f t="shared" si="3"/>
        <v>25</v>
      </c>
      <c r="Q11" s="58">
        <v>8</v>
      </c>
      <c r="R11" s="32">
        <f t="shared" ref="R11" si="8">SUM(P11:Q11)</f>
        <v>33</v>
      </c>
      <c r="S11" s="51" t="str">
        <f t="shared" ref="S11:S74" si="9">IF(R11&gt;=35,"Pass","Fail")</f>
        <v>Fail</v>
      </c>
      <c r="T11" s="18">
        <f t="shared" ref="T11" si="10">E11+F11</f>
        <v>17</v>
      </c>
      <c r="U11" s="18">
        <f t="shared" ref="U11" si="11">K11+L11</f>
        <v>17</v>
      </c>
      <c r="V11" s="18"/>
    </row>
    <row r="12" spans="1:22" ht="17.45" customHeight="1">
      <c r="A12" s="24">
        <f>'विद्य्र्थ्याची माहिती'!A12</f>
        <v>3</v>
      </c>
      <c r="B12" s="307">
        <f>'विद्य्र्थ्याची माहिती'!B12</f>
        <v>0</v>
      </c>
      <c r="C12" s="60">
        <v>21</v>
      </c>
      <c r="D12" s="65">
        <f t="shared" ref="D12:D75" si="12">ROUND((C12/80)*30,0)</f>
        <v>8</v>
      </c>
      <c r="E12" s="60">
        <v>12</v>
      </c>
      <c r="F12" s="60">
        <v>5</v>
      </c>
      <c r="G12" s="305">
        <f t="shared" ref="G12:G75" si="13">SUM(E12:F12)</f>
        <v>17</v>
      </c>
      <c r="H12" s="305">
        <f t="shared" ref="H12:H75" si="14">D12+G12</f>
        <v>25</v>
      </c>
      <c r="I12" s="60">
        <v>21</v>
      </c>
      <c r="J12" s="65">
        <f t="shared" ref="J12:J75" si="15">ROUND((I12/80)*30,0)</f>
        <v>8</v>
      </c>
      <c r="K12" s="60">
        <v>12</v>
      </c>
      <c r="L12" s="60">
        <v>5</v>
      </c>
      <c r="M12" s="305">
        <f t="shared" ref="M12:M75" si="16">SUM(K12:L12)</f>
        <v>17</v>
      </c>
      <c r="N12" s="305">
        <f t="shared" ref="N12:N75" si="17">J12+M12</f>
        <v>25</v>
      </c>
      <c r="O12" s="21">
        <f t="shared" ref="O12:O75" si="18">SUM(H12,N12)</f>
        <v>50</v>
      </c>
      <c r="P12" s="41">
        <f t="shared" ref="P12:P75" si="19">ROUND(O12/2,0)</f>
        <v>25</v>
      </c>
      <c r="Q12" s="58">
        <v>6</v>
      </c>
      <c r="R12" s="32">
        <f t="shared" ref="R12:R75" si="20">SUM(P12:Q12)</f>
        <v>31</v>
      </c>
      <c r="S12" s="51" t="str">
        <f t="shared" si="9"/>
        <v>Fail</v>
      </c>
      <c r="T12" s="18">
        <f t="shared" ref="T12:T75" si="21">E12+F12</f>
        <v>17</v>
      </c>
      <c r="U12" s="18">
        <f t="shared" ref="U12:U75" si="22">K12+L12</f>
        <v>17</v>
      </c>
      <c r="V12" s="18"/>
    </row>
    <row r="13" spans="1:22" ht="17.45" customHeight="1">
      <c r="A13" s="24">
        <f>'विद्य्र्थ्याची माहिती'!A13</f>
        <v>4</v>
      </c>
      <c r="B13" s="307">
        <f>'विद्य्र्थ्याची माहिती'!B13</f>
        <v>0</v>
      </c>
      <c r="C13" s="60">
        <v>22</v>
      </c>
      <c r="D13" s="65">
        <f t="shared" si="12"/>
        <v>8</v>
      </c>
      <c r="E13" s="60">
        <v>12</v>
      </c>
      <c r="F13" s="60">
        <v>5</v>
      </c>
      <c r="G13" s="305">
        <f t="shared" si="13"/>
        <v>17</v>
      </c>
      <c r="H13" s="305">
        <f t="shared" si="14"/>
        <v>25</v>
      </c>
      <c r="I13" s="60">
        <v>22</v>
      </c>
      <c r="J13" s="65">
        <f t="shared" si="15"/>
        <v>8</v>
      </c>
      <c r="K13" s="60">
        <v>12</v>
      </c>
      <c r="L13" s="60">
        <v>5</v>
      </c>
      <c r="M13" s="305">
        <f t="shared" si="16"/>
        <v>17</v>
      </c>
      <c r="N13" s="305">
        <f t="shared" si="17"/>
        <v>25</v>
      </c>
      <c r="O13" s="21">
        <f t="shared" si="18"/>
        <v>50</v>
      </c>
      <c r="P13" s="41">
        <f t="shared" si="19"/>
        <v>25</v>
      </c>
      <c r="Q13" s="58">
        <v>4</v>
      </c>
      <c r="R13" s="32">
        <f t="shared" si="20"/>
        <v>29</v>
      </c>
      <c r="S13" s="51" t="str">
        <f t="shared" si="9"/>
        <v>Fail</v>
      </c>
      <c r="T13" s="18">
        <f t="shared" si="21"/>
        <v>17</v>
      </c>
      <c r="U13" s="18">
        <f t="shared" si="22"/>
        <v>17</v>
      </c>
      <c r="V13" s="18"/>
    </row>
    <row r="14" spans="1:22" ht="17.45" customHeight="1">
      <c r="A14" s="24">
        <f>'विद्य्र्थ्याची माहिती'!A14</f>
        <v>5</v>
      </c>
      <c r="B14" s="307">
        <f>'विद्य्र्थ्याची माहिती'!B14</f>
        <v>0</v>
      </c>
      <c r="C14" s="60">
        <v>75</v>
      </c>
      <c r="D14" s="65">
        <f t="shared" si="12"/>
        <v>28</v>
      </c>
      <c r="E14" s="60">
        <v>45</v>
      </c>
      <c r="F14" s="60">
        <v>20</v>
      </c>
      <c r="G14" s="305">
        <f t="shared" si="13"/>
        <v>65</v>
      </c>
      <c r="H14" s="305">
        <f t="shared" si="14"/>
        <v>93</v>
      </c>
      <c r="I14" s="60">
        <v>78</v>
      </c>
      <c r="J14" s="65">
        <f t="shared" si="15"/>
        <v>29</v>
      </c>
      <c r="K14" s="60">
        <v>45</v>
      </c>
      <c r="L14" s="60">
        <v>5</v>
      </c>
      <c r="M14" s="305">
        <f t="shared" si="16"/>
        <v>50</v>
      </c>
      <c r="N14" s="305">
        <f t="shared" si="17"/>
        <v>79</v>
      </c>
      <c r="O14" s="21">
        <f t="shared" si="18"/>
        <v>172</v>
      </c>
      <c r="P14" s="41">
        <f t="shared" si="19"/>
        <v>86</v>
      </c>
      <c r="Q14" s="58">
        <v>12</v>
      </c>
      <c r="R14" s="32">
        <f t="shared" si="20"/>
        <v>98</v>
      </c>
      <c r="S14" s="51" t="str">
        <f t="shared" si="9"/>
        <v>Pass</v>
      </c>
      <c r="T14" s="18">
        <f t="shared" si="21"/>
        <v>65</v>
      </c>
      <c r="U14" s="18">
        <f t="shared" si="22"/>
        <v>50</v>
      </c>
      <c r="V14" s="18"/>
    </row>
    <row r="15" spans="1:22" ht="17.45" customHeight="1">
      <c r="A15" s="24">
        <f>'विद्य्र्थ्याची माहिती'!A15</f>
        <v>6</v>
      </c>
      <c r="B15" s="307">
        <f>'विद्य्र्थ्याची माहिती'!B15</f>
        <v>0</v>
      </c>
      <c r="C15" s="60">
        <v>24</v>
      </c>
      <c r="D15" s="65">
        <f t="shared" si="12"/>
        <v>9</v>
      </c>
      <c r="E15" s="60">
        <v>12</v>
      </c>
      <c r="F15" s="60">
        <v>5</v>
      </c>
      <c r="G15" s="305">
        <f t="shared" si="13"/>
        <v>17</v>
      </c>
      <c r="H15" s="305">
        <f t="shared" si="14"/>
        <v>26</v>
      </c>
      <c r="I15" s="60">
        <v>24</v>
      </c>
      <c r="J15" s="65">
        <f t="shared" si="15"/>
        <v>9</v>
      </c>
      <c r="K15" s="60">
        <v>12</v>
      </c>
      <c r="L15" s="60">
        <v>5</v>
      </c>
      <c r="M15" s="305">
        <f t="shared" si="16"/>
        <v>17</v>
      </c>
      <c r="N15" s="305">
        <f t="shared" si="17"/>
        <v>26</v>
      </c>
      <c r="O15" s="21">
        <f t="shared" si="18"/>
        <v>52</v>
      </c>
      <c r="P15" s="41">
        <f t="shared" si="19"/>
        <v>26</v>
      </c>
      <c r="Q15" s="58">
        <v>4</v>
      </c>
      <c r="R15" s="32">
        <f t="shared" si="20"/>
        <v>30</v>
      </c>
      <c r="S15" s="51" t="str">
        <f t="shared" si="9"/>
        <v>Fail</v>
      </c>
      <c r="T15" s="18">
        <f t="shared" si="21"/>
        <v>17</v>
      </c>
      <c r="U15" s="18">
        <f t="shared" si="22"/>
        <v>17</v>
      </c>
      <c r="V15" s="18"/>
    </row>
    <row r="16" spans="1:22" ht="17.45" customHeight="1">
      <c r="A16" s="24">
        <f>'विद्य्र्थ्याची माहिती'!A16</f>
        <v>7</v>
      </c>
      <c r="B16" s="307">
        <f>'विद्य्र्थ्याची माहिती'!B16</f>
        <v>0</v>
      </c>
      <c r="C16" s="60">
        <v>25</v>
      </c>
      <c r="D16" s="65">
        <f t="shared" si="12"/>
        <v>9</v>
      </c>
      <c r="E16" s="60">
        <v>12</v>
      </c>
      <c r="F16" s="60">
        <v>5</v>
      </c>
      <c r="G16" s="305">
        <f t="shared" si="13"/>
        <v>17</v>
      </c>
      <c r="H16" s="305">
        <f t="shared" si="14"/>
        <v>26</v>
      </c>
      <c r="I16" s="60">
        <v>25</v>
      </c>
      <c r="J16" s="65">
        <f t="shared" si="15"/>
        <v>9</v>
      </c>
      <c r="K16" s="60">
        <v>12</v>
      </c>
      <c r="L16" s="60">
        <v>5</v>
      </c>
      <c r="M16" s="305">
        <f t="shared" si="16"/>
        <v>17</v>
      </c>
      <c r="N16" s="305">
        <f t="shared" si="17"/>
        <v>26</v>
      </c>
      <c r="O16" s="21">
        <f t="shared" si="18"/>
        <v>52</v>
      </c>
      <c r="P16" s="41">
        <f t="shared" si="19"/>
        <v>26</v>
      </c>
      <c r="Q16" s="58">
        <v>6</v>
      </c>
      <c r="R16" s="32">
        <f t="shared" si="20"/>
        <v>32</v>
      </c>
      <c r="S16" s="51" t="str">
        <f t="shared" si="9"/>
        <v>Fail</v>
      </c>
      <c r="T16" s="18">
        <f t="shared" si="21"/>
        <v>17</v>
      </c>
      <c r="U16" s="18">
        <f t="shared" si="22"/>
        <v>17</v>
      </c>
    </row>
    <row r="17" spans="1:21" ht="17.45" customHeight="1">
      <c r="A17" s="24">
        <f>'विद्य्र्थ्याची माहिती'!A17</f>
        <v>8</v>
      </c>
      <c r="B17" s="307">
        <f>'विद्य्र्थ्याची माहिती'!B17</f>
        <v>0</v>
      </c>
      <c r="C17" s="60">
        <v>26</v>
      </c>
      <c r="D17" s="65">
        <f t="shared" si="12"/>
        <v>10</v>
      </c>
      <c r="E17" s="60">
        <v>12</v>
      </c>
      <c r="F17" s="60">
        <v>5</v>
      </c>
      <c r="G17" s="305">
        <f t="shared" si="13"/>
        <v>17</v>
      </c>
      <c r="H17" s="305">
        <f t="shared" si="14"/>
        <v>27</v>
      </c>
      <c r="I17" s="60">
        <v>26</v>
      </c>
      <c r="J17" s="65">
        <f t="shared" si="15"/>
        <v>10</v>
      </c>
      <c r="K17" s="60">
        <v>12</v>
      </c>
      <c r="L17" s="60">
        <v>5</v>
      </c>
      <c r="M17" s="305">
        <f t="shared" si="16"/>
        <v>17</v>
      </c>
      <c r="N17" s="305">
        <f t="shared" si="17"/>
        <v>27</v>
      </c>
      <c r="O17" s="21">
        <f t="shared" si="18"/>
        <v>54</v>
      </c>
      <c r="P17" s="41">
        <f t="shared" si="19"/>
        <v>27</v>
      </c>
      <c r="Q17" s="58">
        <v>8</v>
      </c>
      <c r="R17" s="32">
        <f t="shared" si="20"/>
        <v>35</v>
      </c>
      <c r="S17" s="51" t="str">
        <f t="shared" si="9"/>
        <v>Pass</v>
      </c>
      <c r="T17" s="18">
        <f t="shared" si="21"/>
        <v>17</v>
      </c>
      <c r="U17" s="18">
        <f t="shared" si="22"/>
        <v>17</v>
      </c>
    </row>
    <row r="18" spans="1:21" ht="17.45" customHeight="1">
      <c r="A18" s="24">
        <f>'विद्य्र्थ्याची माहिती'!A18</f>
        <v>9</v>
      </c>
      <c r="B18" s="307">
        <f>'विद्य्र्थ्याची माहिती'!B18</f>
        <v>0</v>
      </c>
      <c r="C18" s="60">
        <v>27</v>
      </c>
      <c r="D18" s="65">
        <f t="shared" si="12"/>
        <v>10</v>
      </c>
      <c r="E18" s="60">
        <v>12</v>
      </c>
      <c r="F18" s="60">
        <v>5</v>
      </c>
      <c r="G18" s="305">
        <f t="shared" si="13"/>
        <v>17</v>
      </c>
      <c r="H18" s="305">
        <f t="shared" si="14"/>
        <v>27</v>
      </c>
      <c r="I18" s="60">
        <v>27</v>
      </c>
      <c r="J18" s="65">
        <f t="shared" si="15"/>
        <v>10</v>
      </c>
      <c r="K18" s="60">
        <v>12</v>
      </c>
      <c r="L18" s="60">
        <v>5</v>
      </c>
      <c r="M18" s="305">
        <f t="shared" si="16"/>
        <v>17</v>
      </c>
      <c r="N18" s="305">
        <f t="shared" si="17"/>
        <v>27</v>
      </c>
      <c r="O18" s="21">
        <f t="shared" si="18"/>
        <v>54</v>
      </c>
      <c r="P18" s="41">
        <f t="shared" si="19"/>
        <v>27</v>
      </c>
      <c r="Q18" s="58">
        <v>10</v>
      </c>
      <c r="R18" s="32">
        <f t="shared" si="20"/>
        <v>37</v>
      </c>
      <c r="S18" s="51" t="str">
        <f t="shared" si="9"/>
        <v>Pass</v>
      </c>
      <c r="T18" s="18">
        <f t="shared" si="21"/>
        <v>17</v>
      </c>
      <c r="U18" s="18">
        <f t="shared" si="22"/>
        <v>17</v>
      </c>
    </row>
    <row r="19" spans="1:21" ht="17.45" customHeight="1">
      <c r="A19" s="24">
        <f>'विद्य्र्थ्याची माहिती'!A19</f>
        <v>10</v>
      </c>
      <c r="B19" s="307">
        <f>'विद्य्र्थ्याची माहिती'!B19</f>
        <v>0</v>
      </c>
      <c r="C19" s="60">
        <v>28</v>
      </c>
      <c r="D19" s="65">
        <f t="shared" si="12"/>
        <v>11</v>
      </c>
      <c r="E19" s="60">
        <v>12</v>
      </c>
      <c r="F19" s="60">
        <v>5</v>
      </c>
      <c r="G19" s="305">
        <f t="shared" si="13"/>
        <v>17</v>
      </c>
      <c r="H19" s="305">
        <f t="shared" si="14"/>
        <v>28</v>
      </c>
      <c r="I19" s="60">
        <v>28</v>
      </c>
      <c r="J19" s="65">
        <f t="shared" si="15"/>
        <v>11</v>
      </c>
      <c r="K19" s="60">
        <v>12</v>
      </c>
      <c r="L19" s="60">
        <v>5</v>
      </c>
      <c r="M19" s="305">
        <f t="shared" si="16"/>
        <v>17</v>
      </c>
      <c r="N19" s="305">
        <f t="shared" si="17"/>
        <v>28</v>
      </c>
      <c r="O19" s="21">
        <f t="shared" si="18"/>
        <v>56</v>
      </c>
      <c r="P19" s="41">
        <f t="shared" si="19"/>
        <v>28</v>
      </c>
      <c r="Q19" s="58">
        <v>12</v>
      </c>
      <c r="R19" s="32">
        <f t="shared" si="20"/>
        <v>40</v>
      </c>
      <c r="S19" s="51" t="str">
        <f t="shared" si="9"/>
        <v>Pass</v>
      </c>
      <c r="T19" s="18">
        <f t="shared" si="21"/>
        <v>17</v>
      </c>
      <c r="U19" s="18">
        <f t="shared" si="22"/>
        <v>17</v>
      </c>
    </row>
    <row r="20" spans="1:21" ht="17.45" customHeight="1">
      <c r="A20" s="24">
        <f>'विद्य्र्थ्याची माहिती'!A20</f>
        <v>11</v>
      </c>
      <c r="B20" s="307">
        <f>'विद्य्र्थ्याची माहिती'!B20</f>
        <v>0</v>
      </c>
      <c r="C20" s="60">
        <v>29</v>
      </c>
      <c r="D20" s="65">
        <f t="shared" si="12"/>
        <v>11</v>
      </c>
      <c r="E20" s="60">
        <v>12</v>
      </c>
      <c r="F20" s="60">
        <v>5</v>
      </c>
      <c r="G20" s="305">
        <f t="shared" si="13"/>
        <v>17</v>
      </c>
      <c r="H20" s="305">
        <f t="shared" si="14"/>
        <v>28</v>
      </c>
      <c r="I20" s="60">
        <v>29</v>
      </c>
      <c r="J20" s="65">
        <f t="shared" si="15"/>
        <v>11</v>
      </c>
      <c r="K20" s="60">
        <v>12</v>
      </c>
      <c r="L20" s="60">
        <v>5</v>
      </c>
      <c r="M20" s="305">
        <f t="shared" si="16"/>
        <v>17</v>
      </c>
      <c r="N20" s="305">
        <f t="shared" si="17"/>
        <v>28</v>
      </c>
      <c r="O20" s="21">
        <f t="shared" si="18"/>
        <v>56</v>
      </c>
      <c r="P20" s="41">
        <f t="shared" si="19"/>
        <v>28</v>
      </c>
      <c r="Q20" s="58">
        <v>14</v>
      </c>
      <c r="R20" s="32">
        <f t="shared" si="20"/>
        <v>42</v>
      </c>
      <c r="S20" s="51" t="str">
        <f t="shared" si="9"/>
        <v>Pass</v>
      </c>
      <c r="T20" s="18">
        <f t="shared" si="21"/>
        <v>17</v>
      </c>
      <c r="U20" s="18">
        <f t="shared" si="22"/>
        <v>17</v>
      </c>
    </row>
    <row r="21" spans="1:21" ht="17.45" customHeight="1">
      <c r="A21" s="24">
        <f>'विद्य्र्थ्याची माहिती'!A21</f>
        <v>12</v>
      </c>
      <c r="B21" s="307">
        <f>'विद्य्र्थ्याची माहिती'!B21</f>
        <v>0</v>
      </c>
      <c r="C21" s="60">
        <v>30</v>
      </c>
      <c r="D21" s="65">
        <f t="shared" si="12"/>
        <v>11</v>
      </c>
      <c r="E21" s="60">
        <v>12</v>
      </c>
      <c r="F21" s="60">
        <v>5</v>
      </c>
      <c r="G21" s="305">
        <f t="shared" si="13"/>
        <v>17</v>
      </c>
      <c r="H21" s="305">
        <f t="shared" si="14"/>
        <v>28</v>
      </c>
      <c r="I21" s="60">
        <v>30</v>
      </c>
      <c r="J21" s="65">
        <f t="shared" si="15"/>
        <v>11</v>
      </c>
      <c r="K21" s="60">
        <v>12</v>
      </c>
      <c r="L21" s="60">
        <v>5</v>
      </c>
      <c r="M21" s="305">
        <f t="shared" si="16"/>
        <v>17</v>
      </c>
      <c r="N21" s="305">
        <f t="shared" si="17"/>
        <v>28</v>
      </c>
      <c r="O21" s="21">
        <f t="shared" si="18"/>
        <v>56</v>
      </c>
      <c r="P21" s="41">
        <f t="shared" si="19"/>
        <v>28</v>
      </c>
      <c r="Q21" s="58" t="s">
        <v>322</v>
      </c>
      <c r="R21" s="32">
        <f t="shared" si="20"/>
        <v>28</v>
      </c>
      <c r="S21" s="51" t="str">
        <f t="shared" si="9"/>
        <v>Fail</v>
      </c>
      <c r="T21" s="18">
        <f t="shared" si="21"/>
        <v>17</v>
      </c>
      <c r="U21" s="18">
        <f t="shared" si="22"/>
        <v>17</v>
      </c>
    </row>
    <row r="22" spans="1:21" ht="17.45" customHeight="1">
      <c r="A22" s="24">
        <f>'विद्य्र्थ्याची माहिती'!A22</f>
        <v>13</v>
      </c>
      <c r="B22" s="307">
        <f>'विद्य्र्थ्याची माहिती'!B22</f>
        <v>0</v>
      </c>
      <c r="C22" s="60">
        <v>31</v>
      </c>
      <c r="D22" s="65">
        <f t="shared" si="12"/>
        <v>12</v>
      </c>
      <c r="E22" s="60">
        <v>12</v>
      </c>
      <c r="F22" s="60">
        <v>5</v>
      </c>
      <c r="G22" s="305">
        <f t="shared" si="13"/>
        <v>17</v>
      </c>
      <c r="H22" s="305">
        <f t="shared" si="14"/>
        <v>29</v>
      </c>
      <c r="I22" s="60">
        <v>31</v>
      </c>
      <c r="J22" s="65">
        <f t="shared" si="15"/>
        <v>12</v>
      </c>
      <c r="K22" s="60">
        <v>12</v>
      </c>
      <c r="L22" s="60">
        <v>5</v>
      </c>
      <c r="M22" s="305">
        <f t="shared" si="16"/>
        <v>17</v>
      </c>
      <c r="N22" s="305">
        <f t="shared" si="17"/>
        <v>29</v>
      </c>
      <c r="O22" s="21">
        <f t="shared" si="18"/>
        <v>58</v>
      </c>
      <c r="P22" s="41">
        <f t="shared" si="19"/>
        <v>29</v>
      </c>
      <c r="Q22" s="58" t="s">
        <v>322</v>
      </c>
      <c r="R22" s="32">
        <f t="shared" si="20"/>
        <v>29</v>
      </c>
      <c r="S22" s="51" t="str">
        <f t="shared" si="9"/>
        <v>Fail</v>
      </c>
      <c r="T22" s="18">
        <f t="shared" si="21"/>
        <v>17</v>
      </c>
      <c r="U22" s="18">
        <f t="shared" si="22"/>
        <v>17</v>
      </c>
    </row>
    <row r="23" spans="1:21" ht="17.45" customHeight="1">
      <c r="A23" s="24">
        <f>'विद्य्र्थ्याची माहिती'!A23</f>
        <v>14</v>
      </c>
      <c r="B23" s="307">
        <f>'विद्य्र्थ्याची माहिती'!B23</f>
        <v>0</v>
      </c>
      <c r="C23" s="60">
        <v>32</v>
      </c>
      <c r="D23" s="65">
        <f t="shared" si="12"/>
        <v>12</v>
      </c>
      <c r="E23" s="60">
        <v>12</v>
      </c>
      <c r="F23" s="60">
        <v>5</v>
      </c>
      <c r="G23" s="305">
        <f t="shared" si="13"/>
        <v>17</v>
      </c>
      <c r="H23" s="305">
        <f t="shared" si="14"/>
        <v>29</v>
      </c>
      <c r="I23" s="60">
        <v>32</v>
      </c>
      <c r="J23" s="65">
        <f t="shared" si="15"/>
        <v>12</v>
      </c>
      <c r="K23" s="60">
        <v>12</v>
      </c>
      <c r="L23" s="60">
        <v>5</v>
      </c>
      <c r="M23" s="305">
        <f t="shared" si="16"/>
        <v>17</v>
      </c>
      <c r="N23" s="305">
        <f t="shared" si="17"/>
        <v>29</v>
      </c>
      <c r="O23" s="21">
        <f t="shared" si="18"/>
        <v>58</v>
      </c>
      <c r="P23" s="41">
        <f t="shared" si="19"/>
        <v>29</v>
      </c>
      <c r="Q23" s="58" t="s">
        <v>322</v>
      </c>
      <c r="R23" s="32">
        <f t="shared" si="20"/>
        <v>29</v>
      </c>
      <c r="S23" s="51" t="str">
        <f t="shared" si="9"/>
        <v>Fail</v>
      </c>
      <c r="T23" s="18">
        <f t="shared" si="21"/>
        <v>17</v>
      </c>
      <c r="U23" s="18">
        <f t="shared" si="22"/>
        <v>17</v>
      </c>
    </row>
    <row r="24" spans="1:21" ht="17.45" customHeight="1">
      <c r="A24" s="24">
        <f>'विद्य्र्थ्याची माहिती'!A24</f>
        <v>15</v>
      </c>
      <c r="B24" s="307">
        <f>'विद्य्र्थ्याची माहिती'!B24</f>
        <v>0</v>
      </c>
      <c r="C24" s="60">
        <v>33</v>
      </c>
      <c r="D24" s="65">
        <f t="shared" si="12"/>
        <v>12</v>
      </c>
      <c r="E24" s="60">
        <v>12</v>
      </c>
      <c r="F24" s="60">
        <v>5</v>
      </c>
      <c r="G24" s="305">
        <f t="shared" si="13"/>
        <v>17</v>
      </c>
      <c r="H24" s="305">
        <f t="shared" si="14"/>
        <v>29</v>
      </c>
      <c r="I24" s="60">
        <v>33</v>
      </c>
      <c r="J24" s="65">
        <f t="shared" si="15"/>
        <v>12</v>
      </c>
      <c r="K24" s="60">
        <v>12</v>
      </c>
      <c r="L24" s="60">
        <v>5</v>
      </c>
      <c r="M24" s="305">
        <f t="shared" si="16"/>
        <v>17</v>
      </c>
      <c r="N24" s="305">
        <f t="shared" si="17"/>
        <v>29</v>
      </c>
      <c r="O24" s="21">
        <f t="shared" si="18"/>
        <v>58</v>
      </c>
      <c r="P24" s="41">
        <f t="shared" si="19"/>
        <v>29</v>
      </c>
      <c r="Q24" s="58" t="s">
        <v>322</v>
      </c>
      <c r="R24" s="32">
        <f t="shared" si="20"/>
        <v>29</v>
      </c>
      <c r="S24" s="51" t="str">
        <f t="shared" si="9"/>
        <v>Fail</v>
      </c>
      <c r="T24" s="18">
        <f t="shared" si="21"/>
        <v>17</v>
      </c>
      <c r="U24" s="18">
        <f t="shared" si="22"/>
        <v>17</v>
      </c>
    </row>
    <row r="25" spans="1:21" ht="17.45" customHeight="1">
      <c r="A25" s="24">
        <f>'विद्य्र्थ्याची माहिती'!A25</f>
        <v>16</v>
      </c>
      <c r="B25" s="307">
        <f>'विद्य्र्थ्याची माहिती'!B25</f>
        <v>0</v>
      </c>
      <c r="C25" s="60">
        <v>34</v>
      </c>
      <c r="D25" s="65">
        <f t="shared" si="12"/>
        <v>13</v>
      </c>
      <c r="E25" s="60">
        <v>12</v>
      </c>
      <c r="F25" s="60">
        <v>5</v>
      </c>
      <c r="G25" s="305">
        <f t="shared" si="13"/>
        <v>17</v>
      </c>
      <c r="H25" s="305">
        <f t="shared" si="14"/>
        <v>30</v>
      </c>
      <c r="I25" s="60">
        <v>34</v>
      </c>
      <c r="J25" s="65">
        <f t="shared" si="15"/>
        <v>13</v>
      </c>
      <c r="K25" s="60">
        <v>12</v>
      </c>
      <c r="L25" s="60">
        <v>5</v>
      </c>
      <c r="M25" s="305">
        <f t="shared" si="16"/>
        <v>17</v>
      </c>
      <c r="N25" s="305">
        <f t="shared" si="17"/>
        <v>30</v>
      </c>
      <c r="O25" s="21">
        <f t="shared" si="18"/>
        <v>60</v>
      </c>
      <c r="P25" s="41">
        <f t="shared" si="19"/>
        <v>30</v>
      </c>
      <c r="Q25" s="58" t="s">
        <v>322</v>
      </c>
      <c r="R25" s="32">
        <f t="shared" si="20"/>
        <v>30</v>
      </c>
      <c r="S25" s="51" t="str">
        <f t="shared" si="9"/>
        <v>Fail</v>
      </c>
      <c r="T25" s="18">
        <f t="shared" si="21"/>
        <v>17</v>
      </c>
      <c r="U25" s="18">
        <f t="shared" si="22"/>
        <v>17</v>
      </c>
    </row>
    <row r="26" spans="1:21" ht="17.45" customHeight="1">
      <c r="A26" s="24">
        <f>'विद्य्र्थ्याची माहिती'!A26</f>
        <v>17</v>
      </c>
      <c r="B26" s="307">
        <f>'विद्य्र्थ्याची माहिती'!B26</f>
        <v>0</v>
      </c>
      <c r="C26" s="60">
        <v>35</v>
      </c>
      <c r="D26" s="65">
        <f t="shared" si="12"/>
        <v>13</v>
      </c>
      <c r="E26" s="60">
        <v>12</v>
      </c>
      <c r="F26" s="60">
        <v>5</v>
      </c>
      <c r="G26" s="305">
        <f t="shared" si="13"/>
        <v>17</v>
      </c>
      <c r="H26" s="305">
        <f t="shared" si="14"/>
        <v>30</v>
      </c>
      <c r="I26" s="60">
        <v>35</v>
      </c>
      <c r="J26" s="65">
        <f t="shared" si="15"/>
        <v>13</v>
      </c>
      <c r="K26" s="60">
        <v>12</v>
      </c>
      <c r="L26" s="60">
        <v>5</v>
      </c>
      <c r="M26" s="305">
        <f t="shared" si="16"/>
        <v>17</v>
      </c>
      <c r="N26" s="305">
        <f t="shared" si="17"/>
        <v>30</v>
      </c>
      <c r="O26" s="21">
        <f t="shared" si="18"/>
        <v>60</v>
      </c>
      <c r="P26" s="41">
        <f t="shared" si="19"/>
        <v>30</v>
      </c>
      <c r="Q26" s="58" t="s">
        <v>322</v>
      </c>
      <c r="R26" s="32">
        <f t="shared" si="20"/>
        <v>30</v>
      </c>
      <c r="S26" s="51" t="str">
        <f t="shared" si="9"/>
        <v>Fail</v>
      </c>
      <c r="T26" s="18">
        <f t="shared" si="21"/>
        <v>17</v>
      </c>
      <c r="U26" s="18">
        <f t="shared" si="22"/>
        <v>17</v>
      </c>
    </row>
    <row r="27" spans="1:21" ht="17.45" customHeight="1">
      <c r="A27" s="24">
        <f>'विद्य्र्थ्याची माहिती'!A27</f>
        <v>18</v>
      </c>
      <c r="B27" s="307">
        <f>'विद्य्र्थ्याची माहिती'!B27</f>
        <v>0</v>
      </c>
      <c r="C27" s="60">
        <v>36</v>
      </c>
      <c r="D27" s="65">
        <f t="shared" si="12"/>
        <v>14</v>
      </c>
      <c r="E27" s="60">
        <v>12</v>
      </c>
      <c r="F27" s="60">
        <v>5</v>
      </c>
      <c r="G27" s="305">
        <f t="shared" si="13"/>
        <v>17</v>
      </c>
      <c r="H27" s="305">
        <f t="shared" si="14"/>
        <v>31</v>
      </c>
      <c r="I27" s="60">
        <v>36</v>
      </c>
      <c r="J27" s="65">
        <f t="shared" si="15"/>
        <v>14</v>
      </c>
      <c r="K27" s="60">
        <v>12</v>
      </c>
      <c r="L27" s="60">
        <v>5</v>
      </c>
      <c r="M27" s="305">
        <f t="shared" si="16"/>
        <v>17</v>
      </c>
      <c r="N27" s="305">
        <f t="shared" si="17"/>
        <v>31</v>
      </c>
      <c r="O27" s="21">
        <f t="shared" si="18"/>
        <v>62</v>
      </c>
      <c r="P27" s="41">
        <f t="shared" si="19"/>
        <v>31</v>
      </c>
      <c r="Q27" s="58" t="s">
        <v>322</v>
      </c>
      <c r="R27" s="32">
        <f t="shared" si="20"/>
        <v>31</v>
      </c>
      <c r="S27" s="51" t="str">
        <f t="shared" si="9"/>
        <v>Fail</v>
      </c>
      <c r="T27" s="18">
        <f t="shared" si="21"/>
        <v>17</v>
      </c>
      <c r="U27" s="18">
        <f t="shared" si="22"/>
        <v>17</v>
      </c>
    </row>
    <row r="28" spans="1:21" ht="17.45" customHeight="1">
      <c r="A28" s="24">
        <f>'विद्य्र्थ्याची माहिती'!A28</f>
        <v>19</v>
      </c>
      <c r="B28" s="307">
        <f>'विद्य्र्थ्याची माहिती'!B28</f>
        <v>0</v>
      </c>
      <c r="C28" s="60">
        <v>37</v>
      </c>
      <c r="D28" s="65">
        <f t="shared" si="12"/>
        <v>14</v>
      </c>
      <c r="E28" s="60">
        <v>12</v>
      </c>
      <c r="F28" s="60">
        <v>5</v>
      </c>
      <c r="G28" s="305">
        <f t="shared" si="13"/>
        <v>17</v>
      </c>
      <c r="H28" s="305">
        <f t="shared" si="14"/>
        <v>31</v>
      </c>
      <c r="I28" s="60">
        <v>37</v>
      </c>
      <c r="J28" s="65">
        <f t="shared" si="15"/>
        <v>14</v>
      </c>
      <c r="K28" s="60">
        <v>12</v>
      </c>
      <c r="L28" s="60">
        <v>5</v>
      </c>
      <c r="M28" s="305">
        <f t="shared" si="16"/>
        <v>17</v>
      </c>
      <c r="N28" s="305">
        <f t="shared" si="17"/>
        <v>31</v>
      </c>
      <c r="O28" s="21">
        <f t="shared" si="18"/>
        <v>62</v>
      </c>
      <c r="P28" s="41">
        <f t="shared" si="19"/>
        <v>31</v>
      </c>
      <c r="Q28" s="58" t="s">
        <v>322</v>
      </c>
      <c r="R28" s="32">
        <f t="shared" si="20"/>
        <v>31</v>
      </c>
      <c r="S28" s="51" t="str">
        <f t="shared" si="9"/>
        <v>Fail</v>
      </c>
      <c r="T28" s="18">
        <f t="shared" si="21"/>
        <v>17</v>
      </c>
      <c r="U28" s="18">
        <f t="shared" si="22"/>
        <v>17</v>
      </c>
    </row>
    <row r="29" spans="1:21" ht="17.45" customHeight="1">
      <c r="A29" s="24">
        <f>'विद्य्र्थ्याची माहिती'!A29</f>
        <v>20</v>
      </c>
      <c r="B29" s="307">
        <f>'विद्य्र्थ्याची माहिती'!B29</f>
        <v>0</v>
      </c>
      <c r="C29" s="60">
        <v>38</v>
      </c>
      <c r="D29" s="65">
        <f t="shared" si="12"/>
        <v>14</v>
      </c>
      <c r="E29" s="60">
        <v>12</v>
      </c>
      <c r="F29" s="60">
        <v>5</v>
      </c>
      <c r="G29" s="305">
        <f t="shared" si="13"/>
        <v>17</v>
      </c>
      <c r="H29" s="305">
        <f t="shared" si="14"/>
        <v>31</v>
      </c>
      <c r="I29" s="60">
        <v>38</v>
      </c>
      <c r="J29" s="65">
        <f t="shared" si="15"/>
        <v>14</v>
      </c>
      <c r="K29" s="60">
        <v>12</v>
      </c>
      <c r="L29" s="60">
        <v>5</v>
      </c>
      <c r="M29" s="305">
        <f t="shared" si="16"/>
        <v>17</v>
      </c>
      <c r="N29" s="305">
        <f t="shared" si="17"/>
        <v>31</v>
      </c>
      <c r="O29" s="21">
        <f t="shared" si="18"/>
        <v>62</v>
      </c>
      <c r="P29" s="41">
        <f t="shared" si="19"/>
        <v>31</v>
      </c>
      <c r="Q29" s="58" t="s">
        <v>322</v>
      </c>
      <c r="R29" s="32">
        <f t="shared" si="20"/>
        <v>31</v>
      </c>
      <c r="S29" s="51" t="str">
        <f t="shared" si="9"/>
        <v>Fail</v>
      </c>
      <c r="T29" s="18">
        <f t="shared" si="21"/>
        <v>17</v>
      </c>
      <c r="U29" s="18">
        <f t="shared" si="22"/>
        <v>17</v>
      </c>
    </row>
    <row r="30" spans="1:21" ht="17.45" customHeight="1">
      <c r="A30" s="24">
        <f>'विद्य्र्थ्याची माहिती'!A30</f>
        <v>21</v>
      </c>
      <c r="B30" s="307">
        <f>'विद्य्र्थ्याची माहिती'!B30</f>
        <v>0</v>
      </c>
      <c r="C30" s="60">
        <v>39</v>
      </c>
      <c r="D30" s="65">
        <f t="shared" si="12"/>
        <v>15</v>
      </c>
      <c r="E30" s="60">
        <v>12</v>
      </c>
      <c r="F30" s="60">
        <v>5</v>
      </c>
      <c r="G30" s="305">
        <f t="shared" si="13"/>
        <v>17</v>
      </c>
      <c r="H30" s="305">
        <f t="shared" si="14"/>
        <v>32</v>
      </c>
      <c r="I30" s="60">
        <v>39</v>
      </c>
      <c r="J30" s="65">
        <f t="shared" si="15"/>
        <v>15</v>
      </c>
      <c r="K30" s="60">
        <v>12</v>
      </c>
      <c r="L30" s="60">
        <v>5</v>
      </c>
      <c r="M30" s="305">
        <f t="shared" si="16"/>
        <v>17</v>
      </c>
      <c r="N30" s="305">
        <f t="shared" si="17"/>
        <v>32</v>
      </c>
      <c r="O30" s="21">
        <f t="shared" si="18"/>
        <v>64</v>
      </c>
      <c r="P30" s="41">
        <f t="shared" si="19"/>
        <v>32</v>
      </c>
      <c r="Q30" s="58" t="s">
        <v>322</v>
      </c>
      <c r="R30" s="32">
        <f t="shared" si="20"/>
        <v>32</v>
      </c>
      <c r="S30" s="51" t="str">
        <f t="shared" si="9"/>
        <v>Fail</v>
      </c>
      <c r="T30" s="18">
        <f t="shared" si="21"/>
        <v>17</v>
      </c>
      <c r="U30" s="18">
        <f t="shared" si="22"/>
        <v>17</v>
      </c>
    </row>
    <row r="31" spans="1:21" ht="17.45" customHeight="1">
      <c r="A31" s="24">
        <f>'विद्य्र्थ्याची माहिती'!A31</f>
        <v>22</v>
      </c>
      <c r="B31" s="307">
        <f>'विद्य्र्थ्याची माहिती'!B31</f>
        <v>0</v>
      </c>
      <c r="C31" s="60">
        <v>40</v>
      </c>
      <c r="D31" s="65">
        <f t="shared" si="12"/>
        <v>15</v>
      </c>
      <c r="E31" s="60">
        <v>12</v>
      </c>
      <c r="F31" s="60">
        <v>5</v>
      </c>
      <c r="G31" s="305">
        <f t="shared" si="13"/>
        <v>17</v>
      </c>
      <c r="H31" s="305">
        <f t="shared" si="14"/>
        <v>32</v>
      </c>
      <c r="I31" s="60">
        <v>40</v>
      </c>
      <c r="J31" s="65">
        <f t="shared" si="15"/>
        <v>15</v>
      </c>
      <c r="K31" s="60">
        <v>12</v>
      </c>
      <c r="L31" s="60">
        <v>5</v>
      </c>
      <c r="M31" s="305">
        <f t="shared" si="16"/>
        <v>17</v>
      </c>
      <c r="N31" s="305">
        <f t="shared" si="17"/>
        <v>32</v>
      </c>
      <c r="O31" s="21">
        <f t="shared" si="18"/>
        <v>64</v>
      </c>
      <c r="P31" s="41">
        <f t="shared" si="19"/>
        <v>32</v>
      </c>
      <c r="Q31" s="58" t="s">
        <v>322</v>
      </c>
      <c r="R31" s="32">
        <f t="shared" si="20"/>
        <v>32</v>
      </c>
      <c r="S31" s="51" t="str">
        <f t="shared" si="9"/>
        <v>Fail</v>
      </c>
      <c r="T31" s="18">
        <f t="shared" si="21"/>
        <v>17</v>
      </c>
      <c r="U31" s="18">
        <f t="shared" si="22"/>
        <v>17</v>
      </c>
    </row>
    <row r="32" spans="1:21" ht="17.45" customHeight="1">
      <c r="A32" s="24">
        <f>'विद्य्र्थ्याची माहिती'!A32</f>
        <v>23</v>
      </c>
      <c r="B32" s="307">
        <f>'विद्य्र्थ्याची माहिती'!B32</f>
        <v>0</v>
      </c>
      <c r="C32" s="60">
        <v>41</v>
      </c>
      <c r="D32" s="65">
        <f t="shared" si="12"/>
        <v>15</v>
      </c>
      <c r="E32" s="60">
        <v>12</v>
      </c>
      <c r="F32" s="60">
        <v>5</v>
      </c>
      <c r="G32" s="305">
        <f t="shared" si="13"/>
        <v>17</v>
      </c>
      <c r="H32" s="305">
        <f t="shared" si="14"/>
        <v>32</v>
      </c>
      <c r="I32" s="60">
        <v>41</v>
      </c>
      <c r="J32" s="65">
        <f t="shared" si="15"/>
        <v>15</v>
      </c>
      <c r="K32" s="60">
        <v>12</v>
      </c>
      <c r="L32" s="60">
        <v>5</v>
      </c>
      <c r="M32" s="305">
        <f t="shared" si="16"/>
        <v>17</v>
      </c>
      <c r="N32" s="305">
        <f t="shared" si="17"/>
        <v>32</v>
      </c>
      <c r="O32" s="21">
        <f t="shared" si="18"/>
        <v>64</v>
      </c>
      <c r="P32" s="41">
        <f t="shared" si="19"/>
        <v>32</v>
      </c>
      <c r="Q32" s="58" t="s">
        <v>322</v>
      </c>
      <c r="R32" s="32">
        <f t="shared" si="20"/>
        <v>32</v>
      </c>
      <c r="S32" s="51" t="str">
        <f t="shared" si="9"/>
        <v>Fail</v>
      </c>
      <c r="T32" s="18">
        <f t="shared" si="21"/>
        <v>17</v>
      </c>
      <c r="U32" s="18">
        <f t="shared" si="22"/>
        <v>17</v>
      </c>
    </row>
    <row r="33" spans="1:21" ht="17.45" customHeight="1">
      <c r="A33" s="24">
        <f>'विद्य्र्थ्याची माहिती'!A33</f>
        <v>24</v>
      </c>
      <c r="B33" s="307">
        <f>'विद्य्र्थ्याची माहिती'!B33</f>
        <v>0</v>
      </c>
      <c r="C33" s="60">
        <v>42</v>
      </c>
      <c r="D33" s="65">
        <f t="shared" si="12"/>
        <v>16</v>
      </c>
      <c r="E33" s="60">
        <v>12</v>
      </c>
      <c r="F33" s="60">
        <v>5</v>
      </c>
      <c r="G33" s="305">
        <f t="shared" si="13"/>
        <v>17</v>
      </c>
      <c r="H33" s="305">
        <f t="shared" si="14"/>
        <v>33</v>
      </c>
      <c r="I33" s="60">
        <v>42</v>
      </c>
      <c r="J33" s="65">
        <f t="shared" si="15"/>
        <v>16</v>
      </c>
      <c r="K33" s="60">
        <v>12</v>
      </c>
      <c r="L33" s="60">
        <v>5</v>
      </c>
      <c r="M33" s="305">
        <f t="shared" si="16"/>
        <v>17</v>
      </c>
      <c r="N33" s="305">
        <f t="shared" si="17"/>
        <v>33</v>
      </c>
      <c r="O33" s="21">
        <f t="shared" si="18"/>
        <v>66</v>
      </c>
      <c r="P33" s="41">
        <f t="shared" si="19"/>
        <v>33</v>
      </c>
      <c r="Q33" s="58" t="s">
        <v>322</v>
      </c>
      <c r="R33" s="32">
        <f t="shared" si="20"/>
        <v>33</v>
      </c>
      <c r="S33" s="51" t="str">
        <f t="shared" si="9"/>
        <v>Fail</v>
      </c>
      <c r="T33" s="18">
        <f t="shared" si="21"/>
        <v>17</v>
      </c>
      <c r="U33" s="18">
        <f t="shared" si="22"/>
        <v>17</v>
      </c>
    </row>
    <row r="34" spans="1:21" ht="17.45" customHeight="1">
      <c r="A34" s="24">
        <f>'विद्य्र्थ्याची माहिती'!A34</f>
        <v>25</v>
      </c>
      <c r="B34" s="307">
        <f>'विद्य्र्थ्याची माहिती'!B34</f>
        <v>0</v>
      </c>
      <c r="C34" s="60">
        <v>43</v>
      </c>
      <c r="D34" s="65">
        <f t="shared" si="12"/>
        <v>16</v>
      </c>
      <c r="E34" s="60">
        <v>12</v>
      </c>
      <c r="F34" s="60">
        <v>5</v>
      </c>
      <c r="G34" s="305">
        <f t="shared" si="13"/>
        <v>17</v>
      </c>
      <c r="H34" s="305">
        <f t="shared" si="14"/>
        <v>33</v>
      </c>
      <c r="I34" s="60">
        <v>43</v>
      </c>
      <c r="J34" s="65">
        <f t="shared" si="15"/>
        <v>16</v>
      </c>
      <c r="K34" s="60">
        <v>12</v>
      </c>
      <c r="L34" s="60">
        <v>5</v>
      </c>
      <c r="M34" s="305">
        <f t="shared" si="16"/>
        <v>17</v>
      </c>
      <c r="N34" s="305">
        <f t="shared" si="17"/>
        <v>33</v>
      </c>
      <c r="O34" s="21">
        <f t="shared" si="18"/>
        <v>66</v>
      </c>
      <c r="P34" s="41">
        <f t="shared" si="19"/>
        <v>33</v>
      </c>
      <c r="Q34" s="58" t="s">
        <v>322</v>
      </c>
      <c r="R34" s="32">
        <f t="shared" si="20"/>
        <v>33</v>
      </c>
      <c r="S34" s="51" t="str">
        <f t="shared" si="9"/>
        <v>Fail</v>
      </c>
      <c r="T34" s="18">
        <f t="shared" si="21"/>
        <v>17</v>
      </c>
      <c r="U34" s="18">
        <f t="shared" si="22"/>
        <v>17</v>
      </c>
    </row>
    <row r="35" spans="1:21" ht="17.45" customHeight="1">
      <c r="A35" s="24">
        <f>'विद्य्र्थ्याची माहिती'!A35</f>
        <v>26</v>
      </c>
      <c r="B35" s="307">
        <f>'विद्य्र्थ्याची माहिती'!B35</f>
        <v>0</v>
      </c>
      <c r="C35" s="60">
        <v>44</v>
      </c>
      <c r="D35" s="65">
        <f t="shared" si="12"/>
        <v>17</v>
      </c>
      <c r="E35" s="60">
        <v>12</v>
      </c>
      <c r="F35" s="60">
        <v>5</v>
      </c>
      <c r="G35" s="305">
        <f t="shared" si="13"/>
        <v>17</v>
      </c>
      <c r="H35" s="305">
        <f t="shared" si="14"/>
        <v>34</v>
      </c>
      <c r="I35" s="60">
        <v>44</v>
      </c>
      <c r="J35" s="65">
        <f t="shared" si="15"/>
        <v>17</v>
      </c>
      <c r="K35" s="60">
        <v>12</v>
      </c>
      <c r="L35" s="60">
        <v>5</v>
      </c>
      <c r="M35" s="305">
        <f t="shared" si="16"/>
        <v>17</v>
      </c>
      <c r="N35" s="305">
        <f t="shared" si="17"/>
        <v>34</v>
      </c>
      <c r="O35" s="21">
        <f t="shared" si="18"/>
        <v>68</v>
      </c>
      <c r="P35" s="41">
        <f t="shared" si="19"/>
        <v>34</v>
      </c>
      <c r="Q35" s="58" t="s">
        <v>322</v>
      </c>
      <c r="R35" s="32">
        <f t="shared" si="20"/>
        <v>34</v>
      </c>
      <c r="S35" s="51" t="str">
        <f t="shared" si="9"/>
        <v>Fail</v>
      </c>
      <c r="T35" s="18">
        <f t="shared" si="21"/>
        <v>17</v>
      </c>
      <c r="U35" s="18">
        <f t="shared" si="22"/>
        <v>17</v>
      </c>
    </row>
    <row r="36" spans="1:21" ht="17.45" customHeight="1">
      <c r="A36" s="24">
        <f>'विद्य्र्थ्याची माहिती'!A36</f>
        <v>27</v>
      </c>
      <c r="B36" s="307">
        <f>'विद्य्र्थ्याची माहिती'!B36</f>
        <v>0</v>
      </c>
      <c r="C36" s="60">
        <v>45</v>
      </c>
      <c r="D36" s="65">
        <f t="shared" si="12"/>
        <v>17</v>
      </c>
      <c r="E36" s="60">
        <v>12</v>
      </c>
      <c r="F36" s="60">
        <v>5</v>
      </c>
      <c r="G36" s="305">
        <f t="shared" si="13"/>
        <v>17</v>
      </c>
      <c r="H36" s="305">
        <f t="shared" si="14"/>
        <v>34</v>
      </c>
      <c r="I36" s="60">
        <v>45</v>
      </c>
      <c r="J36" s="65">
        <f t="shared" si="15"/>
        <v>17</v>
      </c>
      <c r="K36" s="60">
        <v>12</v>
      </c>
      <c r="L36" s="60">
        <v>5</v>
      </c>
      <c r="M36" s="305">
        <f t="shared" si="16"/>
        <v>17</v>
      </c>
      <c r="N36" s="305">
        <f t="shared" si="17"/>
        <v>34</v>
      </c>
      <c r="O36" s="21">
        <f t="shared" si="18"/>
        <v>68</v>
      </c>
      <c r="P36" s="41">
        <f t="shared" si="19"/>
        <v>34</v>
      </c>
      <c r="Q36" s="58" t="s">
        <v>322</v>
      </c>
      <c r="R36" s="32">
        <f t="shared" si="20"/>
        <v>34</v>
      </c>
      <c r="S36" s="51" t="str">
        <f t="shared" si="9"/>
        <v>Fail</v>
      </c>
      <c r="T36" s="18">
        <f t="shared" si="21"/>
        <v>17</v>
      </c>
      <c r="U36" s="18">
        <f t="shared" si="22"/>
        <v>17</v>
      </c>
    </row>
    <row r="37" spans="1:21" ht="17.45" customHeight="1">
      <c r="A37" s="24">
        <f>'विद्य्र्थ्याची माहिती'!A37</f>
        <v>28</v>
      </c>
      <c r="B37" s="307">
        <f>'विद्य्र्थ्याची माहिती'!B37</f>
        <v>0</v>
      </c>
      <c r="C37" s="60">
        <v>46</v>
      </c>
      <c r="D37" s="65">
        <f t="shared" si="12"/>
        <v>17</v>
      </c>
      <c r="E37" s="60">
        <v>12</v>
      </c>
      <c r="F37" s="60">
        <v>5</v>
      </c>
      <c r="G37" s="305">
        <f t="shared" si="13"/>
        <v>17</v>
      </c>
      <c r="H37" s="305">
        <f t="shared" si="14"/>
        <v>34</v>
      </c>
      <c r="I37" s="60">
        <v>46</v>
      </c>
      <c r="J37" s="65">
        <f t="shared" si="15"/>
        <v>17</v>
      </c>
      <c r="K37" s="60">
        <v>12</v>
      </c>
      <c r="L37" s="60">
        <v>5</v>
      </c>
      <c r="M37" s="305">
        <f t="shared" si="16"/>
        <v>17</v>
      </c>
      <c r="N37" s="305">
        <f t="shared" si="17"/>
        <v>34</v>
      </c>
      <c r="O37" s="21">
        <f t="shared" si="18"/>
        <v>68</v>
      </c>
      <c r="P37" s="41">
        <f t="shared" si="19"/>
        <v>34</v>
      </c>
      <c r="Q37" s="58" t="s">
        <v>322</v>
      </c>
      <c r="R37" s="32">
        <f t="shared" si="20"/>
        <v>34</v>
      </c>
      <c r="S37" s="51" t="str">
        <f t="shared" si="9"/>
        <v>Fail</v>
      </c>
      <c r="T37" s="18">
        <f t="shared" si="21"/>
        <v>17</v>
      </c>
      <c r="U37" s="18">
        <f t="shared" si="22"/>
        <v>17</v>
      </c>
    </row>
    <row r="38" spans="1:21" ht="17.45" customHeight="1">
      <c r="A38" s="24">
        <f>'विद्य्र्थ्याची माहिती'!A38</f>
        <v>29</v>
      </c>
      <c r="B38" s="307">
        <f>'विद्य्र्थ्याची माहिती'!B38</f>
        <v>0</v>
      </c>
      <c r="C38" s="60">
        <v>47</v>
      </c>
      <c r="D38" s="65">
        <f t="shared" si="12"/>
        <v>18</v>
      </c>
      <c r="E38" s="60">
        <v>12</v>
      </c>
      <c r="F38" s="60">
        <v>5</v>
      </c>
      <c r="G38" s="305">
        <f t="shared" si="13"/>
        <v>17</v>
      </c>
      <c r="H38" s="305">
        <f t="shared" si="14"/>
        <v>35</v>
      </c>
      <c r="I38" s="60">
        <v>47</v>
      </c>
      <c r="J38" s="65">
        <f t="shared" si="15"/>
        <v>18</v>
      </c>
      <c r="K38" s="60">
        <v>12</v>
      </c>
      <c r="L38" s="60">
        <v>5</v>
      </c>
      <c r="M38" s="305">
        <f t="shared" si="16"/>
        <v>17</v>
      </c>
      <c r="N38" s="305">
        <f t="shared" si="17"/>
        <v>35</v>
      </c>
      <c r="O38" s="21">
        <f t="shared" si="18"/>
        <v>70</v>
      </c>
      <c r="P38" s="41">
        <f t="shared" si="19"/>
        <v>35</v>
      </c>
      <c r="Q38" s="58" t="s">
        <v>322</v>
      </c>
      <c r="R38" s="32">
        <f t="shared" si="20"/>
        <v>35</v>
      </c>
      <c r="S38" s="51" t="str">
        <f t="shared" si="9"/>
        <v>Pass</v>
      </c>
      <c r="T38" s="18">
        <f t="shared" si="21"/>
        <v>17</v>
      </c>
      <c r="U38" s="18">
        <f t="shared" si="22"/>
        <v>17</v>
      </c>
    </row>
    <row r="39" spans="1:21" ht="17.45" customHeight="1">
      <c r="A39" s="24">
        <f>'विद्य्र्थ्याची माहिती'!A39</f>
        <v>30</v>
      </c>
      <c r="B39" s="307">
        <f>'विद्य्र्थ्याची माहिती'!B39</f>
        <v>0</v>
      </c>
      <c r="C39" s="60">
        <v>48</v>
      </c>
      <c r="D39" s="65">
        <f t="shared" si="12"/>
        <v>18</v>
      </c>
      <c r="E39" s="60">
        <v>12</v>
      </c>
      <c r="F39" s="60">
        <v>5</v>
      </c>
      <c r="G39" s="305">
        <f t="shared" si="13"/>
        <v>17</v>
      </c>
      <c r="H39" s="305">
        <f t="shared" si="14"/>
        <v>35</v>
      </c>
      <c r="I39" s="60">
        <v>48</v>
      </c>
      <c r="J39" s="65">
        <f t="shared" si="15"/>
        <v>18</v>
      </c>
      <c r="K39" s="60">
        <v>12</v>
      </c>
      <c r="L39" s="60">
        <v>5</v>
      </c>
      <c r="M39" s="305">
        <f t="shared" si="16"/>
        <v>17</v>
      </c>
      <c r="N39" s="305">
        <f t="shared" si="17"/>
        <v>35</v>
      </c>
      <c r="O39" s="21">
        <f t="shared" si="18"/>
        <v>70</v>
      </c>
      <c r="P39" s="41">
        <f t="shared" si="19"/>
        <v>35</v>
      </c>
      <c r="Q39" s="58" t="s">
        <v>322</v>
      </c>
      <c r="R39" s="32">
        <f t="shared" si="20"/>
        <v>35</v>
      </c>
      <c r="S39" s="51" t="str">
        <f t="shared" si="9"/>
        <v>Pass</v>
      </c>
      <c r="T39" s="18">
        <f t="shared" si="21"/>
        <v>17</v>
      </c>
      <c r="U39" s="18">
        <f t="shared" si="22"/>
        <v>17</v>
      </c>
    </row>
    <row r="40" spans="1:21" ht="17.45" customHeight="1">
      <c r="A40" s="24">
        <f>'विद्य्र्थ्याची माहिती'!A40</f>
        <v>31</v>
      </c>
      <c r="B40" s="307">
        <f>'विद्य्र्थ्याची माहिती'!B40</f>
        <v>0</v>
      </c>
      <c r="C40" s="60">
        <v>49</v>
      </c>
      <c r="D40" s="65">
        <f t="shared" si="12"/>
        <v>18</v>
      </c>
      <c r="E40" s="60">
        <v>12</v>
      </c>
      <c r="F40" s="60">
        <v>5</v>
      </c>
      <c r="G40" s="305">
        <f t="shared" si="13"/>
        <v>17</v>
      </c>
      <c r="H40" s="305">
        <f t="shared" si="14"/>
        <v>35</v>
      </c>
      <c r="I40" s="60">
        <v>49</v>
      </c>
      <c r="J40" s="65">
        <f t="shared" si="15"/>
        <v>18</v>
      </c>
      <c r="K40" s="60">
        <v>12</v>
      </c>
      <c r="L40" s="60">
        <v>5</v>
      </c>
      <c r="M40" s="305">
        <f t="shared" si="16"/>
        <v>17</v>
      </c>
      <c r="N40" s="305">
        <f t="shared" si="17"/>
        <v>35</v>
      </c>
      <c r="O40" s="21">
        <f t="shared" si="18"/>
        <v>70</v>
      </c>
      <c r="P40" s="41">
        <f t="shared" si="19"/>
        <v>35</v>
      </c>
      <c r="Q40" s="58" t="s">
        <v>322</v>
      </c>
      <c r="R40" s="32">
        <f t="shared" si="20"/>
        <v>35</v>
      </c>
      <c r="S40" s="51" t="str">
        <f t="shared" si="9"/>
        <v>Pass</v>
      </c>
      <c r="T40" s="18">
        <f t="shared" si="21"/>
        <v>17</v>
      </c>
      <c r="U40" s="18">
        <f t="shared" si="22"/>
        <v>17</v>
      </c>
    </row>
    <row r="41" spans="1:21" ht="17.45" customHeight="1">
      <c r="A41" s="24">
        <f>'विद्य्र्थ्याची माहिती'!A41</f>
        <v>32</v>
      </c>
      <c r="B41" s="307">
        <f>'विद्य्र्थ्याची माहिती'!B41</f>
        <v>0</v>
      </c>
      <c r="C41" s="60">
        <v>50</v>
      </c>
      <c r="D41" s="65">
        <f t="shared" si="12"/>
        <v>19</v>
      </c>
      <c r="E41" s="60">
        <v>12</v>
      </c>
      <c r="F41" s="60">
        <v>5</v>
      </c>
      <c r="G41" s="305">
        <f t="shared" si="13"/>
        <v>17</v>
      </c>
      <c r="H41" s="305">
        <f t="shared" si="14"/>
        <v>36</v>
      </c>
      <c r="I41" s="60">
        <v>50</v>
      </c>
      <c r="J41" s="65">
        <f t="shared" si="15"/>
        <v>19</v>
      </c>
      <c r="K41" s="60">
        <v>12</v>
      </c>
      <c r="L41" s="60">
        <v>5</v>
      </c>
      <c r="M41" s="305">
        <f t="shared" si="16"/>
        <v>17</v>
      </c>
      <c r="N41" s="305">
        <f t="shared" si="17"/>
        <v>36</v>
      </c>
      <c r="O41" s="21">
        <f t="shared" si="18"/>
        <v>72</v>
      </c>
      <c r="P41" s="41">
        <f t="shared" si="19"/>
        <v>36</v>
      </c>
      <c r="Q41" s="58" t="s">
        <v>322</v>
      </c>
      <c r="R41" s="32">
        <f t="shared" si="20"/>
        <v>36</v>
      </c>
      <c r="S41" s="51" t="str">
        <f t="shared" si="9"/>
        <v>Pass</v>
      </c>
      <c r="T41" s="18">
        <f t="shared" si="21"/>
        <v>17</v>
      </c>
      <c r="U41" s="18">
        <f t="shared" si="22"/>
        <v>17</v>
      </c>
    </row>
    <row r="42" spans="1:21" ht="17.45" customHeight="1">
      <c r="A42" s="24">
        <f>'विद्य्र्थ्याची माहिती'!A42</f>
        <v>33</v>
      </c>
      <c r="B42" s="307">
        <f>'विद्य्र्थ्याची माहिती'!B42</f>
        <v>0</v>
      </c>
      <c r="C42" s="60">
        <v>51</v>
      </c>
      <c r="D42" s="65">
        <f t="shared" si="12"/>
        <v>19</v>
      </c>
      <c r="E42" s="60">
        <v>12</v>
      </c>
      <c r="F42" s="60">
        <v>5</v>
      </c>
      <c r="G42" s="305">
        <f t="shared" si="13"/>
        <v>17</v>
      </c>
      <c r="H42" s="305">
        <f t="shared" si="14"/>
        <v>36</v>
      </c>
      <c r="I42" s="60">
        <v>51</v>
      </c>
      <c r="J42" s="65">
        <f t="shared" si="15"/>
        <v>19</v>
      </c>
      <c r="K42" s="60">
        <v>12</v>
      </c>
      <c r="L42" s="60">
        <v>5</v>
      </c>
      <c r="M42" s="305">
        <f t="shared" si="16"/>
        <v>17</v>
      </c>
      <c r="N42" s="305">
        <f t="shared" si="17"/>
        <v>36</v>
      </c>
      <c r="O42" s="21">
        <f t="shared" si="18"/>
        <v>72</v>
      </c>
      <c r="P42" s="41">
        <f t="shared" si="19"/>
        <v>36</v>
      </c>
      <c r="Q42" s="58" t="s">
        <v>322</v>
      </c>
      <c r="R42" s="32">
        <f t="shared" si="20"/>
        <v>36</v>
      </c>
      <c r="S42" s="51" t="str">
        <f t="shared" si="9"/>
        <v>Pass</v>
      </c>
      <c r="T42" s="18">
        <f t="shared" si="21"/>
        <v>17</v>
      </c>
      <c r="U42" s="18">
        <f t="shared" si="22"/>
        <v>17</v>
      </c>
    </row>
    <row r="43" spans="1:21" ht="17.45" customHeight="1">
      <c r="A43" s="24">
        <f>'विद्य्र्थ्याची माहिती'!A43</f>
        <v>34</v>
      </c>
      <c r="B43" s="307">
        <f>'विद्य्र्थ्याची माहिती'!B43</f>
        <v>0</v>
      </c>
      <c r="C43" s="60">
        <v>52</v>
      </c>
      <c r="D43" s="65">
        <f t="shared" si="12"/>
        <v>20</v>
      </c>
      <c r="E43" s="60">
        <v>12</v>
      </c>
      <c r="F43" s="60">
        <v>5</v>
      </c>
      <c r="G43" s="305">
        <f t="shared" si="13"/>
        <v>17</v>
      </c>
      <c r="H43" s="305">
        <f t="shared" si="14"/>
        <v>37</v>
      </c>
      <c r="I43" s="60">
        <v>52</v>
      </c>
      <c r="J43" s="65">
        <f t="shared" si="15"/>
        <v>20</v>
      </c>
      <c r="K43" s="60">
        <v>12</v>
      </c>
      <c r="L43" s="60">
        <v>5</v>
      </c>
      <c r="M43" s="305">
        <f t="shared" si="16"/>
        <v>17</v>
      </c>
      <c r="N43" s="305">
        <f t="shared" si="17"/>
        <v>37</v>
      </c>
      <c r="O43" s="21">
        <f t="shared" si="18"/>
        <v>74</v>
      </c>
      <c r="P43" s="41">
        <f t="shared" si="19"/>
        <v>37</v>
      </c>
      <c r="Q43" s="58" t="s">
        <v>322</v>
      </c>
      <c r="R43" s="32">
        <f t="shared" si="20"/>
        <v>37</v>
      </c>
      <c r="S43" s="51" t="str">
        <f t="shared" si="9"/>
        <v>Pass</v>
      </c>
      <c r="T43" s="18">
        <f t="shared" si="21"/>
        <v>17</v>
      </c>
      <c r="U43" s="18">
        <f t="shared" si="22"/>
        <v>17</v>
      </c>
    </row>
    <row r="44" spans="1:21" ht="17.45" customHeight="1">
      <c r="A44" s="24">
        <f>'विद्य्र्थ्याची माहिती'!A44</f>
        <v>35</v>
      </c>
      <c r="B44" s="307">
        <f>'विद्य्र्थ्याची माहिती'!B44</f>
        <v>0</v>
      </c>
      <c r="C44" s="60">
        <v>53</v>
      </c>
      <c r="D44" s="65">
        <f t="shared" si="12"/>
        <v>20</v>
      </c>
      <c r="E44" s="60">
        <v>12</v>
      </c>
      <c r="F44" s="60">
        <v>5</v>
      </c>
      <c r="G44" s="305">
        <f t="shared" si="13"/>
        <v>17</v>
      </c>
      <c r="H44" s="305">
        <f t="shared" si="14"/>
        <v>37</v>
      </c>
      <c r="I44" s="60">
        <v>53</v>
      </c>
      <c r="J44" s="65">
        <f t="shared" si="15"/>
        <v>20</v>
      </c>
      <c r="K44" s="60">
        <v>12</v>
      </c>
      <c r="L44" s="60">
        <v>5</v>
      </c>
      <c r="M44" s="305">
        <f t="shared" si="16"/>
        <v>17</v>
      </c>
      <c r="N44" s="305">
        <f t="shared" si="17"/>
        <v>37</v>
      </c>
      <c r="O44" s="21">
        <f t="shared" si="18"/>
        <v>74</v>
      </c>
      <c r="P44" s="41">
        <f t="shared" si="19"/>
        <v>37</v>
      </c>
      <c r="Q44" s="58" t="s">
        <v>322</v>
      </c>
      <c r="R44" s="32">
        <f t="shared" si="20"/>
        <v>37</v>
      </c>
      <c r="S44" s="51" t="str">
        <f t="shared" si="9"/>
        <v>Pass</v>
      </c>
      <c r="T44" s="18">
        <f t="shared" si="21"/>
        <v>17</v>
      </c>
      <c r="U44" s="18">
        <f t="shared" si="22"/>
        <v>17</v>
      </c>
    </row>
    <row r="45" spans="1:21" ht="17.45" customHeight="1">
      <c r="A45" s="24">
        <f>'विद्य्र्थ्याची माहिती'!A45</f>
        <v>36</v>
      </c>
      <c r="B45" s="307">
        <f>'विद्य्र्थ्याची माहिती'!B45</f>
        <v>0</v>
      </c>
      <c r="C45" s="60">
        <v>54</v>
      </c>
      <c r="D45" s="65">
        <f t="shared" si="12"/>
        <v>20</v>
      </c>
      <c r="E45" s="60">
        <v>12</v>
      </c>
      <c r="F45" s="60">
        <v>5</v>
      </c>
      <c r="G45" s="305">
        <f t="shared" si="13"/>
        <v>17</v>
      </c>
      <c r="H45" s="305">
        <f t="shared" si="14"/>
        <v>37</v>
      </c>
      <c r="I45" s="60">
        <v>54</v>
      </c>
      <c r="J45" s="65">
        <f t="shared" si="15"/>
        <v>20</v>
      </c>
      <c r="K45" s="60">
        <v>12</v>
      </c>
      <c r="L45" s="60">
        <v>5</v>
      </c>
      <c r="M45" s="305">
        <f t="shared" si="16"/>
        <v>17</v>
      </c>
      <c r="N45" s="305">
        <f t="shared" si="17"/>
        <v>37</v>
      </c>
      <c r="O45" s="21">
        <f t="shared" si="18"/>
        <v>74</v>
      </c>
      <c r="P45" s="41">
        <f t="shared" si="19"/>
        <v>37</v>
      </c>
      <c r="Q45" s="58" t="s">
        <v>322</v>
      </c>
      <c r="R45" s="32">
        <f t="shared" si="20"/>
        <v>37</v>
      </c>
      <c r="S45" s="51" t="str">
        <f t="shared" si="9"/>
        <v>Pass</v>
      </c>
      <c r="T45" s="18">
        <f t="shared" si="21"/>
        <v>17</v>
      </c>
      <c r="U45" s="18">
        <f t="shared" si="22"/>
        <v>17</v>
      </c>
    </row>
    <row r="46" spans="1:21" ht="17.45" customHeight="1">
      <c r="A46" s="24">
        <f>'विद्य्र्थ्याची माहिती'!A46</f>
        <v>37</v>
      </c>
      <c r="B46" s="307">
        <f>'विद्य्र्थ्याची माहिती'!B46</f>
        <v>0</v>
      </c>
      <c r="C46" s="60">
        <v>55</v>
      </c>
      <c r="D46" s="65">
        <f t="shared" si="12"/>
        <v>21</v>
      </c>
      <c r="E46" s="60">
        <v>12</v>
      </c>
      <c r="F46" s="60">
        <v>5</v>
      </c>
      <c r="G46" s="305">
        <f t="shared" si="13"/>
        <v>17</v>
      </c>
      <c r="H46" s="305">
        <f t="shared" si="14"/>
        <v>38</v>
      </c>
      <c r="I46" s="60">
        <v>55</v>
      </c>
      <c r="J46" s="65">
        <f t="shared" si="15"/>
        <v>21</v>
      </c>
      <c r="K46" s="60">
        <v>12</v>
      </c>
      <c r="L46" s="60">
        <v>5</v>
      </c>
      <c r="M46" s="305">
        <f t="shared" si="16"/>
        <v>17</v>
      </c>
      <c r="N46" s="305">
        <f t="shared" si="17"/>
        <v>38</v>
      </c>
      <c r="O46" s="21">
        <f t="shared" si="18"/>
        <v>76</v>
      </c>
      <c r="P46" s="41">
        <f t="shared" si="19"/>
        <v>38</v>
      </c>
      <c r="Q46" s="58" t="s">
        <v>322</v>
      </c>
      <c r="R46" s="32">
        <f t="shared" si="20"/>
        <v>38</v>
      </c>
      <c r="S46" s="51" t="str">
        <f t="shared" si="9"/>
        <v>Pass</v>
      </c>
      <c r="T46" s="18">
        <f t="shared" si="21"/>
        <v>17</v>
      </c>
      <c r="U46" s="18">
        <f t="shared" si="22"/>
        <v>17</v>
      </c>
    </row>
    <row r="47" spans="1:21" ht="17.45" customHeight="1">
      <c r="A47" s="24">
        <f>'विद्य्र्थ्याची माहिती'!A47</f>
        <v>38</v>
      </c>
      <c r="B47" s="307">
        <f>'विद्य्र्थ्याची माहिती'!B47</f>
        <v>0</v>
      </c>
      <c r="C47" s="60">
        <v>56</v>
      </c>
      <c r="D47" s="65">
        <f t="shared" si="12"/>
        <v>21</v>
      </c>
      <c r="E47" s="60">
        <v>12</v>
      </c>
      <c r="F47" s="60">
        <v>5</v>
      </c>
      <c r="G47" s="305">
        <f t="shared" si="13"/>
        <v>17</v>
      </c>
      <c r="H47" s="305">
        <f t="shared" si="14"/>
        <v>38</v>
      </c>
      <c r="I47" s="60">
        <v>56</v>
      </c>
      <c r="J47" s="65">
        <f t="shared" si="15"/>
        <v>21</v>
      </c>
      <c r="K47" s="60">
        <v>12</v>
      </c>
      <c r="L47" s="60">
        <v>5</v>
      </c>
      <c r="M47" s="305">
        <f t="shared" si="16"/>
        <v>17</v>
      </c>
      <c r="N47" s="305">
        <f t="shared" si="17"/>
        <v>38</v>
      </c>
      <c r="O47" s="21">
        <f t="shared" si="18"/>
        <v>76</v>
      </c>
      <c r="P47" s="41">
        <f t="shared" si="19"/>
        <v>38</v>
      </c>
      <c r="Q47" s="58" t="s">
        <v>322</v>
      </c>
      <c r="R47" s="32">
        <f t="shared" si="20"/>
        <v>38</v>
      </c>
      <c r="S47" s="51" t="str">
        <f t="shared" si="9"/>
        <v>Pass</v>
      </c>
      <c r="T47" s="18">
        <f t="shared" si="21"/>
        <v>17</v>
      </c>
      <c r="U47" s="18">
        <f t="shared" si="22"/>
        <v>17</v>
      </c>
    </row>
    <row r="48" spans="1:21" ht="17.45" customHeight="1">
      <c r="A48" s="24">
        <f>'विद्य्र्थ्याची माहिती'!A48</f>
        <v>39</v>
      </c>
      <c r="B48" s="307">
        <f>'विद्य्र्थ्याची माहिती'!B48</f>
        <v>0</v>
      </c>
      <c r="C48" s="60">
        <v>57</v>
      </c>
      <c r="D48" s="65">
        <f t="shared" si="12"/>
        <v>21</v>
      </c>
      <c r="E48" s="60">
        <v>12</v>
      </c>
      <c r="F48" s="60">
        <v>5</v>
      </c>
      <c r="G48" s="305">
        <f t="shared" si="13"/>
        <v>17</v>
      </c>
      <c r="H48" s="305">
        <f t="shared" si="14"/>
        <v>38</v>
      </c>
      <c r="I48" s="60">
        <v>57</v>
      </c>
      <c r="J48" s="65">
        <f t="shared" si="15"/>
        <v>21</v>
      </c>
      <c r="K48" s="60">
        <v>12</v>
      </c>
      <c r="L48" s="60">
        <v>5</v>
      </c>
      <c r="M48" s="305">
        <f t="shared" si="16"/>
        <v>17</v>
      </c>
      <c r="N48" s="305">
        <f t="shared" si="17"/>
        <v>38</v>
      </c>
      <c r="O48" s="21">
        <f t="shared" si="18"/>
        <v>76</v>
      </c>
      <c r="P48" s="41">
        <f t="shared" si="19"/>
        <v>38</v>
      </c>
      <c r="Q48" s="58" t="s">
        <v>322</v>
      </c>
      <c r="R48" s="32">
        <f t="shared" si="20"/>
        <v>38</v>
      </c>
      <c r="S48" s="51" t="str">
        <f t="shared" si="9"/>
        <v>Pass</v>
      </c>
      <c r="T48" s="18">
        <f t="shared" si="21"/>
        <v>17</v>
      </c>
      <c r="U48" s="18">
        <f t="shared" si="22"/>
        <v>17</v>
      </c>
    </row>
    <row r="49" spans="1:21" ht="17.45" customHeight="1">
      <c r="A49" s="24">
        <f>'विद्य्र्थ्याची माहिती'!A49</f>
        <v>40</v>
      </c>
      <c r="B49" s="307">
        <f>'विद्य्र्थ्याची माहिती'!B49</f>
        <v>0</v>
      </c>
      <c r="C49" s="60">
        <v>58</v>
      </c>
      <c r="D49" s="65">
        <f t="shared" si="12"/>
        <v>22</v>
      </c>
      <c r="E49" s="60">
        <v>12</v>
      </c>
      <c r="F49" s="60">
        <v>5</v>
      </c>
      <c r="G49" s="305">
        <f t="shared" si="13"/>
        <v>17</v>
      </c>
      <c r="H49" s="305">
        <f t="shared" si="14"/>
        <v>39</v>
      </c>
      <c r="I49" s="60">
        <v>58</v>
      </c>
      <c r="J49" s="65">
        <f t="shared" si="15"/>
        <v>22</v>
      </c>
      <c r="K49" s="60">
        <v>12</v>
      </c>
      <c r="L49" s="60">
        <v>5</v>
      </c>
      <c r="M49" s="305">
        <f t="shared" si="16"/>
        <v>17</v>
      </c>
      <c r="N49" s="305">
        <f t="shared" si="17"/>
        <v>39</v>
      </c>
      <c r="O49" s="21">
        <f t="shared" si="18"/>
        <v>78</v>
      </c>
      <c r="P49" s="41">
        <f t="shared" si="19"/>
        <v>39</v>
      </c>
      <c r="Q49" s="58" t="s">
        <v>322</v>
      </c>
      <c r="R49" s="32">
        <f t="shared" si="20"/>
        <v>39</v>
      </c>
      <c r="S49" s="51" t="str">
        <f t="shared" si="9"/>
        <v>Pass</v>
      </c>
      <c r="T49" s="18">
        <f t="shared" si="21"/>
        <v>17</v>
      </c>
      <c r="U49" s="18">
        <f t="shared" si="22"/>
        <v>17</v>
      </c>
    </row>
    <row r="50" spans="1:21" ht="17.45" customHeight="1">
      <c r="A50" s="24">
        <f>'विद्य्र्थ्याची माहिती'!A50</f>
        <v>41</v>
      </c>
      <c r="B50" s="307">
        <f>'विद्य्र्थ्याची माहिती'!B50</f>
        <v>0</v>
      </c>
      <c r="C50" s="60">
        <v>59</v>
      </c>
      <c r="D50" s="65">
        <f t="shared" si="12"/>
        <v>22</v>
      </c>
      <c r="E50" s="60">
        <v>12</v>
      </c>
      <c r="F50" s="60">
        <v>5</v>
      </c>
      <c r="G50" s="305">
        <f t="shared" si="13"/>
        <v>17</v>
      </c>
      <c r="H50" s="305">
        <f t="shared" si="14"/>
        <v>39</v>
      </c>
      <c r="I50" s="60">
        <v>59</v>
      </c>
      <c r="J50" s="65">
        <f t="shared" si="15"/>
        <v>22</v>
      </c>
      <c r="K50" s="60">
        <v>12</v>
      </c>
      <c r="L50" s="60">
        <v>5</v>
      </c>
      <c r="M50" s="305">
        <f t="shared" si="16"/>
        <v>17</v>
      </c>
      <c r="N50" s="305">
        <f t="shared" si="17"/>
        <v>39</v>
      </c>
      <c r="O50" s="21">
        <f t="shared" si="18"/>
        <v>78</v>
      </c>
      <c r="P50" s="41">
        <f t="shared" si="19"/>
        <v>39</v>
      </c>
      <c r="Q50" s="58" t="s">
        <v>322</v>
      </c>
      <c r="R50" s="32">
        <f t="shared" si="20"/>
        <v>39</v>
      </c>
      <c r="S50" s="51" t="str">
        <f t="shared" si="9"/>
        <v>Pass</v>
      </c>
      <c r="T50" s="18">
        <f t="shared" si="21"/>
        <v>17</v>
      </c>
      <c r="U50" s="18">
        <f t="shared" si="22"/>
        <v>17</v>
      </c>
    </row>
    <row r="51" spans="1:21" ht="17.45" customHeight="1">
      <c r="A51" s="24">
        <f>'विद्य्र्थ्याची माहिती'!A51</f>
        <v>42</v>
      </c>
      <c r="B51" s="307">
        <f>'विद्य्र्थ्याची माहिती'!B51</f>
        <v>0</v>
      </c>
      <c r="C51" s="60">
        <v>60</v>
      </c>
      <c r="D51" s="65">
        <f t="shared" si="12"/>
        <v>23</v>
      </c>
      <c r="E51" s="60">
        <v>12</v>
      </c>
      <c r="F51" s="60">
        <v>5</v>
      </c>
      <c r="G51" s="305">
        <f t="shared" si="13"/>
        <v>17</v>
      </c>
      <c r="H51" s="305">
        <f t="shared" si="14"/>
        <v>40</v>
      </c>
      <c r="I51" s="60">
        <v>60</v>
      </c>
      <c r="J51" s="65">
        <f t="shared" si="15"/>
        <v>23</v>
      </c>
      <c r="K51" s="60">
        <v>12</v>
      </c>
      <c r="L51" s="60">
        <v>5</v>
      </c>
      <c r="M51" s="305">
        <f t="shared" si="16"/>
        <v>17</v>
      </c>
      <c r="N51" s="305">
        <f t="shared" si="17"/>
        <v>40</v>
      </c>
      <c r="O51" s="21">
        <f t="shared" si="18"/>
        <v>80</v>
      </c>
      <c r="P51" s="41">
        <f t="shared" si="19"/>
        <v>40</v>
      </c>
      <c r="Q51" s="58" t="s">
        <v>322</v>
      </c>
      <c r="R51" s="32">
        <f t="shared" si="20"/>
        <v>40</v>
      </c>
      <c r="S51" s="51" t="str">
        <f t="shared" si="9"/>
        <v>Pass</v>
      </c>
      <c r="T51" s="18">
        <f t="shared" si="21"/>
        <v>17</v>
      </c>
      <c r="U51" s="18">
        <f t="shared" si="22"/>
        <v>17</v>
      </c>
    </row>
    <row r="52" spans="1:21" ht="17.45" customHeight="1">
      <c r="A52" s="24">
        <f>'विद्य्र्थ्याची माहिती'!A52</f>
        <v>43</v>
      </c>
      <c r="B52" s="307">
        <f>'विद्य्र्थ्याची माहिती'!B52</f>
        <v>0</v>
      </c>
      <c r="C52" s="60">
        <v>61</v>
      </c>
      <c r="D52" s="65">
        <f t="shared" si="12"/>
        <v>23</v>
      </c>
      <c r="E52" s="60">
        <v>12</v>
      </c>
      <c r="F52" s="60">
        <v>5</v>
      </c>
      <c r="G52" s="305">
        <f t="shared" si="13"/>
        <v>17</v>
      </c>
      <c r="H52" s="305">
        <f t="shared" si="14"/>
        <v>40</v>
      </c>
      <c r="I52" s="60">
        <v>61</v>
      </c>
      <c r="J52" s="65">
        <f t="shared" si="15"/>
        <v>23</v>
      </c>
      <c r="K52" s="60">
        <v>12</v>
      </c>
      <c r="L52" s="60">
        <v>5</v>
      </c>
      <c r="M52" s="305">
        <f t="shared" si="16"/>
        <v>17</v>
      </c>
      <c r="N52" s="305">
        <f t="shared" si="17"/>
        <v>40</v>
      </c>
      <c r="O52" s="21">
        <f t="shared" si="18"/>
        <v>80</v>
      </c>
      <c r="P52" s="41">
        <f t="shared" si="19"/>
        <v>40</v>
      </c>
      <c r="Q52" s="58" t="s">
        <v>322</v>
      </c>
      <c r="R52" s="32">
        <f t="shared" si="20"/>
        <v>40</v>
      </c>
      <c r="S52" s="51" t="str">
        <f t="shared" si="9"/>
        <v>Pass</v>
      </c>
      <c r="T52" s="18">
        <f t="shared" si="21"/>
        <v>17</v>
      </c>
      <c r="U52" s="18">
        <f t="shared" si="22"/>
        <v>17</v>
      </c>
    </row>
    <row r="53" spans="1:21" ht="17.45" customHeight="1">
      <c r="A53" s="24">
        <f>'विद्य्र्थ्याची माहिती'!A53</f>
        <v>44</v>
      </c>
      <c r="B53" s="307">
        <f>'विद्य्र्थ्याची माहिती'!B53</f>
        <v>0</v>
      </c>
      <c r="C53" s="60">
        <v>62</v>
      </c>
      <c r="D53" s="65">
        <f t="shared" si="12"/>
        <v>23</v>
      </c>
      <c r="E53" s="60">
        <v>12</v>
      </c>
      <c r="F53" s="60">
        <v>5</v>
      </c>
      <c r="G53" s="305">
        <f t="shared" si="13"/>
        <v>17</v>
      </c>
      <c r="H53" s="305">
        <f t="shared" si="14"/>
        <v>40</v>
      </c>
      <c r="I53" s="60">
        <v>62</v>
      </c>
      <c r="J53" s="65">
        <f t="shared" si="15"/>
        <v>23</v>
      </c>
      <c r="K53" s="60">
        <v>12</v>
      </c>
      <c r="L53" s="60">
        <v>5</v>
      </c>
      <c r="M53" s="305">
        <f t="shared" si="16"/>
        <v>17</v>
      </c>
      <c r="N53" s="305">
        <f t="shared" si="17"/>
        <v>40</v>
      </c>
      <c r="O53" s="21">
        <f t="shared" si="18"/>
        <v>80</v>
      </c>
      <c r="P53" s="41">
        <f t="shared" si="19"/>
        <v>40</v>
      </c>
      <c r="Q53" s="58" t="s">
        <v>322</v>
      </c>
      <c r="R53" s="32">
        <f t="shared" si="20"/>
        <v>40</v>
      </c>
      <c r="S53" s="51" t="str">
        <f t="shared" si="9"/>
        <v>Pass</v>
      </c>
      <c r="T53" s="18">
        <f t="shared" si="21"/>
        <v>17</v>
      </c>
      <c r="U53" s="18">
        <f t="shared" si="22"/>
        <v>17</v>
      </c>
    </row>
    <row r="54" spans="1:21" ht="17.45" customHeight="1">
      <c r="A54" s="24">
        <f>'विद्य्र्थ्याची माहिती'!A54</f>
        <v>45</v>
      </c>
      <c r="B54" s="307">
        <f>'विद्य्र्थ्याची माहिती'!B54</f>
        <v>0</v>
      </c>
      <c r="C54" s="60">
        <v>63</v>
      </c>
      <c r="D54" s="65">
        <f t="shared" si="12"/>
        <v>24</v>
      </c>
      <c r="E54" s="60">
        <v>12</v>
      </c>
      <c r="F54" s="60">
        <v>5</v>
      </c>
      <c r="G54" s="305">
        <f t="shared" si="13"/>
        <v>17</v>
      </c>
      <c r="H54" s="305">
        <f t="shared" si="14"/>
        <v>41</v>
      </c>
      <c r="I54" s="60">
        <v>63</v>
      </c>
      <c r="J54" s="65">
        <f t="shared" si="15"/>
        <v>24</v>
      </c>
      <c r="K54" s="60">
        <v>12</v>
      </c>
      <c r="L54" s="60">
        <v>5</v>
      </c>
      <c r="M54" s="305">
        <f t="shared" si="16"/>
        <v>17</v>
      </c>
      <c r="N54" s="305">
        <f t="shared" si="17"/>
        <v>41</v>
      </c>
      <c r="O54" s="21">
        <f t="shared" si="18"/>
        <v>82</v>
      </c>
      <c r="P54" s="41">
        <f t="shared" si="19"/>
        <v>41</v>
      </c>
      <c r="Q54" s="58" t="s">
        <v>322</v>
      </c>
      <c r="R54" s="32">
        <f t="shared" si="20"/>
        <v>41</v>
      </c>
      <c r="S54" s="51" t="str">
        <f t="shared" si="9"/>
        <v>Pass</v>
      </c>
      <c r="T54" s="18">
        <f t="shared" si="21"/>
        <v>17</v>
      </c>
      <c r="U54" s="18">
        <f t="shared" si="22"/>
        <v>17</v>
      </c>
    </row>
    <row r="55" spans="1:21" ht="17.45" customHeight="1">
      <c r="A55" s="24">
        <f>'विद्य्र्थ्याची माहिती'!A55</f>
        <v>46</v>
      </c>
      <c r="B55" s="307">
        <f>'विद्य्र्थ्याची माहिती'!B55</f>
        <v>0</v>
      </c>
      <c r="C55" s="60">
        <v>64</v>
      </c>
      <c r="D55" s="65">
        <f t="shared" si="12"/>
        <v>24</v>
      </c>
      <c r="E55" s="60">
        <v>12</v>
      </c>
      <c r="F55" s="60">
        <v>5</v>
      </c>
      <c r="G55" s="305">
        <f t="shared" si="13"/>
        <v>17</v>
      </c>
      <c r="H55" s="305">
        <f t="shared" si="14"/>
        <v>41</v>
      </c>
      <c r="I55" s="60">
        <v>64</v>
      </c>
      <c r="J55" s="65">
        <f t="shared" si="15"/>
        <v>24</v>
      </c>
      <c r="K55" s="60">
        <v>12</v>
      </c>
      <c r="L55" s="60">
        <v>5</v>
      </c>
      <c r="M55" s="305">
        <f t="shared" si="16"/>
        <v>17</v>
      </c>
      <c r="N55" s="305">
        <f t="shared" si="17"/>
        <v>41</v>
      </c>
      <c r="O55" s="21">
        <f t="shared" si="18"/>
        <v>82</v>
      </c>
      <c r="P55" s="41">
        <f t="shared" si="19"/>
        <v>41</v>
      </c>
      <c r="Q55" s="58" t="s">
        <v>322</v>
      </c>
      <c r="R55" s="32">
        <f t="shared" si="20"/>
        <v>41</v>
      </c>
      <c r="S55" s="51" t="str">
        <f t="shared" si="9"/>
        <v>Pass</v>
      </c>
      <c r="T55" s="18">
        <f t="shared" si="21"/>
        <v>17</v>
      </c>
      <c r="U55" s="18">
        <f t="shared" si="22"/>
        <v>17</v>
      </c>
    </row>
    <row r="56" spans="1:21" ht="17.45" customHeight="1">
      <c r="A56" s="24">
        <f>'विद्य्र्थ्याची माहिती'!A56</f>
        <v>47</v>
      </c>
      <c r="B56" s="307">
        <f>'विद्य्र्थ्याची माहिती'!B56</f>
        <v>0</v>
      </c>
      <c r="C56" s="60">
        <v>65</v>
      </c>
      <c r="D56" s="65">
        <f t="shared" si="12"/>
        <v>24</v>
      </c>
      <c r="E56" s="60">
        <v>12</v>
      </c>
      <c r="F56" s="60">
        <v>5</v>
      </c>
      <c r="G56" s="305">
        <f t="shared" si="13"/>
        <v>17</v>
      </c>
      <c r="H56" s="305">
        <f t="shared" si="14"/>
        <v>41</v>
      </c>
      <c r="I56" s="60">
        <v>65</v>
      </c>
      <c r="J56" s="65">
        <f t="shared" si="15"/>
        <v>24</v>
      </c>
      <c r="K56" s="60">
        <v>12</v>
      </c>
      <c r="L56" s="60">
        <v>5</v>
      </c>
      <c r="M56" s="305">
        <f t="shared" si="16"/>
        <v>17</v>
      </c>
      <c r="N56" s="305">
        <f t="shared" si="17"/>
        <v>41</v>
      </c>
      <c r="O56" s="21">
        <f t="shared" si="18"/>
        <v>82</v>
      </c>
      <c r="P56" s="41">
        <f t="shared" si="19"/>
        <v>41</v>
      </c>
      <c r="Q56" s="58" t="s">
        <v>322</v>
      </c>
      <c r="R56" s="32">
        <f t="shared" si="20"/>
        <v>41</v>
      </c>
      <c r="S56" s="51" t="str">
        <f t="shared" si="9"/>
        <v>Pass</v>
      </c>
      <c r="T56" s="18">
        <f t="shared" si="21"/>
        <v>17</v>
      </c>
      <c r="U56" s="18">
        <f t="shared" si="22"/>
        <v>17</v>
      </c>
    </row>
    <row r="57" spans="1:21" ht="17.45" customHeight="1">
      <c r="A57" s="24">
        <f>'विद्य्र्थ्याची माहिती'!A57</f>
        <v>48</v>
      </c>
      <c r="B57" s="307">
        <f>'विद्य्र्थ्याची माहिती'!B57</f>
        <v>0</v>
      </c>
      <c r="C57" s="60">
        <v>66</v>
      </c>
      <c r="D57" s="65">
        <f t="shared" si="12"/>
        <v>25</v>
      </c>
      <c r="E57" s="60">
        <v>12</v>
      </c>
      <c r="F57" s="60">
        <v>5</v>
      </c>
      <c r="G57" s="305">
        <f t="shared" si="13"/>
        <v>17</v>
      </c>
      <c r="H57" s="305">
        <f t="shared" si="14"/>
        <v>42</v>
      </c>
      <c r="I57" s="60">
        <v>66</v>
      </c>
      <c r="J57" s="65">
        <f t="shared" si="15"/>
        <v>25</v>
      </c>
      <c r="K57" s="60">
        <v>12</v>
      </c>
      <c r="L57" s="60">
        <v>5</v>
      </c>
      <c r="M57" s="305">
        <f t="shared" si="16"/>
        <v>17</v>
      </c>
      <c r="N57" s="305">
        <f t="shared" si="17"/>
        <v>42</v>
      </c>
      <c r="O57" s="21">
        <f t="shared" si="18"/>
        <v>84</v>
      </c>
      <c r="P57" s="41">
        <f t="shared" si="19"/>
        <v>42</v>
      </c>
      <c r="Q57" s="58" t="s">
        <v>322</v>
      </c>
      <c r="R57" s="32">
        <f t="shared" si="20"/>
        <v>42</v>
      </c>
      <c r="S57" s="51" t="str">
        <f t="shared" si="9"/>
        <v>Pass</v>
      </c>
      <c r="T57" s="18">
        <f t="shared" si="21"/>
        <v>17</v>
      </c>
      <c r="U57" s="18">
        <f t="shared" si="22"/>
        <v>17</v>
      </c>
    </row>
    <row r="58" spans="1:21" ht="17.45" customHeight="1">
      <c r="A58" s="24">
        <f>'विद्य्र्थ्याची माहिती'!A58</f>
        <v>49</v>
      </c>
      <c r="B58" s="307">
        <f>'विद्य्र्थ्याची माहिती'!B58</f>
        <v>0</v>
      </c>
      <c r="C58" s="60">
        <v>67</v>
      </c>
      <c r="D58" s="65">
        <f t="shared" si="12"/>
        <v>25</v>
      </c>
      <c r="E58" s="60">
        <v>12</v>
      </c>
      <c r="F58" s="60">
        <v>5</v>
      </c>
      <c r="G58" s="305">
        <f t="shared" si="13"/>
        <v>17</v>
      </c>
      <c r="H58" s="305">
        <f t="shared" si="14"/>
        <v>42</v>
      </c>
      <c r="I58" s="60">
        <v>67</v>
      </c>
      <c r="J58" s="65">
        <f t="shared" si="15"/>
        <v>25</v>
      </c>
      <c r="K58" s="60">
        <v>12</v>
      </c>
      <c r="L58" s="60">
        <v>5</v>
      </c>
      <c r="M58" s="305">
        <f t="shared" si="16"/>
        <v>17</v>
      </c>
      <c r="N58" s="305">
        <f t="shared" si="17"/>
        <v>42</v>
      </c>
      <c r="O58" s="21">
        <f t="shared" si="18"/>
        <v>84</v>
      </c>
      <c r="P58" s="41">
        <f t="shared" si="19"/>
        <v>42</v>
      </c>
      <c r="Q58" s="58" t="s">
        <v>322</v>
      </c>
      <c r="R58" s="32">
        <f t="shared" si="20"/>
        <v>42</v>
      </c>
      <c r="S58" s="51" t="str">
        <f t="shared" si="9"/>
        <v>Pass</v>
      </c>
      <c r="T58" s="18">
        <f t="shared" si="21"/>
        <v>17</v>
      </c>
      <c r="U58" s="18">
        <f t="shared" si="22"/>
        <v>17</v>
      </c>
    </row>
    <row r="59" spans="1:21" ht="17.45" customHeight="1">
      <c r="A59" s="24">
        <f>'विद्य्र्थ्याची माहिती'!A59</f>
        <v>50</v>
      </c>
      <c r="B59" s="307">
        <f>'विद्य्र्थ्याची माहिती'!B59</f>
        <v>0</v>
      </c>
      <c r="C59" s="60">
        <v>68</v>
      </c>
      <c r="D59" s="65">
        <f t="shared" si="12"/>
        <v>26</v>
      </c>
      <c r="E59" s="60">
        <v>12</v>
      </c>
      <c r="F59" s="60">
        <v>5</v>
      </c>
      <c r="G59" s="305">
        <f t="shared" si="13"/>
        <v>17</v>
      </c>
      <c r="H59" s="305">
        <f t="shared" si="14"/>
        <v>43</v>
      </c>
      <c r="I59" s="60">
        <v>68</v>
      </c>
      <c r="J59" s="65">
        <f t="shared" si="15"/>
        <v>26</v>
      </c>
      <c r="K59" s="60">
        <v>12</v>
      </c>
      <c r="L59" s="60">
        <v>5</v>
      </c>
      <c r="M59" s="305">
        <f t="shared" si="16"/>
        <v>17</v>
      </c>
      <c r="N59" s="305">
        <f t="shared" si="17"/>
        <v>43</v>
      </c>
      <c r="O59" s="21">
        <f t="shared" si="18"/>
        <v>86</v>
      </c>
      <c r="P59" s="41">
        <f t="shared" si="19"/>
        <v>43</v>
      </c>
      <c r="Q59" s="58" t="s">
        <v>322</v>
      </c>
      <c r="R59" s="32">
        <f t="shared" si="20"/>
        <v>43</v>
      </c>
      <c r="S59" s="51" t="str">
        <f t="shared" si="9"/>
        <v>Pass</v>
      </c>
      <c r="T59" s="18">
        <f t="shared" si="21"/>
        <v>17</v>
      </c>
      <c r="U59" s="18">
        <f t="shared" si="22"/>
        <v>17</v>
      </c>
    </row>
    <row r="60" spans="1:21" ht="17.45" customHeight="1">
      <c r="A60" s="24">
        <f>'विद्य्र्थ्याची माहिती'!A60</f>
        <v>51</v>
      </c>
      <c r="B60" s="307">
        <f>'विद्य्र्थ्याची माहिती'!B60</f>
        <v>0</v>
      </c>
      <c r="C60" s="60">
        <v>69</v>
      </c>
      <c r="D60" s="65">
        <f t="shared" si="12"/>
        <v>26</v>
      </c>
      <c r="E60" s="60">
        <v>12</v>
      </c>
      <c r="F60" s="60">
        <v>5</v>
      </c>
      <c r="G60" s="305">
        <f t="shared" si="13"/>
        <v>17</v>
      </c>
      <c r="H60" s="305">
        <f t="shared" si="14"/>
        <v>43</v>
      </c>
      <c r="I60" s="60">
        <v>69</v>
      </c>
      <c r="J60" s="65">
        <f t="shared" si="15"/>
        <v>26</v>
      </c>
      <c r="K60" s="60">
        <v>12</v>
      </c>
      <c r="L60" s="60">
        <v>5</v>
      </c>
      <c r="M60" s="305">
        <f t="shared" si="16"/>
        <v>17</v>
      </c>
      <c r="N60" s="305">
        <f t="shared" si="17"/>
        <v>43</v>
      </c>
      <c r="O60" s="21">
        <f t="shared" si="18"/>
        <v>86</v>
      </c>
      <c r="P60" s="41">
        <f t="shared" si="19"/>
        <v>43</v>
      </c>
      <c r="Q60" s="58" t="s">
        <v>322</v>
      </c>
      <c r="R60" s="32">
        <f t="shared" si="20"/>
        <v>43</v>
      </c>
      <c r="S60" s="51" t="str">
        <f t="shared" si="9"/>
        <v>Pass</v>
      </c>
      <c r="T60" s="18">
        <f t="shared" si="21"/>
        <v>17</v>
      </c>
      <c r="U60" s="18">
        <f t="shared" si="22"/>
        <v>17</v>
      </c>
    </row>
    <row r="61" spans="1:21" ht="17.45" customHeight="1">
      <c r="A61" s="24">
        <f>'विद्य्र्थ्याची माहिती'!A61</f>
        <v>52</v>
      </c>
      <c r="B61" s="307">
        <f>'विद्य्र्थ्याची माहिती'!B61</f>
        <v>0</v>
      </c>
      <c r="C61" s="60">
        <v>70</v>
      </c>
      <c r="D61" s="65">
        <f t="shared" si="12"/>
        <v>26</v>
      </c>
      <c r="E61" s="60">
        <v>12</v>
      </c>
      <c r="F61" s="60">
        <v>5</v>
      </c>
      <c r="G61" s="305">
        <f t="shared" si="13"/>
        <v>17</v>
      </c>
      <c r="H61" s="305">
        <f t="shared" si="14"/>
        <v>43</v>
      </c>
      <c r="I61" s="60">
        <v>70</v>
      </c>
      <c r="J61" s="65">
        <f t="shared" si="15"/>
        <v>26</v>
      </c>
      <c r="K61" s="60">
        <v>12</v>
      </c>
      <c r="L61" s="60">
        <v>5</v>
      </c>
      <c r="M61" s="305">
        <f t="shared" si="16"/>
        <v>17</v>
      </c>
      <c r="N61" s="305">
        <f t="shared" si="17"/>
        <v>43</v>
      </c>
      <c r="O61" s="21">
        <f t="shared" si="18"/>
        <v>86</v>
      </c>
      <c r="P61" s="41">
        <f t="shared" si="19"/>
        <v>43</v>
      </c>
      <c r="Q61" s="58" t="s">
        <v>322</v>
      </c>
      <c r="R61" s="32">
        <f t="shared" si="20"/>
        <v>43</v>
      </c>
      <c r="S61" s="51" t="str">
        <f t="shared" si="9"/>
        <v>Pass</v>
      </c>
      <c r="T61" s="18">
        <f t="shared" si="21"/>
        <v>17</v>
      </c>
      <c r="U61" s="18">
        <f t="shared" si="22"/>
        <v>17</v>
      </c>
    </row>
    <row r="62" spans="1:21" ht="17.45" customHeight="1">
      <c r="A62" s="24">
        <f>'विद्य्र्थ्याची माहिती'!A62</f>
        <v>53</v>
      </c>
      <c r="B62" s="307">
        <f>'विद्य्र्थ्याची माहिती'!B62</f>
        <v>0</v>
      </c>
      <c r="C62" s="60">
        <v>71</v>
      </c>
      <c r="D62" s="65">
        <f t="shared" si="12"/>
        <v>27</v>
      </c>
      <c r="E62" s="60">
        <v>12</v>
      </c>
      <c r="F62" s="60">
        <v>5</v>
      </c>
      <c r="G62" s="305">
        <f t="shared" si="13"/>
        <v>17</v>
      </c>
      <c r="H62" s="305">
        <f t="shared" si="14"/>
        <v>44</v>
      </c>
      <c r="I62" s="60">
        <v>71</v>
      </c>
      <c r="J62" s="65">
        <f t="shared" si="15"/>
        <v>27</v>
      </c>
      <c r="K62" s="60">
        <v>12</v>
      </c>
      <c r="L62" s="60">
        <v>5</v>
      </c>
      <c r="M62" s="305">
        <f t="shared" si="16"/>
        <v>17</v>
      </c>
      <c r="N62" s="305">
        <f t="shared" si="17"/>
        <v>44</v>
      </c>
      <c r="O62" s="21">
        <f t="shared" si="18"/>
        <v>88</v>
      </c>
      <c r="P62" s="41">
        <f t="shared" si="19"/>
        <v>44</v>
      </c>
      <c r="Q62" s="58" t="s">
        <v>322</v>
      </c>
      <c r="R62" s="32">
        <f t="shared" si="20"/>
        <v>44</v>
      </c>
      <c r="S62" s="51" t="str">
        <f t="shared" si="9"/>
        <v>Pass</v>
      </c>
      <c r="T62" s="18">
        <f t="shared" si="21"/>
        <v>17</v>
      </c>
      <c r="U62" s="18">
        <f t="shared" si="22"/>
        <v>17</v>
      </c>
    </row>
    <row r="63" spans="1:21" ht="17.45" customHeight="1">
      <c r="A63" s="24">
        <f>'विद्य्र्थ्याची माहिती'!A63</f>
        <v>54</v>
      </c>
      <c r="B63" s="307">
        <f>'विद्य्र्थ्याची माहिती'!B63</f>
        <v>0</v>
      </c>
      <c r="C63" s="60">
        <v>72</v>
      </c>
      <c r="D63" s="65">
        <f t="shared" si="12"/>
        <v>27</v>
      </c>
      <c r="E63" s="60">
        <v>12</v>
      </c>
      <c r="F63" s="60">
        <v>5</v>
      </c>
      <c r="G63" s="305">
        <f t="shared" si="13"/>
        <v>17</v>
      </c>
      <c r="H63" s="305">
        <f t="shared" si="14"/>
        <v>44</v>
      </c>
      <c r="I63" s="60">
        <v>72</v>
      </c>
      <c r="J63" s="65">
        <f t="shared" si="15"/>
        <v>27</v>
      </c>
      <c r="K63" s="60">
        <v>12</v>
      </c>
      <c r="L63" s="60">
        <v>5</v>
      </c>
      <c r="M63" s="305">
        <f t="shared" si="16"/>
        <v>17</v>
      </c>
      <c r="N63" s="305">
        <f t="shared" si="17"/>
        <v>44</v>
      </c>
      <c r="O63" s="21">
        <f t="shared" si="18"/>
        <v>88</v>
      </c>
      <c r="P63" s="41">
        <f t="shared" si="19"/>
        <v>44</v>
      </c>
      <c r="Q63" s="58" t="s">
        <v>322</v>
      </c>
      <c r="R63" s="32">
        <f t="shared" si="20"/>
        <v>44</v>
      </c>
      <c r="S63" s="51" t="str">
        <f t="shared" si="9"/>
        <v>Pass</v>
      </c>
      <c r="T63" s="18">
        <f t="shared" si="21"/>
        <v>17</v>
      </c>
      <c r="U63" s="18">
        <f t="shared" si="22"/>
        <v>17</v>
      </c>
    </row>
    <row r="64" spans="1:21" ht="17.45" customHeight="1">
      <c r="A64" s="24">
        <f>'विद्य्र्थ्याची माहिती'!A64</f>
        <v>55</v>
      </c>
      <c r="B64" s="307">
        <f>'विद्य्र्थ्याची माहिती'!B64</f>
        <v>0</v>
      </c>
      <c r="C64" s="60">
        <v>73</v>
      </c>
      <c r="D64" s="65">
        <f t="shared" si="12"/>
        <v>27</v>
      </c>
      <c r="E64" s="60">
        <v>12</v>
      </c>
      <c r="F64" s="60">
        <v>5</v>
      </c>
      <c r="G64" s="305">
        <f t="shared" si="13"/>
        <v>17</v>
      </c>
      <c r="H64" s="305">
        <f t="shared" si="14"/>
        <v>44</v>
      </c>
      <c r="I64" s="60">
        <v>73</v>
      </c>
      <c r="J64" s="65">
        <f t="shared" si="15"/>
        <v>27</v>
      </c>
      <c r="K64" s="60">
        <v>12</v>
      </c>
      <c r="L64" s="60">
        <v>5</v>
      </c>
      <c r="M64" s="305">
        <f t="shared" si="16"/>
        <v>17</v>
      </c>
      <c r="N64" s="305">
        <f t="shared" si="17"/>
        <v>44</v>
      </c>
      <c r="O64" s="21">
        <f t="shared" si="18"/>
        <v>88</v>
      </c>
      <c r="P64" s="41">
        <f t="shared" si="19"/>
        <v>44</v>
      </c>
      <c r="Q64" s="58" t="s">
        <v>322</v>
      </c>
      <c r="R64" s="32">
        <f t="shared" si="20"/>
        <v>44</v>
      </c>
      <c r="S64" s="51" t="str">
        <f t="shared" si="9"/>
        <v>Pass</v>
      </c>
      <c r="T64" s="18">
        <f t="shared" si="21"/>
        <v>17</v>
      </c>
      <c r="U64" s="18">
        <f t="shared" si="22"/>
        <v>17</v>
      </c>
    </row>
    <row r="65" spans="1:21" ht="17.45" customHeight="1">
      <c r="A65" s="24">
        <f>'विद्य्र्थ्याची माहिती'!A65</f>
        <v>56</v>
      </c>
      <c r="B65" s="307">
        <f>'विद्य्र्थ्याची माहिती'!B65</f>
        <v>0</v>
      </c>
      <c r="C65" s="60">
        <v>74</v>
      </c>
      <c r="D65" s="65">
        <f t="shared" si="12"/>
        <v>28</v>
      </c>
      <c r="E65" s="60">
        <v>12</v>
      </c>
      <c r="F65" s="60">
        <v>5</v>
      </c>
      <c r="G65" s="305">
        <f t="shared" si="13"/>
        <v>17</v>
      </c>
      <c r="H65" s="305">
        <f t="shared" si="14"/>
        <v>45</v>
      </c>
      <c r="I65" s="60">
        <v>74</v>
      </c>
      <c r="J65" s="65">
        <f t="shared" si="15"/>
        <v>28</v>
      </c>
      <c r="K65" s="60">
        <v>12</v>
      </c>
      <c r="L65" s="60">
        <v>5</v>
      </c>
      <c r="M65" s="305">
        <f t="shared" si="16"/>
        <v>17</v>
      </c>
      <c r="N65" s="305">
        <f t="shared" si="17"/>
        <v>45</v>
      </c>
      <c r="O65" s="21">
        <f t="shared" si="18"/>
        <v>90</v>
      </c>
      <c r="P65" s="41">
        <f t="shared" si="19"/>
        <v>45</v>
      </c>
      <c r="Q65" s="58" t="s">
        <v>322</v>
      </c>
      <c r="R65" s="32">
        <f t="shared" si="20"/>
        <v>45</v>
      </c>
      <c r="S65" s="51" t="str">
        <f t="shared" si="9"/>
        <v>Pass</v>
      </c>
      <c r="T65" s="18">
        <f t="shared" si="21"/>
        <v>17</v>
      </c>
      <c r="U65" s="18">
        <f t="shared" si="22"/>
        <v>17</v>
      </c>
    </row>
    <row r="66" spans="1:21" ht="17.45" customHeight="1">
      <c r="A66" s="24">
        <f>'विद्य्र्थ्याची माहिती'!A66</f>
        <v>57</v>
      </c>
      <c r="B66" s="307">
        <f>'विद्य्र्थ्याची माहिती'!B66</f>
        <v>0</v>
      </c>
      <c r="C66" s="60">
        <v>75</v>
      </c>
      <c r="D66" s="65">
        <f t="shared" si="12"/>
        <v>28</v>
      </c>
      <c r="E66" s="60">
        <v>12</v>
      </c>
      <c r="F66" s="60">
        <v>5</v>
      </c>
      <c r="G66" s="305">
        <f t="shared" si="13"/>
        <v>17</v>
      </c>
      <c r="H66" s="305">
        <f t="shared" si="14"/>
        <v>45</v>
      </c>
      <c r="I66" s="60">
        <v>75</v>
      </c>
      <c r="J66" s="65">
        <f t="shared" si="15"/>
        <v>28</v>
      </c>
      <c r="K66" s="60">
        <v>12</v>
      </c>
      <c r="L66" s="60">
        <v>5</v>
      </c>
      <c r="M66" s="305">
        <f t="shared" si="16"/>
        <v>17</v>
      </c>
      <c r="N66" s="305">
        <f t="shared" si="17"/>
        <v>45</v>
      </c>
      <c r="O66" s="21">
        <f t="shared" si="18"/>
        <v>90</v>
      </c>
      <c r="P66" s="41">
        <f t="shared" si="19"/>
        <v>45</v>
      </c>
      <c r="Q66" s="58" t="s">
        <v>322</v>
      </c>
      <c r="R66" s="32">
        <f t="shared" si="20"/>
        <v>45</v>
      </c>
      <c r="S66" s="51" t="str">
        <f t="shared" si="9"/>
        <v>Pass</v>
      </c>
      <c r="T66" s="18">
        <f t="shared" si="21"/>
        <v>17</v>
      </c>
      <c r="U66" s="18">
        <f t="shared" si="22"/>
        <v>17</v>
      </c>
    </row>
    <row r="67" spans="1:21" ht="17.45" customHeight="1">
      <c r="A67" s="24">
        <f>'विद्य्र्थ्याची माहिती'!A67</f>
        <v>58</v>
      </c>
      <c r="B67" s="307">
        <f>'विद्य्र्थ्याची माहिती'!B67</f>
        <v>0</v>
      </c>
      <c r="C67" s="60">
        <v>76</v>
      </c>
      <c r="D67" s="65">
        <f t="shared" si="12"/>
        <v>29</v>
      </c>
      <c r="E67" s="60">
        <v>12</v>
      </c>
      <c r="F67" s="60">
        <v>5</v>
      </c>
      <c r="G67" s="305">
        <f t="shared" si="13"/>
        <v>17</v>
      </c>
      <c r="H67" s="305">
        <f t="shared" si="14"/>
        <v>46</v>
      </c>
      <c r="I67" s="60">
        <v>76</v>
      </c>
      <c r="J67" s="65">
        <f t="shared" si="15"/>
        <v>29</v>
      </c>
      <c r="K67" s="60">
        <v>12</v>
      </c>
      <c r="L67" s="60">
        <v>5</v>
      </c>
      <c r="M67" s="305">
        <f t="shared" si="16"/>
        <v>17</v>
      </c>
      <c r="N67" s="305">
        <f t="shared" si="17"/>
        <v>46</v>
      </c>
      <c r="O67" s="21">
        <f t="shared" si="18"/>
        <v>92</v>
      </c>
      <c r="P67" s="41">
        <f t="shared" si="19"/>
        <v>46</v>
      </c>
      <c r="Q67" s="58" t="s">
        <v>322</v>
      </c>
      <c r="R67" s="32">
        <f t="shared" si="20"/>
        <v>46</v>
      </c>
      <c r="S67" s="51" t="str">
        <f t="shared" si="9"/>
        <v>Pass</v>
      </c>
      <c r="T67" s="18">
        <f t="shared" si="21"/>
        <v>17</v>
      </c>
      <c r="U67" s="18">
        <f t="shared" si="22"/>
        <v>17</v>
      </c>
    </row>
    <row r="68" spans="1:21" ht="17.45" customHeight="1">
      <c r="A68" s="24">
        <f>'विद्य्र्थ्याची माहिती'!A68</f>
        <v>59</v>
      </c>
      <c r="B68" s="307">
        <f>'विद्य्र्थ्याची माहिती'!B68</f>
        <v>0</v>
      </c>
      <c r="C68" s="60">
        <v>77</v>
      </c>
      <c r="D68" s="65">
        <f t="shared" si="12"/>
        <v>29</v>
      </c>
      <c r="E68" s="60">
        <v>12</v>
      </c>
      <c r="F68" s="60">
        <v>5</v>
      </c>
      <c r="G68" s="305">
        <f t="shared" si="13"/>
        <v>17</v>
      </c>
      <c r="H68" s="305">
        <f t="shared" si="14"/>
        <v>46</v>
      </c>
      <c r="I68" s="60">
        <v>77</v>
      </c>
      <c r="J68" s="65">
        <f t="shared" si="15"/>
        <v>29</v>
      </c>
      <c r="K68" s="60">
        <v>12</v>
      </c>
      <c r="L68" s="60">
        <v>5</v>
      </c>
      <c r="M68" s="305">
        <f t="shared" si="16"/>
        <v>17</v>
      </c>
      <c r="N68" s="305">
        <f t="shared" si="17"/>
        <v>46</v>
      </c>
      <c r="O68" s="21">
        <f t="shared" si="18"/>
        <v>92</v>
      </c>
      <c r="P68" s="41">
        <f t="shared" si="19"/>
        <v>46</v>
      </c>
      <c r="Q68" s="58" t="s">
        <v>322</v>
      </c>
      <c r="R68" s="32">
        <f t="shared" si="20"/>
        <v>46</v>
      </c>
      <c r="S68" s="51" t="str">
        <f t="shared" si="9"/>
        <v>Pass</v>
      </c>
      <c r="T68" s="18">
        <f t="shared" si="21"/>
        <v>17</v>
      </c>
      <c r="U68" s="18">
        <f t="shared" si="22"/>
        <v>17</v>
      </c>
    </row>
    <row r="69" spans="1:21" ht="17.45" customHeight="1">
      <c r="A69" s="24">
        <f>'विद्य्र्थ्याची माहिती'!A69</f>
        <v>60</v>
      </c>
      <c r="B69" s="307">
        <f>'विद्य्र्थ्याची माहिती'!B69</f>
        <v>0</v>
      </c>
      <c r="C69" s="60">
        <v>78</v>
      </c>
      <c r="D69" s="65">
        <f t="shared" si="12"/>
        <v>29</v>
      </c>
      <c r="E69" s="60">
        <v>12</v>
      </c>
      <c r="F69" s="60">
        <v>5</v>
      </c>
      <c r="G69" s="305">
        <f t="shared" si="13"/>
        <v>17</v>
      </c>
      <c r="H69" s="305">
        <f t="shared" si="14"/>
        <v>46</v>
      </c>
      <c r="I69" s="60">
        <v>78</v>
      </c>
      <c r="J69" s="65">
        <f t="shared" si="15"/>
        <v>29</v>
      </c>
      <c r="K69" s="60">
        <v>12</v>
      </c>
      <c r="L69" s="60">
        <v>5</v>
      </c>
      <c r="M69" s="305">
        <f t="shared" si="16"/>
        <v>17</v>
      </c>
      <c r="N69" s="305">
        <f t="shared" si="17"/>
        <v>46</v>
      </c>
      <c r="O69" s="21">
        <f t="shared" si="18"/>
        <v>92</v>
      </c>
      <c r="P69" s="41">
        <f t="shared" si="19"/>
        <v>46</v>
      </c>
      <c r="Q69" s="58" t="s">
        <v>322</v>
      </c>
      <c r="R69" s="32">
        <f t="shared" si="20"/>
        <v>46</v>
      </c>
      <c r="S69" s="51" t="str">
        <f t="shared" si="9"/>
        <v>Pass</v>
      </c>
      <c r="T69" s="18">
        <f t="shared" si="21"/>
        <v>17</v>
      </c>
      <c r="U69" s="18">
        <f t="shared" si="22"/>
        <v>17</v>
      </c>
    </row>
    <row r="70" spans="1:21" ht="17.45" customHeight="1">
      <c r="A70" s="24" t="e">
        <f>'विद्य्र्थ्याची माहिती'!#REF!</f>
        <v>#REF!</v>
      </c>
      <c r="B70" s="307" t="e">
        <f>'विद्य्र्थ्याची माहिती'!#REF!</f>
        <v>#REF!</v>
      </c>
      <c r="C70" s="60">
        <v>79</v>
      </c>
      <c r="D70" s="65">
        <f t="shared" si="12"/>
        <v>30</v>
      </c>
      <c r="E70" s="60">
        <v>12</v>
      </c>
      <c r="F70" s="60">
        <v>5</v>
      </c>
      <c r="G70" s="305">
        <f t="shared" si="13"/>
        <v>17</v>
      </c>
      <c r="H70" s="305">
        <f t="shared" si="14"/>
        <v>47</v>
      </c>
      <c r="I70" s="60">
        <v>79</v>
      </c>
      <c r="J70" s="65">
        <f t="shared" si="15"/>
        <v>30</v>
      </c>
      <c r="K70" s="60">
        <v>12</v>
      </c>
      <c r="L70" s="60">
        <v>5</v>
      </c>
      <c r="M70" s="305">
        <f t="shared" si="16"/>
        <v>17</v>
      </c>
      <c r="N70" s="305">
        <f t="shared" si="17"/>
        <v>47</v>
      </c>
      <c r="O70" s="21">
        <f t="shared" si="18"/>
        <v>94</v>
      </c>
      <c r="P70" s="41">
        <f t="shared" si="19"/>
        <v>47</v>
      </c>
      <c r="Q70" s="58" t="s">
        <v>322</v>
      </c>
      <c r="R70" s="32">
        <f t="shared" si="20"/>
        <v>47</v>
      </c>
      <c r="S70" s="51" t="str">
        <f t="shared" si="9"/>
        <v>Pass</v>
      </c>
      <c r="T70" s="18">
        <f t="shared" si="21"/>
        <v>17</v>
      </c>
      <c r="U70" s="18">
        <f t="shared" si="22"/>
        <v>17</v>
      </c>
    </row>
    <row r="71" spans="1:21" ht="17.45" customHeight="1">
      <c r="A71" s="24" t="e">
        <f>'विद्य्र्थ्याची माहिती'!#REF!</f>
        <v>#REF!</v>
      </c>
      <c r="B71" s="307" t="e">
        <f>'विद्य्र्थ्याची माहिती'!#REF!</f>
        <v>#REF!</v>
      </c>
      <c r="C71" s="60">
        <v>80</v>
      </c>
      <c r="D71" s="65">
        <f t="shared" si="12"/>
        <v>30</v>
      </c>
      <c r="E71" s="60">
        <v>12</v>
      </c>
      <c r="F71" s="60">
        <v>5</v>
      </c>
      <c r="G71" s="305">
        <f t="shared" si="13"/>
        <v>17</v>
      </c>
      <c r="H71" s="305">
        <f t="shared" si="14"/>
        <v>47</v>
      </c>
      <c r="I71" s="60">
        <v>80</v>
      </c>
      <c r="J71" s="65">
        <f t="shared" si="15"/>
        <v>30</v>
      </c>
      <c r="K71" s="60">
        <v>12</v>
      </c>
      <c r="L71" s="60">
        <v>5</v>
      </c>
      <c r="M71" s="305">
        <f t="shared" si="16"/>
        <v>17</v>
      </c>
      <c r="N71" s="305">
        <f t="shared" si="17"/>
        <v>47</v>
      </c>
      <c r="O71" s="21">
        <f t="shared" si="18"/>
        <v>94</v>
      </c>
      <c r="P71" s="41">
        <f t="shared" si="19"/>
        <v>47</v>
      </c>
      <c r="Q71" s="58" t="s">
        <v>322</v>
      </c>
      <c r="R71" s="32">
        <f t="shared" si="20"/>
        <v>47</v>
      </c>
      <c r="S71" s="51" t="str">
        <f t="shared" si="9"/>
        <v>Pass</v>
      </c>
      <c r="T71" s="18">
        <f t="shared" si="21"/>
        <v>17</v>
      </c>
      <c r="U71" s="18">
        <f t="shared" si="22"/>
        <v>17</v>
      </c>
    </row>
    <row r="72" spans="1:21" ht="17.45" customHeight="1">
      <c r="A72" s="24" t="e">
        <f>'विद्य्र्थ्याची माहिती'!#REF!</f>
        <v>#REF!</v>
      </c>
      <c r="B72" s="307" t="e">
        <f>'विद्य्र्थ्याची माहिती'!#REF!</f>
        <v>#REF!</v>
      </c>
      <c r="C72" s="60">
        <v>81</v>
      </c>
      <c r="D72" s="65">
        <f t="shared" si="12"/>
        <v>30</v>
      </c>
      <c r="E72" s="60">
        <v>12</v>
      </c>
      <c r="F72" s="60">
        <v>5</v>
      </c>
      <c r="G72" s="305">
        <f t="shared" si="13"/>
        <v>17</v>
      </c>
      <c r="H72" s="305">
        <f t="shared" si="14"/>
        <v>47</v>
      </c>
      <c r="I72" s="60">
        <v>81</v>
      </c>
      <c r="J72" s="65">
        <f t="shared" si="15"/>
        <v>30</v>
      </c>
      <c r="K72" s="60">
        <v>12</v>
      </c>
      <c r="L72" s="60">
        <v>5</v>
      </c>
      <c r="M72" s="305">
        <f t="shared" si="16"/>
        <v>17</v>
      </c>
      <c r="N72" s="305">
        <f t="shared" si="17"/>
        <v>47</v>
      </c>
      <c r="O72" s="21">
        <f t="shared" si="18"/>
        <v>94</v>
      </c>
      <c r="P72" s="41">
        <f t="shared" si="19"/>
        <v>47</v>
      </c>
      <c r="Q72" s="58" t="s">
        <v>322</v>
      </c>
      <c r="R72" s="32">
        <f t="shared" si="20"/>
        <v>47</v>
      </c>
      <c r="S72" s="51" t="str">
        <f t="shared" si="9"/>
        <v>Pass</v>
      </c>
      <c r="T72" s="18">
        <f t="shared" si="21"/>
        <v>17</v>
      </c>
      <c r="U72" s="18">
        <f t="shared" si="22"/>
        <v>17</v>
      </c>
    </row>
    <row r="73" spans="1:21" ht="17.45" customHeight="1">
      <c r="A73" s="24" t="e">
        <f>'विद्य्र्थ्याची माहिती'!#REF!</f>
        <v>#REF!</v>
      </c>
      <c r="B73" s="307" t="e">
        <f>'विद्य्र्थ्याची माहिती'!#REF!</f>
        <v>#REF!</v>
      </c>
      <c r="C73" s="60">
        <v>82</v>
      </c>
      <c r="D73" s="65">
        <f t="shared" si="12"/>
        <v>31</v>
      </c>
      <c r="E73" s="60">
        <v>12</v>
      </c>
      <c r="F73" s="60">
        <v>5</v>
      </c>
      <c r="G73" s="305">
        <f t="shared" si="13"/>
        <v>17</v>
      </c>
      <c r="H73" s="305">
        <f t="shared" si="14"/>
        <v>48</v>
      </c>
      <c r="I73" s="60">
        <v>82</v>
      </c>
      <c r="J73" s="65">
        <f t="shared" si="15"/>
        <v>31</v>
      </c>
      <c r="K73" s="60">
        <v>12</v>
      </c>
      <c r="L73" s="60">
        <v>5</v>
      </c>
      <c r="M73" s="305">
        <f t="shared" si="16"/>
        <v>17</v>
      </c>
      <c r="N73" s="305">
        <f t="shared" si="17"/>
        <v>48</v>
      </c>
      <c r="O73" s="21">
        <f t="shared" si="18"/>
        <v>96</v>
      </c>
      <c r="P73" s="41">
        <f t="shared" si="19"/>
        <v>48</v>
      </c>
      <c r="Q73" s="58" t="s">
        <v>322</v>
      </c>
      <c r="R73" s="32">
        <f t="shared" si="20"/>
        <v>48</v>
      </c>
      <c r="S73" s="51" t="str">
        <f t="shared" si="9"/>
        <v>Pass</v>
      </c>
      <c r="T73" s="18">
        <f t="shared" si="21"/>
        <v>17</v>
      </c>
      <c r="U73" s="18">
        <f t="shared" si="22"/>
        <v>17</v>
      </c>
    </row>
    <row r="74" spans="1:21" ht="17.45" customHeight="1">
      <c r="A74" s="24" t="e">
        <f>'विद्य्र्थ्याची माहिती'!#REF!</f>
        <v>#REF!</v>
      </c>
      <c r="B74" s="307" t="e">
        <f>'विद्य्र्थ्याची माहिती'!#REF!</f>
        <v>#REF!</v>
      </c>
      <c r="C74" s="60">
        <v>83</v>
      </c>
      <c r="D74" s="65">
        <f t="shared" si="12"/>
        <v>31</v>
      </c>
      <c r="E74" s="60">
        <v>12</v>
      </c>
      <c r="F74" s="60">
        <v>5</v>
      </c>
      <c r="G74" s="305">
        <f t="shared" si="13"/>
        <v>17</v>
      </c>
      <c r="H74" s="305">
        <f t="shared" si="14"/>
        <v>48</v>
      </c>
      <c r="I74" s="60">
        <v>83</v>
      </c>
      <c r="J74" s="65">
        <f t="shared" si="15"/>
        <v>31</v>
      </c>
      <c r="K74" s="60">
        <v>12</v>
      </c>
      <c r="L74" s="60">
        <v>5</v>
      </c>
      <c r="M74" s="305">
        <f t="shared" si="16"/>
        <v>17</v>
      </c>
      <c r="N74" s="305">
        <f t="shared" si="17"/>
        <v>48</v>
      </c>
      <c r="O74" s="21">
        <f t="shared" si="18"/>
        <v>96</v>
      </c>
      <c r="P74" s="41">
        <f t="shared" si="19"/>
        <v>48</v>
      </c>
      <c r="Q74" s="58" t="s">
        <v>322</v>
      </c>
      <c r="R74" s="32">
        <f t="shared" si="20"/>
        <v>48</v>
      </c>
      <c r="S74" s="51" t="str">
        <f t="shared" si="9"/>
        <v>Pass</v>
      </c>
      <c r="T74" s="18">
        <f t="shared" si="21"/>
        <v>17</v>
      </c>
      <c r="U74" s="18">
        <f t="shared" si="22"/>
        <v>17</v>
      </c>
    </row>
    <row r="75" spans="1:21" ht="17.45" customHeight="1">
      <c r="A75" s="24" t="e">
        <f>'विद्य्र्थ्याची माहिती'!#REF!</f>
        <v>#REF!</v>
      </c>
      <c r="B75" s="307" t="e">
        <f>'विद्य्र्थ्याची माहिती'!#REF!</f>
        <v>#REF!</v>
      </c>
      <c r="C75" s="60">
        <v>84</v>
      </c>
      <c r="D75" s="65">
        <f t="shared" si="12"/>
        <v>32</v>
      </c>
      <c r="E75" s="60">
        <v>12</v>
      </c>
      <c r="F75" s="60">
        <v>5</v>
      </c>
      <c r="G75" s="305">
        <f t="shared" si="13"/>
        <v>17</v>
      </c>
      <c r="H75" s="305">
        <f t="shared" si="14"/>
        <v>49</v>
      </c>
      <c r="I75" s="60">
        <v>84</v>
      </c>
      <c r="J75" s="65">
        <f t="shared" si="15"/>
        <v>32</v>
      </c>
      <c r="K75" s="60">
        <v>12</v>
      </c>
      <c r="L75" s="60">
        <v>5</v>
      </c>
      <c r="M75" s="305">
        <f t="shared" si="16"/>
        <v>17</v>
      </c>
      <c r="N75" s="305">
        <f t="shared" si="17"/>
        <v>49</v>
      </c>
      <c r="O75" s="21">
        <f t="shared" si="18"/>
        <v>98</v>
      </c>
      <c r="P75" s="41">
        <f t="shared" si="19"/>
        <v>49</v>
      </c>
      <c r="Q75" s="58" t="s">
        <v>322</v>
      </c>
      <c r="R75" s="32">
        <f t="shared" si="20"/>
        <v>49</v>
      </c>
      <c r="S75" s="51" t="str">
        <f t="shared" ref="S75:S138" si="23">IF(R75&gt;=35,"Pass","Fail")</f>
        <v>Pass</v>
      </c>
      <c r="T75" s="18">
        <f t="shared" si="21"/>
        <v>17</v>
      </c>
      <c r="U75" s="18">
        <f t="shared" si="22"/>
        <v>17</v>
      </c>
    </row>
    <row r="76" spans="1:21" ht="17.45" customHeight="1">
      <c r="A76" s="24" t="e">
        <f>'विद्य्र्थ्याची माहिती'!#REF!</f>
        <v>#REF!</v>
      </c>
      <c r="B76" s="307" t="e">
        <f>'विद्य्र्थ्याची माहिती'!#REF!</f>
        <v>#REF!</v>
      </c>
      <c r="C76" s="60">
        <v>85</v>
      </c>
      <c r="D76" s="65">
        <f t="shared" ref="D76:D139" si="24">ROUND((C76/80)*30,0)</f>
        <v>32</v>
      </c>
      <c r="E76" s="60">
        <v>12</v>
      </c>
      <c r="F76" s="60">
        <v>5</v>
      </c>
      <c r="G76" s="305">
        <f t="shared" ref="G76:G139" si="25">SUM(E76:F76)</f>
        <v>17</v>
      </c>
      <c r="H76" s="305">
        <f t="shared" ref="H76:H139" si="26">D76+G76</f>
        <v>49</v>
      </c>
      <c r="I76" s="60">
        <v>85</v>
      </c>
      <c r="J76" s="65">
        <f t="shared" ref="J76:J139" si="27">ROUND((I76/80)*30,0)</f>
        <v>32</v>
      </c>
      <c r="K76" s="60">
        <v>12</v>
      </c>
      <c r="L76" s="60">
        <v>5</v>
      </c>
      <c r="M76" s="305">
        <f t="shared" ref="M76:M139" si="28">SUM(K76:L76)</f>
        <v>17</v>
      </c>
      <c r="N76" s="305">
        <f t="shared" ref="N76:N139" si="29">J76+M76</f>
        <v>49</v>
      </c>
      <c r="O76" s="21">
        <f t="shared" ref="O76:O139" si="30">SUM(H76,N76)</f>
        <v>98</v>
      </c>
      <c r="P76" s="41">
        <f t="shared" ref="P76:P139" si="31">ROUND(O76/2,0)</f>
        <v>49</v>
      </c>
      <c r="Q76" s="58" t="s">
        <v>322</v>
      </c>
      <c r="R76" s="32">
        <f t="shared" ref="R76:R139" si="32">SUM(P76:Q76)</f>
        <v>49</v>
      </c>
      <c r="S76" s="51" t="str">
        <f t="shared" si="23"/>
        <v>Pass</v>
      </c>
      <c r="T76" s="18">
        <f t="shared" ref="T76:T139" si="33">E76+F76</f>
        <v>17</v>
      </c>
      <c r="U76" s="18">
        <f t="shared" ref="U76:U139" si="34">K76+L76</f>
        <v>17</v>
      </c>
    </row>
    <row r="77" spans="1:21" ht="17.45" customHeight="1">
      <c r="A77" s="24" t="e">
        <f>'विद्य्र्थ्याची माहिती'!#REF!</f>
        <v>#REF!</v>
      </c>
      <c r="B77" s="307" t="e">
        <f>'विद्य्र्थ्याची माहिती'!#REF!</f>
        <v>#REF!</v>
      </c>
      <c r="C77" s="60">
        <v>86</v>
      </c>
      <c r="D77" s="65">
        <f t="shared" si="24"/>
        <v>32</v>
      </c>
      <c r="E77" s="60">
        <v>12</v>
      </c>
      <c r="F77" s="60">
        <v>5</v>
      </c>
      <c r="G77" s="305">
        <f t="shared" si="25"/>
        <v>17</v>
      </c>
      <c r="H77" s="305">
        <f t="shared" si="26"/>
        <v>49</v>
      </c>
      <c r="I77" s="60">
        <v>86</v>
      </c>
      <c r="J77" s="65">
        <f t="shared" si="27"/>
        <v>32</v>
      </c>
      <c r="K77" s="60">
        <v>12</v>
      </c>
      <c r="L77" s="60">
        <v>5</v>
      </c>
      <c r="M77" s="305">
        <f t="shared" si="28"/>
        <v>17</v>
      </c>
      <c r="N77" s="305">
        <f t="shared" si="29"/>
        <v>49</v>
      </c>
      <c r="O77" s="21">
        <f t="shared" si="30"/>
        <v>98</v>
      </c>
      <c r="P77" s="41">
        <f t="shared" si="31"/>
        <v>49</v>
      </c>
      <c r="Q77" s="58" t="s">
        <v>322</v>
      </c>
      <c r="R77" s="32">
        <f t="shared" si="32"/>
        <v>49</v>
      </c>
      <c r="S77" s="51" t="str">
        <f t="shared" si="23"/>
        <v>Pass</v>
      </c>
      <c r="T77" s="18">
        <f t="shared" si="33"/>
        <v>17</v>
      </c>
      <c r="U77" s="18">
        <f t="shared" si="34"/>
        <v>17</v>
      </c>
    </row>
    <row r="78" spans="1:21" ht="17.45" customHeight="1">
      <c r="A78" s="24" t="e">
        <f>'विद्य्र्थ्याची माहिती'!#REF!</f>
        <v>#REF!</v>
      </c>
      <c r="B78" s="307" t="e">
        <f>'विद्य्र्थ्याची माहिती'!#REF!</f>
        <v>#REF!</v>
      </c>
      <c r="C78" s="60">
        <v>87</v>
      </c>
      <c r="D78" s="65">
        <f t="shared" si="24"/>
        <v>33</v>
      </c>
      <c r="E78" s="60">
        <v>12</v>
      </c>
      <c r="F78" s="60">
        <v>5</v>
      </c>
      <c r="G78" s="305">
        <f t="shared" si="25"/>
        <v>17</v>
      </c>
      <c r="H78" s="305">
        <f t="shared" si="26"/>
        <v>50</v>
      </c>
      <c r="I78" s="60">
        <v>87</v>
      </c>
      <c r="J78" s="65">
        <f t="shared" si="27"/>
        <v>33</v>
      </c>
      <c r="K78" s="60">
        <v>12</v>
      </c>
      <c r="L78" s="60">
        <v>5</v>
      </c>
      <c r="M78" s="305">
        <f t="shared" si="28"/>
        <v>17</v>
      </c>
      <c r="N78" s="305">
        <f t="shared" si="29"/>
        <v>50</v>
      </c>
      <c r="O78" s="21">
        <f t="shared" si="30"/>
        <v>100</v>
      </c>
      <c r="P78" s="41">
        <f t="shared" si="31"/>
        <v>50</v>
      </c>
      <c r="Q78" s="58" t="s">
        <v>322</v>
      </c>
      <c r="R78" s="32">
        <f t="shared" si="32"/>
        <v>50</v>
      </c>
      <c r="S78" s="51" t="str">
        <f t="shared" si="23"/>
        <v>Pass</v>
      </c>
      <c r="T78" s="18">
        <f t="shared" si="33"/>
        <v>17</v>
      </c>
      <c r="U78" s="18">
        <f t="shared" si="34"/>
        <v>17</v>
      </c>
    </row>
    <row r="79" spans="1:21" ht="17.45" customHeight="1">
      <c r="A79" s="24" t="e">
        <f>'विद्य्र्थ्याची माहिती'!#REF!</f>
        <v>#REF!</v>
      </c>
      <c r="B79" s="307" t="e">
        <f>'विद्य्र्थ्याची माहिती'!#REF!</f>
        <v>#REF!</v>
      </c>
      <c r="C79" s="60">
        <v>88</v>
      </c>
      <c r="D79" s="65">
        <f t="shared" si="24"/>
        <v>33</v>
      </c>
      <c r="E79" s="60">
        <v>12</v>
      </c>
      <c r="F79" s="60">
        <v>5</v>
      </c>
      <c r="G79" s="305">
        <f t="shared" si="25"/>
        <v>17</v>
      </c>
      <c r="H79" s="305">
        <f t="shared" si="26"/>
        <v>50</v>
      </c>
      <c r="I79" s="60">
        <v>88</v>
      </c>
      <c r="J79" s="65">
        <f t="shared" si="27"/>
        <v>33</v>
      </c>
      <c r="K79" s="60">
        <v>12</v>
      </c>
      <c r="L79" s="60">
        <v>5</v>
      </c>
      <c r="M79" s="305">
        <f t="shared" si="28"/>
        <v>17</v>
      </c>
      <c r="N79" s="305">
        <f t="shared" si="29"/>
        <v>50</v>
      </c>
      <c r="O79" s="21">
        <f t="shared" si="30"/>
        <v>100</v>
      </c>
      <c r="P79" s="41">
        <f t="shared" si="31"/>
        <v>50</v>
      </c>
      <c r="Q79" s="58" t="s">
        <v>322</v>
      </c>
      <c r="R79" s="32">
        <f t="shared" si="32"/>
        <v>50</v>
      </c>
      <c r="S79" s="51" t="str">
        <f t="shared" si="23"/>
        <v>Pass</v>
      </c>
      <c r="T79" s="18">
        <f t="shared" si="33"/>
        <v>17</v>
      </c>
      <c r="U79" s="18">
        <f t="shared" si="34"/>
        <v>17</v>
      </c>
    </row>
    <row r="80" spans="1:21" ht="17.45" customHeight="1">
      <c r="A80" s="24" t="e">
        <f>'विद्य्र्थ्याची माहिती'!#REF!</f>
        <v>#REF!</v>
      </c>
      <c r="B80" s="307" t="e">
        <f>'विद्य्र्थ्याची माहिती'!#REF!</f>
        <v>#REF!</v>
      </c>
      <c r="C80" s="60">
        <v>89</v>
      </c>
      <c r="D80" s="65">
        <f t="shared" si="24"/>
        <v>33</v>
      </c>
      <c r="E80" s="60">
        <v>12</v>
      </c>
      <c r="F80" s="60">
        <v>5</v>
      </c>
      <c r="G80" s="305">
        <f t="shared" si="25"/>
        <v>17</v>
      </c>
      <c r="H80" s="305">
        <f t="shared" si="26"/>
        <v>50</v>
      </c>
      <c r="I80" s="60">
        <v>89</v>
      </c>
      <c r="J80" s="65">
        <f t="shared" si="27"/>
        <v>33</v>
      </c>
      <c r="K80" s="60">
        <v>12</v>
      </c>
      <c r="L80" s="60">
        <v>5</v>
      </c>
      <c r="M80" s="305">
        <f t="shared" si="28"/>
        <v>17</v>
      </c>
      <c r="N80" s="305">
        <f t="shared" si="29"/>
        <v>50</v>
      </c>
      <c r="O80" s="21">
        <f t="shared" si="30"/>
        <v>100</v>
      </c>
      <c r="P80" s="41">
        <f t="shared" si="31"/>
        <v>50</v>
      </c>
      <c r="Q80" s="58" t="s">
        <v>322</v>
      </c>
      <c r="R80" s="32">
        <f t="shared" si="32"/>
        <v>50</v>
      </c>
      <c r="S80" s="51" t="str">
        <f t="shared" si="23"/>
        <v>Pass</v>
      </c>
      <c r="T80" s="18">
        <f t="shared" si="33"/>
        <v>17</v>
      </c>
      <c r="U80" s="18">
        <f t="shared" si="34"/>
        <v>17</v>
      </c>
    </row>
    <row r="81" spans="1:21" ht="17.45" customHeight="1">
      <c r="A81" s="24" t="e">
        <f>'विद्य्र्थ्याची माहिती'!#REF!</f>
        <v>#REF!</v>
      </c>
      <c r="B81" s="307" t="e">
        <f>'विद्य्र्थ्याची माहिती'!#REF!</f>
        <v>#REF!</v>
      </c>
      <c r="C81" s="60">
        <v>90</v>
      </c>
      <c r="D81" s="65">
        <f t="shared" si="24"/>
        <v>34</v>
      </c>
      <c r="E81" s="60">
        <v>12</v>
      </c>
      <c r="F81" s="60">
        <v>5</v>
      </c>
      <c r="G81" s="305">
        <f t="shared" si="25"/>
        <v>17</v>
      </c>
      <c r="H81" s="305">
        <f t="shared" si="26"/>
        <v>51</v>
      </c>
      <c r="I81" s="60">
        <v>90</v>
      </c>
      <c r="J81" s="65">
        <f t="shared" si="27"/>
        <v>34</v>
      </c>
      <c r="K81" s="60">
        <v>12</v>
      </c>
      <c r="L81" s="60">
        <v>5</v>
      </c>
      <c r="M81" s="305">
        <f t="shared" si="28"/>
        <v>17</v>
      </c>
      <c r="N81" s="305">
        <f t="shared" si="29"/>
        <v>51</v>
      </c>
      <c r="O81" s="21">
        <f t="shared" si="30"/>
        <v>102</v>
      </c>
      <c r="P81" s="41">
        <f t="shared" si="31"/>
        <v>51</v>
      </c>
      <c r="Q81" s="58" t="s">
        <v>322</v>
      </c>
      <c r="R81" s="32">
        <f t="shared" si="32"/>
        <v>51</v>
      </c>
      <c r="S81" s="51" t="str">
        <f t="shared" si="23"/>
        <v>Pass</v>
      </c>
      <c r="T81" s="18">
        <f t="shared" si="33"/>
        <v>17</v>
      </c>
      <c r="U81" s="18">
        <f t="shared" si="34"/>
        <v>17</v>
      </c>
    </row>
    <row r="82" spans="1:21" ht="17.45" customHeight="1">
      <c r="A82" s="24" t="e">
        <f>'विद्य्र्थ्याची माहिती'!#REF!</f>
        <v>#REF!</v>
      </c>
      <c r="B82" s="307" t="e">
        <f>'विद्य्र्थ्याची माहिती'!#REF!</f>
        <v>#REF!</v>
      </c>
      <c r="C82" s="60">
        <v>91</v>
      </c>
      <c r="D82" s="65">
        <f t="shared" si="24"/>
        <v>34</v>
      </c>
      <c r="E82" s="60">
        <v>12</v>
      </c>
      <c r="F82" s="60">
        <v>5</v>
      </c>
      <c r="G82" s="305">
        <f t="shared" si="25"/>
        <v>17</v>
      </c>
      <c r="H82" s="305">
        <f t="shared" si="26"/>
        <v>51</v>
      </c>
      <c r="I82" s="60">
        <v>91</v>
      </c>
      <c r="J82" s="65">
        <f t="shared" si="27"/>
        <v>34</v>
      </c>
      <c r="K82" s="60">
        <v>12</v>
      </c>
      <c r="L82" s="60">
        <v>5</v>
      </c>
      <c r="M82" s="305">
        <f t="shared" si="28"/>
        <v>17</v>
      </c>
      <c r="N82" s="305">
        <f t="shared" si="29"/>
        <v>51</v>
      </c>
      <c r="O82" s="21">
        <f t="shared" si="30"/>
        <v>102</v>
      </c>
      <c r="P82" s="41">
        <f t="shared" si="31"/>
        <v>51</v>
      </c>
      <c r="Q82" s="58" t="s">
        <v>322</v>
      </c>
      <c r="R82" s="32">
        <f t="shared" si="32"/>
        <v>51</v>
      </c>
      <c r="S82" s="51" t="str">
        <f t="shared" si="23"/>
        <v>Pass</v>
      </c>
      <c r="T82" s="18">
        <f t="shared" si="33"/>
        <v>17</v>
      </c>
      <c r="U82" s="18">
        <f t="shared" si="34"/>
        <v>17</v>
      </c>
    </row>
    <row r="83" spans="1:21" ht="17.45" customHeight="1">
      <c r="A83" s="24" t="e">
        <f>'विद्य्र्थ्याची माहिती'!#REF!</f>
        <v>#REF!</v>
      </c>
      <c r="B83" s="307" t="e">
        <f>'विद्य्र्थ्याची माहिती'!#REF!</f>
        <v>#REF!</v>
      </c>
      <c r="C83" s="60">
        <v>92</v>
      </c>
      <c r="D83" s="65">
        <f t="shared" si="24"/>
        <v>35</v>
      </c>
      <c r="E83" s="60">
        <v>12</v>
      </c>
      <c r="F83" s="60">
        <v>5</v>
      </c>
      <c r="G83" s="305">
        <f t="shared" si="25"/>
        <v>17</v>
      </c>
      <c r="H83" s="305">
        <f t="shared" si="26"/>
        <v>52</v>
      </c>
      <c r="I83" s="60">
        <v>92</v>
      </c>
      <c r="J83" s="65">
        <f t="shared" si="27"/>
        <v>35</v>
      </c>
      <c r="K83" s="60">
        <v>12</v>
      </c>
      <c r="L83" s="60">
        <v>5</v>
      </c>
      <c r="M83" s="305">
        <f t="shared" si="28"/>
        <v>17</v>
      </c>
      <c r="N83" s="305">
        <f t="shared" si="29"/>
        <v>52</v>
      </c>
      <c r="O83" s="21">
        <f t="shared" si="30"/>
        <v>104</v>
      </c>
      <c r="P83" s="41">
        <f t="shared" si="31"/>
        <v>52</v>
      </c>
      <c r="Q83" s="58" t="s">
        <v>322</v>
      </c>
      <c r="R83" s="32">
        <f t="shared" si="32"/>
        <v>52</v>
      </c>
      <c r="S83" s="51" t="str">
        <f t="shared" si="23"/>
        <v>Pass</v>
      </c>
      <c r="T83" s="18">
        <f t="shared" si="33"/>
        <v>17</v>
      </c>
      <c r="U83" s="18">
        <f t="shared" si="34"/>
        <v>17</v>
      </c>
    </row>
    <row r="84" spans="1:21" ht="17.45" customHeight="1">
      <c r="A84" s="24" t="e">
        <f>'विद्य्र्थ्याची माहिती'!#REF!</f>
        <v>#REF!</v>
      </c>
      <c r="B84" s="307" t="e">
        <f>'विद्य्र्थ्याची माहिती'!#REF!</f>
        <v>#REF!</v>
      </c>
      <c r="C84" s="60">
        <v>93</v>
      </c>
      <c r="D84" s="65">
        <f t="shared" si="24"/>
        <v>35</v>
      </c>
      <c r="E84" s="60">
        <v>12</v>
      </c>
      <c r="F84" s="60">
        <v>5</v>
      </c>
      <c r="G84" s="305">
        <f t="shared" si="25"/>
        <v>17</v>
      </c>
      <c r="H84" s="305">
        <f t="shared" si="26"/>
        <v>52</v>
      </c>
      <c r="I84" s="60">
        <v>93</v>
      </c>
      <c r="J84" s="65">
        <f t="shared" si="27"/>
        <v>35</v>
      </c>
      <c r="K84" s="60">
        <v>12</v>
      </c>
      <c r="L84" s="60">
        <v>5</v>
      </c>
      <c r="M84" s="305">
        <f t="shared" si="28"/>
        <v>17</v>
      </c>
      <c r="N84" s="305">
        <f t="shared" si="29"/>
        <v>52</v>
      </c>
      <c r="O84" s="21">
        <f t="shared" si="30"/>
        <v>104</v>
      </c>
      <c r="P84" s="41">
        <f t="shared" si="31"/>
        <v>52</v>
      </c>
      <c r="Q84" s="58" t="s">
        <v>322</v>
      </c>
      <c r="R84" s="32">
        <f t="shared" si="32"/>
        <v>52</v>
      </c>
      <c r="S84" s="51" t="str">
        <f t="shared" si="23"/>
        <v>Pass</v>
      </c>
      <c r="T84" s="18">
        <f t="shared" si="33"/>
        <v>17</v>
      </c>
      <c r="U84" s="18">
        <f t="shared" si="34"/>
        <v>17</v>
      </c>
    </row>
    <row r="85" spans="1:21" ht="17.45" customHeight="1">
      <c r="A85" s="24" t="e">
        <f>'विद्य्र्थ्याची माहिती'!#REF!</f>
        <v>#REF!</v>
      </c>
      <c r="B85" s="307" t="e">
        <f>'विद्य्र्थ्याची माहिती'!#REF!</f>
        <v>#REF!</v>
      </c>
      <c r="C85" s="60">
        <v>94</v>
      </c>
      <c r="D85" s="65">
        <f t="shared" si="24"/>
        <v>35</v>
      </c>
      <c r="E85" s="60">
        <v>12</v>
      </c>
      <c r="F85" s="60">
        <v>5</v>
      </c>
      <c r="G85" s="305">
        <f t="shared" si="25"/>
        <v>17</v>
      </c>
      <c r="H85" s="305">
        <f t="shared" si="26"/>
        <v>52</v>
      </c>
      <c r="I85" s="60">
        <v>94</v>
      </c>
      <c r="J85" s="65">
        <f t="shared" si="27"/>
        <v>35</v>
      </c>
      <c r="K85" s="60">
        <v>12</v>
      </c>
      <c r="L85" s="60">
        <v>5</v>
      </c>
      <c r="M85" s="305">
        <f t="shared" si="28"/>
        <v>17</v>
      </c>
      <c r="N85" s="305">
        <f t="shared" si="29"/>
        <v>52</v>
      </c>
      <c r="O85" s="21">
        <f t="shared" si="30"/>
        <v>104</v>
      </c>
      <c r="P85" s="41">
        <f t="shared" si="31"/>
        <v>52</v>
      </c>
      <c r="Q85" s="58" t="s">
        <v>322</v>
      </c>
      <c r="R85" s="32">
        <f t="shared" si="32"/>
        <v>52</v>
      </c>
      <c r="S85" s="51" t="str">
        <f t="shared" si="23"/>
        <v>Pass</v>
      </c>
      <c r="T85" s="18">
        <f t="shared" si="33"/>
        <v>17</v>
      </c>
      <c r="U85" s="18">
        <f t="shared" si="34"/>
        <v>17</v>
      </c>
    </row>
    <row r="86" spans="1:21" ht="17.45" customHeight="1">
      <c r="A86" s="24" t="e">
        <f>'विद्य्र्थ्याची माहिती'!#REF!</f>
        <v>#REF!</v>
      </c>
      <c r="B86" s="307" t="e">
        <f>'विद्य्र्थ्याची माहिती'!#REF!</f>
        <v>#REF!</v>
      </c>
      <c r="C86" s="60">
        <v>95</v>
      </c>
      <c r="D86" s="65">
        <f t="shared" si="24"/>
        <v>36</v>
      </c>
      <c r="E86" s="60">
        <v>12</v>
      </c>
      <c r="F86" s="60">
        <v>5</v>
      </c>
      <c r="G86" s="305">
        <f t="shared" si="25"/>
        <v>17</v>
      </c>
      <c r="H86" s="305">
        <f t="shared" si="26"/>
        <v>53</v>
      </c>
      <c r="I86" s="60">
        <v>95</v>
      </c>
      <c r="J86" s="65">
        <f t="shared" si="27"/>
        <v>36</v>
      </c>
      <c r="K86" s="60">
        <v>12</v>
      </c>
      <c r="L86" s="60">
        <v>5</v>
      </c>
      <c r="M86" s="305">
        <f t="shared" si="28"/>
        <v>17</v>
      </c>
      <c r="N86" s="305">
        <f t="shared" si="29"/>
        <v>53</v>
      </c>
      <c r="O86" s="21">
        <f t="shared" si="30"/>
        <v>106</v>
      </c>
      <c r="P86" s="41">
        <f t="shared" si="31"/>
        <v>53</v>
      </c>
      <c r="Q86" s="58" t="s">
        <v>322</v>
      </c>
      <c r="R86" s="32">
        <f t="shared" si="32"/>
        <v>53</v>
      </c>
      <c r="S86" s="51" t="str">
        <f t="shared" si="23"/>
        <v>Pass</v>
      </c>
      <c r="T86" s="18">
        <f t="shared" si="33"/>
        <v>17</v>
      </c>
      <c r="U86" s="18">
        <f t="shared" si="34"/>
        <v>17</v>
      </c>
    </row>
    <row r="87" spans="1:21" ht="17.45" customHeight="1">
      <c r="A87" s="24" t="e">
        <f>'विद्य्र्थ्याची माहिती'!#REF!</f>
        <v>#REF!</v>
      </c>
      <c r="B87" s="307" t="e">
        <f>'विद्य्र्थ्याची माहिती'!#REF!</f>
        <v>#REF!</v>
      </c>
      <c r="C87" s="60">
        <v>96</v>
      </c>
      <c r="D87" s="65">
        <f t="shared" si="24"/>
        <v>36</v>
      </c>
      <c r="E87" s="60">
        <v>12</v>
      </c>
      <c r="F87" s="60">
        <v>5</v>
      </c>
      <c r="G87" s="305">
        <f t="shared" si="25"/>
        <v>17</v>
      </c>
      <c r="H87" s="305">
        <f t="shared" si="26"/>
        <v>53</v>
      </c>
      <c r="I87" s="60">
        <v>96</v>
      </c>
      <c r="J87" s="65">
        <f t="shared" si="27"/>
        <v>36</v>
      </c>
      <c r="K87" s="60">
        <v>12</v>
      </c>
      <c r="L87" s="60">
        <v>5</v>
      </c>
      <c r="M87" s="305">
        <f t="shared" si="28"/>
        <v>17</v>
      </c>
      <c r="N87" s="305">
        <f t="shared" si="29"/>
        <v>53</v>
      </c>
      <c r="O87" s="21">
        <f t="shared" si="30"/>
        <v>106</v>
      </c>
      <c r="P87" s="41">
        <f t="shared" si="31"/>
        <v>53</v>
      </c>
      <c r="Q87" s="58" t="s">
        <v>322</v>
      </c>
      <c r="R87" s="32">
        <f t="shared" si="32"/>
        <v>53</v>
      </c>
      <c r="S87" s="51" t="str">
        <f t="shared" si="23"/>
        <v>Pass</v>
      </c>
      <c r="T87" s="18">
        <f t="shared" si="33"/>
        <v>17</v>
      </c>
      <c r="U87" s="18">
        <f t="shared" si="34"/>
        <v>17</v>
      </c>
    </row>
    <row r="88" spans="1:21" ht="17.45" customHeight="1">
      <c r="A88" s="24" t="e">
        <f>'विद्य्र्थ्याची माहिती'!#REF!</f>
        <v>#REF!</v>
      </c>
      <c r="B88" s="307" t="e">
        <f>'विद्य्र्थ्याची माहिती'!#REF!</f>
        <v>#REF!</v>
      </c>
      <c r="C88" s="60">
        <v>97</v>
      </c>
      <c r="D88" s="65">
        <f t="shared" si="24"/>
        <v>36</v>
      </c>
      <c r="E88" s="60">
        <v>12</v>
      </c>
      <c r="F88" s="60">
        <v>5</v>
      </c>
      <c r="G88" s="305">
        <f t="shared" si="25"/>
        <v>17</v>
      </c>
      <c r="H88" s="305">
        <f t="shared" si="26"/>
        <v>53</v>
      </c>
      <c r="I88" s="60">
        <v>97</v>
      </c>
      <c r="J88" s="65">
        <f t="shared" si="27"/>
        <v>36</v>
      </c>
      <c r="K88" s="60">
        <v>12</v>
      </c>
      <c r="L88" s="60">
        <v>5</v>
      </c>
      <c r="M88" s="305">
        <f t="shared" si="28"/>
        <v>17</v>
      </c>
      <c r="N88" s="305">
        <f t="shared" si="29"/>
        <v>53</v>
      </c>
      <c r="O88" s="21">
        <f t="shared" si="30"/>
        <v>106</v>
      </c>
      <c r="P88" s="41">
        <f t="shared" si="31"/>
        <v>53</v>
      </c>
      <c r="Q88" s="58" t="s">
        <v>322</v>
      </c>
      <c r="R88" s="32">
        <f t="shared" si="32"/>
        <v>53</v>
      </c>
      <c r="S88" s="51" t="str">
        <f t="shared" si="23"/>
        <v>Pass</v>
      </c>
      <c r="T88" s="18">
        <f t="shared" si="33"/>
        <v>17</v>
      </c>
      <c r="U88" s="18">
        <f t="shared" si="34"/>
        <v>17</v>
      </c>
    </row>
    <row r="89" spans="1:21" ht="17.45" customHeight="1">
      <c r="A89" s="24" t="e">
        <f>'विद्य्र्थ्याची माहिती'!#REF!</f>
        <v>#REF!</v>
      </c>
      <c r="B89" s="307" t="e">
        <f>'विद्य्र्थ्याची माहिती'!#REF!</f>
        <v>#REF!</v>
      </c>
      <c r="C89" s="60">
        <v>98</v>
      </c>
      <c r="D89" s="65">
        <f t="shared" si="24"/>
        <v>37</v>
      </c>
      <c r="E89" s="60">
        <v>12</v>
      </c>
      <c r="F89" s="60">
        <v>5</v>
      </c>
      <c r="G89" s="305">
        <f t="shared" si="25"/>
        <v>17</v>
      </c>
      <c r="H89" s="305">
        <f t="shared" si="26"/>
        <v>54</v>
      </c>
      <c r="I89" s="60">
        <v>98</v>
      </c>
      <c r="J89" s="65">
        <f t="shared" si="27"/>
        <v>37</v>
      </c>
      <c r="K89" s="60">
        <v>12</v>
      </c>
      <c r="L89" s="60">
        <v>5</v>
      </c>
      <c r="M89" s="305">
        <f t="shared" si="28"/>
        <v>17</v>
      </c>
      <c r="N89" s="305">
        <f t="shared" si="29"/>
        <v>54</v>
      </c>
      <c r="O89" s="21">
        <f t="shared" si="30"/>
        <v>108</v>
      </c>
      <c r="P89" s="41">
        <f t="shared" si="31"/>
        <v>54</v>
      </c>
      <c r="Q89" s="58" t="s">
        <v>322</v>
      </c>
      <c r="R89" s="32">
        <f t="shared" si="32"/>
        <v>54</v>
      </c>
      <c r="S89" s="51" t="str">
        <f t="shared" si="23"/>
        <v>Pass</v>
      </c>
      <c r="T89" s="18">
        <f t="shared" si="33"/>
        <v>17</v>
      </c>
      <c r="U89" s="18">
        <f t="shared" si="34"/>
        <v>17</v>
      </c>
    </row>
    <row r="90" spans="1:21" ht="17.45" customHeight="1">
      <c r="A90" s="24" t="e">
        <f>'विद्य्र्थ्याची माहिती'!#REF!</f>
        <v>#REF!</v>
      </c>
      <c r="B90" s="307" t="e">
        <f>'विद्य्र्थ्याची माहिती'!#REF!</f>
        <v>#REF!</v>
      </c>
      <c r="C90" s="60">
        <v>99</v>
      </c>
      <c r="D90" s="65">
        <f t="shared" si="24"/>
        <v>37</v>
      </c>
      <c r="E90" s="60">
        <v>12</v>
      </c>
      <c r="F90" s="60">
        <v>5</v>
      </c>
      <c r="G90" s="305">
        <f t="shared" si="25"/>
        <v>17</v>
      </c>
      <c r="H90" s="305">
        <f t="shared" si="26"/>
        <v>54</v>
      </c>
      <c r="I90" s="60">
        <v>99</v>
      </c>
      <c r="J90" s="65">
        <f t="shared" si="27"/>
        <v>37</v>
      </c>
      <c r="K90" s="60">
        <v>12</v>
      </c>
      <c r="L90" s="60">
        <v>5</v>
      </c>
      <c r="M90" s="305">
        <f t="shared" si="28"/>
        <v>17</v>
      </c>
      <c r="N90" s="305">
        <f t="shared" si="29"/>
        <v>54</v>
      </c>
      <c r="O90" s="21">
        <f t="shared" si="30"/>
        <v>108</v>
      </c>
      <c r="P90" s="41">
        <f t="shared" si="31"/>
        <v>54</v>
      </c>
      <c r="Q90" s="58" t="s">
        <v>322</v>
      </c>
      <c r="R90" s="32">
        <f t="shared" si="32"/>
        <v>54</v>
      </c>
      <c r="S90" s="51" t="str">
        <f t="shared" si="23"/>
        <v>Pass</v>
      </c>
      <c r="T90" s="18">
        <f t="shared" si="33"/>
        <v>17</v>
      </c>
      <c r="U90" s="18">
        <f t="shared" si="34"/>
        <v>17</v>
      </c>
    </row>
    <row r="91" spans="1:21" ht="17.45" customHeight="1">
      <c r="A91" s="24" t="e">
        <f>'विद्य्र्थ्याची माहिती'!#REF!</f>
        <v>#REF!</v>
      </c>
      <c r="B91" s="307" t="e">
        <f>'विद्य्र्थ्याची माहिती'!#REF!</f>
        <v>#REF!</v>
      </c>
      <c r="C91" s="60">
        <v>100</v>
      </c>
      <c r="D91" s="65">
        <f t="shared" si="24"/>
        <v>38</v>
      </c>
      <c r="E91" s="60">
        <v>12</v>
      </c>
      <c r="F91" s="60">
        <v>5</v>
      </c>
      <c r="G91" s="305">
        <f t="shared" si="25"/>
        <v>17</v>
      </c>
      <c r="H91" s="305">
        <f t="shared" si="26"/>
        <v>55</v>
      </c>
      <c r="I91" s="60">
        <v>100</v>
      </c>
      <c r="J91" s="65">
        <f t="shared" si="27"/>
        <v>38</v>
      </c>
      <c r="K91" s="60">
        <v>12</v>
      </c>
      <c r="L91" s="60">
        <v>5</v>
      </c>
      <c r="M91" s="305">
        <f t="shared" si="28"/>
        <v>17</v>
      </c>
      <c r="N91" s="305">
        <f t="shared" si="29"/>
        <v>55</v>
      </c>
      <c r="O91" s="21">
        <f t="shared" si="30"/>
        <v>110</v>
      </c>
      <c r="P91" s="41">
        <f t="shared" si="31"/>
        <v>55</v>
      </c>
      <c r="Q91" s="58" t="s">
        <v>322</v>
      </c>
      <c r="R91" s="32">
        <f t="shared" si="32"/>
        <v>55</v>
      </c>
      <c r="S91" s="51" t="str">
        <f t="shared" si="23"/>
        <v>Pass</v>
      </c>
      <c r="T91" s="18">
        <f t="shared" si="33"/>
        <v>17</v>
      </c>
      <c r="U91" s="18">
        <f t="shared" si="34"/>
        <v>17</v>
      </c>
    </row>
    <row r="92" spans="1:21" ht="17.45" customHeight="1">
      <c r="A92" s="24" t="e">
        <f>'विद्य्र्थ्याची माहिती'!#REF!</f>
        <v>#REF!</v>
      </c>
      <c r="B92" s="307" t="e">
        <f>'विद्य्र्थ्याची माहिती'!#REF!</f>
        <v>#REF!</v>
      </c>
      <c r="C92" s="60">
        <v>101</v>
      </c>
      <c r="D92" s="65">
        <f t="shared" si="24"/>
        <v>38</v>
      </c>
      <c r="E92" s="60">
        <v>12</v>
      </c>
      <c r="F92" s="60">
        <v>5</v>
      </c>
      <c r="G92" s="305">
        <f t="shared" si="25"/>
        <v>17</v>
      </c>
      <c r="H92" s="305">
        <f t="shared" si="26"/>
        <v>55</v>
      </c>
      <c r="I92" s="60">
        <v>101</v>
      </c>
      <c r="J92" s="65">
        <f t="shared" si="27"/>
        <v>38</v>
      </c>
      <c r="K92" s="60">
        <v>12</v>
      </c>
      <c r="L92" s="60">
        <v>5</v>
      </c>
      <c r="M92" s="305">
        <f t="shared" si="28"/>
        <v>17</v>
      </c>
      <c r="N92" s="305">
        <f t="shared" si="29"/>
        <v>55</v>
      </c>
      <c r="O92" s="21">
        <f t="shared" si="30"/>
        <v>110</v>
      </c>
      <c r="P92" s="41">
        <f t="shared" si="31"/>
        <v>55</v>
      </c>
      <c r="Q92" s="58" t="s">
        <v>322</v>
      </c>
      <c r="R92" s="32">
        <f t="shared" si="32"/>
        <v>55</v>
      </c>
      <c r="S92" s="51" t="str">
        <f t="shared" si="23"/>
        <v>Pass</v>
      </c>
      <c r="T92" s="18">
        <f t="shared" si="33"/>
        <v>17</v>
      </c>
      <c r="U92" s="18">
        <f t="shared" si="34"/>
        <v>17</v>
      </c>
    </row>
    <row r="93" spans="1:21" ht="17.45" customHeight="1">
      <c r="A93" s="24" t="e">
        <f>'विद्य्र्थ्याची माहिती'!#REF!</f>
        <v>#REF!</v>
      </c>
      <c r="B93" s="307" t="e">
        <f>'विद्य्र्थ्याची माहिती'!#REF!</f>
        <v>#REF!</v>
      </c>
      <c r="C93" s="60">
        <v>102</v>
      </c>
      <c r="D93" s="65">
        <f t="shared" si="24"/>
        <v>38</v>
      </c>
      <c r="E93" s="60">
        <v>12</v>
      </c>
      <c r="F93" s="60">
        <v>5</v>
      </c>
      <c r="G93" s="305">
        <f t="shared" si="25"/>
        <v>17</v>
      </c>
      <c r="H93" s="305">
        <f t="shared" si="26"/>
        <v>55</v>
      </c>
      <c r="I93" s="60">
        <v>102</v>
      </c>
      <c r="J93" s="65">
        <f t="shared" si="27"/>
        <v>38</v>
      </c>
      <c r="K93" s="60">
        <v>12</v>
      </c>
      <c r="L93" s="60">
        <v>5</v>
      </c>
      <c r="M93" s="305">
        <f t="shared" si="28"/>
        <v>17</v>
      </c>
      <c r="N93" s="305">
        <f t="shared" si="29"/>
        <v>55</v>
      </c>
      <c r="O93" s="21">
        <f t="shared" si="30"/>
        <v>110</v>
      </c>
      <c r="P93" s="41">
        <f t="shared" si="31"/>
        <v>55</v>
      </c>
      <c r="Q93" s="58" t="s">
        <v>322</v>
      </c>
      <c r="R93" s="32">
        <f t="shared" si="32"/>
        <v>55</v>
      </c>
      <c r="S93" s="51" t="str">
        <f t="shared" si="23"/>
        <v>Pass</v>
      </c>
      <c r="T93" s="18">
        <f t="shared" si="33"/>
        <v>17</v>
      </c>
      <c r="U93" s="18">
        <f t="shared" si="34"/>
        <v>17</v>
      </c>
    </row>
    <row r="94" spans="1:21" ht="17.45" customHeight="1">
      <c r="A94" s="24" t="e">
        <f>'विद्य्र्थ्याची माहिती'!#REF!</f>
        <v>#REF!</v>
      </c>
      <c r="B94" s="307" t="e">
        <f>'विद्य्र्थ्याची माहिती'!#REF!</f>
        <v>#REF!</v>
      </c>
      <c r="C94" s="60">
        <v>103</v>
      </c>
      <c r="D94" s="65">
        <f t="shared" si="24"/>
        <v>39</v>
      </c>
      <c r="E94" s="60">
        <v>12</v>
      </c>
      <c r="F94" s="60">
        <v>5</v>
      </c>
      <c r="G94" s="305">
        <f t="shared" si="25"/>
        <v>17</v>
      </c>
      <c r="H94" s="305">
        <f t="shared" si="26"/>
        <v>56</v>
      </c>
      <c r="I94" s="60">
        <v>103</v>
      </c>
      <c r="J94" s="65">
        <f t="shared" si="27"/>
        <v>39</v>
      </c>
      <c r="K94" s="60">
        <v>12</v>
      </c>
      <c r="L94" s="60">
        <v>5</v>
      </c>
      <c r="M94" s="305">
        <f t="shared" si="28"/>
        <v>17</v>
      </c>
      <c r="N94" s="305">
        <f t="shared" si="29"/>
        <v>56</v>
      </c>
      <c r="O94" s="21">
        <f t="shared" si="30"/>
        <v>112</v>
      </c>
      <c r="P94" s="41">
        <f t="shared" si="31"/>
        <v>56</v>
      </c>
      <c r="Q94" s="58" t="s">
        <v>322</v>
      </c>
      <c r="R94" s="32">
        <f t="shared" si="32"/>
        <v>56</v>
      </c>
      <c r="S94" s="51" t="str">
        <f t="shared" si="23"/>
        <v>Pass</v>
      </c>
      <c r="T94" s="18">
        <f t="shared" si="33"/>
        <v>17</v>
      </c>
      <c r="U94" s="18">
        <f t="shared" si="34"/>
        <v>17</v>
      </c>
    </row>
    <row r="95" spans="1:21" ht="17.45" customHeight="1">
      <c r="A95" s="24" t="e">
        <f>'विद्य्र्थ्याची माहिती'!#REF!</f>
        <v>#REF!</v>
      </c>
      <c r="B95" s="307" t="e">
        <f>'विद्य्र्थ्याची माहिती'!#REF!</f>
        <v>#REF!</v>
      </c>
      <c r="C95" s="60">
        <v>104</v>
      </c>
      <c r="D95" s="65">
        <f t="shared" si="24"/>
        <v>39</v>
      </c>
      <c r="E95" s="60">
        <v>12</v>
      </c>
      <c r="F95" s="60">
        <v>5</v>
      </c>
      <c r="G95" s="305">
        <f t="shared" si="25"/>
        <v>17</v>
      </c>
      <c r="H95" s="305">
        <f t="shared" si="26"/>
        <v>56</v>
      </c>
      <c r="I95" s="60">
        <v>104</v>
      </c>
      <c r="J95" s="65">
        <f t="shared" si="27"/>
        <v>39</v>
      </c>
      <c r="K95" s="60">
        <v>12</v>
      </c>
      <c r="L95" s="60">
        <v>5</v>
      </c>
      <c r="M95" s="305">
        <f t="shared" si="28"/>
        <v>17</v>
      </c>
      <c r="N95" s="305">
        <f t="shared" si="29"/>
        <v>56</v>
      </c>
      <c r="O95" s="21">
        <f t="shared" si="30"/>
        <v>112</v>
      </c>
      <c r="P95" s="41">
        <f t="shared" si="31"/>
        <v>56</v>
      </c>
      <c r="Q95" s="58" t="s">
        <v>322</v>
      </c>
      <c r="R95" s="32">
        <f t="shared" si="32"/>
        <v>56</v>
      </c>
      <c r="S95" s="51" t="str">
        <f t="shared" si="23"/>
        <v>Pass</v>
      </c>
      <c r="T95" s="18">
        <f t="shared" si="33"/>
        <v>17</v>
      </c>
      <c r="U95" s="18">
        <f t="shared" si="34"/>
        <v>17</v>
      </c>
    </row>
    <row r="96" spans="1:21" ht="17.45" customHeight="1">
      <c r="A96" s="24" t="e">
        <f>'विद्य्र्थ्याची माहिती'!#REF!</f>
        <v>#REF!</v>
      </c>
      <c r="B96" s="307" t="e">
        <f>'विद्य्र्थ्याची माहिती'!#REF!</f>
        <v>#REF!</v>
      </c>
      <c r="C96" s="60">
        <v>105</v>
      </c>
      <c r="D96" s="65">
        <f t="shared" si="24"/>
        <v>39</v>
      </c>
      <c r="E96" s="60">
        <v>12</v>
      </c>
      <c r="F96" s="60">
        <v>5</v>
      </c>
      <c r="G96" s="305">
        <f t="shared" si="25"/>
        <v>17</v>
      </c>
      <c r="H96" s="305">
        <f t="shared" si="26"/>
        <v>56</v>
      </c>
      <c r="I96" s="60">
        <v>105</v>
      </c>
      <c r="J96" s="65">
        <f t="shared" si="27"/>
        <v>39</v>
      </c>
      <c r="K96" s="60">
        <v>12</v>
      </c>
      <c r="L96" s="60">
        <v>5</v>
      </c>
      <c r="M96" s="305">
        <f t="shared" si="28"/>
        <v>17</v>
      </c>
      <c r="N96" s="305">
        <f t="shared" si="29"/>
        <v>56</v>
      </c>
      <c r="O96" s="21">
        <f t="shared" si="30"/>
        <v>112</v>
      </c>
      <c r="P96" s="41">
        <f t="shared" si="31"/>
        <v>56</v>
      </c>
      <c r="Q96" s="58" t="s">
        <v>322</v>
      </c>
      <c r="R96" s="32">
        <f t="shared" si="32"/>
        <v>56</v>
      </c>
      <c r="S96" s="51" t="str">
        <f t="shared" si="23"/>
        <v>Pass</v>
      </c>
      <c r="T96" s="18">
        <f t="shared" si="33"/>
        <v>17</v>
      </c>
      <c r="U96" s="18">
        <f t="shared" si="34"/>
        <v>17</v>
      </c>
    </row>
    <row r="97" spans="1:21" ht="17.45" customHeight="1">
      <c r="A97" s="24" t="e">
        <f>'विद्य्र्थ्याची माहिती'!#REF!</f>
        <v>#REF!</v>
      </c>
      <c r="B97" s="307" t="e">
        <f>'विद्य्र्थ्याची माहिती'!#REF!</f>
        <v>#REF!</v>
      </c>
      <c r="C97" s="60">
        <v>106</v>
      </c>
      <c r="D97" s="65">
        <f t="shared" si="24"/>
        <v>40</v>
      </c>
      <c r="E97" s="60">
        <v>12</v>
      </c>
      <c r="F97" s="60">
        <v>5</v>
      </c>
      <c r="G97" s="305">
        <f t="shared" si="25"/>
        <v>17</v>
      </c>
      <c r="H97" s="305">
        <f t="shared" si="26"/>
        <v>57</v>
      </c>
      <c r="I97" s="60">
        <v>106</v>
      </c>
      <c r="J97" s="65">
        <f t="shared" si="27"/>
        <v>40</v>
      </c>
      <c r="K97" s="60">
        <v>12</v>
      </c>
      <c r="L97" s="60">
        <v>5</v>
      </c>
      <c r="M97" s="305">
        <f t="shared" si="28"/>
        <v>17</v>
      </c>
      <c r="N97" s="305">
        <f t="shared" si="29"/>
        <v>57</v>
      </c>
      <c r="O97" s="21">
        <f t="shared" si="30"/>
        <v>114</v>
      </c>
      <c r="P97" s="41">
        <f t="shared" si="31"/>
        <v>57</v>
      </c>
      <c r="Q97" s="58" t="s">
        <v>322</v>
      </c>
      <c r="R97" s="32">
        <f t="shared" si="32"/>
        <v>57</v>
      </c>
      <c r="S97" s="51" t="str">
        <f t="shared" si="23"/>
        <v>Pass</v>
      </c>
      <c r="T97" s="18">
        <f t="shared" si="33"/>
        <v>17</v>
      </c>
      <c r="U97" s="18">
        <f t="shared" si="34"/>
        <v>17</v>
      </c>
    </row>
    <row r="98" spans="1:21" ht="17.45" customHeight="1">
      <c r="A98" s="24" t="e">
        <f>'विद्य्र्थ्याची माहिती'!#REF!</f>
        <v>#REF!</v>
      </c>
      <c r="B98" s="307" t="e">
        <f>'विद्य्र्थ्याची माहिती'!#REF!</f>
        <v>#REF!</v>
      </c>
      <c r="C98" s="60">
        <v>107</v>
      </c>
      <c r="D98" s="65">
        <f t="shared" si="24"/>
        <v>40</v>
      </c>
      <c r="E98" s="60">
        <v>12</v>
      </c>
      <c r="F98" s="60">
        <v>5</v>
      </c>
      <c r="G98" s="305">
        <f t="shared" si="25"/>
        <v>17</v>
      </c>
      <c r="H98" s="305">
        <f t="shared" si="26"/>
        <v>57</v>
      </c>
      <c r="I98" s="60">
        <v>107</v>
      </c>
      <c r="J98" s="65">
        <f t="shared" si="27"/>
        <v>40</v>
      </c>
      <c r="K98" s="60">
        <v>12</v>
      </c>
      <c r="L98" s="60">
        <v>5</v>
      </c>
      <c r="M98" s="305">
        <f t="shared" si="28"/>
        <v>17</v>
      </c>
      <c r="N98" s="305">
        <f t="shared" si="29"/>
        <v>57</v>
      </c>
      <c r="O98" s="21">
        <f t="shared" si="30"/>
        <v>114</v>
      </c>
      <c r="P98" s="41">
        <f t="shared" si="31"/>
        <v>57</v>
      </c>
      <c r="Q98" s="58" t="s">
        <v>322</v>
      </c>
      <c r="R98" s="32">
        <f t="shared" si="32"/>
        <v>57</v>
      </c>
      <c r="S98" s="51" t="str">
        <f t="shared" si="23"/>
        <v>Pass</v>
      </c>
      <c r="T98" s="18">
        <f t="shared" si="33"/>
        <v>17</v>
      </c>
      <c r="U98" s="18">
        <f t="shared" si="34"/>
        <v>17</v>
      </c>
    </row>
    <row r="99" spans="1:21" ht="17.45" customHeight="1">
      <c r="A99" s="24" t="e">
        <f>'विद्य्र्थ्याची माहिती'!#REF!</f>
        <v>#REF!</v>
      </c>
      <c r="B99" s="307" t="e">
        <f>'विद्य्र्थ्याची माहिती'!#REF!</f>
        <v>#REF!</v>
      </c>
      <c r="C99" s="60">
        <v>108</v>
      </c>
      <c r="D99" s="65">
        <f t="shared" si="24"/>
        <v>41</v>
      </c>
      <c r="E99" s="60">
        <v>12</v>
      </c>
      <c r="F99" s="60">
        <v>5</v>
      </c>
      <c r="G99" s="305">
        <f t="shared" si="25"/>
        <v>17</v>
      </c>
      <c r="H99" s="305">
        <f t="shared" si="26"/>
        <v>58</v>
      </c>
      <c r="I99" s="60">
        <v>108</v>
      </c>
      <c r="J99" s="65">
        <f t="shared" si="27"/>
        <v>41</v>
      </c>
      <c r="K99" s="60">
        <v>12</v>
      </c>
      <c r="L99" s="60">
        <v>5</v>
      </c>
      <c r="M99" s="305">
        <f t="shared" si="28"/>
        <v>17</v>
      </c>
      <c r="N99" s="305">
        <f t="shared" si="29"/>
        <v>58</v>
      </c>
      <c r="O99" s="21">
        <f t="shared" si="30"/>
        <v>116</v>
      </c>
      <c r="P99" s="41">
        <f t="shared" si="31"/>
        <v>58</v>
      </c>
      <c r="Q99" s="58" t="s">
        <v>322</v>
      </c>
      <c r="R99" s="32">
        <f t="shared" si="32"/>
        <v>58</v>
      </c>
      <c r="S99" s="51" t="str">
        <f t="shared" si="23"/>
        <v>Pass</v>
      </c>
      <c r="T99" s="18">
        <f t="shared" si="33"/>
        <v>17</v>
      </c>
      <c r="U99" s="18">
        <f t="shared" si="34"/>
        <v>17</v>
      </c>
    </row>
    <row r="100" spans="1:21" ht="17.45" customHeight="1">
      <c r="A100" s="24" t="e">
        <f>'विद्य्र्थ्याची माहिती'!#REF!</f>
        <v>#REF!</v>
      </c>
      <c r="B100" s="307" t="e">
        <f>'विद्य्र्थ्याची माहिती'!#REF!</f>
        <v>#REF!</v>
      </c>
      <c r="C100" s="60">
        <v>109</v>
      </c>
      <c r="D100" s="65">
        <f t="shared" si="24"/>
        <v>41</v>
      </c>
      <c r="E100" s="60">
        <v>12</v>
      </c>
      <c r="F100" s="60">
        <v>5</v>
      </c>
      <c r="G100" s="305">
        <f t="shared" si="25"/>
        <v>17</v>
      </c>
      <c r="H100" s="305">
        <f t="shared" si="26"/>
        <v>58</v>
      </c>
      <c r="I100" s="60">
        <v>109</v>
      </c>
      <c r="J100" s="65">
        <f t="shared" si="27"/>
        <v>41</v>
      </c>
      <c r="K100" s="60">
        <v>12</v>
      </c>
      <c r="L100" s="60">
        <v>5</v>
      </c>
      <c r="M100" s="305">
        <f t="shared" si="28"/>
        <v>17</v>
      </c>
      <c r="N100" s="305">
        <f t="shared" si="29"/>
        <v>58</v>
      </c>
      <c r="O100" s="21">
        <f t="shared" si="30"/>
        <v>116</v>
      </c>
      <c r="P100" s="41">
        <f t="shared" si="31"/>
        <v>58</v>
      </c>
      <c r="Q100" s="58" t="s">
        <v>322</v>
      </c>
      <c r="R100" s="32">
        <f t="shared" si="32"/>
        <v>58</v>
      </c>
      <c r="S100" s="51" t="str">
        <f t="shared" si="23"/>
        <v>Pass</v>
      </c>
      <c r="T100" s="18">
        <f t="shared" si="33"/>
        <v>17</v>
      </c>
      <c r="U100" s="18">
        <f t="shared" si="34"/>
        <v>17</v>
      </c>
    </row>
    <row r="101" spans="1:21" ht="17.45" customHeight="1">
      <c r="A101" s="24" t="e">
        <f>'विद्य्र्थ्याची माहिती'!#REF!</f>
        <v>#REF!</v>
      </c>
      <c r="B101" s="307" t="e">
        <f>'विद्य्र्थ्याची माहिती'!#REF!</f>
        <v>#REF!</v>
      </c>
      <c r="C101" s="60">
        <v>110</v>
      </c>
      <c r="D101" s="65">
        <f t="shared" si="24"/>
        <v>41</v>
      </c>
      <c r="E101" s="60">
        <v>12</v>
      </c>
      <c r="F101" s="60">
        <v>5</v>
      </c>
      <c r="G101" s="305">
        <f t="shared" si="25"/>
        <v>17</v>
      </c>
      <c r="H101" s="305">
        <f t="shared" si="26"/>
        <v>58</v>
      </c>
      <c r="I101" s="60">
        <v>110</v>
      </c>
      <c r="J101" s="65">
        <f t="shared" si="27"/>
        <v>41</v>
      </c>
      <c r="K101" s="60">
        <v>12</v>
      </c>
      <c r="L101" s="60">
        <v>5</v>
      </c>
      <c r="M101" s="305">
        <f t="shared" si="28"/>
        <v>17</v>
      </c>
      <c r="N101" s="305">
        <f t="shared" si="29"/>
        <v>58</v>
      </c>
      <c r="O101" s="21">
        <f t="shared" si="30"/>
        <v>116</v>
      </c>
      <c r="P101" s="41">
        <f t="shared" si="31"/>
        <v>58</v>
      </c>
      <c r="Q101" s="58" t="s">
        <v>322</v>
      </c>
      <c r="R101" s="32">
        <f t="shared" si="32"/>
        <v>58</v>
      </c>
      <c r="S101" s="51" t="str">
        <f t="shared" si="23"/>
        <v>Pass</v>
      </c>
      <c r="T101" s="18">
        <f t="shared" si="33"/>
        <v>17</v>
      </c>
      <c r="U101" s="18">
        <f t="shared" si="34"/>
        <v>17</v>
      </c>
    </row>
    <row r="102" spans="1:21" ht="17.45" customHeight="1">
      <c r="A102" s="24" t="e">
        <f>'विद्य्र्थ्याची माहिती'!#REF!</f>
        <v>#REF!</v>
      </c>
      <c r="B102" s="307" t="e">
        <f>'विद्य्र्थ्याची माहिती'!#REF!</f>
        <v>#REF!</v>
      </c>
      <c r="C102" s="60">
        <v>111</v>
      </c>
      <c r="D102" s="65">
        <f t="shared" si="24"/>
        <v>42</v>
      </c>
      <c r="E102" s="60">
        <v>12</v>
      </c>
      <c r="F102" s="60">
        <v>5</v>
      </c>
      <c r="G102" s="305">
        <f t="shared" si="25"/>
        <v>17</v>
      </c>
      <c r="H102" s="305">
        <f t="shared" si="26"/>
        <v>59</v>
      </c>
      <c r="I102" s="60">
        <v>111</v>
      </c>
      <c r="J102" s="65">
        <f t="shared" si="27"/>
        <v>42</v>
      </c>
      <c r="K102" s="60">
        <v>12</v>
      </c>
      <c r="L102" s="60">
        <v>5</v>
      </c>
      <c r="M102" s="305">
        <f t="shared" si="28"/>
        <v>17</v>
      </c>
      <c r="N102" s="305">
        <f t="shared" si="29"/>
        <v>59</v>
      </c>
      <c r="O102" s="21">
        <f t="shared" si="30"/>
        <v>118</v>
      </c>
      <c r="P102" s="41">
        <f t="shared" si="31"/>
        <v>59</v>
      </c>
      <c r="Q102" s="58" t="s">
        <v>322</v>
      </c>
      <c r="R102" s="32">
        <f t="shared" si="32"/>
        <v>59</v>
      </c>
      <c r="S102" s="51" t="str">
        <f t="shared" si="23"/>
        <v>Pass</v>
      </c>
      <c r="T102" s="18">
        <f t="shared" si="33"/>
        <v>17</v>
      </c>
      <c r="U102" s="18">
        <f t="shared" si="34"/>
        <v>17</v>
      </c>
    </row>
    <row r="103" spans="1:21" ht="17.45" customHeight="1">
      <c r="A103" s="24" t="e">
        <f>'विद्य्र्थ्याची माहिती'!#REF!</f>
        <v>#REF!</v>
      </c>
      <c r="B103" s="307" t="e">
        <f>'विद्य्र्थ्याची माहिती'!#REF!</f>
        <v>#REF!</v>
      </c>
      <c r="C103" s="60">
        <v>112</v>
      </c>
      <c r="D103" s="65">
        <f t="shared" si="24"/>
        <v>42</v>
      </c>
      <c r="E103" s="60">
        <v>12</v>
      </c>
      <c r="F103" s="60">
        <v>5</v>
      </c>
      <c r="G103" s="305">
        <f t="shared" si="25"/>
        <v>17</v>
      </c>
      <c r="H103" s="305">
        <f t="shared" si="26"/>
        <v>59</v>
      </c>
      <c r="I103" s="60">
        <v>112</v>
      </c>
      <c r="J103" s="65">
        <f t="shared" si="27"/>
        <v>42</v>
      </c>
      <c r="K103" s="60">
        <v>12</v>
      </c>
      <c r="L103" s="60">
        <v>5</v>
      </c>
      <c r="M103" s="305">
        <f t="shared" si="28"/>
        <v>17</v>
      </c>
      <c r="N103" s="305">
        <f t="shared" si="29"/>
        <v>59</v>
      </c>
      <c r="O103" s="21">
        <f t="shared" si="30"/>
        <v>118</v>
      </c>
      <c r="P103" s="41">
        <f t="shared" si="31"/>
        <v>59</v>
      </c>
      <c r="Q103" s="58" t="s">
        <v>322</v>
      </c>
      <c r="R103" s="32">
        <f t="shared" si="32"/>
        <v>59</v>
      </c>
      <c r="S103" s="51" t="str">
        <f t="shared" si="23"/>
        <v>Pass</v>
      </c>
      <c r="T103" s="18">
        <f t="shared" si="33"/>
        <v>17</v>
      </c>
      <c r="U103" s="18">
        <f t="shared" si="34"/>
        <v>17</v>
      </c>
    </row>
    <row r="104" spans="1:21" ht="17.45" customHeight="1">
      <c r="A104" s="24" t="e">
        <f>'विद्य्र्थ्याची माहिती'!#REF!</f>
        <v>#REF!</v>
      </c>
      <c r="B104" s="307" t="e">
        <f>'विद्य्र्थ्याची माहिती'!#REF!</f>
        <v>#REF!</v>
      </c>
      <c r="C104" s="60">
        <v>113</v>
      </c>
      <c r="D104" s="65">
        <f t="shared" si="24"/>
        <v>42</v>
      </c>
      <c r="E104" s="60">
        <v>12</v>
      </c>
      <c r="F104" s="60">
        <v>5</v>
      </c>
      <c r="G104" s="305">
        <f t="shared" si="25"/>
        <v>17</v>
      </c>
      <c r="H104" s="305">
        <f t="shared" si="26"/>
        <v>59</v>
      </c>
      <c r="I104" s="60">
        <v>113</v>
      </c>
      <c r="J104" s="65">
        <f t="shared" si="27"/>
        <v>42</v>
      </c>
      <c r="K104" s="60">
        <v>12</v>
      </c>
      <c r="L104" s="60">
        <v>5</v>
      </c>
      <c r="M104" s="305">
        <f t="shared" si="28"/>
        <v>17</v>
      </c>
      <c r="N104" s="305">
        <f t="shared" si="29"/>
        <v>59</v>
      </c>
      <c r="O104" s="21">
        <f t="shared" si="30"/>
        <v>118</v>
      </c>
      <c r="P104" s="41">
        <f t="shared" si="31"/>
        <v>59</v>
      </c>
      <c r="Q104" s="58" t="s">
        <v>322</v>
      </c>
      <c r="R104" s="32">
        <f t="shared" si="32"/>
        <v>59</v>
      </c>
      <c r="S104" s="51" t="str">
        <f t="shared" si="23"/>
        <v>Pass</v>
      </c>
      <c r="T104" s="18">
        <f t="shared" si="33"/>
        <v>17</v>
      </c>
      <c r="U104" s="18">
        <f t="shared" si="34"/>
        <v>17</v>
      </c>
    </row>
    <row r="105" spans="1:21" ht="17.45" customHeight="1">
      <c r="A105" s="24" t="e">
        <f>'विद्य्र्थ्याची माहिती'!#REF!</f>
        <v>#REF!</v>
      </c>
      <c r="B105" s="307" t="e">
        <f>'विद्य्र्थ्याची माहिती'!#REF!</f>
        <v>#REF!</v>
      </c>
      <c r="C105" s="60">
        <v>114</v>
      </c>
      <c r="D105" s="65">
        <f t="shared" si="24"/>
        <v>43</v>
      </c>
      <c r="E105" s="60">
        <v>12</v>
      </c>
      <c r="F105" s="60">
        <v>5</v>
      </c>
      <c r="G105" s="305">
        <f t="shared" si="25"/>
        <v>17</v>
      </c>
      <c r="H105" s="305">
        <f t="shared" si="26"/>
        <v>60</v>
      </c>
      <c r="I105" s="60">
        <v>114</v>
      </c>
      <c r="J105" s="65">
        <f t="shared" si="27"/>
        <v>43</v>
      </c>
      <c r="K105" s="60">
        <v>12</v>
      </c>
      <c r="L105" s="60">
        <v>5</v>
      </c>
      <c r="M105" s="305">
        <f t="shared" si="28"/>
        <v>17</v>
      </c>
      <c r="N105" s="305">
        <f t="shared" si="29"/>
        <v>60</v>
      </c>
      <c r="O105" s="21">
        <f t="shared" si="30"/>
        <v>120</v>
      </c>
      <c r="P105" s="41">
        <f t="shared" si="31"/>
        <v>60</v>
      </c>
      <c r="Q105" s="58" t="s">
        <v>322</v>
      </c>
      <c r="R105" s="32">
        <f t="shared" si="32"/>
        <v>60</v>
      </c>
      <c r="S105" s="51" t="str">
        <f t="shared" si="23"/>
        <v>Pass</v>
      </c>
      <c r="T105" s="18">
        <f t="shared" si="33"/>
        <v>17</v>
      </c>
      <c r="U105" s="18">
        <f t="shared" si="34"/>
        <v>17</v>
      </c>
    </row>
    <row r="106" spans="1:21" ht="17.45" customHeight="1">
      <c r="A106" s="24" t="e">
        <f>'विद्य्र्थ्याची माहिती'!#REF!</f>
        <v>#REF!</v>
      </c>
      <c r="B106" s="307" t="e">
        <f>'विद्य्र्थ्याची माहिती'!#REF!</f>
        <v>#REF!</v>
      </c>
      <c r="C106" s="60">
        <v>115</v>
      </c>
      <c r="D106" s="65">
        <f t="shared" si="24"/>
        <v>43</v>
      </c>
      <c r="E106" s="60">
        <v>12</v>
      </c>
      <c r="F106" s="60">
        <v>5</v>
      </c>
      <c r="G106" s="305">
        <f t="shared" si="25"/>
        <v>17</v>
      </c>
      <c r="H106" s="305">
        <f t="shared" si="26"/>
        <v>60</v>
      </c>
      <c r="I106" s="60">
        <v>115</v>
      </c>
      <c r="J106" s="65">
        <f t="shared" si="27"/>
        <v>43</v>
      </c>
      <c r="K106" s="60">
        <v>12</v>
      </c>
      <c r="L106" s="60">
        <v>5</v>
      </c>
      <c r="M106" s="305">
        <f t="shared" si="28"/>
        <v>17</v>
      </c>
      <c r="N106" s="305">
        <f t="shared" si="29"/>
        <v>60</v>
      </c>
      <c r="O106" s="21">
        <f t="shared" si="30"/>
        <v>120</v>
      </c>
      <c r="P106" s="41">
        <f t="shared" si="31"/>
        <v>60</v>
      </c>
      <c r="Q106" s="58" t="s">
        <v>322</v>
      </c>
      <c r="R106" s="32">
        <f t="shared" si="32"/>
        <v>60</v>
      </c>
      <c r="S106" s="51" t="str">
        <f t="shared" si="23"/>
        <v>Pass</v>
      </c>
      <c r="T106" s="18">
        <f t="shared" si="33"/>
        <v>17</v>
      </c>
      <c r="U106" s="18">
        <f t="shared" si="34"/>
        <v>17</v>
      </c>
    </row>
    <row r="107" spans="1:21" ht="17.45" customHeight="1">
      <c r="A107" s="24" t="e">
        <f>'विद्य्र्थ्याची माहिती'!#REF!</f>
        <v>#REF!</v>
      </c>
      <c r="B107" s="307" t="e">
        <f>'विद्य्र्थ्याची माहिती'!#REF!</f>
        <v>#REF!</v>
      </c>
      <c r="C107" s="60">
        <v>116</v>
      </c>
      <c r="D107" s="65">
        <f t="shared" si="24"/>
        <v>44</v>
      </c>
      <c r="E107" s="60">
        <v>12</v>
      </c>
      <c r="F107" s="60">
        <v>5</v>
      </c>
      <c r="G107" s="305">
        <f t="shared" si="25"/>
        <v>17</v>
      </c>
      <c r="H107" s="305">
        <f t="shared" si="26"/>
        <v>61</v>
      </c>
      <c r="I107" s="60">
        <v>116</v>
      </c>
      <c r="J107" s="65">
        <f t="shared" si="27"/>
        <v>44</v>
      </c>
      <c r="K107" s="60">
        <v>12</v>
      </c>
      <c r="L107" s="60">
        <v>5</v>
      </c>
      <c r="M107" s="305">
        <f t="shared" si="28"/>
        <v>17</v>
      </c>
      <c r="N107" s="305">
        <f t="shared" si="29"/>
        <v>61</v>
      </c>
      <c r="O107" s="21">
        <f t="shared" si="30"/>
        <v>122</v>
      </c>
      <c r="P107" s="41">
        <f t="shared" si="31"/>
        <v>61</v>
      </c>
      <c r="Q107" s="58" t="s">
        <v>322</v>
      </c>
      <c r="R107" s="32">
        <f t="shared" si="32"/>
        <v>61</v>
      </c>
      <c r="S107" s="51" t="str">
        <f t="shared" si="23"/>
        <v>Pass</v>
      </c>
      <c r="T107" s="18">
        <f t="shared" si="33"/>
        <v>17</v>
      </c>
      <c r="U107" s="18">
        <f t="shared" si="34"/>
        <v>17</v>
      </c>
    </row>
    <row r="108" spans="1:21" ht="17.45" customHeight="1">
      <c r="A108" s="24" t="e">
        <f>'विद्य्र्थ्याची माहिती'!#REF!</f>
        <v>#REF!</v>
      </c>
      <c r="B108" s="307" t="e">
        <f>'विद्य्र्थ्याची माहिती'!#REF!</f>
        <v>#REF!</v>
      </c>
      <c r="C108" s="60">
        <v>117</v>
      </c>
      <c r="D108" s="65">
        <f t="shared" si="24"/>
        <v>44</v>
      </c>
      <c r="E108" s="60">
        <v>12</v>
      </c>
      <c r="F108" s="60">
        <v>5</v>
      </c>
      <c r="G108" s="305">
        <f t="shared" si="25"/>
        <v>17</v>
      </c>
      <c r="H108" s="305">
        <f t="shared" si="26"/>
        <v>61</v>
      </c>
      <c r="I108" s="60">
        <v>117</v>
      </c>
      <c r="J108" s="65">
        <f t="shared" si="27"/>
        <v>44</v>
      </c>
      <c r="K108" s="60">
        <v>12</v>
      </c>
      <c r="L108" s="60">
        <v>5</v>
      </c>
      <c r="M108" s="305">
        <f t="shared" si="28"/>
        <v>17</v>
      </c>
      <c r="N108" s="305">
        <f t="shared" si="29"/>
        <v>61</v>
      </c>
      <c r="O108" s="21">
        <f t="shared" si="30"/>
        <v>122</v>
      </c>
      <c r="P108" s="41">
        <f t="shared" si="31"/>
        <v>61</v>
      </c>
      <c r="Q108" s="58" t="s">
        <v>322</v>
      </c>
      <c r="R108" s="32">
        <f t="shared" si="32"/>
        <v>61</v>
      </c>
      <c r="S108" s="51" t="str">
        <f t="shared" si="23"/>
        <v>Pass</v>
      </c>
      <c r="T108" s="18">
        <f t="shared" si="33"/>
        <v>17</v>
      </c>
      <c r="U108" s="18">
        <f t="shared" si="34"/>
        <v>17</v>
      </c>
    </row>
    <row r="109" spans="1:21" ht="17.45" customHeight="1">
      <c r="A109" s="24" t="e">
        <f>'विद्य्र्थ्याची माहिती'!#REF!</f>
        <v>#REF!</v>
      </c>
      <c r="B109" s="307" t="e">
        <f>'विद्य्र्थ्याची माहिती'!#REF!</f>
        <v>#REF!</v>
      </c>
      <c r="C109" s="60">
        <v>118</v>
      </c>
      <c r="D109" s="65">
        <f t="shared" si="24"/>
        <v>44</v>
      </c>
      <c r="E109" s="60">
        <v>12</v>
      </c>
      <c r="F109" s="60">
        <v>5</v>
      </c>
      <c r="G109" s="305">
        <f t="shared" si="25"/>
        <v>17</v>
      </c>
      <c r="H109" s="305">
        <f t="shared" si="26"/>
        <v>61</v>
      </c>
      <c r="I109" s="60">
        <v>118</v>
      </c>
      <c r="J109" s="65">
        <f t="shared" si="27"/>
        <v>44</v>
      </c>
      <c r="K109" s="60">
        <v>12</v>
      </c>
      <c r="L109" s="60">
        <v>5</v>
      </c>
      <c r="M109" s="305">
        <f t="shared" si="28"/>
        <v>17</v>
      </c>
      <c r="N109" s="305">
        <f t="shared" si="29"/>
        <v>61</v>
      </c>
      <c r="O109" s="21">
        <f t="shared" si="30"/>
        <v>122</v>
      </c>
      <c r="P109" s="41">
        <f t="shared" si="31"/>
        <v>61</v>
      </c>
      <c r="Q109" s="58" t="s">
        <v>322</v>
      </c>
      <c r="R109" s="32">
        <f t="shared" si="32"/>
        <v>61</v>
      </c>
      <c r="S109" s="51" t="str">
        <f t="shared" si="23"/>
        <v>Pass</v>
      </c>
      <c r="T109" s="18">
        <f t="shared" si="33"/>
        <v>17</v>
      </c>
      <c r="U109" s="18">
        <f t="shared" si="34"/>
        <v>17</v>
      </c>
    </row>
    <row r="110" spans="1:21" ht="17.45" customHeight="1">
      <c r="A110" s="24" t="e">
        <f>'विद्य्र्थ्याची माहिती'!#REF!</f>
        <v>#REF!</v>
      </c>
      <c r="B110" s="307" t="e">
        <f>'विद्य्र्थ्याची माहिती'!#REF!</f>
        <v>#REF!</v>
      </c>
      <c r="C110" s="60">
        <v>119</v>
      </c>
      <c r="D110" s="65">
        <f t="shared" si="24"/>
        <v>45</v>
      </c>
      <c r="E110" s="60">
        <v>12</v>
      </c>
      <c r="F110" s="60">
        <v>5</v>
      </c>
      <c r="G110" s="305">
        <f t="shared" si="25"/>
        <v>17</v>
      </c>
      <c r="H110" s="305">
        <f t="shared" si="26"/>
        <v>62</v>
      </c>
      <c r="I110" s="60">
        <v>119</v>
      </c>
      <c r="J110" s="65">
        <f t="shared" si="27"/>
        <v>45</v>
      </c>
      <c r="K110" s="60">
        <v>12</v>
      </c>
      <c r="L110" s="60">
        <v>5</v>
      </c>
      <c r="M110" s="305">
        <f t="shared" si="28"/>
        <v>17</v>
      </c>
      <c r="N110" s="305">
        <f t="shared" si="29"/>
        <v>62</v>
      </c>
      <c r="O110" s="21">
        <f t="shared" si="30"/>
        <v>124</v>
      </c>
      <c r="P110" s="41">
        <f t="shared" si="31"/>
        <v>62</v>
      </c>
      <c r="Q110" s="58" t="s">
        <v>322</v>
      </c>
      <c r="R110" s="32">
        <f t="shared" si="32"/>
        <v>62</v>
      </c>
      <c r="S110" s="51" t="str">
        <f t="shared" si="23"/>
        <v>Pass</v>
      </c>
      <c r="T110" s="18">
        <f t="shared" si="33"/>
        <v>17</v>
      </c>
      <c r="U110" s="18">
        <f t="shared" si="34"/>
        <v>17</v>
      </c>
    </row>
    <row r="111" spans="1:21" ht="17.45" customHeight="1">
      <c r="A111" s="24" t="e">
        <f>'विद्य्र्थ्याची माहिती'!#REF!</f>
        <v>#REF!</v>
      </c>
      <c r="B111" s="307" t="e">
        <f>'विद्य्र्थ्याची माहिती'!#REF!</f>
        <v>#REF!</v>
      </c>
      <c r="C111" s="60">
        <v>120</v>
      </c>
      <c r="D111" s="65">
        <f t="shared" si="24"/>
        <v>45</v>
      </c>
      <c r="E111" s="60">
        <v>12</v>
      </c>
      <c r="F111" s="60">
        <v>5</v>
      </c>
      <c r="G111" s="305">
        <f t="shared" si="25"/>
        <v>17</v>
      </c>
      <c r="H111" s="305">
        <f t="shared" si="26"/>
        <v>62</v>
      </c>
      <c r="I111" s="60">
        <v>120</v>
      </c>
      <c r="J111" s="65">
        <f t="shared" si="27"/>
        <v>45</v>
      </c>
      <c r="K111" s="60">
        <v>12</v>
      </c>
      <c r="L111" s="60">
        <v>5</v>
      </c>
      <c r="M111" s="305">
        <f t="shared" si="28"/>
        <v>17</v>
      </c>
      <c r="N111" s="305">
        <f t="shared" si="29"/>
        <v>62</v>
      </c>
      <c r="O111" s="21">
        <f t="shared" si="30"/>
        <v>124</v>
      </c>
      <c r="P111" s="41">
        <f t="shared" si="31"/>
        <v>62</v>
      </c>
      <c r="Q111" s="58" t="s">
        <v>322</v>
      </c>
      <c r="R111" s="32">
        <f t="shared" si="32"/>
        <v>62</v>
      </c>
      <c r="S111" s="51" t="str">
        <f t="shared" si="23"/>
        <v>Pass</v>
      </c>
      <c r="T111" s="18">
        <f t="shared" si="33"/>
        <v>17</v>
      </c>
      <c r="U111" s="18">
        <f t="shared" si="34"/>
        <v>17</v>
      </c>
    </row>
    <row r="112" spans="1:21" ht="17.45" customHeight="1">
      <c r="A112" s="24" t="e">
        <f>'विद्य्र्थ्याची माहिती'!#REF!</f>
        <v>#REF!</v>
      </c>
      <c r="B112" s="307" t="e">
        <f>'विद्य्र्थ्याची माहिती'!#REF!</f>
        <v>#REF!</v>
      </c>
      <c r="C112" s="60">
        <v>121</v>
      </c>
      <c r="D112" s="65">
        <f t="shared" si="24"/>
        <v>45</v>
      </c>
      <c r="E112" s="60">
        <v>12</v>
      </c>
      <c r="F112" s="60">
        <v>5</v>
      </c>
      <c r="G112" s="305">
        <f t="shared" si="25"/>
        <v>17</v>
      </c>
      <c r="H112" s="305">
        <f t="shared" si="26"/>
        <v>62</v>
      </c>
      <c r="I112" s="60">
        <v>121</v>
      </c>
      <c r="J112" s="65">
        <f t="shared" si="27"/>
        <v>45</v>
      </c>
      <c r="K112" s="60">
        <v>12</v>
      </c>
      <c r="L112" s="60">
        <v>5</v>
      </c>
      <c r="M112" s="305">
        <f t="shared" si="28"/>
        <v>17</v>
      </c>
      <c r="N112" s="305">
        <f t="shared" si="29"/>
        <v>62</v>
      </c>
      <c r="O112" s="21">
        <f t="shared" si="30"/>
        <v>124</v>
      </c>
      <c r="P112" s="41">
        <f t="shared" si="31"/>
        <v>62</v>
      </c>
      <c r="Q112" s="58" t="s">
        <v>322</v>
      </c>
      <c r="R112" s="32">
        <f t="shared" si="32"/>
        <v>62</v>
      </c>
      <c r="S112" s="51" t="str">
        <f t="shared" si="23"/>
        <v>Pass</v>
      </c>
      <c r="T112" s="18">
        <f t="shared" si="33"/>
        <v>17</v>
      </c>
      <c r="U112" s="18">
        <f t="shared" si="34"/>
        <v>17</v>
      </c>
    </row>
    <row r="113" spans="1:21" ht="17.45" customHeight="1">
      <c r="A113" s="24" t="e">
        <f>'विद्य्र्थ्याची माहिती'!#REF!</f>
        <v>#REF!</v>
      </c>
      <c r="B113" s="307" t="e">
        <f>'विद्य्र्थ्याची माहिती'!#REF!</f>
        <v>#REF!</v>
      </c>
      <c r="C113" s="60">
        <v>122</v>
      </c>
      <c r="D113" s="65">
        <f t="shared" si="24"/>
        <v>46</v>
      </c>
      <c r="E113" s="60">
        <v>12</v>
      </c>
      <c r="F113" s="60">
        <v>5</v>
      </c>
      <c r="G113" s="305">
        <f t="shared" si="25"/>
        <v>17</v>
      </c>
      <c r="H113" s="305">
        <f t="shared" si="26"/>
        <v>63</v>
      </c>
      <c r="I113" s="60">
        <v>122</v>
      </c>
      <c r="J113" s="65">
        <f t="shared" si="27"/>
        <v>46</v>
      </c>
      <c r="K113" s="60">
        <v>12</v>
      </c>
      <c r="L113" s="60">
        <v>5</v>
      </c>
      <c r="M113" s="305">
        <f t="shared" si="28"/>
        <v>17</v>
      </c>
      <c r="N113" s="305">
        <f t="shared" si="29"/>
        <v>63</v>
      </c>
      <c r="O113" s="21">
        <f t="shared" si="30"/>
        <v>126</v>
      </c>
      <c r="P113" s="41">
        <f t="shared" si="31"/>
        <v>63</v>
      </c>
      <c r="Q113" s="58" t="s">
        <v>322</v>
      </c>
      <c r="R113" s="32">
        <f t="shared" si="32"/>
        <v>63</v>
      </c>
      <c r="S113" s="51" t="str">
        <f t="shared" si="23"/>
        <v>Pass</v>
      </c>
      <c r="T113" s="18">
        <f t="shared" si="33"/>
        <v>17</v>
      </c>
      <c r="U113" s="18">
        <f t="shared" si="34"/>
        <v>17</v>
      </c>
    </row>
    <row r="114" spans="1:21" ht="17.45" customHeight="1">
      <c r="A114" s="24" t="e">
        <f>'विद्य्र्थ्याची माहिती'!#REF!</f>
        <v>#REF!</v>
      </c>
      <c r="B114" s="307" t="e">
        <f>'विद्य्र्थ्याची माहिती'!#REF!</f>
        <v>#REF!</v>
      </c>
      <c r="C114" s="60">
        <v>123</v>
      </c>
      <c r="D114" s="65">
        <f t="shared" si="24"/>
        <v>46</v>
      </c>
      <c r="E114" s="60">
        <v>12</v>
      </c>
      <c r="F114" s="60">
        <v>5</v>
      </c>
      <c r="G114" s="305">
        <f t="shared" si="25"/>
        <v>17</v>
      </c>
      <c r="H114" s="305">
        <f t="shared" si="26"/>
        <v>63</v>
      </c>
      <c r="I114" s="60">
        <v>123</v>
      </c>
      <c r="J114" s="65">
        <f t="shared" si="27"/>
        <v>46</v>
      </c>
      <c r="K114" s="60">
        <v>12</v>
      </c>
      <c r="L114" s="60">
        <v>5</v>
      </c>
      <c r="M114" s="305">
        <f t="shared" si="28"/>
        <v>17</v>
      </c>
      <c r="N114" s="305">
        <f t="shared" si="29"/>
        <v>63</v>
      </c>
      <c r="O114" s="21">
        <f t="shared" si="30"/>
        <v>126</v>
      </c>
      <c r="P114" s="41">
        <f t="shared" si="31"/>
        <v>63</v>
      </c>
      <c r="Q114" s="58" t="s">
        <v>322</v>
      </c>
      <c r="R114" s="32">
        <f t="shared" si="32"/>
        <v>63</v>
      </c>
      <c r="S114" s="51" t="str">
        <f t="shared" si="23"/>
        <v>Pass</v>
      </c>
      <c r="T114" s="18">
        <f t="shared" si="33"/>
        <v>17</v>
      </c>
      <c r="U114" s="18">
        <f t="shared" si="34"/>
        <v>17</v>
      </c>
    </row>
    <row r="115" spans="1:21" ht="17.45" customHeight="1">
      <c r="A115" s="24" t="e">
        <f>'विद्य्र्थ्याची माहिती'!#REF!</f>
        <v>#REF!</v>
      </c>
      <c r="B115" s="307" t="e">
        <f>'विद्य्र्थ्याची माहिती'!#REF!</f>
        <v>#REF!</v>
      </c>
      <c r="C115" s="60">
        <v>124</v>
      </c>
      <c r="D115" s="65">
        <f t="shared" si="24"/>
        <v>47</v>
      </c>
      <c r="E115" s="60">
        <v>12</v>
      </c>
      <c r="F115" s="60">
        <v>5</v>
      </c>
      <c r="G115" s="305">
        <f t="shared" si="25"/>
        <v>17</v>
      </c>
      <c r="H115" s="305">
        <f t="shared" si="26"/>
        <v>64</v>
      </c>
      <c r="I115" s="60">
        <v>124</v>
      </c>
      <c r="J115" s="65">
        <f t="shared" si="27"/>
        <v>47</v>
      </c>
      <c r="K115" s="60">
        <v>12</v>
      </c>
      <c r="L115" s="60">
        <v>5</v>
      </c>
      <c r="M115" s="305">
        <f t="shared" si="28"/>
        <v>17</v>
      </c>
      <c r="N115" s="305">
        <f t="shared" si="29"/>
        <v>64</v>
      </c>
      <c r="O115" s="21">
        <f t="shared" si="30"/>
        <v>128</v>
      </c>
      <c r="P115" s="41">
        <f t="shared" si="31"/>
        <v>64</v>
      </c>
      <c r="Q115" s="58" t="s">
        <v>322</v>
      </c>
      <c r="R115" s="32">
        <f t="shared" si="32"/>
        <v>64</v>
      </c>
      <c r="S115" s="51" t="str">
        <f t="shared" si="23"/>
        <v>Pass</v>
      </c>
      <c r="T115" s="18">
        <f t="shared" si="33"/>
        <v>17</v>
      </c>
      <c r="U115" s="18">
        <f t="shared" si="34"/>
        <v>17</v>
      </c>
    </row>
    <row r="116" spans="1:21" ht="17.45" customHeight="1">
      <c r="A116" s="24" t="e">
        <f>'विद्य्र्थ्याची माहिती'!#REF!</f>
        <v>#REF!</v>
      </c>
      <c r="B116" s="307" t="e">
        <f>'विद्य्र्थ्याची माहिती'!#REF!</f>
        <v>#REF!</v>
      </c>
      <c r="C116" s="60">
        <v>125</v>
      </c>
      <c r="D116" s="65">
        <f t="shared" si="24"/>
        <v>47</v>
      </c>
      <c r="E116" s="60">
        <v>12</v>
      </c>
      <c r="F116" s="60">
        <v>5</v>
      </c>
      <c r="G116" s="305">
        <f t="shared" si="25"/>
        <v>17</v>
      </c>
      <c r="H116" s="305">
        <f t="shared" si="26"/>
        <v>64</v>
      </c>
      <c r="I116" s="60">
        <v>125</v>
      </c>
      <c r="J116" s="65">
        <f t="shared" si="27"/>
        <v>47</v>
      </c>
      <c r="K116" s="60">
        <v>12</v>
      </c>
      <c r="L116" s="60">
        <v>5</v>
      </c>
      <c r="M116" s="305">
        <f t="shared" si="28"/>
        <v>17</v>
      </c>
      <c r="N116" s="305">
        <f t="shared" si="29"/>
        <v>64</v>
      </c>
      <c r="O116" s="21">
        <f t="shared" si="30"/>
        <v>128</v>
      </c>
      <c r="P116" s="41">
        <f t="shared" si="31"/>
        <v>64</v>
      </c>
      <c r="Q116" s="58" t="s">
        <v>322</v>
      </c>
      <c r="R116" s="32">
        <f t="shared" si="32"/>
        <v>64</v>
      </c>
      <c r="S116" s="51" t="str">
        <f t="shared" si="23"/>
        <v>Pass</v>
      </c>
      <c r="T116" s="18">
        <f t="shared" si="33"/>
        <v>17</v>
      </c>
      <c r="U116" s="18">
        <f t="shared" si="34"/>
        <v>17</v>
      </c>
    </row>
    <row r="117" spans="1:21" ht="17.45" customHeight="1">
      <c r="A117" s="24" t="e">
        <f>'विद्य्र्थ्याची माहिती'!#REF!</f>
        <v>#REF!</v>
      </c>
      <c r="B117" s="307" t="e">
        <f>'विद्य्र्थ्याची माहिती'!#REF!</f>
        <v>#REF!</v>
      </c>
      <c r="C117" s="60">
        <v>126</v>
      </c>
      <c r="D117" s="65">
        <f t="shared" si="24"/>
        <v>47</v>
      </c>
      <c r="E117" s="60">
        <v>12</v>
      </c>
      <c r="F117" s="60">
        <v>5</v>
      </c>
      <c r="G117" s="305">
        <f t="shared" si="25"/>
        <v>17</v>
      </c>
      <c r="H117" s="305">
        <f t="shared" si="26"/>
        <v>64</v>
      </c>
      <c r="I117" s="60">
        <v>126</v>
      </c>
      <c r="J117" s="65">
        <f t="shared" si="27"/>
        <v>47</v>
      </c>
      <c r="K117" s="60">
        <v>12</v>
      </c>
      <c r="L117" s="60">
        <v>5</v>
      </c>
      <c r="M117" s="305">
        <f t="shared" si="28"/>
        <v>17</v>
      </c>
      <c r="N117" s="305">
        <f t="shared" si="29"/>
        <v>64</v>
      </c>
      <c r="O117" s="21">
        <f t="shared" si="30"/>
        <v>128</v>
      </c>
      <c r="P117" s="41">
        <f t="shared" si="31"/>
        <v>64</v>
      </c>
      <c r="Q117" s="58" t="s">
        <v>322</v>
      </c>
      <c r="R117" s="32">
        <f t="shared" si="32"/>
        <v>64</v>
      </c>
      <c r="S117" s="51" t="str">
        <f t="shared" si="23"/>
        <v>Pass</v>
      </c>
      <c r="T117" s="18">
        <f t="shared" si="33"/>
        <v>17</v>
      </c>
      <c r="U117" s="18">
        <f t="shared" si="34"/>
        <v>17</v>
      </c>
    </row>
    <row r="118" spans="1:21" ht="17.45" customHeight="1">
      <c r="A118" s="24" t="e">
        <f>'विद्य्र्थ्याची माहिती'!#REF!</f>
        <v>#REF!</v>
      </c>
      <c r="B118" s="307" t="e">
        <f>'विद्य्र्थ्याची माहिती'!#REF!</f>
        <v>#REF!</v>
      </c>
      <c r="C118" s="60">
        <v>127</v>
      </c>
      <c r="D118" s="65">
        <f t="shared" si="24"/>
        <v>48</v>
      </c>
      <c r="E118" s="60">
        <v>12</v>
      </c>
      <c r="F118" s="60">
        <v>5</v>
      </c>
      <c r="G118" s="305">
        <f t="shared" si="25"/>
        <v>17</v>
      </c>
      <c r="H118" s="305">
        <f t="shared" si="26"/>
        <v>65</v>
      </c>
      <c r="I118" s="60">
        <v>127</v>
      </c>
      <c r="J118" s="65">
        <f t="shared" si="27"/>
        <v>48</v>
      </c>
      <c r="K118" s="60">
        <v>12</v>
      </c>
      <c r="L118" s="60">
        <v>5</v>
      </c>
      <c r="M118" s="305">
        <f t="shared" si="28"/>
        <v>17</v>
      </c>
      <c r="N118" s="305">
        <f t="shared" si="29"/>
        <v>65</v>
      </c>
      <c r="O118" s="21">
        <f t="shared" si="30"/>
        <v>130</v>
      </c>
      <c r="P118" s="41">
        <f t="shared" si="31"/>
        <v>65</v>
      </c>
      <c r="Q118" s="58" t="s">
        <v>322</v>
      </c>
      <c r="R118" s="32">
        <f t="shared" si="32"/>
        <v>65</v>
      </c>
      <c r="S118" s="51" t="str">
        <f t="shared" si="23"/>
        <v>Pass</v>
      </c>
      <c r="T118" s="18">
        <f t="shared" si="33"/>
        <v>17</v>
      </c>
      <c r="U118" s="18">
        <f t="shared" si="34"/>
        <v>17</v>
      </c>
    </row>
    <row r="119" spans="1:21" ht="17.45" customHeight="1">
      <c r="A119" s="24" t="e">
        <f>'विद्य्र्थ्याची माहिती'!#REF!</f>
        <v>#REF!</v>
      </c>
      <c r="B119" s="307" t="e">
        <f>'विद्य्र्थ्याची माहिती'!#REF!</f>
        <v>#REF!</v>
      </c>
      <c r="C119" s="60">
        <v>128</v>
      </c>
      <c r="D119" s="65">
        <f t="shared" si="24"/>
        <v>48</v>
      </c>
      <c r="E119" s="60">
        <v>12</v>
      </c>
      <c r="F119" s="60">
        <v>5</v>
      </c>
      <c r="G119" s="305">
        <f t="shared" si="25"/>
        <v>17</v>
      </c>
      <c r="H119" s="305">
        <f t="shared" si="26"/>
        <v>65</v>
      </c>
      <c r="I119" s="60">
        <v>128</v>
      </c>
      <c r="J119" s="65">
        <f t="shared" si="27"/>
        <v>48</v>
      </c>
      <c r="K119" s="60">
        <v>12</v>
      </c>
      <c r="L119" s="60">
        <v>5</v>
      </c>
      <c r="M119" s="305">
        <f t="shared" si="28"/>
        <v>17</v>
      </c>
      <c r="N119" s="305">
        <f t="shared" si="29"/>
        <v>65</v>
      </c>
      <c r="O119" s="21">
        <f t="shared" si="30"/>
        <v>130</v>
      </c>
      <c r="P119" s="41">
        <f t="shared" si="31"/>
        <v>65</v>
      </c>
      <c r="Q119" s="58" t="s">
        <v>322</v>
      </c>
      <c r="R119" s="32">
        <f t="shared" si="32"/>
        <v>65</v>
      </c>
      <c r="S119" s="51" t="str">
        <f t="shared" si="23"/>
        <v>Pass</v>
      </c>
      <c r="T119" s="18">
        <f t="shared" si="33"/>
        <v>17</v>
      </c>
      <c r="U119" s="18">
        <f t="shared" si="34"/>
        <v>17</v>
      </c>
    </row>
    <row r="120" spans="1:21" ht="17.45" customHeight="1">
      <c r="A120" s="24" t="e">
        <f>'विद्य्र्थ्याची माहिती'!#REF!</f>
        <v>#REF!</v>
      </c>
      <c r="B120" s="307" t="e">
        <f>'विद्य्र्थ्याची माहिती'!#REF!</f>
        <v>#REF!</v>
      </c>
      <c r="C120" s="60">
        <v>129</v>
      </c>
      <c r="D120" s="65">
        <f t="shared" si="24"/>
        <v>48</v>
      </c>
      <c r="E120" s="60">
        <v>12</v>
      </c>
      <c r="F120" s="60">
        <v>5</v>
      </c>
      <c r="G120" s="305">
        <f t="shared" si="25"/>
        <v>17</v>
      </c>
      <c r="H120" s="305">
        <f t="shared" si="26"/>
        <v>65</v>
      </c>
      <c r="I120" s="60">
        <v>129</v>
      </c>
      <c r="J120" s="65">
        <f t="shared" si="27"/>
        <v>48</v>
      </c>
      <c r="K120" s="60">
        <v>12</v>
      </c>
      <c r="L120" s="60">
        <v>5</v>
      </c>
      <c r="M120" s="305">
        <f t="shared" si="28"/>
        <v>17</v>
      </c>
      <c r="N120" s="305">
        <f t="shared" si="29"/>
        <v>65</v>
      </c>
      <c r="O120" s="21">
        <f t="shared" si="30"/>
        <v>130</v>
      </c>
      <c r="P120" s="41">
        <f t="shared" si="31"/>
        <v>65</v>
      </c>
      <c r="Q120" s="58" t="s">
        <v>322</v>
      </c>
      <c r="R120" s="32">
        <f t="shared" si="32"/>
        <v>65</v>
      </c>
      <c r="S120" s="51" t="str">
        <f t="shared" si="23"/>
        <v>Pass</v>
      </c>
      <c r="T120" s="18">
        <f t="shared" si="33"/>
        <v>17</v>
      </c>
      <c r="U120" s="18">
        <f t="shared" si="34"/>
        <v>17</v>
      </c>
    </row>
    <row r="121" spans="1:21" ht="17.45" customHeight="1">
      <c r="A121" s="24" t="e">
        <f>'विद्य्र्थ्याची माहिती'!#REF!</f>
        <v>#REF!</v>
      </c>
      <c r="B121" s="307" t="e">
        <f>'विद्य्र्थ्याची माहिती'!#REF!</f>
        <v>#REF!</v>
      </c>
      <c r="C121" s="60">
        <v>130</v>
      </c>
      <c r="D121" s="65">
        <f t="shared" si="24"/>
        <v>49</v>
      </c>
      <c r="E121" s="60">
        <v>12</v>
      </c>
      <c r="F121" s="60">
        <v>5</v>
      </c>
      <c r="G121" s="305">
        <f t="shared" si="25"/>
        <v>17</v>
      </c>
      <c r="H121" s="305">
        <f t="shared" si="26"/>
        <v>66</v>
      </c>
      <c r="I121" s="60">
        <v>130</v>
      </c>
      <c r="J121" s="65">
        <f t="shared" si="27"/>
        <v>49</v>
      </c>
      <c r="K121" s="60">
        <v>12</v>
      </c>
      <c r="L121" s="60">
        <v>5</v>
      </c>
      <c r="M121" s="305">
        <f t="shared" si="28"/>
        <v>17</v>
      </c>
      <c r="N121" s="305">
        <f t="shared" si="29"/>
        <v>66</v>
      </c>
      <c r="O121" s="21">
        <f t="shared" si="30"/>
        <v>132</v>
      </c>
      <c r="P121" s="41">
        <f t="shared" si="31"/>
        <v>66</v>
      </c>
      <c r="Q121" s="58" t="s">
        <v>322</v>
      </c>
      <c r="R121" s="32">
        <f t="shared" si="32"/>
        <v>66</v>
      </c>
      <c r="S121" s="51" t="str">
        <f t="shared" si="23"/>
        <v>Pass</v>
      </c>
      <c r="T121" s="18">
        <f t="shared" si="33"/>
        <v>17</v>
      </c>
      <c r="U121" s="18">
        <f t="shared" si="34"/>
        <v>17</v>
      </c>
    </row>
    <row r="122" spans="1:21" ht="17.45" customHeight="1">
      <c r="A122" s="24" t="e">
        <f>'विद्य्र्थ्याची माहिती'!#REF!</f>
        <v>#REF!</v>
      </c>
      <c r="B122" s="307" t="e">
        <f>'विद्य्र्थ्याची माहिती'!#REF!</f>
        <v>#REF!</v>
      </c>
      <c r="C122" s="60">
        <v>131</v>
      </c>
      <c r="D122" s="65">
        <f t="shared" si="24"/>
        <v>49</v>
      </c>
      <c r="E122" s="60">
        <v>12</v>
      </c>
      <c r="F122" s="60">
        <v>5</v>
      </c>
      <c r="G122" s="305">
        <f t="shared" si="25"/>
        <v>17</v>
      </c>
      <c r="H122" s="305">
        <f t="shared" si="26"/>
        <v>66</v>
      </c>
      <c r="I122" s="60">
        <v>131</v>
      </c>
      <c r="J122" s="65">
        <f t="shared" si="27"/>
        <v>49</v>
      </c>
      <c r="K122" s="60">
        <v>12</v>
      </c>
      <c r="L122" s="60">
        <v>5</v>
      </c>
      <c r="M122" s="305">
        <f t="shared" si="28"/>
        <v>17</v>
      </c>
      <c r="N122" s="305">
        <f t="shared" si="29"/>
        <v>66</v>
      </c>
      <c r="O122" s="21">
        <f t="shared" si="30"/>
        <v>132</v>
      </c>
      <c r="P122" s="41">
        <f t="shared" si="31"/>
        <v>66</v>
      </c>
      <c r="Q122" s="58" t="s">
        <v>322</v>
      </c>
      <c r="R122" s="32">
        <f t="shared" si="32"/>
        <v>66</v>
      </c>
      <c r="S122" s="51" t="str">
        <f t="shared" si="23"/>
        <v>Pass</v>
      </c>
      <c r="T122" s="18">
        <f t="shared" si="33"/>
        <v>17</v>
      </c>
      <c r="U122" s="18">
        <f t="shared" si="34"/>
        <v>17</v>
      </c>
    </row>
    <row r="123" spans="1:21" ht="17.45" customHeight="1">
      <c r="A123" s="24" t="e">
        <f>'विद्य्र्थ्याची माहिती'!#REF!</f>
        <v>#REF!</v>
      </c>
      <c r="B123" s="307" t="e">
        <f>'विद्य्र्थ्याची माहिती'!#REF!</f>
        <v>#REF!</v>
      </c>
      <c r="C123" s="60">
        <v>132</v>
      </c>
      <c r="D123" s="65">
        <f t="shared" si="24"/>
        <v>50</v>
      </c>
      <c r="E123" s="60">
        <v>12</v>
      </c>
      <c r="F123" s="60">
        <v>5</v>
      </c>
      <c r="G123" s="305">
        <f t="shared" si="25"/>
        <v>17</v>
      </c>
      <c r="H123" s="305">
        <f t="shared" si="26"/>
        <v>67</v>
      </c>
      <c r="I123" s="60">
        <v>132</v>
      </c>
      <c r="J123" s="65">
        <f t="shared" si="27"/>
        <v>50</v>
      </c>
      <c r="K123" s="60">
        <v>12</v>
      </c>
      <c r="L123" s="60">
        <v>5</v>
      </c>
      <c r="M123" s="305">
        <f t="shared" si="28"/>
        <v>17</v>
      </c>
      <c r="N123" s="305">
        <f t="shared" si="29"/>
        <v>67</v>
      </c>
      <c r="O123" s="21">
        <f t="shared" si="30"/>
        <v>134</v>
      </c>
      <c r="P123" s="41">
        <f t="shared" si="31"/>
        <v>67</v>
      </c>
      <c r="Q123" s="58" t="s">
        <v>322</v>
      </c>
      <c r="R123" s="32">
        <f t="shared" si="32"/>
        <v>67</v>
      </c>
      <c r="S123" s="51" t="str">
        <f t="shared" si="23"/>
        <v>Pass</v>
      </c>
      <c r="T123" s="18">
        <f t="shared" si="33"/>
        <v>17</v>
      </c>
      <c r="U123" s="18">
        <f t="shared" si="34"/>
        <v>17</v>
      </c>
    </row>
    <row r="124" spans="1:21" ht="17.45" customHeight="1">
      <c r="A124" s="24" t="e">
        <f>'विद्य्र्थ्याची माहिती'!#REF!</f>
        <v>#REF!</v>
      </c>
      <c r="B124" s="307" t="e">
        <f>'विद्य्र्थ्याची माहिती'!#REF!</f>
        <v>#REF!</v>
      </c>
      <c r="C124" s="60">
        <v>133</v>
      </c>
      <c r="D124" s="65">
        <f t="shared" si="24"/>
        <v>50</v>
      </c>
      <c r="E124" s="60">
        <v>12</v>
      </c>
      <c r="F124" s="60">
        <v>5</v>
      </c>
      <c r="G124" s="305">
        <f t="shared" si="25"/>
        <v>17</v>
      </c>
      <c r="H124" s="305">
        <f t="shared" si="26"/>
        <v>67</v>
      </c>
      <c r="I124" s="60">
        <v>133</v>
      </c>
      <c r="J124" s="65">
        <f t="shared" si="27"/>
        <v>50</v>
      </c>
      <c r="K124" s="60">
        <v>12</v>
      </c>
      <c r="L124" s="60">
        <v>5</v>
      </c>
      <c r="M124" s="305">
        <f t="shared" si="28"/>
        <v>17</v>
      </c>
      <c r="N124" s="305">
        <f t="shared" si="29"/>
        <v>67</v>
      </c>
      <c r="O124" s="21">
        <f t="shared" si="30"/>
        <v>134</v>
      </c>
      <c r="P124" s="41">
        <f t="shared" si="31"/>
        <v>67</v>
      </c>
      <c r="Q124" s="58" t="s">
        <v>322</v>
      </c>
      <c r="R124" s="32">
        <f t="shared" si="32"/>
        <v>67</v>
      </c>
      <c r="S124" s="51" t="str">
        <f t="shared" si="23"/>
        <v>Pass</v>
      </c>
      <c r="T124" s="18">
        <f t="shared" si="33"/>
        <v>17</v>
      </c>
      <c r="U124" s="18">
        <f t="shared" si="34"/>
        <v>17</v>
      </c>
    </row>
    <row r="125" spans="1:21" ht="17.45" customHeight="1">
      <c r="A125" s="24" t="e">
        <f>'विद्य्र्थ्याची माहिती'!#REF!</f>
        <v>#REF!</v>
      </c>
      <c r="B125" s="307" t="e">
        <f>'विद्य्र्थ्याची माहिती'!#REF!</f>
        <v>#REF!</v>
      </c>
      <c r="C125" s="60">
        <v>134</v>
      </c>
      <c r="D125" s="65">
        <f t="shared" si="24"/>
        <v>50</v>
      </c>
      <c r="E125" s="60">
        <v>12</v>
      </c>
      <c r="F125" s="60">
        <v>5</v>
      </c>
      <c r="G125" s="305">
        <f t="shared" si="25"/>
        <v>17</v>
      </c>
      <c r="H125" s="305">
        <f t="shared" si="26"/>
        <v>67</v>
      </c>
      <c r="I125" s="60">
        <v>134</v>
      </c>
      <c r="J125" s="65">
        <f t="shared" si="27"/>
        <v>50</v>
      </c>
      <c r="K125" s="60">
        <v>12</v>
      </c>
      <c r="L125" s="60">
        <v>5</v>
      </c>
      <c r="M125" s="305">
        <f t="shared" si="28"/>
        <v>17</v>
      </c>
      <c r="N125" s="305">
        <f t="shared" si="29"/>
        <v>67</v>
      </c>
      <c r="O125" s="21">
        <f t="shared" si="30"/>
        <v>134</v>
      </c>
      <c r="P125" s="41">
        <f t="shared" si="31"/>
        <v>67</v>
      </c>
      <c r="Q125" s="58" t="s">
        <v>322</v>
      </c>
      <c r="R125" s="32">
        <f t="shared" si="32"/>
        <v>67</v>
      </c>
      <c r="S125" s="51" t="str">
        <f t="shared" si="23"/>
        <v>Pass</v>
      </c>
      <c r="T125" s="18">
        <f t="shared" si="33"/>
        <v>17</v>
      </c>
      <c r="U125" s="18">
        <f t="shared" si="34"/>
        <v>17</v>
      </c>
    </row>
    <row r="126" spans="1:21" ht="17.45" customHeight="1">
      <c r="A126" s="24" t="e">
        <f>'विद्य्र्थ्याची माहिती'!#REF!</f>
        <v>#REF!</v>
      </c>
      <c r="B126" s="307" t="e">
        <f>'विद्य्र्थ्याची माहिती'!#REF!</f>
        <v>#REF!</v>
      </c>
      <c r="C126" s="60">
        <v>135</v>
      </c>
      <c r="D126" s="65">
        <f t="shared" si="24"/>
        <v>51</v>
      </c>
      <c r="E126" s="60">
        <v>12</v>
      </c>
      <c r="F126" s="60">
        <v>5</v>
      </c>
      <c r="G126" s="305">
        <f t="shared" si="25"/>
        <v>17</v>
      </c>
      <c r="H126" s="305">
        <f t="shared" si="26"/>
        <v>68</v>
      </c>
      <c r="I126" s="60">
        <v>135</v>
      </c>
      <c r="J126" s="65">
        <f t="shared" si="27"/>
        <v>51</v>
      </c>
      <c r="K126" s="60">
        <v>12</v>
      </c>
      <c r="L126" s="60">
        <v>5</v>
      </c>
      <c r="M126" s="305">
        <f t="shared" si="28"/>
        <v>17</v>
      </c>
      <c r="N126" s="305">
        <f t="shared" si="29"/>
        <v>68</v>
      </c>
      <c r="O126" s="21">
        <f t="shared" si="30"/>
        <v>136</v>
      </c>
      <c r="P126" s="41">
        <f t="shared" si="31"/>
        <v>68</v>
      </c>
      <c r="Q126" s="58" t="s">
        <v>322</v>
      </c>
      <c r="R126" s="32">
        <f t="shared" si="32"/>
        <v>68</v>
      </c>
      <c r="S126" s="51" t="str">
        <f t="shared" si="23"/>
        <v>Pass</v>
      </c>
      <c r="T126" s="18">
        <f t="shared" si="33"/>
        <v>17</v>
      </c>
      <c r="U126" s="18">
        <f t="shared" si="34"/>
        <v>17</v>
      </c>
    </row>
    <row r="127" spans="1:21" ht="17.45" customHeight="1">
      <c r="A127" s="24" t="e">
        <f>'विद्य्र्थ्याची माहिती'!#REF!</f>
        <v>#REF!</v>
      </c>
      <c r="B127" s="307" t="e">
        <f>'विद्य्र्थ्याची माहिती'!#REF!</f>
        <v>#REF!</v>
      </c>
      <c r="C127" s="60">
        <v>136</v>
      </c>
      <c r="D127" s="65">
        <f t="shared" si="24"/>
        <v>51</v>
      </c>
      <c r="E127" s="60">
        <v>12</v>
      </c>
      <c r="F127" s="60">
        <v>5</v>
      </c>
      <c r="G127" s="305">
        <f t="shared" si="25"/>
        <v>17</v>
      </c>
      <c r="H127" s="305">
        <f t="shared" si="26"/>
        <v>68</v>
      </c>
      <c r="I127" s="60">
        <v>136</v>
      </c>
      <c r="J127" s="65">
        <f t="shared" si="27"/>
        <v>51</v>
      </c>
      <c r="K127" s="60">
        <v>12</v>
      </c>
      <c r="L127" s="60">
        <v>5</v>
      </c>
      <c r="M127" s="305">
        <f t="shared" si="28"/>
        <v>17</v>
      </c>
      <c r="N127" s="305">
        <f t="shared" si="29"/>
        <v>68</v>
      </c>
      <c r="O127" s="21">
        <f t="shared" si="30"/>
        <v>136</v>
      </c>
      <c r="P127" s="41">
        <f t="shared" si="31"/>
        <v>68</v>
      </c>
      <c r="Q127" s="58" t="s">
        <v>322</v>
      </c>
      <c r="R127" s="32">
        <f t="shared" si="32"/>
        <v>68</v>
      </c>
      <c r="S127" s="51" t="str">
        <f t="shared" si="23"/>
        <v>Pass</v>
      </c>
      <c r="T127" s="18">
        <f t="shared" si="33"/>
        <v>17</v>
      </c>
      <c r="U127" s="18">
        <f t="shared" si="34"/>
        <v>17</v>
      </c>
    </row>
    <row r="128" spans="1:21" ht="17.45" customHeight="1">
      <c r="A128" s="24" t="e">
        <f>'विद्य्र्थ्याची माहिती'!#REF!</f>
        <v>#REF!</v>
      </c>
      <c r="B128" s="307" t="e">
        <f>'विद्य्र्थ्याची माहिती'!#REF!</f>
        <v>#REF!</v>
      </c>
      <c r="C128" s="60">
        <v>137</v>
      </c>
      <c r="D128" s="65">
        <f t="shared" si="24"/>
        <v>51</v>
      </c>
      <c r="E128" s="60">
        <v>12</v>
      </c>
      <c r="F128" s="60">
        <v>5</v>
      </c>
      <c r="G128" s="305">
        <f t="shared" si="25"/>
        <v>17</v>
      </c>
      <c r="H128" s="305">
        <f t="shared" si="26"/>
        <v>68</v>
      </c>
      <c r="I128" s="60">
        <v>137</v>
      </c>
      <c r="J128" s="65">
        <f t="shared" si="27"/>
        <v>51</v>
      </c>
      <c r="K128" s="60">
        <v>12</v>
      </c>
      <c r="L128" s="60">
        <v>5</v>
      </c>
      <c r="M128" s="305">
        <f t="shared" si="28"/>
        <v>17</v>
      </c>
      <c r="N128" s="305">
        <f t="shared" si="29"/>
        <v>68</v>
      </c>
      <c r="O128" s="21">
        <f t="shared" si="30"/>
        <v>136</v>
      </c>
      <c r="P128" s="41">
        <f t="shared" si="31"/>
        <v>68</v>
      </c>
      <c r="Q128" s="58" t="s">
        <v>322</v>
      </c>
      <c r="R128" s="32">
        <f t="shared" si="32"/>
        <v>68</v>
      </c>
      <c r="S128" s="51" t="str">
        <f t="shared" si="23"/>
        <v>Pass</v>
      </c>
      <c r="T128" s="18">
        <f t="shared" si="33"/>
        <v>17</v>
      </c>
      <c r="U128" s="18">
        <f t="shared" si="34"/>
        <v>17</v>
      </c>
    </row>
    <row r="129" spans="1:22" ht="17.45" customHeight="1">
      <c r="A129" s="24" t="e">
        <f>'विद्य्र्थ्याची माहिती'!#REF!</f>
        <v>#REF!</v>
      </c>
      <c r="B129" s="307" t="e">
        <f>'विद्य्र्थ्याची माहिती'!#REF!</f>
        <v>#REF!</v>
      </c>
      <c r="C129" s="60">
        <v>138</v>
      </c>
      <c r="D129" s="65">
        <f t="shared" si="24"/>
        <v>52</v>
      </c>
      <c r="E129" s="60">
        <v>12</v>
      </c>
      <c r="F129" s="60">
        <v>5</v>
      </c>
      <c r="G129" s="305">
        <f t="shared" si="25"/>
        <v>17</v>
      </c>
      <c r="H129" s="305">
        <f t="shared" si="26"/>
        <v>69</v>
      </c>
      <c r="I129" s="60">
        <v>138</v>
      </c>
      <c r="J129" s="65">
        <f t="shared" si="27"/>
        <v>52</v>
      </c>
      <c r="K129" s="60">
        <v>12</v>
      </c>
      <c r="L129" s="60">
        <v>5</v>
      </c>
      <c r="M129" s="305">
        <f t="shared" si="28"/>
        <v>17</v>
      </c>
      <c r="N129" s="305">
        <f t="shared" si="29"/>
        <v>69</v>
      </c>
      <c r="O129" s="21">
        <f t="shared" si="30"/>
        <v>138</v>
      </c>
      <c r="P129" s="41">
        <f t="shared" si="31"/>
        <v>69</v>
      </c>
      <c r="Q129" s="58" t="s">
        <v>322</v>
      </c>
      <c r="R129" s="32">
        <f t="shared" si="32"/>
        <v>69</v>
      </c>
      <c r="S129" s="51" t="str">
        <f t="shared" si="23"/>
        <v>Pass</v>
      </c>
      <c r="T129" s="18">
        <f t="shared" si="33"/>
        <v>17</v>
      </c>
      <c r="U129" s="18">
        <f t="shared" si="34"/>
        <v>17</v>
      </c>
    </row>
    <row r="130" spans="1:22" ht="17.45" customHeight="1">
      <c r="A130" s="24" t="e">
        <f>'विद्य्र्थ्याची माहिती'!#REF!</f>
        <v>#REF!</v>
      </c>
      <c r="B130" s="307" t="e">
        <f>'विद्य्र्थ्याची माहिती'!#REF!</f>
        <v>#REF!</v>
      </c>
      <c r="C130" s="60">
        <v>139</v>
      </c>
      <c r="D130" s="65">
        <f t="shared" si="24"/>
        <v>52</v>
      </c>
      <c r="E130" s="60">
        <v>12</v>
      </c>
      <c r="F130" s="60">
        <v>5</v>
      </c>
      <c r="G130" s="305">
        <f t="shared" si="25"/>
        <v>17</v>
      </c>
      <c r="H130" s="305">
        <f t="shared" si="26"/>
        <v>69</v>
      </c>
      <c r="I130" s="60">
        <v>139</v>
      </c>
      <c r="J130" s="65">
        <f t="shared" si="27"/>
        <v>52</v>
      </c>
      <c r="K130" s="60">
        <v>12</v>
      </c>
      <c r="L130" s="60">
        <v>5</v>
      </c>
      <c r="M130" s="305">
        <f t="shared" si="28"/>
        <v>17</v>
      </c>
      <c r="N130" s="305">
        <f t="shared" si="29"/>
        <v>69</v>
      </c>
      <c r="O130" s="21">
        <f t="shared" si="30"/>
        <v>138</v>
      </c>
      <c r="P130" s="41">
        <f t="shared" si="31"/>
        <v>69</v>
      </c>
      <c r="Q130" s="58" t="s">
        <v>322</v>
      </c>
      <c r="R130" s="32">
        <f t="shared" si="32"/>
        <v>69</v>
      </c>
      <c r="S130" s="51" t="str">
        <f t="shared" si="23"/>
        <v>Pass</v>
      </c>
      <c r="T130" s="18">
        <f t="shared" si="33"/>
        <v>17</v>
      </c>
      <c r="U130" s="18">
        <f t="shared" si="34"/>
        <v>17</v>
      </c>
    </row>
    <row r="131" spans="1:22" ht="17.45" customHeight="1">
      <c r="A131" s="24" t="e">
        <f>'विद्य्र्थ्याची माहिती'!#REF!</f>
        <v>#REF!</v>
      </c>
      <c r="B131" s="307" t="e">
        <f>'विद्य्र्थ्याची माहिती'!#REF!</f>
        <v>#REF!</v>
      </c>
      <c r="C131" s="60">
        <v>140</v>
      </c>
      <c r="D131" s="65">
        <f t="shared" si="24"/>
        <v>53</v>
      </c>
      <c r="E131" s="60">
        <v>12</v>
      </c>
      <c r="F131" s="60">
        <v>5</v>
      </c>
      <c r="G131" s="305">
        <f t="shared" si="25"/>
        <v>17</v>
      </c>
      <c r="H131" s="305">
        <f t="shared" si="26"/>
        <v>70</v>
      </c>
      <c r="I131" s="60">
        <v>140</v>
      </c>
      <c r="J131" s="65">
        <f t="shared" si="27"/>
        <v>53</v>
      </c>
      <c r="K131" s="60">
        <v>12</v>
      </c>
      <c r="L131" s="60">
        <v>5</v>
      </c>
      <c r="M131" s="305">
        <f t="shared" si="28"/>
        <v>17</v>
      </c>
      <c r="N131" s="305">
        <f t="shared" si="29"/>
        <v>70</v>
      </c>
      <c r="O131" s="21">
        <f t="shared" si="30"/>
        <v>140</v>
      </c>
      <c r="P131" s="41">
        <f t="shared" si="31"/>
        <v>70</v>
      </c>
      <c r="Q131" s="58" t="s">
        <v>322</v>
      </c>
      <c r="R131" s="32">
        <f t="shared" si="32"/>
        <v>70</v>
      </c>
      <c r="S131" s="51" t="str">
        <f t="shared" si="23"/>
        <v>Pass</v>
      </c>
      <c r="T131" s="18">
        <f t="shared" si="33"/>
        <v>17</v>
      </c>
      <c r="U131" s="18">
        <f t="shared" si="34"/>
        <v>17</v>
      </c>
    </row>
    <row r="132" spans="1:22" ht="17.45" customHeight="1">
      <c r="A132" s="24" t="e">
        <f>'विद्य्र्थ्याची माहिती'!#REF!</f>
        <v>#REF!</v>
      </c>
      <c r="B132" s="307" t="e">
        <f>'विद्य्र्थ्याची माहिती'!#REF!</f>
        <v>#REF!</v>
      </c>
      <c r="C132" s="60">
        <v>141</v>
      </c>
      <c r="D132" s="65">
        <f t="shared" si="24"/>
        <v>53</v>
      </c>
      <c r="E132" s="60">
        <v>12</v>
      </c>
      <c r="F132" s="60">
        <v>5</v>
      </c>
      <c r="G132" s="305">
        <f t="shared" si="25"/>
        <v>17</v>
      </c>
      <c r="H132" s="305">
        <f t="shared" si="26"/>
        <v>70</v>
      </c>
      <c r="I132" s="60">
        <v>141</v>
      </c>
      <c r="J132" s="65">
        <f t="shared" si="27"/>
        <v>53</v>
      </c>
      <c r="K132" s="60">
        <v>12</v>
      </c>
      <c r="L132" s="60">
        <v>5</v>
      </c>
      <c r="M132" s="305">
        <f t="shared" si="28"/>
        <v>17</v>
      </c>
      <c r="N132" s="305">
        <f t="shared" si="29"/>
        <v>70</v>
      </c>
      <c r="O132" s="21">
        <f t="shared" si="30"/>
        <v>140</v>
      </c>
      <c r="P132" s="41">
        <f t="shared" si="31"/>
        <v>70</v>
      </c>
      <c r="Q132" s="58" t="s">
        <v>322</v>
      </c>
      <c r="R132" s="32">
        <f t="shared" si="32"/>
        <v>70</v>
      </c>
      <c r="S132" s="51" t="str">
        <f t="shared" si="23"/>
        <v>Pass</v>
      </c>
      <c r="T132" s="18">
        <f t="shared" si="33"/>
        <v>17</v>
      </c>
      <c r="U132" s="18">
        <f t="shared" si="34"/>
        <v>17</v>
      </c>
    </row>
    <row r="133" spans="1:22" ht="17.45" customHeight="1">
      <c r="A133" s="24" t="e">
        <f>'विद्य्र्थ्याची माहिती'!#REF!</f>
        <v>#REF!</v>
      </c>
      <c r="B133" s="307" t="e">
        <f>'विद्य्र्थ्याची माहिती'!#REF!</f>
        <v>#REF!</v>
      </c>
      <c r="C133" s="60">
        <v>142</v>
      </c>
      <c r="D133" s="65">
        <f t="shared" si="24"/>
        <v>53</v>
      </c>
      <c r="E133" s="60">
        <v>12</v>
      </c>
      <c r="F133" s="60">
        <v>5</v>
      </c>
      <c r="G133" s="305">
        <f t="shared" si="25"/>
        <v>17</v>
      </c>
      <c r="H133" s="305">
        <f t="shared" si="26"/>
        <v>70</v>
      </c>
      <c r="I133" s="60">
        <v>142</v>
      </c>
      <c r="J133" s="65">
        <f t="shared" si="27"/>
        <v>53</v>
      </c>
      <c r="K133" s="60">
        <v>12</v>
      </c>
      <c r="L133" s="60">
        <v>5</v>
      </c>
      <c r="M133" s="305">
        <f t="shared" si="28"/>
        <v>17</v>
      </c>
      <c r="N133" s="305">
        <f t="shared" si="29"/>
        <v>70</v>
      </c>
      <c r="O133" s="21">
        <f t="shared" si="30"/>
        <v>140</v>
      </c>
      <c r="P133" s="41">
        <f t="shared" si="31"/>
        <v>70</v>
      </c>
      <c r="Q133" s="58" t="s">
        <v>322</v>
      </c>
      <c r="R133" s="32">
        <f t="shared" si="32"/>
        <v>70</v>
      </c>
      <c r="S133" s="51" t="str">
        <f t="shared" si="23"/>
        <v>Pass</v>
      </c>
      <c r="T133" s="18">
        <f t="shared" si="33"/>
        <v>17</v>
      </c>
      <c r="U133" s="18">
        <f t="shared" si="34"/>
        <v>17</v>
      </c>
    </row>
    <row r="134" spans="1:22" ht="17.45" customHeight="1">
      <c r="A134" s="24" t="e">
        <f>'विद्य्र्थ्याची माहिती'!#REF!</f>
        <v>#REF!</v>
      </c>
      <c r="B134" s="307" t="e">
        <f>'विद्य्र्थ्याची माहिती'!#REF!</f>
        <v>#REF!</v>
      </c>
      <c r="C134" s="60">
        <v>143</v>
      </c>
      <c r="D134" s="65">
        <f t="shared" si="24"/>
        <v>54</v>
      </c>
      <c r="E134" s="60">
        <v>12</v>
      </c>
      <c r="F134" s="60">
        <v>5</v>
      </c>
      <c r="G134" s="305">
        <f t="shared" si="25"/>
        <v>17</v>
      </c>
      <c r="H134" s="305">
        <f t="shared" si="26"/>
        <v>71</v>
      </c>
      <c r="I134" s="60">
        <v>143</v>
      </c>
      <c r="J134" s="65">
        <f t="shared" si="27"/>
        <v>54</v>
      </c>
      <c r="K134" s="60">
        <v>12</v>
      </c>
      <c r="L134" s="60">
        <v>5</v>
      </c>
      <c r="M134" s="305">
        <f t="shared" si="28"/>
        <v>17</v>
      </c>
      <c r="N134" s="305">
        <f t="shared" si="29"/>
        <v>71</v>
      </c>
      <c r="O134" s="21">
        <f t="shared" si="30"/>
        <v>142</v>
      </c>
      <c r="P134" s="41">
        <f t="shared" si="31"/>
        <v>71</v>
      </c>
      <c r="Q134" s="58" t="s">
        <v>322</v>
      </c>
      <c r="R134" s="32">
        <f t="shared" si="32"/>
        <v>71</v>
      </c>
      <c r="S134" s="51" t="str">
        <f t="shared" si="23"/>
        <v>Pass</v>
      </c>
      <c r="T134" s="18">
        <f t="shared" si="33"/>
        <v>17</v>
      </c>
      <c r="U134" s="18">
        <f t="shared" si="34"/>
        <v>17</v>
      </c>
    </row>
    <row r="135" spans="1:22" ht="17.45" customHeight="1">
      <c r="A135" s="24" t="e">
        <f>'विद्य्र्थ्याची माहिती'!#REF!</f>
        <v>#REF!</v>
      </c>
      <c r="B135" s="307" t="e">
        <f>'विद्य्र्थ्याची माहिती'!#REF!</f>
        <v>#REF!</v>
      </c>
      <c r="C135" s="60">
        <v>144</v>
      </c>
      <c r="D135" s="65">
        <f t="shared" si="24"/>
        <v>54</v>
      </c>
      <c r="E135" s="60">
        <v>12</v>
      </c>
      <c r="F135" s="60">
        <v>5</v>
      </c>
      <c r="G135" s="305">
        <f t="shared" si="25"/>
        <v>17</v>
      </c>
      <c r="H135" s="305">
        <f t="shared" si="26"/>
        <v>71</v>
      </c>
      <c r="I135" s="60">
        <v>144</v>
      </c>
      <c r="J135" s="65">
        <f t="shared" si="27"/>
        <v>54</v>
      </c>
      <c r="K135" s="60">
        <v>12</v>
      </c>
      <c r="L135" s="60">
        <v>5</v>
      </c>
      <c r="M135" s="305">
        <f t="shared" si="28"/>
        <v>17</v>
      </c>
      <c r="N135" s="305">
        <f t="shared" si="29"/>
        <v>71</v>
      </c>
      <c r="O135" s="21">
        <f t="shared" si="30"/>
        <v>142</v>
      </c>
      <c r="P135" s="41">
        <f t="shared" si="31"/>
        <v>71</v>
      </c>
      <c r="Q135" s="58" t="s">
        <v>322</v>
      </c>
      <c r="R135" s="32">
        <f t="shared" si="32"/>
        <v>71</v>
      </c>
      <c r="S135" s="51" t="str">
        <f t="shared" si="23"/>
        <v>Pass</v>
      </c>
      <c r="T135" s="18">
        <f t="shared" si="33"/>
        <v>17</v>
      </c>
      <c r="U135" s="18">
        <f t="shared" si="34"/>
        <v>17</v>
      </c>
    </row>
    <row r="136" spans="1:22" ht="17.45" customHeight="1">
      <c r="A136" s="24" t="e">
        <f>'विद्य्र्थ्याची माहिती'!#REF!</f>
        <v>#REF!</v>
      </c>
      <c r="B136" s="307" t="e">
        <f>'विद्य्र्थ्याची माहिती'!#REF!</f>
        <v>#REF!</v>
      </c>
      <c r="C136" s="60">
        <v>145</v>
      </c>
      <c r="D136" s="65">
        <f t="shared" si="24"/>
        <v>54</v>
      </c>
      <c r="E136" s="60">
        <v>12</v>
      </c>
      <c r="F136" s="60">
        <v>5</v>
      </c>
      <c r="G136" s="305">
        <f t="shared" si="25"/>
        <v>17</v>
      </c>
      <c r="H136" s="305">
        <f t="shared" si="26"/>
        <v>71</v>
      </c>
      <c r="I136" s="60">
        <v>145</v>
      </c>
      <c r="J136" s="65">
        <f t="shared" si="27"/>
        <v>54</v>
      </c>
      <c r="K136" s="60">
        <v>12</v>
      </c>
      <c r="L136" s="60">
        <v>5</v>
      </c>
      <c r="M136" s="305">
        <f t="shared" si="28"/>
        <v>17</v>
      </c>
      <c r="N136" s="305">
        <f t="shared" si="29"/>
        <v>71</v>
      </c>
      <c r="O136" s="21">
        <f t="shared" si="30"/>
        <v>142</v>
      </c>
      <c r="P136" s="41">
        <f t="shared" si="31"/>
        <v>71</v>
      </c>
      <c r="Q136" s="58" t="s">
        <v>322</v>
      </c>
      <c r="R136" s="32">
        <f t="shared" si="32"/>
        <v>71</v>
      </c>
      <c r="S136" s="51" t="str">
        <f t="shared" si="23"/>
        <v>Pass</v>
      </c>
      <c r="T136" s="18">
        <f t="shared" si="33"/>
        <v>17</v>
      </c>
      <c r="U136" s="18">
        <f t="shared" si="34"/>
        <v>17</v>
      </c>
    </row>
    <row r="137" spans="1:22" ht="17.45" customHeight="1">
      <c r="A137" s="24" t="e">
        <f>'विद्य्र्थ्याची माहिती'!#REF!</f>
        <v>#REF!</v>
      </c>
      <c r="B137" s="307" t="e">
        <f>'विद्य्र्थ्याची माहिती'!#REF!</f>
        <v>#REF!</v>
      </c>
      <c r="C137" s="60">
        <v>146</v>
      </c>
      <c r="D137" s="65">
        <f t="shared" si="24"/>
        <v>55</v>
      </c>
      <c r="E137" s="60">
        <v>12</v>
      </c>
      <c r="F137" s="60">
        <v>5</v>
      </c>
      <c r="G137" s="305">
        <f t="shared" si="25"/>
        <v>17</v>
      </c>
      <c r="H137" s="305">
        <f t="shared" si="26"/>
        <v>72</v>
      </c>
      <c r="I137" s="60">
        <v>146</v>
      </c>
      <c r="J137" s="65">
        <f t="shared" si="27"/>
        <v>55</v>
      </c>
      <c r="K137" s="60">
        <v>12</v>
      </c>
      <c r="L137" s="60">
        <v>5</v>
      </c>
      <c r="M137" s="305">
        <f t="shared" si="28"/>
        <v>17</v>
      </c>
      <c r="N137" s="305">
        <f t="shared" si="29"/>
        <v>72</v>
      </c>
      <c r="O137" s="21">
        <f t="shared" si="30"/>
        <v>144</v>
      </c>
      <c r="P137" s="41">
        <f t="shared" si="31"/>
        <v>72</v>
      </c>
      <c r="Q137" s="58" t="s">
        <v>322</v>
      </c>
      <c r="R137" s="32">
        <f t="shared" si="32"/>
        <v>72</v>
      </c>
      <c r="S137" s="51" t="str">
        <f t="shared" si="23"/>
        <v>Pass</v>
      </c>
      <c r="T137" s="18">
        <f t="shared" si="33"/>
        <v>17</v>
      </c>
      <c r="U137" s="18">
        <f t="shared" si="34"/>
        <v>17</v>
      </c>
    </row>
    <row r="138" spans="1:22" ht="17.45" customHeight="1">
      <c r="A138" s="24" t="e">
        <f>'विद्य्र्थ्याची माहिती'!#REF!</f>
        <v>#REF!</v>
      </c>
      <c r="B138" s="307" t="e">
        <f>'विद्य्र्थ्याची माहिती'!#REF!</f>
        <v>#REF!</v>
      </c>
      <c r="C138" s="60">
        <v>147</v>
      </c>
      <c r="D138" s="65">
        <f t="shared" si="24"/>
        <v>55</v>
      </c>
      <c r="E138" s="60">
        <v>12</v>
      </c>
      <c r="F138" s="60">
        <v>5</v>
      </c>
      <c r="G138" s="305">
        <f t="shared" si="25"/>
        <v>17</v>
      </c>
      <c r="H138" s="305">
        <f t="shared" si="26"/>
        <v>72</v>
      </c>
      <c r="I138" s="60">
        <v>147</v>
      </c>
      <c r="J138" s="65">
        <f t="shared" si="27"/>
        <v>55</v>
      </c>
      <c r="K138" s="60">
        <v>12</v>
      </c>
      <c r="L138" s="60">
        <v>5</v>
      </c>
      <c r="M138" s="305">
        <f t="shared" si="28"/>
        <v>17</v>
      </c>
      <c r="N138" s="305">
        <f t="shared" si="29"/>
        <v>72</v>
      </c>
      <c r="O138" s="21">
        <f t="shared" si="30"/>
        <v>144</v>
      </c>
      <c r="P138" s="41">
        <f t="shared" si="31"/>
        <v>72</v>
      </c>
      <c r="Q138" s="58" t="s">
        <v>322</v>
      </c>
      <c r="R138" s="32">
        <f t="shared" si="32"/>
        <v>72</v>
      </c>
      <c r="S138" s="51" t="str">
        <f t="shared" si="23"/>
        <v>Pass</v>
      </c>
      <c r="T138" s="18">
        <f t="shared" si="33"/>
        <v>17</v>
      </c>
      <c r="U138" s="18">
        <f t="shared" si="34"/>
        <v>17</v>
      </c>
    </row>
    <row r="139" spans="1:22" ht="17.45" customHeight="1">
      <c r="A139" s="24" t="e">
        <f>'विद्य्र्थ्याची माहिती'!#REF!</f>
        <v>#REF!</v>
      </c>
      <c r="B139" s="307" t="e">
        <f>'विद्य्र्थ्याची माहिती'!#REF!</f>
        <v>#REF!</v>
      </c>
      <c r="C139" s="60">
        <v>148</v>
      </c>
      <c r="D139" s="65">
        <f t="shared" si="24"/>
        <v>56</v>
      </c>
      <c r="E139" s="60">
        <v>12</v>
      </c>
      <c r="F139" s="60">
        <v>5</v>
      </c>
      <c r="G139" s="305">
        <f t="shared" si="25"/>
        <v>17</v>
      </c>
      <c r="H139" s="305">
        <f t="shared" si="26"/>
        <v>73</v>
      </c>
      <c r="I139" s="60">
        <v>148</v>
      </c>
      <c r="J139" s="65">
        <f t="shared" si="27"/>
        <v>56</v>
      </c>
      <c r="K139" s="60">
        <v>12</v>
      </c>
      <c r="L139" s="60">
        <v>5</v>
      </c>
      <c r="M139" s="305">
        <f t="shared" si="28"/>
        <v>17</v>
      </c>
      <c r="N139" s="305">
        <f t="shared" si="29"/>
        <v>73</v>
      </c>
      <c r="O139" s="21">
        <f t="shared" si="30"/>
        <v>146</v>
      </c>
      <c r="P139" s="41">
        <f t="shared" si="31"/>
        <v>73</v>
      </c>
      <c r="Q139" s="58" t="s">
        <v>322</v>
      </c>
      <c r="R139" s="32">
        <f t="shared" si="32"/>
        <v>73</v>
      </c>
      <c r="S139" s="51" t="str">
        <f t="shared" ref="S139" si="35">IF(R139&gt;=35,"Pass","Fail")</f>
        <v>Pass</v>
      </c>
      <c r="T139" s="18">
        <f t="shared" si="33"/>
        <v>17</v>
      </c>
      <c r="U139" s="18">
        <f t="shared" si="34"/>
        <v>17</v>
      </c>
    </row>
    <row r="140" spans="1:22" s="18" customFormat="1" ht="17.45" customHeight="1">
      <c r="A140" s="424" t="s">
        <v>145</v>
      </c>
      <c r="B140" s="424"/>
      <c r="C140" s="424"/>
      <c r="D140" s="424"/>
      <c r="E140" s="424"/>
      <c r="F140" s="424"/>
      <c r="G140" s="424"/>
      <c r="H140" s="424"/>
      <c r="I140" s="424"/>
      <c r="J140" s="424"/>
      <c r="K140" s="424"/>
      <c r="L140" s="424"/>
      <c r="M140" s="424"/>
      <c r="N140" s="424"/>
      <c r="O140" s="424"/>
      <c r="P140" s="424"/>
      <c r="Q140" s="424"/>
      <c r="R140" s="424"/>
      <c r="S140" s="424"/>
      <c r="U140" s="18">
        <f t="shared" ref="U140" si="36">K140+L140</f>
        <v>0</v>
      </c>
    </row>
    <row r="141" spans="1:22" s="7" customFormat="1" ht="17.45" customHeight="1"/>
    <row r="142" spans="1:22" s="12" customFormat="1" ht="17.45" customHeight="1">
      <c r="A142" s="7"/>
      <c r="B142" s="12" t="str">
        <f>MASTER!B24</f>
        <v>श्री. देशमुख शैलेंद्र दत्तात्रय</v>
      </c>
      <c r="C142" s="7"/>
      <c r="D142" s="7"/>
      <c r="E142" s="7"/>
      <c r="F142" s="7"/>
      <c r="G142" s="433" t="str">
        <f>MASTER!B8</f>
        <v>श्री. लेंडे किरण विठ्ठल</v>
      </c>
      <c r="H142" s="433"/>
      <c r="I142" s="433"/>
      <c r="J142" s="433"/>
      <c r="K142" s="433"/>
      <c r="L142" s="433"/>
      <c r="M142" s="433"/>
      <c r="N142" s="433"/>
      <c r="O142" s="433"/>
      <c r="P142" s="433"/>
      <c r="Q142" s="433"/>
      <c r="R142" s="433"/>
      <c r="S142" s="433"/>
      <c r="T142" s="7"/>
      <c r="U142" s="7"/>
      <c r="V142" s="7"/>
    </row>
    <row r="143" spans="1:22" s="12" customFormat="1" ht="17.45" customHeight="1">
      <c r="A143" s="7"/>
      <c r="B143" s="31" t="s">
        <v>31</v>
      </c>
      <c r="C143" s="7"/>
      <c r="D143" s="7"/>
      <c r="E143" s="7"/>
      <c r="F143" s="7"/>
      <c r="G143" s="432" t="s">
        <v>42</v>
      </c>
      <c r="H143" s="432"/>
      <c r="I143" s="432"/>
      <c r="J143" s="432"/>
      <c r="K143" s="432"/>
      <c r="L143" s="432"/>
      <c r="M143" s="432"/>
      <c r="N143" s="432"/>
      <c r="O143" s="432"/>
      <c r="P143" s="432"/>
      <c r="Q143" s="432"/>
      <c r="R143" s="432"/>
      <c r="S143" s="432"/>
      <c r="T143" s="7"/>
      <c r="U143" s="7"/>
      <c r="V143" s="7"/>
    </row>
    <row r="144" spans="1:22" ht="17.45" customHeight="1">
      <c r="A144" s="18"/>
      <c r="B144" s="18"/>
      <c r="C144" s="18"/>
      <c r="D144" s="18"/>
      <c r="E144" s="18"/>
      <c r="F144" s="18"/>
      <c r="G144" s="18"/>
      <c r="H144" s="18"/>
      <c r="I144" s="18"/>
      <c r="J144" s="18"/>
      <c r="K144" s="18"/>
      <c r="L144" s="18"/>
      <c r="M144" s="18"/>
      <c r="N144" s="18"/>
      <c r="O144" s="18"/>
      <c r="P144" s="18"/>
      <c r="Q144" s="18"/>
      <c r="R144" s="18"/>
      <c r="S144" s="18"/>
      <c r="U144" s="18"/>
      <c r="V144" s="18"/>
    </row>
    <row r="145" spans="1:22" ht="17.45" customHeight="1">
      <c r="A145" s="18"/>
      <c r="B145" s="18"/>
      <c r="C145" s="18"/>
      <c r="D145" s="18"/>
      <c r="E145" s="18"/>
      <c r="F145" s="18"/>
      <c r="G145" s="18"/>
      <c r="H145" s="18"/>
      <c r="I145" s="18"/>
      <c r="J145" s="18"/>
      <c r="K145" s="18"/>
      <c r="L145" s="18"/>
      <c r="M145" s="18"/>
      <c r="N145" s="18"/>
      <c r="O145" s="18"/>
      <c r="P145" s="18"/>
      <c r="Q145" s="18"/>
      <c r="R145" s="18"/>
      <c r="S145" s="18"/>
      <c r="U145" s="18"/>
      <c r="V145" s="18"/>
    </row>
    <row r="146" spans="1:22" ht="17.45" customHeight="1">
      <c r="A146" s="18"/>
      <c r="B146" s="18"/>
      <c r="C146" s="18"/>
      <c r="D146" s="18"/>
      <c r="E146" s="18"/>
      <c r="F146" s="18"/>
      <c r="G146" s="18"/>
      <c r="H146" s="18"/>
      <c r="I146" s="18"/>
      <c r="J146" s="18"/>
      <c r="K146" s="18"/>
      <c r="L146" s="18"/>
      <c r="M146" s="18"/>
      <c r="N146" s="18"/>
      <c r="O146" s="18"/>
      <c r="P146" s="18"/>
      <c r="Q146" s="18"/>
      <c r="R146" s="18"/>
      <c r="S146" s="18"/>
      <c r="U146" s="18"/>
      <c r="V146" s="18"/>
    </row>
    <row r="147" spans="1:22" ht="17.45" customHeight="1">
      <c r="A147" s="18"/>
      <c r="B147" s="18"/>
      <c r="C147" s="18"/>
      <c r="D147" s="18"/>
      <c r="E147" s="18"/>
      <c r="F147" s="18"/>
      <c r="G147" s="18"/>
      <c r="H147" s="18"/>
      <c r="I147" s="18"/>
      <c r="J147" s="18"/>
      <c r="K147" s="18"/>
      <c r="L147" s="18"/>
      <c r="M147" s="18"/>
      <c r="N147" s="18"/>
      <c r="O147" s="18"/>
      <c r="P147" s="18"/>
      <c r="Q147" s="18"/>
      <c r="R147" s="18"/>
      <c r="S147" s="18"/>
      <c r="U147" s="18"/>
      <c r="V147" s="18"/>
    </row>
    <row r="148" spans="1:22" ht="17.45" customHeight="1">
      <c r="A148" s="18"/>
      <c r="B148" s="18"/>
      <c r="C148" s="18"/>
      <c r="D148" s="18"/>
      <c r="E148" s="18"/>
      <c r="F148" s="18"/>
      <c r="G148" s="18"/>
      <c r="H148" s="18"/>
      <c r="I148" s="18"/>
      <c r="J148" s="18"/>
      <c r="K148" s="18"/>
      <c r="L148" s="18"/>
      <c r="M148" s="18"/>
      <c r="N148" s="18"/>
      <c r="O148" s="18"/>
      <c r="P148" s="18"/>
      <c r="Q148" s="18"/>
      <c r="R148" s="18"/>
      <c r="S148" s="18"/>
      <c r="U148" s="18"/>
      <c r="V148" s="18"/>
    </row>
    <row r="149" spans="1:22" ht="17.45" customHeight="1">
      <c r="A149" s="18"/>
      <c r="B149" s="18"/>
      <c r="C149" s="18"/>
      <c r="D149" s="18"/>
      <c r="E149" s="18"/>
      <c r="F149" s="18"/>
      <c r="G149" s="18"/>
      <c r="H149" s="18"/>
      <c r="I149" s="18"/>
      <c r="J149" s="18"/>
      <c r="K149" s="18"/>
      <c r="L149" s="18"/>
      <c r="M149" s="18"/>
      <c r="N149" s="18"/>
      <c r="O149" s="18"/>
      <c r="P149" s="18"/>
      <c r="Q149" s="18"/>
      <c r="R149" s="18"/>
      <c r="S149" s="18"/>
      <c r="U149" s="18"/>
      <c r="V149" s="18"/>
    </row>
    <row r="150" spans="1:22" ht="17.45" customHeight="1">
      <c r="A150" s="18"/>
      <c r="B150" s="18"/>
      <c r="C150" s="18"/>
      <c r="D150" s="18"/>
      <c r="E150" s="18"/>
      <c r="F150" s="18"/>
      <c r="G150" s="18"/>
      <c r="H150" s="18"/>
      <c r="I150" s="18"/>
      <c r="J150" s="18"/>
      <c r="K150" s="18"/>
      <c r="L150" s="18"/>
      <c r="M150" s="18"/>
      <c r="N150" s="18"/>
      <c r="O150" s="18"/>
      <c r="P150" s="18"/>
      <c r="Q150" s="18"/>
      <c r="R150" s="18"/>
      <c r="S150" s="18"/>
      <c r="U150" s="18"/>
      <c r="V150" s="18"/>
    </row>
  </sheetData>
  <sheetProtection algorithmName="SHA-512" hashValue="UYJnf436AXZDRe/R5C2Ane2vusWW7sh+a9dAwPqo7H21pEsbcfig84lf7ietLwBdxvrjtuZLRyag+qdmaNYGwg==" saltValue="pEewiSrDjIFhJEAR5iPcJg==" spinCount="100000" sheet="1" objects="1" scenarios="1"/>
  <mergeCells count="31">
    <mergeCell ref="A1:S2"/>
    <mergeCell ref="A4:S4"/>
    <mergeCell ref="C6:G6"/>
    <mergeCell ref="I6:M6"/>
    <mergeCell ref="O6:S6"/>
    <mergeCell ref="C7:C8"/>
    <mergeCell ref="D7:D8"/>
    <mergeCell ref="E7:E8"/>
    <mergeCell ref="F7:F8"/>
    <mergeCell ref="G7:G8"/>
    <mergeCell ref="S7:S8"/>
    <mergeCell ref="A140:S140"/>
    <mergeCell ref="G142:S142"/>
    <mergeCell ref="G143:S143"/>
    <mergeCell ref="A3:F3"/>
    <mergeCell ref="G3:S3"/>
    <mergeCell ref="A5:F5"/>
    <mergeCell ref="G5:S5"/>
    <mergeCell ref="I7:I8"/>
    <mergeCell ref="J7:J8"/>
    <mergeCell ref="K7:K8"/>
    <mergeCell ref="L7:L8"/>
    <mergeCell ref="M7:M8"/>
    <mergeCell ref="O7:O8"/>
    <mergeCell ref="A6:A9"/>
    <mergeCell ref="B6:B9"/>
    <mergeCell ref="Q7:Q8"/>
    <mergeCell ref="R7:R8"/>
    <mergeCell ref="H6:H8"/>
    <mergeCell ref="N6:N8"/>
    <mergeCell ref="P7:P8"/>
  </mergeCells>
  <pageMargins left="0.5" right="0.25" top="0.25" bottom="1" header="0" footer="0"/>
  <pageSetup paperSize="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HN148"/>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1.42578125" style="54" customWidth="1"/>
    <col min="18" max="22" width="6.140625" style="54" hidden="1" customWidth="1"/>
    <col min="23" max="23" width="6" style="54" customWidth="1"/>
    <col min="24" max="34" width="6" style="12" customWidth="1"/>
    <col min="35" max="16384" width="9.140625" style="12"/>
  </cols>
  <sheetData>
    <row r="1" spans="1:23"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23" ht="17.45" customHeight="1">
      <c r="A2" s="439"/>
      <c r="B2" s="440"/>
      <c r="C2" s="440"/>
      <c r="D2" s="440"/>
      <c r="E2" s="440"/>
      <c r="F2" s="440"/>
      <c r="G2" s="440"/>
      <c r="H2" s="440"/>
      <c r="I2" s="440"/>
      <c r="J2" s="440"/>
      <c r="K2" s="440"/>
      <c r="L2" s="440"/>
      <c r="M2" s="440"/>
      <c r="N2" s="440"/>
      <c r="O2" s="440"/>
      <c r="P2" s="441"/>
    </row>
    <row r="3" spans="1:23" ht="17.45" customHeight="1">
      <c r="A3" s="35" t="s">
        <v>122</v>
      </c>
      <c r="B3" s="47" t="str">
        <f>MASTER!B6</f>
        <v>9 वी</v>
      </c>
      <c r="C3" s="429"/>
      <c r="D3" s="429"/>
      <c r="E3" s="429"/>
      <c r="F3" s="429"/>
      <c r="G3" s="429"/>
      <c r="H3" s="429"/>
      <c r="I3" s="429"/>
      <c r="J3" s="429"/>
      <c r="K3" s="429"/>
      <c r="L3" s="429"/>
      <c r="M3" s="429"/>
      <c r="N3" s="429"/>
      <c r="O3" s="429"/>
      <c r="P3" s="523"/>
    </row>
    <row r="4" spans="1:23" ht="17.45" customHeight="1">
      <c r="A4" s="515" t="str">
        <f>MASTER!H19</f>
        <v>प्रथम सत्र परीक्षा निकाल पत्रक (सन 2026-2027)</v>
      </c>
      <c r="B4" s="516"/>
      <c r="C4" s="516"/>
      <c r="D4" s="516"/>
      <c r="E4" s="516"/>
      <c r="F4" s="516"/>
      <c r="G4" s="516"/>
      <c r="H4" s="516"/>
      <c r="I4" s="516"/>
      <c r="J4" s="516"/>
      <c r="K4" s="516"/>
      <c r="L4" s="516"/>
      <c r="M4" s="516"/>
      <c r="N4" s="516"/>
      <c r="O4" s="516"/>
      <c r="P4" s="517"/>
    </row>
    <row r="5" spans="1:23"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23" ht="17.45" customHeight="1">
      <c r="A6" s="518" t="s">
        <v>193</v>
      </c>
      <c r="B6" s="417" t="s">
        <v>0</v>
      </c>
      <c r="C6" s="519" t="str">
        <f>MASTER!A15</f>
        <v>मराठी</v>
      </c>
      <c r="D6" s="520" t="str">
        <f>MASTER!A24</f>
        <v>NSQF</v>
      </c>
      <c r="E6" s="520" t="str">
        <f>MASTER!A17</f>
        <v>इंग्रजी</v>
      </c>
      <c r="F6" s="520" t="str">
        <f>MASTER!A18</f>
        <v>गणित</v>
      </c>
      <c r="G6" s="520" t="str">
        <f>MASTER!A19</f>
        <v>विज्ञान</v>
      </c>
      <c r="H6" s="520" t="str">
        <f>MASTER!A20</f>
        <v>समाजशास्रे</v>
      </c>
      <c r="I6" s="519" t="s">
        <v>36</v>
      </c>
      <c r="J6" s="519" t="s">
        <v>16</v>
      </c>
      <c r="K6" s="524" t="s">
        <v>86</v>
      </c>
      <c r="L6" s="520" t="str">
        <f>MASTER!A21</f>
        <v>आरोग्य व शारीरिक शिक्षण</v>
      </c>
      <c r="M6" s="520" t="str">
        <f>MASTER!A22</f>
        <v>जलसुरक्षा</v>
      </c>
      <c r="N6" s="520" t="str">
        <f>MASTER!A23</f>
        <v>स्काऊट गाईड</v>
      </c>
      <c r="O6" s="519"/>
      <c r="P6" s="519" t="s">
        <v>5</v>
      </c>
      <c r="Q6" s="520" t="s">
        <v>82</v>
      </c>
      <c r="R6" s="520" t="s">
        <v>7</v>
      </c>
      <c r="S6" s="520" t="s">
        <v>83</v>
      </c>
      <c r="T6" s="520" t="s">
        <v>7</v>
      </c>
      <c r="U6" s="520" t="s">
        <v>85</v>
      </c>
      <c r="V6" s="520" t="s">
        <v>7</v>
      </c>
    </row>
    <row r="7" spans="1:23" ht="17.45" customHeight="1">
      <c r="A7" s="518"/>
      <c r="B7" s="417"/>
      <c r="C7" s="519"/>
      <c r="D7" s="521"/>
      <c r="E7" s="521"/>
      <c r="F7" s="521"/>
      <c r="G7" s="521"/>
      <c r="H7" s="521"/>
      <c r="I7" s="519"/>
      <c r="J7" s="519"/>
      <c r="K7" s="525"/>
      <c r="L7" s="521"/>
      <c r="M7" s="521"/>
      <c r="N7" s="521"/>
      <c r="O7" s="519"/>
      <c r="P7" s="519"/>
      <c r="Q7" s="521"/>
      <c r="R7" s="521"/>
      <c r="S7" s="521"/>
      <c r="T7" s="521"/>
      <c r="U7" s="521"/>
      <c r="V7" s="521"/>
    </row>
    <row r="8" spans="1:23" ht="17.45" customHeight="1">
      <c r="A8" s="518"/>
      <c r="B8" s="417"/>
      <c r="C8" s="519"/>
      <c r="D8" s="522"/>
      <c r="E8" s="522"/>
      <c r="F8" s="522"/>
      <c r="G8" s="522"/>
      <c r="H8" s="522"/>
      <c r="I8" s="519"/>
      <c r="J8" s="519"/>
      <c r="K8" s="525"/>
      <c r="L8" s="522"/>
      <c r="M8" s="522"/>
      <c r="N8" s="522"/>
      <c r="O8" s="519"/>
      <c r="P8" s="519"/>
      <c r="Q8" s="522"/>
      <c r="R8" s="522"/>
      <c r="S8" s="522"/>
      <c r="T8" s="522"/>
      <c r="U8" s="522"/>
      <c r="V8" s="522"/>
    </row>
    <row r="9" spans="1:23" s="23" customFormat="1" ht="17.45" customHeight="1">
      <c r="A9" s="518"/>
      <c r="B9" s="417"/>
      <c r="C9" s="20">
        <f>प्र.भाषा!E9</f>
        <v>100</v>
      </c>
      <c r="D9" s="20">
        <f>NSQF!H9</f>
        <v>100</v>
      </c>
      <c r="E9" s="20">
        <f>'तृ. भाषा'!E9</f>
        <v>100</v>
      </c>
      <c r="F9" s="20">
        <f>गणित!G9</f>
        <v>100</v>
      </c>
      <c r="G9" s="20">
        <f>'विज्ञान '!G9</f>
        <v>100</v>
      </c>
      <c r="H9" s="40">
        <f>'समाज शास्र'!G9</f>
        <v>100</v>
      </c>
      <c r="I9" s="20">
        <f>SUM(C9:H9)</f>
        <v>600</v>
      </c>
      <c r="J9" s="48">
        <f>ROUND(I9/6,2)</f>
        <v>100</v>
      </c>
      <c r="K9" s="39"/>
      <c r="L9" s="40" t="str">
        <f>R9</f>
        <v>A</v>
      </c>
      <c r="M9" s="40" t="str">
        <f>T9</f>
        <v>A</v>
      </c>
      <c r="N9" s="40" t="str">
        <f>V9</f>
        <v>A</v>
      </c>
      <c r="O9" s="20">
        <f>COUNTIF(C10,"&lt;35")+COUNTIF(D10,"&lt;35")+COUNTIF(E10,"&lt;35")+COUNTIF(F10,"&lt;35")+COUNTIF(G10,"&lt;35")+COUNTIF(H10,"&lt;35")</f>
        <v>1</v>
      </c>
      <c r="P9" s="42" t="str">
        <f>IF(O9=0,"Pass",IF(O9=1,"F1",IF(O9=2,"F2",IF(O9=3,"F3",IF(O9=4,"F4",IF(O9=5,"F5","F6"))))))</f>
        <v>F1</v>
      </c>
      <c r="Q9" s="23">
        <f>'आ.शा.शिक्षण'!H9</f>
        <v>100</v>
      </c>
      <c r="R9" s="55" t="str">
        <f>IF(Q9&gt;=60,"A",IF(Q9&gt;=45,"B",IF(Q9&gt;=35,"C",IF(Q9&gt;=35,"D","D"))))</f>
        <v>A</v>
      </c>
      <c r="S9" s="23">
        <f>जलसुरक्षा!J9</f>
        <v>50</v>
      </c>
      <c r="T9" s="56" t="str">
        <f>IF(S9*2&gt;=60,"A",IF(S9*2&gt;=45,"B",IF(S9*2&gt;=35,"C",IF(S9*2&gt;=35,"D","D"))))</f>
        <v>A</v>
      </c>
      <c r="U9" s="23">
        <f>संरक्षणशास्र!E9</f>
        <v>100</v>
      </c>
      <c r="V9" s="55" t="str">
        <f>IF(U9&gt;=60,"A",IF(U9&gt;=45,"B",IF(U9&gt;=35,"C",IF(U9&gt;=35,"D","D"))))</f>
        <v>A</v>
      </c>
      <c r="W9" s="57"/>
    </row>
    <row r="10" spans="1:23" s="19" customFormat="1" ht="17.45" customHeight="1">
      <c r="A10" s="24">
        <f>'विद्य्र्थ्याची माहिती'!A10</f>
        <v>1</v>
      </c>
      <c r="B10" s="25" t="str">
        <f>'विद्य्र्थ्याची माहिती'!B10</f>
        <v>चि. समीर यशवंत देशमुख सखाराम</v>
      </c>
      <c r="C10" s="33">
        <f>प्र.भाषा!E10</f>
        <v>80</v>
      </c>
      <c r="D10" s="33">
        <f>NSQF!H10</f>
        <v>50</v>
      </c>
      <c r="E10" s="33">
        <f>'तृ. भाषा'!E10</f>
        <v>70</v>
      </c>
      <c r="F10" s="33">
        <f>गणित!G10</f>
        <v>69</v>
      </c>
      <c r="G10" s="33">
        <f>'विज्ञान '!G10</f>
        <v>44</v>
      </c>
      <c r="H10" s="44">
        <f>'समाज शास्र'!G10</f>
        <v>22</v>
      </c>
      <c r="I10" s="33">
        <f>SUM(C10:H10)</f>
        <v>335</v>
      </c>
      <c r="J10" s="49">
        <f t="shared" ref="J10:J73" si="0">ROUND(I10/6,2)</f>
        <v>55.83</v>
      </c>
      <c r="K10" s="50" t="e">
        <f>RANK(J10,$J$10:$J$139,0)+COUNTIF($J$10:J10,J10)-1</f>
        <v>#REF!</v>
      </c>
      <c r="L10" s="44" t="str">
        <f t="shared" ref="L10:L73" si="1">R10</f>
        <v>A</v>
      </c>
      <c r="M10" s="44" t="str">
        <f t="shared" ref="M10:M73" si="2">T10</f>
        <v>A</v>
      </c>
      <c r="N10" s="44" t="str">
        <f t="shared" ref="N10:N73" si="3">V10</f>
        <v>A</v>
      </c>
      <c r="O10" s="33">
        <f>COUNTIF(C10,"&lt;35")+COUNTIF(D10,"&lt;35")+COUNTIF(E10,"&lt;35")+COUNTIF(F10,"&lt;35")+COUNTIF(G10,"&lt;35")+COUNTIF(H10,"&lt;35")</f>
        <v>1</v>
      </c>
      <c r="P10" s="42" t="str">
        <f t="shared" ref="P10:P73" si="4">IF(O10=0,"Pass",IF(O10=1,"F1",IF(O10=2,"F2",IF(O10=3,"F3",IF(O10=4,"F4",IF(O10=5,"F5","F6"))))))</f>
        <v>F1</v>
      </c>
      <c r="Q10" s="12">
        <f>'आ.शा.शिक्षण'!H10</f>
        <v>67</v>
      </c>
      <c r="R10" s="33" t="str">
        <f>IF(Q10&gt;=60,"A",IF(Q10&gt;=45,"B",IF(Q10&gt;=35,"C",IF(Q10&gt;=35,"D","D"))))</f>
        <v>A</v>
      </c>
      <c r="S10" s="12">
        <f>जलसुरक्षा!J10</f>
        <v>31</v>
      </c>
      <c r="T10" s="58" t="str">
        <f t="shared" ref="T10:T73" si="5">IF(S10*2&gt;=60,"A",IF(S10*2&gt;=45,"B",IF(S10*2&gt;=35,"C",IF(S10*2&gt;=35,"D","D"))))</f>
        <v>A</v>
      </c>
      <c r="U10" s="12">
        <f>संरक्षणशास्र!E10</f>
        <v>86</v>
      </c>
      <c r="V10" s="33" t="str">
        <f>IF(U10&gt;=60,"A",IF(U10&gt;=45,"B",IF(U10&gt;=35,"C",IF(U10&gt;=35,"D","D"))))</f>
        <v>A</v>
      </c>
      <c r="W10" s="54"/>
    </row>
    <row r="11" spans="1:23" s="19" customFormat="1" ht="17.45" customHeight="1">
      <c r="A11" s="24">
        <f>'विद्य्र्थ्याची माहिती'!A11</f>
        <v>2</v>
      </c>
      <c r="B11" s="25">
        <f>'विद्य्र्थ्याची माहिती'!B11</f>
        <v>0</v>
      </c>
      <c r="C11" s="33">
        <f>प्र.भाषा!E11</f>
        <v>0</v>
      </c>
      <c r="D11" s="33">
        <f>NSQF!H11</f>
        <v>25</v>
      </c>
      <c r="E11" s="33">
        <f>'तृ. भाषा'!E11</f>
        <v>0</v>
      </c>
      <c r="F11" s="33">
        <f>गणित!G11</f>
        <v>0</v>
      </c>
      <c r="G11" s="33">
        <f>'विज्ञान '!G11</f>
        <v>0</v>
      </c>
      <c r="H11" s="44">
        <f>'समाज शास्र'!G11</f>
        <v>0</v>
      </c>
      <c r="I11" s="33">
        <f t="shared" ref="I11:I74" si="6">SUM(C11:H11)</f>
        <v>25</v>
      </c>
      <c r="J11" s="49">
        <f t="shared" si="0"/>
        <v>4.17</v>
      </c>
      <c r="K11" s="50" t="e">
        <f>RANK(J11,$J$10:$J$139,0)+COUNTIF($J$10:J11,J11)-1</f>
        <v>#REF!</v>
      </c>
      <c r="L11" s="44" t="str">
        <f t="shared" si="1"/>
        <v>D</v>
      </c>
      <c r="M11" s="44" t="str">
        <f t="shared" si="2"/>
        <v>D</v>
      </c>
      <c r="N11" s="44" t="str">
        <f t="shared" si="3"/>
        <v>D</v>
      </c>
      <c r="O11" s="33">
        <f t="shared" ref="O11:O74" si="7">COUNTIF(C11,"&lt;35")+COUNTIF(D11,"&lt;35")+COUNTIF(E11,"&lt;35")+COUNTIF(F11,"&lt;35")+COUNTIF(G11,"&lt;35")+COUNTIF(H11,"&lt;35")</f>
        <v>6</v>
      </c>
      <c r="P11" s="42" t="str">
        <f t="shared" si="4"/>
        <v>F6</v>
      </c>
      <c r="Q11" s="12">
        <f>'आ.शा.शिक्षण'!H11</f>
        <v>0</v>
      </c>
      <c r="R11" s="33" t="str">
        <f t="shared" ref="R11:R74" si="8">IF(Q11&gt;=60,"A",IF(Q11&gt;=45,"B",IF(Q11&gt;=35,"C",IF(Q11&gt;=35,"D","D"))))</f>
        <v>D</v>
      </c>
      <c r="S11" s="12">
        <f>जलसुरक्षा!J11</f>
        <v>0</v>
      </c>
      <c r="T11" s="58" t="str">
        <f t="shared" si="5"/>
        <v>D</v>
      </c>
      <c r="U11" s="12">
        <f>संरक्षणशास्र!E11</f>
        <v>0</v>
      </c>
      <c r="V11" s="33" t="str">
        <f t="shared" ref="V11:V74" si="9">IF(U11&gt;=60,"A",IF(U11&gt;=45,"B",IF(U11&gt;=35,"C",IF(U11&gt;=35,"D","D"))))</f>
        <v>D</v>
      </c>
      <c r="W11" s="54"/>
    </row>
    <row r="12" spans="1:23" s="19" customFormat="1" ht="17.45" customHeight="1">
      <c r="A12" s="24">
        <f>'विद्य्र्थ्याची माहिती'!A12</f>
        <v>3</v>
      </c>
      <c r="B12" s="25">
        <f>'विद्य्र्थ्याची माहिती'!B12</f>
        <v>0</v>
      </c>
      <c r="C12" s="33">
        <f>प्र.भाषा!E12</f>
        <v>0</v>
      </c>
      <c r="D12" s="33">
        <f>NSQF!H12</f>
        <v>25</v>
      </c>
      <c r="E12" s="33">
        <f>'तृ. भाषा'!E12</f>
        <v>0</v>
      </c>
      <c r="F12" s="33">
        <f>गणित!G12</f>
        <v>0</v>
      </c>
      <c r="G12" s="33">
        <f>'विज्ञान '!G12</f>
        <v>0</v>
      </c>
      <c r="H12" s="44">
        <f>'समाज शास्र'!G12</f>
        <v>0</v>
      </c>
      <c r="I12" s="33">
        <f t="shared" si="6"/>
        <v>25</v>
      </c>
      <c r="J12" s="49">
        <f t="shared" si="0"/>
        <v>4.17</v>
      </c>
      <c r="K12" s="50" t="e">
        <f>RANK(J12,$J$10:$J$139,0)+COUNTIF($J$10:J12,J12)-1</f>
        <v>#REF!</v>
      </c>
      <c r="L12" s="44" t="str">
        <f t="shared" si="1"/>
        <v>D</v>
      </c>
      <c r="M12" s="44" t="str">
        <f t="shared" si="2"/>
        <v>D</v>
      </c>
      <c r="N12" s="44" t="str">
        <f t="shared" si="3"/>
        <v>D</v>
      </c>
      <c r="O12" s="33">
        <f t="shared" si="7"/>
        <v>6</v>
      </c>
      <c r="P12" s="42" t="str">
        <f t="shared" si="4"/>
        <v>F6</v>
      </c>
      <c r="Q12" s="12">
        <f>'आ.शा.शिक्षण'!H12</f>
        <v>0</v>
      </c>
      <c r="R12" s="33" t="str">
        <f t="shared" si="8"/>
        <v>D</v>
      </c>
      <c r="S12" s="12">
        <f>जलसुरक्षा!J12</f>
        <v>0</v>
      </c>
      <c r="T12" s="58" t="str">
        <f t="shared" si="5"/>
        <v>D</v>
      </c>
      <c r="U12" s="12">
        <f>संरक्षणशास्र!E12</f>
        <v>0</v>
      </c>
      <c r="V12" s="33" t="str">
        <f t="shared" si="9"/>
        <v>D</v>
      </c>
      <c r="W12" s="54"/>
    </row>
    <row r="13" spans="1:23" s="19" customFormat="1" ht="17.45" customHeight="1">
      <c r="A13" s="24">
        <f>'विद्य्र्थ्याची माहिती'!A13</f>
        <v>4</v>
      </c>
      <c r="B13" s="25">
        <f>'विद्य्र्थ्याची माहिती'!B13</f>
        <v>0</v>
      </c>
      <c r="C13" s="33">
        <f>प्र.भाषा!E13</f>
        <v>0</v>
      </c>
      <c r="D13" s="33">
        <f>NSQF!H13</f>
        <v>25</v>
      </c>
      <c r="E13" s="33">
        <f>'तृ. भाषा'!E13</f>
        <v>0</v>
      </c>
      <c r="F13" s="33">
        <f>गणित!G13</f>
        <v>0</v>
      </c>
      <c r="G13" s="33">
        <f>'विज्ञान '!G13</f>
        <v>0</v>
      </c>
      <c r="H13" s="44">
        <f>'समाज शास्र'!G13</f>
        <v>0</v>
      </c>
      <c r="I13" s="33">
        <f t="shared" si="6"/>
        <v>25</v>
      </c>
      <c r="J13" s="49">
        <f t="shared" si="0"/>
        <v>4.17</v>
      </c>
      <c r="K13" s="50" t="e">
        <f>RANK(J13,$J$10:$J$139,0)+COUNTIF($J$10:J13,J13)-1</f>
        <v>#REF!</v>
      </c>
      <c r="L13" s="44" t="str">
        <f t="shared" si="1"/>
        <v>D</v>
      </c>
      <c r="M13" s="44" t="str">
        <f t="shared" si="2"/>
        <v>D</v>
      </c>
      <c r="N13" s="44" t="str">
        <f t="shared" si="3"/>
        <v>D</v>
      </c>
      <c r="O13" s="33">
        <f t="shared" si="7"/>
        <v>6</v>
      </c>
      <c r="P13" s="42" t="str">
        <f t="shared" si="4"/>
        <v>F6</v>
      </c>
      <c r="Q13" s="12">
        <f>'आ.शा.शिक्षण'!H13</f>
        <v>0</v>
      </c>
      <c r="R13" s="33" t="str">
        <f t="shared" si="8"/>
        <v>D</v>
      </c>
      <c r="S13" s="12">
        <f>जलसुरक्षा!J13</f>
        <v>0</v>
      </c>
      <c r="T13" s="58" t="str">
        <f t="shared" si="5"/>
        <v>D</v>
      </c>
      <c r="U13" s="12">
        <f>संरक्षणशास्र!E13</f>
        <v>0</v>
      </c>
      <c r="V13" s="33" t="str">
        <f t="shared" si="9"/>
        <v>D</v>
      </c>
      <c r="W13" s="54"/>
    </row>
    <row r="14" spans="1:23" s="19" customFormat="1" ht="17.45" customHeight="1">
      <c r="A14" s="24">
        <f>'विद्य्र्थ्याची माहिती'!A14</f>
        <v>5</v>
      </c>
      <c r="B14" s="25">
        <f>'विद्य्र्थ्याची माहिती'!B14</f>
        <v>0</v>
      </c>
      <c r="C14" s="33">
        <f>प्र.भाषा!E14</f>
        <v>0</v>
      </c>
      <c r="D14" s="33">
        <f>NSQF!H14</f>
        <v>93</v>
      </c>
      <c r="E14" s="33">
        <f>'तृ. भाषा'!E14</f>
        <v>0</v>
      </c>
      <c r="F14" s="33">
        <f>गणित!G14</f>
        <v>0</v>
      </c>
      <c r="G14" s="33">
        <f>'विज्ञान '!G14</f>
        <v>0</v>
      </c>
      <c r="H14" s="44">
        <f>'समाज शास्र'!G14</f>
        <v>0</v>
      </c>
      <c r="I14" s="33">
        <f t="shared" si="6"/>
        <v>93</v>
      </c>
      <c r="J14" s="49">
        <f t="shared" si="0"/>
        <v>15.5</v>
      </c>
      <c r="K14" s="50" t="e">
        <f>RANK(J14,$J$10:$J$139,0)+COUNTIF($J$10:J14,J14)-1</f>
        <v>#REF!</v>
      </c>
      <c r="L14" s="44" t="str">
        <f t="shared" si="1"/>
        <v>D</v>
      </c>
      <c r="M14" s="44" t="str">
        <f t="shared" si="2"/>
        <v>D</v>
      </c>
      <c r="N14" s="44" t="str">
        <f t="shared" si="3"/>
        <v>D</v>
      </c>
      <c r="O14" s="33">
        <f t="shared" si="7"/>
        <v>5</v>
      </c>
      <c r="P14" s="42" t="str">
        <f t="shared" si="4"/>
        <v>F5</v>
      </c>
      <c r="Q14" s="12">
        <f>'आ.शा.शिक्षण'!H14</f>
        <v>0</v>
      </c>
      <c r="R14" s="33" t="str">
        <f t="shared" si="8"/>
        <v>D</v>
      </c>
      <c r="S14" s="12">
        <f>जलसुरक्षा!J14</f>
        <v>0</v>
      </c>
      <c r="T14" s="58" t="str">
        <f t="shared" si="5"/>
        <v>D</v>
      </c>
      <c r="U14" s="12">
        <f>संरक्षणशास्र!E14</f>
        <v>0</v>
      </c>
      <c r="V14" s="33" t="str">
        <f t="shared" si="9"/>
        <v>D</v>
      </c>
      <c r="W14" s="54"/>
    </row>
    <row r="15" spans="1:23" s="19" customFormat="1" ht="17.45" customHeight="1">
      <c r="A15" s="24">
        <f>'विद्य्र्थ्याची माहिती'!A15</f>
        <v>6</v>
      </c>
      <c r="B15" s="25">
        <f>'विद्य्र्थ्याची माहिती'!B15</f>
        <v>0</v>
      </c>
      <c r="C15" s="33">
        <f>प्र.भाषा!E15</f>
        <v>0</v>
      </c>
      <c r="D15" s="33">
        <f>NSQF!H15</f>
        <v>26</v>
      </c>
      <c r="E15" s="33">
        <f>'तृ. भाषा'!E15</f>
        <v>0</v>
      </c>
      <c r="F15" s="33">
        <f>गणित!G15</f>
        <v>0</v>
      </c>
      <c r="G15" s="33">
        <f>'विज्ञान '!G15</f>
        <v>0</v>
      </c>
      <c r="H15" s="44">
        <f>'समाज शास्र'!G15</f>
        <v>0</v>
      </c>
      <c r="I15" s="33">
        <f t="shared" si="6"/>
        <v>26</v>
      </c>
      <c r="J15" s="49">
        <f t="shared" si="0"/>
        <v>4.33</v>
      </c>
      <c r="K15" s="50" t="e">
        <f>RANK(J15,$J$10:$J$139,0)+COUNTIF($J$10:J15,J15)-1</f>
        <v>#REF!</v>
      </c>
      <c r="L15" s="44" t="str">
        <f t="shared" si="1"/>
        <v>D</v>
      </c>
      <c r="M15" s="44" t="str">
        <f t="shared" si="2"/>
        <v>D</v>
      </c>
      <c r="N15" s="44" t="str">
        <f t="shared" si="3"/>
        <v>D</v>
      </c>
      <c r="O15" s="33">
        <f t="shared" si="7"/>
        <v>6</v>
      </c>
      <c r="P15" s="42" t="str">
        <f t="shared" si="4"/>
        <v>F6</v>
      </c>
      <c r="Q15" s="12">
        <f>'आ.शा.शिक्षण'!H15</f>
        <v>0</v>
      </c>
      <c r="R15" s="33" t="str">
        <f t="shared" si="8"/>
        <v>D</v>
      </c>
      <c r="S15" s="12">
        <f>जलसुरक्षा!J15</f>
        <v>0</v>
      </c>
      <c r="T15" s="58" t="str">
        <f t="shared" si="5"/>
        <v>D</v>
      </c>
      <c r="U15" s="12">
        <f>संरक्षणशास्र!E15</f>
        <v>0</v>
      </c>
      <c r="V15" s="33" t="str">
        <f t="shared" si="9"/>
        <v>D</v>
      </c>
      <c r="W15" s="54"/>
    </row>
    <row r="16" spans="1:23" s="19" customFormat="1" ht="17.45" customHeight="1">
      <c r="A16" s="24">
        <f>'विद्य्र्थ्याची माहिती'!A16</f>
        <v>7</v>
      </c>
      <c r="B16" s="25">
        <f>'विद्य्र्थ्याची माहिती'!B16</f>
        <v>0</v>
      </c>
      <c r="C16" s="33">
        <f>प्र.भाषा!E16</f>
        <v>0</v>
      </c>
      <c r="D16" s="33">
        <f>NSQF!H16</f>
        <v>26</v>
      </c>
      <c r="E16" s="33">
        <f>'तृ. भाषा'!E16</f>
        <v>0</v>
      </c>
      <c r="F16" s="33">
        <f>गणित!G16</f>
        <v>0</v>
      </c>
      <c r="G16" s="33">
        <f>'विज्ञान '!G16</f>
        <v>0</v>
      </c>
      <c r="H16" s="44">
        <f>'समाज शास्र'!G16</f>
        <v>0</v>
      </c>
      <c r="I16" s="33">
        <f t="shared" si="6"/>
        <v>26</v>
      </c>
      <c r="J16" s="49">
        <f t="shared" si="0"/>
        <v>4.33</v>
      </c>
      <c r="K16" s="50" t="e">
        <f>RANK(J16,$J$10:$J$139,0)+COUNTIF($J$10:J16,J16)-1</f>
        <v>#REF!</v>
      </c>
      <c r="L16" s="44" t="str">
        <f t="shared" si="1"/>
        <v>D</v>
      </c>
      <c r="M16" s="44" t="str">
        <f t="shared" si="2"/>
        <v>D</v>
      </c>
      <c r="N16" s="44" t="str">
        <f t="shared" si="3"/>
        <v>D</v>
      </c>
      <c r="O16" s="33">
        <f t="shared" si="7"/>
        <v>6</v>
      </c>
      <c r="P16" s="42" t="str">
        <f t="shared" si="4"/>
        <v>F6</v>
      </c>
      <c r="Q16" s="12">
        <f>'आ.शा.शिक्षण'!H16</f>
        <v>0</v>
      </c>
      <c r="R16" s="33" t="str">
        <f t="shared" si="8"/>
        <v>D</v>
      </c>
      <c r="S16" s="12">
        <f>जलसुरक्षा!J16</f>
        <v>0</v>
      </c>
      <c r="T16" s="58" t="str">
        <f t="shared" si="5"/>
        <v>D</v>
      </c>
      <c r="U16" s="12">
        <f>संरक्षणशास्र!E16</f>
        <v>0</v>
      </c>
      <c r="V16" s="33" t="str">
        <f t="shared" si="9"/>
        <v>D</v>
      </c>
      <c r="W16" s="54"/>
    </row>
    <row r="17" spans="1:23" s="19" customFormat="1" ht="17.45" customHeight="1">
      <c r="A17" s="24">
        <f>'विद्य्र्थ्याची माहिती'!A17</f>
        <v>8</v>
      </c>
      <c r="B17" s="25">
        <f>'विद्य्र्थ्याची माहिती'!B17</f>
        <v>0</v>
      </c>
      <c r="C17" s="33">
        <f>प्र.भाषा!E17</f>
        <v>0</v>
      </c>
      <c r="D17" s="33">
        <f>NSQF!H17</f>
        <v>27</v>
      </c>
      <c r="E17" s="33">
        <f>'तृ. भाषा'!E17</f>
        <v>0</v>
      </c>
      <c r="F17" s="33">
        <f>गणित!G17</f>
        <v>0</v>
      </c>
      <c r="G17" s="33">
        <f>'विज्ञान '!G17</f>
        <v>0</v>
      </c>
      <c r="H17" s="44">
        <f>'समाज शास्र'!G17</f>
        <v>0</v>
      </c>
      <c r="I17" s="33">
        <f t="shared" si="6"/>
        <v>27</v>
      </c>
      <c r="J17" s="49">
        <f t="shared" si="0"/>
        <v>4.5</v>
      </c>
      <c r="K17" s="50" t="e">
        <f>RANK(J17,$J$10:$J$139,0)+COUNTIF($J$10:J17,J17)-1</f>
        <v>#REF!</v>
      </c>
      <c r="L17" s="44" t="str">
        <f t="shared" si="1"/>
        <v>D</v>
      </c>
      <c r="M17" s="44" t="str">
        <f t="shared" si="2"/>
        <v>D</v>
      </c>
      <c r="N17" s="44" t="str">
        <f t="shared" si="3"/>
        <v>D</v>
      </c>
      <c r="O17" s="33">
        <f t="shared" si="7"/>
        <v>6</v>
      </c>
      <c r="P17" s="42" t="str">
        <f t="shared" si="4"/>
        <v>F6</v>
      </c>
      <c r="Q17" s="12">
        <f>'आ.शा.शिक्षण'!H17</f>
        <v>0</v>
      </c>
      <c r="R17" s="33" t="str">
        <f t="shared" si="8"/>
        <v>D</v>
      </c>
      <c r="S17" s="12">
        <f>जलसुरक्षा!J17</f>
        <v>0</v>
      </c>
      <c r="T17" s="58" t="str">
        <f t="shared" si="5"/>
        <v>D</v>
      </c>
      <c r="U17" s="12">
        <f>संरक्षणशास्र!E17</f>
        <v>0</v>
      </c>
      <c r="V17" s="33" t="str">
        <f t="shared" si="9"/>
        <v>D</v>
      </c>
      <c r="W17" s="54"/>
    </row>
    <row r="18" spans="1:23" s="19" customFormat="1" ht="17.45" customHeight="1">
      <c r="A18" s="24">
        <f>'विद्य्र्थ्याची माहिती'!A18</f>
        <v>9</v>
      </c>
      <c r="B18" s="25">
        <f>'विद्य्र्थ्याची माहिती'!B18</f>
        <v>0</v>
      </c>
      <c r="C18" s="33">
        <f>प्र.भाषा!E18</f>
        <v>0</v>
      </c>
      <c r="D18" s="33">
        <f>NSQF!H18</f>
        <v>27</v>
      </c>
      <c r="E18" s="33">
        <f>'तृ. भाषा'!E18</f>
        <v>0</v>
      </c>
      <c r="F18" s="33">
        <f>गणित!G18</f>
        <v>0</v>
      </c>
      <c r="G18" s="33">
        <f>'विज्ञान '!G18</f>
        <v>0</v>
      </c>
      <c r="H18" s="44">
        <f>'समाज शास्र'!G18</f>
        <v>0</v>
      </c>
      <c r="I18" s="33">
        <f t="shared" si="6"/>
        <v>27</v>
      </c>
      <c r="J18" s="49">
        <f t="shared" si="0"/>
        <v>4.5</v>
      </c>
      <c r="K18" s="50" t="e">
        <f>RANK(J18,$J$10:$J$139,0)+COUNTIF($J$10:J18,J18)-1</f>
        <v>#REF!</v>
      </c>
      <c r="L18" s="44" t="str">
        <f t="shared" si="1"/>
        <v>D</v>
      </c>
      <c r="M18" s="44" t="str">
        <f t="shared" si="2"/>
        <v>D</v>
      </c>
      <c r="N18" s="44" t="str">
        <f t="shared" si="3"/>
        <v>D</v>
      </c>
      <c r="O18" s="33">
        <f t="shared" si="7"/>
        <v>6</v>
      </c>
      <c r="P18" s="42" t="str">
        <f t="shared" si="4"/>
        <v>F6</v>
      </c>
      <c r="Q18" s="12">
        <f>'आ.शा.शिक्षण'!H18</f>
        <v>0</v>
      </c>
      <c r="R18" s="33" t="str">
        <f t="shared" si="8"/>
        <v>D</v>
      </c>
      <c r="S18" s="12">
        <f>जलसुरक्षा!J18</f>
        <v>0</v>
      </c>
      <c r="T18" s="58" t="str">
        <f t="shared" si="5"/>
        <v>D</v>
      </c>
      <c r="U18" s="12">
        <f>संरक्षणशास्र!E18</f>
        <v>0</v>
      </c>
      <c r="V18" s="33" t="str">
        <f t="shared" si="9"/>
        <v>D</v>
      </c>
      <c r="W18" s="54"/>
    </row>
    <row r="19" spans="1:23" s="19" customFormat="1" ht="17.45" customHeight="1">
      <c r="A19" s="24">
        <f>'विद्य्र्थ्याची माहिती'!A19</f>
        <v>10</v>
      </c>
      <c r="B19" s="25">
        <f>'विद्य्र्थ्याची माहिती'!B19</f>
        <v>0</v>
      </c>
      <c r="C19" s="33">
        <f>प्र.भाषा!E19</f>
        <v>0</v>
      </c>
      <c r="D19" s="33">
        <f>NSQF!H19</f>
        <v>28</v>
      </c>
      <c r="E19" s="33">
        <f>'तृ. भाषा'!E19</f>
        <v>0</v>
      </c>
      <c r="F19" s="33">
        <f>गणित!G19</f>
        <v>0</v>
      </c>
      <c r="G19" s="33">
        <f>'विज्ञान '!G19</f>
        <v>0</v>
      </c>
      <c r="H19" s="44">
        <f>'समाज शास्र'!G19</f>
        <v>0</v>
      </c>
      <c r="I19" s="33">
        <f t="shared" si="6"/>
        <v>28</v>
      </c>
      <c r="J19" s="49">
        <f t="shared" si="0"/>
        <v>4.67</v>
      </c>
      <c r="K19" s="50" t="e">
        <f>RANK(J19,$J$10:$J$139,0)+COUNTIF($J$10:J19,J19)-1</f>
        <v>#REF!</v>
      </c>
      <c r="L19" s="44" t="str">
        <f t="shared" si="1"/>
        <v>D</v>
      </c>
      <c r="M19" s="44" t="str">
        <f t="shared" si="2"/>
        <v>D</v>
      </c>
      <c r="N19" s="44" t="str">
        <f t="shared" si="3"/>
        <v>D</v>
      </c>
      <c r="O19" s="33">
        <f t="shared" si="7"/>
        <v>6</v>
      </c>
      <c r="P19" s="42" t="str">
        <f t="shared" si="4"/>
        <v>F6</v>
      </c>
      <c r="Q19" s="12">
        <f>'आ.शा.शिक्षण'!H19</f>
        <v>0</v>
      </c>
      <c r="R19" s="33" t="str">
        <f t="shared" si="8"/>
        <v>D</v>
      </c>
      <c r="S19" s="12">
        <f>जलसुरक्षा!J19</f>
        <v>0</v>
      </c>
      <c r="T19" s="58" t="str">
        <f t="shared" si="5"/>
        <v>D</v>
      </c>
      <c r="U19" s="12">
        <f>संरक्षणशास्र!E19</f>
        <v>0</v>
      </c>
      <c r="V19" s="33" t="str">
        <f t="shared" si="9"/>
        <v>D</v>
      </c>
      <c r="W19" s="54"/>
    </row>
    <row r="20" spans="1:23" s="19" customFormat="1" ht="17.45" customHeight="1">
      <c r="A20" s="24">
        <f>'विद्य्र्थ्याची माहिती'!A20</f>
        <v>11</v>
      </c>
      <c r="B20" s="25">
        <f>'विद्य्र्थ्याची माहिती'!B20</f>
        <v>0</v>
      </c>
      <c r="C20" s="33">
        <f>प्र.भाषा!E20</f>
        <v>0</v>
      </c>
      <c r="D20" s="33">
        <f>NSQF!H20</f>
        <v>28</v>
      </c>
      <c r="E20" s="33">
        <f>'तृ. भाषा'!E20</f>
        <v>0</v>
      </c>
      <c r="F20" s="33">
        <f>गणित!G20</f>
        <v>0</v>
      </c>
      <c r="G20" s="33">
        <f>'विज्ञान '!G20</f>
        <v>0</v>
      </c>
      <c r="H20" s="44">
        <f>'समाज शास्र'!G20</f>
        <v>0</v>
      </c>
      <c r="I20" s="33">
        <f t="shared" si="6"/>
        <v>28</v>
      </c>
      <c r="J20" s="49">
        <f t="shared" si="0"/>
        <v>4.67</v>
      </c>
      <c r="K20" s="50" t="e">
        <f>RANK(J20,$J$10:$J$139,0)+COUNTIF($J$10:J20,J20)-1</f>
        <v>#REF!</v>
      </c>
      <c r="L20" s="44" t="str">
        <f t="shared" si="1"/>
        <v>D</v>
      </c>
      <c r="M20" s="44" t="str">
        <f t="shared" si="2"/>
        <v>D</v>
      </c>
      <c r="N20" s="44" t="str">
        <f t="shared" si="3"/>
        <v>D</v>
      </c>
      <c r="O20" s="33">
        <f t="shared" si="7"/>
        <v>6</v>
      </c>
      <c r="P20" s="32" t="str">
        <f t="shared" si="4"/>
        <v>F6</v>
      </c>
      <c r="Q20" s="12">
        <f>'आ.शा.शिक्षण'!H20</f>
        <v>0</v>
      </c>
      <c r="R20" s="33" t="str">
        <f t="shared" si="8"/>
        <v>D</v>
      </c>
      <c r="S20" s="12">
        <f>जलसुरक्षा!J20</f>
        <v>0</v>
      </c>
      <c r="T20" s="58" t="str">
        <f t="shared" si="5"/>
        <v>D</v>
      </c>
      <c r="U20" s="12">
        <f>संरक्षणशास्र!E20</f>
        <v>0</v>
      </c>
      <c r="V20" s="33" t="str">
        <f t="shared" si="9"/>
        <v>D</v>
      </c>
      <c r="W20" s="54"/>
    </row>
    <row r="21" spans="1:23" s="19" customFormat="1" ht="17.45" customHeight="1">
      <c r="A21" s="24">
        <f>'विद्य्र्थ्याची माहिती'!A21</f>
        <v>12</v>
      </c>
      <c r="B21" s="25">
        <f>'विद्य्र्थ्याची माहिती'!B21</f>
        <v>0</v>
      </c>
      <c r="C21" s="33">
        <f>प्र.भाषा!E21</f>
        <v>0</v>
      </c>
      <c r="D21" s="33">
        <f>NSQF!H21</f>
        <v>28</v>
      </c>
      <c r="E21" s="33">
        <f>'तृ. भाषा'!E21</f>
        <v>0</v>
      </c>
      <c r="F21" s="33">
        <f>गणित!G21</f>
        <v>0</v>
      </c>
      <c r="G21" s="33">
        <f>'विज्ञान '!G21</f>
        <v>0</v>
      </c>
      <c r="H21" s="44">
        <f>'समाज शास्र'!G21</f>
        <v>0</v>
      </c>
      <c r="I21" s="33">
        <f t="shared" si="6"/>
        <v>28</v>
      </c>
      <c r="J21" s="49">
        <f t="shared" si="0"/>
        <v>4.67</v>
      </c>
      <c r="K21" s="50" t="e">
        <f>RANK(J21,$J$10:$J$139,0)+COUNTIF($J$10:J21,J21)-1</f>
        <v>#REF!</v>
      </c>
      <c r="L21" s="44" t="str">
        <f t="shared" si="1"/>
        <v>D</v>
      </c>
      <c r="M21" s="44" t="str">
        <f t="shared" si="2"/>
        <v>D</v>
      </c>
      <c r="N21" s="44" t="str">
        <f t="shared" si="3"/>
        <v>D</v>
      </c>
      <c r="O21" s="33">
        <f t="shared" si="7"/>
        <v>6</v>
      </c>
      <c r="P21" s="42" t="str">
        <f t="shared" si="4"/>
        <v>F6</v>
      </c>
      <c r="Q21" s="12">
        <f>'आ.शा.शिक्षण'!H21</f>
        <v>0</v>
      </c>
      <c r="R21" s="33" t="str">
        <f t="shared" si="8"/>
        <v>D</v>
      </c>
      <c r="S21" s="12">
        <f>जलसुरक्षा!J21</f>
        <v>0</v>
      </c>
      <c r="T21" s="58" t="str">
        <f t="shared" si="5"/>
        <v>D</v>
      </c>
      <c r="U21" s="12">
        <f>संरक्षणशास्र!E21</f>
        <v>0</v>
      </c>
      <c r="V21" s="33" t="str">
        <f t="shared" si="9"/>
        <v>D</v>
      </c>
      <c r="W21" s="54"/>
    </row>
    <row r="22" spans="1:23" s="19" customFormat="1" ht="17.45" customHeight="1">
      <c r="A22" s="24">
        <f>'विद्य्र्थ्याची माहिती'!A22</f>
        <v>13</v>
      </c>
      <c r="B22" s="25">
        <f>'विद्य्र्थ्याची माहिती'!B22</f>
        <v>0</v>
      </c>
      <c r="C22" s="33">
        <f>प्र.भाषा!E22</f>
        <v>0</v>
      </c>
      <c r="D22" s="33">
        <f>NSQF!H22</f>
        <v>29</v>
      </c>
      <c r="E22" s="33">
        <f>'तृ. भाषा'!E22</f>
        <v>0</v>
      </c>
      <c r="F22" s="33">
        <f>गणित!G22</f>
        <v>0</v>
      </c>
      <c r="G22" s="33">
        <f>'विज्ञान '!G22</f>
        <v>0</v>
      </c>
      <c r="H22" s="44">
        <f>'समाज शास्र'!G22</f>
        <v>0</v>
      </c>
      <c r="I22" s="33">
        <f t="shared" si="6"/>
        <v>29</v>
      </c>
      <c r="J22" s="49">
        <f t="shared" si="0"/>
        <v>4.83</v>
      </c>
      <c r="K22" s="50" t="e">
        <f>RANK(J22,$J$10:$J$139,0)+COUNTIF($J$10:J22,J22)-1</f>
        <v>#REF!</v>
      </c>
      <c r="L22" s="44" t="str">
        <f t="shared" si="1"/>
        <v>D</v>
      </c>
      <c r="M22" s="44" t="str">
        <f t="shared" si="2"/>
        <v>D</v>
      </c>
      <c r="N22" s="44" t="str">
        <f t="shared" si="3"/>
        <v>D</v>
      </c>
      <c r="O22" s="33">
        <f t="shared" si="7"/>
        <v>6</v>
      </c>
      <c r="P22" s="42" t="str">
        <f t="shared" si="4"/>
        <v>F6</v>
      </c>
      <c r="Q22" s="12">
        <f>'आ.शा.शिक्षण'!H22</f>
        <v>0</v>
      </c>
      <c r="R22" s="33" t="str">
        <f t="shared" si="8"/>
        <v>D</v>
      </c>
      <c r="S22" s="12">
        <f>जलसुरक्षा!J22</f>
        <v>0</v>
      </c>
      <c r="T22" s="58" t="str">
        <f t="shared" si="5"/>
        <v>D</v>
      </c>
      <c r="U22" s="12">
        <f>संरक्षणशास्र!E22</f>
        <v>0</v>
      </c>
      <c r="V22" s="33" t="str">
        <f t="shared" si="9"/>
        <v>D</v>
      </c>
      <c r="W22" s="54"/>
    </row>
    <row r="23" spans="1:23" s="19" customFormat="1" ht="17.45" customHeight="1">
      <c r="A23" s="24">
        <f>'विद्य्र्थ्याची माहिती'!A23</f>
        <v>14</v>
      </c>
      <c r="B23" s="25">
        <f>'विद्य्र्थ्याची माहिती'!B23</f>
        <v>0</v>
      </c>
      <c r="C23" s="33">
        <f>प्र.भाषा!E23</f>
        <v>0</v>
      </c>
      <c r="D23" s="33">
        <f>NSQF!H23</f>
        <v>29</v>
      </c>
      <c r="E23" s="33">
        <f>'तृ. भाषा'!E23</f>
        <v>0</v>
      </c>
      <c r="F23" s="33">
        <f>गणित!G23</f>
        <v>0</v>
      </c>
      <c r="G23" s="33">
        <f>'विज्ञान '!G23</f>
        <v>0</v>
      </c>
      <c r="H23" s="44">
        <f>'समाज शास्र'!G23</f>
        <v>0</v>
      </c>
      <c r="I23" s="33">
        <f t="shared" si="6"/>
        <v>29</v>
      </c>
      <c r="J23" s="49">
        <f t="shared" si="0"/>
        <v>4.83</v>
      </c>
      <c r="K23" s="50" t="e">
        <f>RANK(J23,$J$10:$J$139,0)+COUNTIF($J$10:J23,J23)-1</f>
        <v>#REF!</v>
      </c>
      <c r="L23" s="44" t="str">
        <f t="shared" si="1"/>
        <v>D</v>
      </c>
      <c r="M23" s="44" t="str">
        <f t="shared" si="2"/>
        <v>D</v>
      </c>
      <c r="N23" s="44" t="str">
        <f t="shared" si="3"/>
        <v>D</v>
      </c>
      <c r="O23" s="33">
        <f t="shared" si="7"/>
        <v>6</v>
      </c>
      <c r="P23" s="42" t="str">
        <f t="shared" si="4"/>
        <v>F6</v>
      </c>
      <c r="Q23" s="12">
        <f>'आ.शा.शिक्षण'!H23</f>
        <v>0</v>
      </c>
      <c r="R23" s="33" t="str">
        <f t="shared" si="8"/>
        <v>D</v>
      </c>
      <c r="S23" s="12">
        <f>जलसुरक्षा!J23</f>
        <v>0</v>
      </c>
      <c r="T23" s="58" t="str">
        <f t="shared" si="5"/>
        <v>D</v>
      </c>
      <c r="U23" s="12">
        <f>संरक्षणशास्र!E23</f>
        <v>0</v>
      </c>
      <c r="V23" s="33" t="str">
        <f t="shared" si="9"/>
        <v>D</v>
      </c>
      <c r="W23" s="54"/>
    </row>
    <row r="24" spans="1:23" s="19" customFormat="1" ht="17.45" customHeight="1">
      <c r="A24" s="24">
        <f>'विद्य्र्थ्याची माहिती'!A24</f>
        <v>15</v>
      </c>
      <c r="B24" s="25">
        <f>'विद्य्र्थ्याची माहिती'!B24</f>
        <v>0</v>
      </c>
      <c r="C24" s="33">
        <f>प्र.भाषा!E24</f>
        <v>0</v>
      </c>
      <c r="D24" s="33">
        <f>NSQF!H24</f>
        <v>29</v>
      </c>
      <c r="E24" s="33">
        <f>'तृ. भाषा'!E24</f>
        <v>0</v>
      </c>
      <c r="F24" s="33">
        <f>गणित!G24</f>
        <v>0</v>
      </c>
      <c r="G24" s="33">
        <f>'विज्ञान '!G24</f>
        <v>0</v>
      </c>
      <c r="H24" s="44">
        <f>'समाज शास्र'!G24</f>
        <v>0</v>
      </c>
      <c r="I24" s="33">
        <f t="shared" si="6"/>
        <v>29</v>
      </c>
      <c r="J24" s="49">
        <f t="shared" si="0"/>
        <v>4.83</v>
      </c>
      <c r="K24" s="50" t="e">
        <f>RANK(J24,$J$10:$J$139,0)+COUNTIF($J$10:J24,J24)-1</f>
        <v>#REF!</v>
      </c>
      <c r="L24" s="44" t="str">
        <f t="shared" si="1"/>
        <v>D</v>
      </c>
      <c r="M24" s="44" t="str">
        <f t="shared" si="2"/>
        <v>D</v>
      </c>
      <c r="N24" s="44" t="str">
        <f t="shared" si="3"/>
        <v>D</v>
      </c>
      <c r="O24" s="33">
        <f t="shared" si="7"/>
        <v>6</v>
      </c>
      <c r="P24" s="42" t="str">
        <f t="shared" si="4"/>
        <v>F6</v>
      </c>
      <c r="Q24" s="12">
        <f>'आ.शा.शिक्षण'!H24</f>
        <v>0</v>
      </c>
      <c r="R24" s="33" t="str">
        <f t="shared" si="8"/>
        <v>D</v>
      </c>
      <c r="S24" s="12">
        <f>जलसुरक्षा!J24</f>
        <v>0</v>
      </c>
      <c r="T24" s="58" t="str">
        <f t="shared" si="5"/>
        <v>D</v>
      </c>
      <c r="U24" s="12">
        <f>संरक्षणशास्र!E24</f>
        <v>0</v>
      </c>
      <c r="V24" s="33" t="str">
        <f t="shared" si="9"/>
        <v>D</v>
      </c>
      <c r="W24" s="54"/>
    </row>
    <row r="25" spans="1:23" s="19" customFormat="1" ht="17.45" customHeight="1">
      <c r="A25" s="24">
        <f>'विद्य्र्थ्याची माहिती'!A25</f>
        <v>16</v>
      </c>
      <c r="B25" s="25">
        <f>'विद्य्र्थ्याची माहिती'!B25</f>
        <v>0</v>
      </c>
      <c r="C25" s="33">
        <f>प्र.भाषा!E25</f>
        <v>0</v>
      </c>
      <c r="D25" s="33">
        <f>NSQF!H25</f>
        <v>30</v>
      </c>
      <c r="E25" s="33">
        <f>'तृ. भाषा'!E25</f>
        <v>0</v>
      </c>
      <c r="F25" s="33">
        <f>गणित!G25</f>
        <v>0</v>
      </c>
      <c r="G25" s="33">
        <f>'विज्ञान '!G25</f>
        <v>0</v>
      </c>
      <c r="H25" s="44">
        <f>'समाज शास्र'!G25</f>
        <v>0</v>
      </c>
      <c r="I25" s="33">
        <f t="shared" si="6"/>
        <v>30</v>
      </c>
      <c r="J25" s="49">
        <f t="shared" si="0"/>
        <v>5</v>
      </c>
      <c r="K25" s="50" t="e">
        <f>RANK(J25,$J$10:$J$139,0)+COUNTIF($J$10:J25,J25)-1</f>
        <v>#REF!</v>
      </c>
      <c r="L25" s="44" t="str">
        <f t="shared" si="1"/>
        <v>D</v>
      </c>
      <c r="M25" s="44" t="str">
        <f t="shared" si="2"/>
        <v>D</v>
      </c>
      <c r="N25" s="44" t="str">
        <f t="shared" si="3"/>
        <v>D</v>
      </c>
      <c r="O25" s="33">
        <f t="shared" si="7"/>
        <v>6</v>
      </c>
      <c r="P25" s="42" t="str">
        <f t="shared" si="4"/>
        <v>F6</v>
      </c>
      <c r="Q25" s="12">
        <f>'आ.शा.शिक्षण'!H25</f>
        <v>0</v>
      </c>
      <c r="R25" s="33" t="str">
        <f t="shared" si="8"/>
        <v>D</v>
      </c>
      <c r="S25" s="12">
        <f>जलसुरक्षा!J25</f>
        <v>0</v>
      </c>
      <c r="T25" s="58" t="str">
        <f t="shared" si="5"/>
        <v>D</v>
      </c>
      <c r="U25" s="12">
        <f>संरक्षणशास्र!E25</f>
        <v>0</v>
      </c>
      <c r="V25" s="33" t="str">
        <f t="shared" si="9"/>
        <v>D</v>
      </c>
      <c r="W25" s="54"/>
    </row>
    <row r="26" spans="1:23" s="19" customFormat="1" ht="17.45" customHeight="1">
      <c r="A26" s="24">
        <f>'विद्य्र्थ्याची माहिती'!A26</f>
        <v>17</v>
      </c>
      <c r="B26" s="25">
        <f>'विद्य्र्थ्याची माहिती'!B26</f>
        <v>0</v>
      </c>
      <c r="C26" s="33">
        <f>प्र.भाषा!E26</f>
        <v>0</v>
      </c>
      <c r="D26" s="33">
        <f>NSQF!H26</f>
        <v>30</v>
      </c>
      <c r="E26" s="33">
        <f>'तृ. भाषा'!E26</f>
        <v>0</v>
      </c>
      <c r="F26" s="33">
        <f>गणित!G26</f>
        <v>0</v>
      </c>
      <c r="G26" s="33">
        <f>'विज्ञान '!G26</f>
        <v>0</v>
      </c>
      <c r="H26" s="44">
        <f>'समाज शास्र'!G26</f>
        <v>0</v>
      </c>
      <c r="I26" s="33">
        <f t="shared" si="6"/>
        <v>30</v>
      </c>
      <c r="J26" s="49">
        <f t="shared" si="0"/>
        <v>5</v>
      </c>
      <c r="K26" s="50" t="e">
        <f>RANK(J26,$J$10:$J$139,0)+COUNTIF($J$10:J26,J26)-1</f>
        <v>#REF!</v>
      </c>
      <c r="L26" s="44" t="str">
        <f t="shared" si="1"/>
        <v>D</v>
      </c>
      <c r="M26" s="44" t="str">
        <f t="shared" si="2"/>
        <v>D</v>
      </c>
      <c r="N26" s="44" t="str">
        <f t="shared" si="3"/>
        <v>D</v>
      </c>
      <c r="O26" s="33">
        <f t="shared" si="7"/>
        <v>6</v>
      </c>
      <c r="P26" s="42" t="str">
        <f t="shared" si="4"/>
        <v>F6</v>
      </c>
      <c r="Q26" s="12">
        <f>'आ.शा.शिक्षण'!H26</f>
        <v>0</v>
      </c>
      <c r="R26" s="33" t="str">
        <f t="shared" si="8"/>
        <v>D</v>
      </c>
      <c r="S26" s="12">
        <f>जलसुरक्षा!J26</f>
        <v>0</v>
      </c>
      <c r="T26" s="58" t="str">
        <f t="shared" si="5"/>
        <v>D</v>
      </c>
      <c r="U26" s="12">
        <f>संरक्षणशास्र!E26</f>
        <v>0</v>
      </c>
      <c r="V26" s="33" t="str">
        <f t="shared" si="9"/>
        <v>D</v>
      </c>
      <c r="W26" s="54"/>
    </row>
    <row r="27" spans="1:23" s="19" customFormat="1" ht="17.45" customHeight="1">
      <c r="A27" s="24">
        <f>'विद्य्र्थ्याची माहिती'!A27</f>
        <v>18</v>
      </c>
      <c r="B27" s="25">
        <f>'विद्य्र्थ्याची माहिती'!B27</f>
        <v>0</v>
      </c>
      <c r="C27" s="33">
        <f>प्र.भाषा!E27</f>
        <v>0</v>
      </c>
      <c r="D27" s="33">
        <f>NSQF!H27</f>
        <v>31</v>
      </c>
      <c r="E27" s="33">
        <f>'तृ. भाषा'!E27</f>
        <v>0</v>
      </c>
      <c r="F27" s="33">
        <f>गणित!G27</f>
        <v>0</v>
      </c>
      <c r="G27" s="33">
        <f>'विज्ञान '!G27</f>
        <v>0</v>
      </c>
      <c r="H27" s="44">
        <f>'समाज शास्र'!G27</f>
        <v>0</v>
      </c>
      <c r="I27" s="33">
        <f t="shared" si="6"/>
        <v>31</v>
      </c>
      <c r="J27" s="49">
        <f t="shared" si="0"/>
        <v>5.17</v>
      </c>
      <c r="K27" s="50" t="e">
        <f>RANK(J27,$J$10:$J$139,0)+COUNTIF($J$10:J27,J27)-1</f>
        <v>#REF!</v>
      </c>
      <c r="L27" s="44" t="str">
        <f t="shared" si="1"/>
        <v>D</v>
      </c>
      <c r="M27" s="44" t="str">
        <f t="shared" si="2"/>
        <v>D</v>
      </c>
      <c r="N27" s="44" t="str">
        <f t="shared" si="3"/>
        <v>D</v>
      </c>
      <c r="O27" s="33">
        <f t="shared" si="7"/>
        <v>6</v>
      </c>
      <c r="P27" s="42" t="str">
        <f t="shared" si="4"/>
        <v>F6</v>
      </c>
      <c r="Q27" s="12">
        <f>'आ.शा.शिक्षण'!H27</f>
        <v>0</v>
      </c>
      <c r="R27" s="33" t="str">
        <f t="shared" si="8"/>
        <v>D</v>
      </c>
      <c r="S27" s="12">
        <f>जलसुरक्षा!J27</f>
        <v>0</v>
      </c>
      <c r="T27" s="58" t="str">
        <f t="shared" si="5"/>
        <v>D</v>
      </c>
      <c r="U27" s="12">
        <f>संरक्षणशास्र!E27</f>
        <v>0</v>
      </c>
      <c r="V27" s="33" t="str">
        <f t="shared" si="9"/>
        <v>D</v>
      </c>
      <c r="W27" s="54"/>
    </row>
    <row r="28" spans="1:23" s="19" customFormat="1" ht="17.45" customHeight="1">
      <c r="A28" s="24">
        <f>'विद्य्र्थ्याची माहिती'!A28</f>
        <v>19</v>
      </c>
      <c r="B28" s="25">
        <f>'विद्य्र्थ्याची माहिती'!B28</f>
        <v>0</v>
      </c>
      <c r="C28" s="33">
        <f>प्र.भाषा!E28</f>
        <v>0</v>
      </c>
      <c r="D28" s="33">
        <f>NSQF!H28</f>
        <v>31</v>
      </c>
      <c r="E28" s="33">
        <f>'तृ. भाषा'!E28</f>
        <v>0</v>
      </c>
      <c r="F28" s="33">
        <f>गणित!G28</f>
        <v>0</v>
      </c>
      <c r="G28" s="33">
        <f>'विज्ञान '!G28</f>
        <v>0</v>
      </c>
      <c r="H28" s="44">
        <f>'समाज शास्र'!G28</f>
        <v>0</v>
      </c>
      <c r="I28" s="33">
        <f t="shared" si="6"/>
        <v>31</v>
      </c>
      <c r="J28" s="49">
        <f t="shared" si="0"/>
        <v>5.17</v>
      </c>
      <c r="K28" s="50" t="e">
        <f>RANK(J28,$J$10:$J$139,0)+COUNTIF($J$10:J28,J28)-1</f>
        <v>#REF!</v>
      </c>
      <c r="L28" s="44" t="str">
        <f t="shared" si="1"/>
        <v>D</v>
      </c>
      <c r="M28" s="44" t="str">
        <f t="shared" si="2"/>
        <v>D</v>
      </c>
      <c r="N28" s="44" t="str">
        <f t="shared" si="3"/>
        <v>D</v>
      </c>
      <c r="O28" s="33">
        <f t="shared" si="7"/>
        <v>6</v>
      </c>
      <c r="P28" s="42" t="str">
        <f t="shared" si="4"/>
        <v>F6</v>
      </c>
      <c r="Q28" s="12">
        <f>'आ.शा.शिक्षण'!H28</f>
        <v>0</v>
      </c>
      <c r="R28" s="33" t="str">
        <f t="shared" si="8"/>
        <v>D</v>
      </c>
      <c r="S28" s="12">
        <f>जलसुरक्षा!J28</f>
        <v>0</v>
      </c>
      <c r="T28" s="58" t="str">
        <f t="shared" si="5"/>
        <v>D</v>
      </c>
      <c r="U28" s="12">
        <f>संरक्षणशास्र!E28</f>
        <v>0</v>
      </c>
      <c r="V28" s="33" t="str">
        <f t="shared" si="9"/>
        <v>D</v>
      </c>
      <c r="W28" s="54"/>
    </row>
    <row r="29" spans="1:23" s="19" customFormat="1" ht="17.45" customHeight="1">
      <c r="A29" s="24">
        <f>'विद्य्र्थ्याची माहिती'!A29</f>
        <v>20</v>
      </c>
      <c r="B29" s="25">
        <f>'विद्य्र्थ्याची माहिती'!B29</f>
        <v>0</v>
      </c>
      <c r="C29" s="33">
        <f>प्र.भाषा!E29</f>
        <v>0</v>
      </c>
      <c r="D29" s="33">
        <f>NSQF!H29</f>
        <v>31</v>
      </c>
      <c r="E29" s="33">
        <f>'तृ. भाषा'!E29</f>
        <v>0</v>
      </c>
      <c r="F29" s="33">
        <f>गणित!G29</f>
        <v>0</v>
      </c>
      <c r="G29" s="33">
        <f>'विज्ञान '!G29</f>
        <v>0</v>
      </c>
      <c r="H29" s="44">
        <f>'समाज शास्र'!G29</f>
        <v>0</v>
      </c>
      <c r="I29" s="33">
        <f t="shared" si="6"/>
        <v>31</v>
      </c>
      <c r="J29" s="49">
        <f t="shared" si="0"/>
        <v>5.17</v>
      </c>
      <c r="K29" s="50" t="e">
        <f>RANK(J29,$J$10:$J$139,0)+COUNTIF($J$10:J29,J29)-1</f>
        <v>#REF!</v>
      </c>
      <c r="L29" s="44" t="str">
        <f t="shared" si="1"/>
        <v>D</v>
      </c>
      <c r="M29" s="44" t="str">
        <f t="shared" si="2"/>
        <v>D</v>
      </c>
      <c r="N29" s="44" t="str">
        <f t="shared" si="3"/>
        <v>D</v>
      </c>
      <c r="O29" s="33">
        <f t="shared" si="7"/>
        <v>6</v>
      </c>
      <c r="P29" s="42" t="str">
        <f t="shared" si="4"/>
        <v>F6</v>
      </c>
      <c r="Q29" s="12">
        <f>'आ.शा.शिक्षण'!H29</f>
        <v>0</v>
      </c>
      <c r="R29" s="33" t="str">
        <f t="shared" si="8"/>
        <v>D</v>
      </c>
      <c r="S29" s="12">
        <f>जलसुरक्षा!J29</f>
        <v>0</v>
      </c>
      <c r="T29" s="58" t="str">
        <f t="shared" si="5"/>
        <v>D</v>
      </c>
      <c r="U29" s="12">
        <f>संरक्षणशास्र!E29</f>
        <v>0</v>
      </c>
      <c r="V29" s="33" t="str">
        <f t="shared" si="9"/>
        <v>D</v>
      </c>
      <c r="W29" s="54"/>
    </row>
    <row r="30" spans="1:23" s="19" customFormat="1" ht="17.45" customHeight="1">
      <c r="A30" s="24">
        <f>'विद्य्र्थ्याची माहिती'!A30</f>
        <v>21</v>
      </c>
      <c r="B30" s="25">
        <f>'विद्य्र्थ्याची माहिती'!B30</f>
        <v>0</v>
      </c>
      <c r="C30" s="33">
        <f>प्र.भाषा!E30</f>
        <v>0</v>
      </c>
      <c r="D30" s="33">
        <f>NSQF!H30</f>
        <v>32</v>
      </c>
      <c r="E30" s="33">
        <f>'तृ. भाषा'!E30</f>
        <v>0</v>
      </c>
      <c r="F30" s="33">
        <f>गणित!G30</f>
        <v>0</v>
      </c>
      <c r="G30" s="33">
        <f>'विज्ञान '!G30</f>
        <v>0</v>
      </c>
      <c r="H30" s="44">
        <f>'समाज शास्र'!G30</f>
        <v>0</v>
      </c>
      <c r="I30" s="33">
        <f t="shared" si="6"/>
        <v>32</v>
      </c>
      <c r="J30" s="49">
        <f t="shared" si="0"/>
        <v>5.33</v>
      </c>
      <c r="K30" s="50" t="e">
        <f>RANK(J30,$J$10:$J$139,0)+COUNTIF($J$10:J30,J30)-1</f>
        <v>#REF!</v>
      </c>
      <c r="L30" s="44" t="str">
        <f t="shared" si="1"/>
        <v>D</v>
      </c>
      <c r="M30" s="44" t="str">
        <f t="shared" si="2"/>
        <v>D</v>
      </c>
      <c r="N30" s="44" t="str">
        <f t="shared" si="3"/>
        <v>D</v>
      </c>
      <c r="O30" s="33">
        <f t="shared" si="7"/>
        <v>6</v>
      </c>
      <c r="P30" s="42" t="str">
        <f t="shared" si="4"/>
        <v>F6</v>
      </c>
      <c r="Q30" s="12">
        <f>'आ.शा.शिक्षण'!H30</f>
        <v>0</v>
      </c>
      <c r="R30" s="33" t="str">
        <f t="shared" si="8"/>
        <v>D</v>
      </c>
      <c r="S30" s="12">
        <f>जलसुरक्षा!J30</f>
        <v>0</v>
      </c>
      <c r="T30" s="58" t="str">
        <f t="shared" si="5"/>
        <v>D</v>
      </c>
      <c r="U30" s="12">
        <f>संरक्षणशास्र!E30</f>
        <v>0</v>
      </c>
      <c r="V30" s="33" t="str">
        <f t="shared" si="9"/>
        <v>D</v>
      </c>
      <c r="W30" s="54"/>
    </row>
    <row r="31" spans="1:23" s="19" customFormat="1" ht="17.45" customHeight="1">
      <c r="A31" s="24">
        <f>'विद्य्र्थ्याची माहिती'!A31</f>
        <v>22</v>
      </c>
      <c r="B31" s="25">
        <f>'विद्य्र्थ्याची माहिती'!B31</f>
        <v>0</v>
      </c>
      <c r="C31" s="33">
        <f>प्र.भाषा!E31</f>
        <v>0</v>
      </c>
      <c r="D31" s="33">
        <f>NSQF!H31</f>
        <v>32</v>
      </c>
      <c r="E31" s="33">
        <f>'तृ. भाषा'!E31</f>
        <v>0</v>
      </c>
      <c r="F31" s="33">
        <f>गणित!G31</f>
        <v>0</v>
      </c>
      <c r="G31" s="33">
        <f>'विज्ञान '!G31</f>
        <v>0</v>
      </c>
      <c r="H31" s="44">
        <f>'समाज शास्र'!G31</f>
        <v>0</v>
      </c>
      <c r="I31" s="33">
        <f t="shared" si="6"/>
        <v>32</v>
      </c>
      <c r="J31" s="49">
        <f t="shared" si="0"/>
        <v>5.33</v>
      </c>
      <c r="K31" s="50" t="e">
        <f>RANK(J31,$J$10:$J$139,0)+COUNTIF($J$10:J31,J31)-1</f>
        <v>#REF!</v>
      </c>
      <c r="L31" s="44" t="str">
        <f t="shared" si="1"/>
        <v>D</v>
      </c>
      <c r="M31" s="44" t="str">
        <f t="shared" si="2"/>
        <v>D</v>
      </c>
      <c r="N31" s="44" t="str">
        <f t="shared" si="3"/>
        <v>D</v>
      </c>
      <c r="O31" s="33">
        <f t="shared" si="7"/>
        <v>6</v>
      </c>
      <c r="P31" s="42" t="str">
        <f t="shared" si="4"/>
        <v>F6</v>
      </c>
      <c r="Q31" s="12">
        <f>'आ.शा.शिक्षण'!H31</f>
        <v>0</v>
      </c>
      <c r="R31" s="33" t="str">
        <f t="shared" si="8"/>
        <v>D</v>
      </c>
      <c r="S31" s="12">
        <f>जलसुरक्षा!J31</f>
        <v>0</v>
      </c>
      <c r="T31" s="58" t="str">
        <f t="shared" si="5"/>
        <v>D</v>
      </c>
      <c r="U31" s="12">
        <f>संरक्षणशास्र!E31</f>
        <v>0</v>
      </c>
      <c r="V31" s="33" t="str">
        <f t="shared" si="9"/>
        <v>D</v>
      </c>
      <c r="W31" s="54"/>
    </row>
    <row r="32" spans="1:23" s="19" customFormat="1" ht="17.45" customHeight="1">
      <c r="A32" s="24">
        <f>'विद्य्र्थ्याची माहिती'!A32</f>
        <v>23</v>
      </c>
      <c r="B32" s="25">
        <f>'विद्य्र्थ्याची माहिती'!B32</f>
        <v>0</v>
      </c>
      <c r="C32" s="33">
        <f>प्र.भाषा!E32</f>
        <v>0</v>
      </c>
      <c r="D32" s="33">
        <f>NSQF!H32</f>
        <v>32</v>
      </c>
      <c r="E32" s="33">
        <f>'तृ. भाषा'!E32</f>
        <v>0</v>
      </c>
      <c r="F32" s="33">
        <f>गणित!G32</f>
        <v>0</v>
      </c>
      <c r="G32" s="33">
        <f>'विज्ञान '!G32</f>
        <v>0</v>
      </c>
      <c r="H32" s="44">
        <f>'समाज शास्र'!G32</f>
        <v>0</v>
      </c>
      <c r="I32" s="33">
        <f t="shared" si="6"/>
        <v>32</v>
      </c>
      <c r="J32" s="49">
        <f t="shared" si="0"/>
        <v>5.33</v>
      </c>
      <c r="K32" s="50" t="e">
        <f>RANK(J32,$J$10:$J$139,0)+COUNTIF($J$10:J32,J32)-1</f>
        <v>#REF!</v>
      </c>
      <c r="L32" s="44" t="str">
        <f t="shared" si="1"/>
        <v>D</v>
      </c>
      <c r="M32" s="44" t="str">
        <f t="shared" si="2"/>
        <v>D</v>
      </c>
      <c r="N32" s="44" t="str">
        <f t="shared" si="3"/>
        <v>D</v>
      </c>
      <c r="O32" s="33">
        <f t="shared" si="7"/>
        <v>6</v>
      </c>
      <c r="P32" s="42" t="str">
        <f t="shared" si="4"/>
        <v>F6</v>
      </c>
      <c r="Q32" s="12">
        <f>'आ.शा.शिक्षण'!H32</f>
        <v>0</v>
      </c>
      <c r="R32" s="33" t="str">
        <f t="shared" si="8"/>
        <v>D</v>
      </c>
      <c r="S32" s="12">
        <f>जलसुरक्षा!J32</f>
        <v>0</v>
      </c>
      <c r="T32" s="58" t="str">
        <f t="shared" si="5"/>
        <v>D</v>
      </c>
      <c r="U32" s="12">
        <f>संरक्षणशास्र!E32</f>
        <v>0</v>
      </c>
      <c r="V32" s="33" t="str">
        <f t="shared" si="9"/>
        <v>D</v>
      </c>
      <c r="W32" s="54"/>
    </row>
    <row r="33" spans="1:23" s="19" customFormat="1" ht="17.45" customHeight="1">
      <c r="A33" s="24">
        <f>'विद्य्र्थ्याची माहिती'!A33</f>
        <v>24</v>
      </c>
      <c r="B33" s="25">
        <f>'विद्य्र्थ्याची माहिती'!B33</f>
        <v>0</v>
      </c>
      <c r="C33" s="33">
        <f>प्र.भाषा!E33</f>
        <v>0</v>
      </c>
      <c r="D33" s="33">
        <f>NSQF!H33</f>
        <v>33</v>
      </c>
      <c r="E33" s="33">
        <f>'तृ. भाषा'!E33</f>
        <v>0</v>
      </c>
      <c r="F33" s="33">
        <f>गणित!G33</f>
        <v>0</v>
      </c>
      <c r="G33" s="33">
        <f>'विज्ञान '!G33</f>
        <v>0</v>
      </c>
      <c r="H33" s="44">
        <f>'समाज शास्र'!G33</f>
        <v>0</v>
      </c>
      <c r="I33" s="33">
        <f t="shared" si="6"/>
        <v>33</v>
      </c>
      <c r="J33" s="49">
        <f t="shared" si="0"/>
        <v>5.5</v>
      </c>
      <c r="K33" s="50" t="e">
        <f>RANK(J33,$J$10:$J$139,0)+COUNTIF($J$10:J33,J33)-1</f>
        <v>#REF!</v>
      </c>
      <c r="L33" s="44" t="str">
        <f t="shared" si="1"/>
        <v>D</v>
      </c>
      <c r="M33" s="44" t="str">
        <f t="shared" si="2"/>
        <v>D</v>
      </c>
      <c r="N33" s="44" t="str">
        <f t="shared" si="3"/>
        <v>D</v>
      </c>
      <c r="O33" s="33">
        <f t="shared" si="7"/>
        <v>6</v>
      </c>
      <c r="P33" s="42" t="str">
        <f t="shared" si="4"/>
        <v>F6</v>
      </c>
      <c r="Q33" s="12">
        <f>'आ.शा.शिक्षण'!H33</f>
        <v>0</v>
      </c>
      <c r="R33" s="33" t="str">
        <f t="shared" si="8"/>
        <v>D</v>
      </c>
      <c r="S33" s="12">
        <f>जलसुरक्षा!J33</f>
        <v>0</v>
      </c>
      <c r="T33" s="58" t="str">
        <f t="shared" si="5"/>
        <v>D</v>
      </c>
      <c r="U33" s="12">
        <f>संरक्षणशास्र!E33</f>
        <v>0</v>
      </c>
      <c r="V33" s="33" t="str">
        <f t="shared" si="9"/>
        <v>D</v>
      </c>
      <c r="W33" s="54"/>
    </row>
    <row r="34" spans="1:23" s="19" customFormat="1" ht="17.45" customHeight="1">
      <c r="A34" s="24">
        <f>'विद्य्र्थ्याची माहिती'!A34</f>
        <v>25</v>
      </c>
      <c r="B34" s="25">
        <f>'विद्य्र्थ्याची माहिती'!B34</f>
        <v>0</v>
      </c>
      <c r="C34" s="33">
        <f>प्र.भाषा!E34</f>
        <v>0</v>
      </c>
      <c r="D34" s="33">
        <f>NSQF!H34</f>
        <v>33</v>
      </c>
      <c r="E34" s="33">
        <f>'तृ. भाषा'!E34</f>
        <v>0</v>
      </c>
      <c r="F34" s="33">
        <f>गणित!G34</f>
        <v>0</v>
      </c>
      <c r="G34" s="33">
        <f>'विज्ञान '!G34</f>
        <v>0</v>
      </c>
      <c r="H34" s="44">
        <f>'समाज शास्र'!G34</f>
        <v>0</v>
      </c>
      <c r="I34" s="33">
        <f t="shared" si="6"/>
        <v>33</v>
      </c>
      <c r="J34" s="49">
        <f t="shared" si="0"/>
        <v>5.5</v>
      </c>
      <c r="K34" s="50" t="e">
        <f>RANK(J34,$J$10:$J$139,0)+COUNTIF($J$10:J34,J34)-1</f>
        <v>#REF!</v>
      </c>
      <c r="L34" s="44" t="str">
        <f t="shared" si="1"/>
        <v>D</v>
      </c>
      <c r="M34" s="44" t="str">
        <f t="shared" si="2"/>
        <v>D</v>
      </c>
      <c r="N34" s="44" t="str">
        <f t="shared" si="3"/>
        <v>D</v>
      </c>
      <c r="O34" s="33">
        <f t="shared" si="7"/>
        <v>6</v>
      </c>
      <c r="P34" s="42" t="str">
        <f t="shared" si="4"/>
        <v>F6</v>
      </c>
      <c r="Q34" s="12">
        <f>'आ.शा.शिक्षण'!H34</f>
        <v>0</v>
      </c>
      <c r="R34" s="33" t="str">
        <f t="shared" si="8"/>
        <v>D</v>
      </c>
      <c r="S34" s="12">
        <f>जलसुरक्षा!J34</f>
        <v>0</v>
      </c>
      <c r="T34" s="58" t="str">
        <f t="shared" si="5"/>
        <v>D</v>
      </c>
      <c r="U34" s="12">
        <f>संरक्षणशास्र!E34</f>
        <v>0</v>
      </c>
      <c r="V34" s="33" t="str">
        <f t="shared" si="9"/>
        <v>D</v>
      </c>
      <c r="W34" s="54"/>
    </row>
    <row r="35" spans="1:23" s="19" customFormat="1" ht="17.45" customHeight="1">
      <c r="A35" s="24">
        <f>'विद्य्र्थ्याची माहिती'!A35</f>
        <v>26</v>
      </c>
      <c r="B35" s="25">
        <f>'विद्य्र्थ्याची माहिती'!B35</f>
        <v>0</v>
      </c>
      <c r="C35" s="33">
        <f>प्र.भाषा!E35</f>
        <v>0</v>
      </c>
      <c r="D35" s="33">
        <f>NSQF!H35</f>
        <v>34</v>
      </c>
      <c r="E35" s="33">
        <f>'तृ. भाषा'!E35</f>
        <v>0</v>
      </c>
      <c r="F35" s="33">
        <f>गणित!G35</f>
        <v>0</v>
      </c>
      <c r="G35" s="33">
        <f>'विज्ञान '!G35</f>
        <v>0</v>
      </c>
      <c r="H35" s="44">
        <f>'समाज शास्र'!G35</f>
        <v>0</v>
      </c>
      <c r="I35" s="33">
        <f t="shared" si="6"/>
        <v>34</v>
      </c>
      <c r="J35" s="49">
        <f t="shared" si="0"/>
        <v>5.67</v>
      </c>
      <c r="K35" s="50" t="e">
        <f>RANK(J35,$J$10:$J$139,0)+COUNTIF($J$10:J35,J35)-1</f>
        <v>#REF!</v>
      </c>
      <c r="L35" s="44" t="str">
        <f t="shared" si="1"/>
        <v>D</v>
      </c>
      <c r="M35" s="44" t="str">
        <f t="shared" si="2"/>
        <v>D</v>
      </c>
      <c r="N35" s="44" t="str">
        <f t="shared" si="3"/>
        <v>D</v>
      </c>
      <c r="O35" s="33">
        <f t="shared" si="7"/>
        <v>6</v>
      </c>
      <c r="P35" s="42" t="str">
        <f t="shared" si="4"/>
        <v>F6</v>
      </c>
      <c r="Q35" s="12">
        <f>'आ.शा.शिक्षण'!H35</f>
        <v>0</v>
      </c>
      <c r="R35" s="33" t="str">
        <f t="shared" si="8"/>
        <v>D</v>
      </c>
      <c r="S35" s="12">
        <f>जलसुरक्षा!J35</f>
        <v>0</v>
      </c>
      <c r="T35" s="58" t="str">
        <f t="shared" si="5"/>
        <v>D</v>
      </c>
      <c r="U35" s="12">
        <f>संरक्षणशास्र!E35</f>
        <v>0</v>
      </c>
      <c r="V35" s="33" t="str">
        <f t="shared" si="9"/>
        <v>D</v>
      </c>
      <c r="W35" s="54"/>
    </row>
    <row r="36" spans="1:23" s="19" customFormat="1" ht="17.45" customHeight="1">
      <c r="A36" s="24">
        <f>'विद्य्र्थ्याची माहिती'!A36</f>
        <v>27</v>
      </c>
      <c r="B36" s="25">
        <f>'विद्य्र्थ्याची माहिती'!B36</f>
        <v>0</v>
      </c>
      <c r="C36" s="33">
        <f>प्र.भाषा!E36</f>
        <v>0</v>
      </c>
      <c r="D36" s="33">
        <f>NSQF!H36</f>
        <v>34</v>
      </c>
      <c r="E36" s="33">
        <f>'तृ. भाषा'!E36</f>
        <v>0</v>
      </c>
      <c r="F36" s="33">
        <f>गणित!G36</f>
        <v>0</v>
      </c>
      <c r="G36" s="33">
        <f>'विज्ञान '!G36</f>
        <v>0</v>
      </c>
      <c r="H36" s="44">
        <f>'समाज शास्र'!G36</f>
        <v>0</v>
      </c>
      <c r="I36" s="33">
        <f t="shared" si="6"/>
        <v>34</v>
      </c>
      <c r="J36" s="49">
        <f t="shared" si="0"/>
        <v>5.67</v>
      </c>
      <c r="K36" s="50" t="e">
        <f>RANK(J36,$J$10:$J$139,0)+COUNTIF($J$10:J36,J36)-1</f>
        <v>#REF!</v>
      </c>
      <c r="L36" s="44" t="str">
        <f t="shared" si="1"/>
        <v>D</v>
      </c>
      <c r="M36" s="44" t="str">
        <f t="shared" si="2"/>
        <v>D</v>
      </c>
      <c r="N36" s="44" t="str">
        <f t="shared" si="3"/>
        <v>D</v>
      </c>
      <c r="O36" s="33">
        <f t="shared" si="7"/>
        <v>6</v>
      </c>
      <c r="P36" s="42" t="str">
        <f t="shared" si="4"/>
        <v>F6</v>
      </c>
      <c r="Q36" s="12">
        <f>'आ.शा.शिक्षण'!H36</f>
        <v>0</v>
      </c>
      <c r="R36" s="33" t="str">
        <f t="shared" si="8"/>
        <v>D</v>
      </c>
      <c r="S36" s="12">
        <f>जलसुरक्षा!J36</f>
        <v>0</v>
      </c>
      <c r="T36" s="58" t="str">
        <f t="shared" si="5"/>
        <v>D</v>
      </c>
      <c r="U36" s="12">
        <f>संरक्षणशास्र!E36</f>
        <v>0</v>
      </c>
      <c r="V36" s="33" t="str">
        <f t="shared" si="9"/>
        <v>D</v>
      </c>
      <c r="W36" s="54"/>
    </row>
    <row r="37" spans="1:23" s="19" customFormat="1" ht="17.45" customHeight="1">
      <c r="A37" s="24">
        <f>'विद्य्र्थ्याची माहिती'!A37</f>
        <v>28</v>
      </c>
      <c r="B37" s="25">
        <f>'विद्य्र्थ्याची माहिती'!B37</f>
        <v>0</v>
      </c>
      <c r="C37" s="33">
        <f>प्र.भाषा!E37</f>
        <v>0</v>
      </c>
      <c r="D37" s="33">
        <f>NSQF!H37</f>
        <v>34</v>
      </c>
      <c r="E37" s="33">
        <f>'तृ. भाषा'!E37</f>
        <v>0</v>
      </c>
      <c r="F37" s="33">
        <f>गणित!G37</f>
        <v>0</v>
      </c>
      <c r="G37" s="33">
        <f>'विज्ञान '!G37</f>
        <v>0</v>
      </c>
      <c r="H37" s="44">
        <f>'समाज शास्र'!G37</f>
        <v>0</v>
      </c>
      <c r="I37" s="33">
        <f t="shared" si="6"/>
        <v>34</v>
      </c>
      <c r="J37" s="49">
        <f t="shared" si="0"/>
        <v>5.67</v>
      </c>
      <c r="K37" s="50" t="e">
        <f>RANK(J37,$J$10:$J$139,0)+COUNTIF($J$10:J37,J37)-1</f>
        <v>#REF!</v>
      </c>
      <c r="L37" s="44" t="str">
        <f t="shared" si="1"/>
        <v>D</v>
      </c>
      <c r="M37" s="44" t="str">
        <f t="shared" si="2"/>
        <v>D</v>
      </c>
      <c r="N37" s="44" t="str">
        <f t="shared" si="3"/>
        <v>D</v>
      </c>
      <c r="O37" s="33">
        <f t="shared" si="7"/>
        <v>6</v>
      </c>
      <c r="P37" s="42" t="str">
        <f t="shared" si="4"/>
        <v>F6</v>
      </c>
      <c r="Q37" s="12">
        <f>'आ.शा.शिक्षण'!H37</f>
        <v>0</v>
      </c>
      <c r="R37" s="33" t="str">
        <f t="shared" si="8"/>
        <v>D</v>
      </c>
      <c r="S37" s="12">
        <f>जलसुरक्षा!J37</f>
        <v>0</v>
      </c>
      <c r="T37" s="58" t="str">
        <f t="shared" si="5"/>
        <v>D</v>
      </c>
      <c r="U37" s="12">
        <f>संरक्षणशास्र!E37</f>
        <v>0</v>
      </c>
      <c r="V37" s="33" t="str">
        <f t="shared" si="9"/>
        <v>D</v>
      </c>
      <c r="W37" s="54"/>
    </row>
    <row r="38" spans="1:23" s="19" customFormat="1" ht="17.45" customHeight="1">
      <c r="A38" s="24">
        <f>'विद्य्र्थ्याची माहिती'!A38</f>
        <v>29</v>
      </c>
      <c r="B38" s="25">
        <f>'विद्य्र्थ्याची माहिती'!B38</f>
        <v>0</v>
      </c>
      <c r="C38" s="33">
        <f>प्र.भाषा!E38</f>
        <v>0</v>
      </c>
      <c r="D38" s="33">
        <f>NSQF!H38</f>
        <v>35</v>
      </c>
      <c r="E38" s="33">
        <f>'तृ. भाषा'!E38</f>
        <v>0</v>
      </c>
      <c r="F38" s="33">
        <f>गणित!G38</f>
        <v>0</v>
      </c>
      <c r="G38" s="33">
        <f>'विज्ञान '!G38</f>
        <v>0</v>
      </c>
      <c r="H38" s="44">
        <f>'समाज शास्र'!G38</f>
        <v>0</v>
      </c>
      <c r="I38" s="33">
        <f t="shared" si="6"/>
        <v>35</v>
      </c>
      <c r="J38" s="49">
        <f t="shared" si="0"/>
        <v>5.83</v>
      </c>
      <c r="K38" s="50" t="e">
        <f>RANK(J38,$J$10:$J$139,0)+COUNTIF($J$10:J38,J38)-1</f>
        <v>#REF!</v>
      </c>
      <c r="L38" s="44" t="str">
        <f t="shared" si="1"/>
        <v>D</v>
      </c>
      <c r="M38" s="44" t="str">
        <f t="shared" si="2"/>
        <v>D</v>
      </c>
      <c r="N38" s="44" t="str">
        <f t="shared" si="3"/>
        <v>D</v>
      </c>
      <c r="O38" s="33">
        <f t="shared" si="7"/>
        <v>5</v>
      </c>
      <c r="P38" s="42" t="str">
        <f t="shared" si="4"/>
        <v>F5</v>
      </c>
      <c r="Q38" s="12">
        <f>'आ.शा.शिक्षण'!H38</f>
        <v>0</v>
      </c>
      <c r="R38" s="33" t="str">
        <f t="shared" si="8"/>
        <v>D</v>
      </c>
      <c r="S38" s="12">
        <f>जलसुरक्षा!J38</f>
        <v>0</v>
      </c>
      <c r="T38" s="58" t="str">
        <f t="shared" si="5"/>
        <v>D</v>
      </c>
      <c r="U38" s="12">
        <f>संरक्षणशास्र!E38</f>
        <v>0</v>
      </c>
      <c r="V38" s="33" t="str">
        <f t="shared" si="9"/>
        <v>D</v>
      </c>
      <c r="W38" s="54"/>
    </row>
    <row r="39" spans="1:23" s="19" customFormat="1" ht="17.45" customHeight="1">
      <c r="A39" s="24">
        <f>'विद्य्र्थ्याची माहिती'!A39</f>
        <v>30</v>
      </c>
      <c r="B39" s="25">
        <f>'विद्य्र्थ्याची माहिती'!B39</f>
        <v>0</v>
      </c>
      <c r="C39" s="33">
        <f>प्र.भाषा!E39</f>
        <v>0</v>
      </c>
      <c r="D39" s="33">
        <f>NSQF!H39</f>
        <v>35</v>
      </c>
      <c r="E39" s="33">
        <f>'तृ. भाषा'!E39</f>
        <v>0</v>
      </c>
      <c r="F39" s="33">
        <f>गणित!G39</f>
        <v>0</v>
      </c>
      <c r="G39" s="33">
        <f>'विज्ञान '!G39</f>
        <v>0</v>
      </c>
      <c r="H39" s="44">
        <f>'समाज शास्र'!G39</f>
        <v>0</v>
      </c>
      <c r="I39" s="33">
        <f t="shared" si="6"/>
        <v>35</v>
      </c>
      <c r="J39" s="49">
        <f t="shared" si="0"/>
        <v>5.83</v>
      </c>
      <c r="K39" s="50" t="e">
        <f>RANK(J39,$J$10:$J$139,0)+COUNTIF($J$10:J39,J39)-1</f>
        <v>#REF!</v>
      </c>
      <c r="L39" s="44" t="str">
        <f t="shared" si="1"/>
        <v>D</v>
      </c>
      <c r="M39" s="44" t="str">
        <f t="shared" si="2"/>
        <v>D</v>
      </c>
      <c r="N39" s="44" t="str">
        <f t="shared" si="3"/>
        <v>D</v>
      </c>
      <c r="O39" s="33">
        <f t="shared" si="7"/>
        <v>5</v>
      </c>
      <c r="P39" s="42" t="str">
        <f t="shared" si="4"/>
        <v>F5</v>
      </c>
      <c r="Q39" s="12">
        <f>'आ.शा.शिक्षण'!H39</f>
        <v>0</v>
      </c>
      <c r="R39" s="33" t="str">
        <f t="shared" si="8"/>
        <v>D</v>
      </c>
      <c r="S39" s="12">
        <f>जलसुरक्षा!J39</f>
        <v>0</v>
      </c>
      <c r="T39" s="58" t="str">
        <f t="shared" si="5"/>
        <v>D</v>
      </c>
      <c r="U39" s="12">
        <f>संरक्षणशास्र!E39</f>
        <v>0</v>
      </c>
      <c r="V39" s="33" t="str">
        <f t="shared" si="9"/>
        <v>D</v>
      </c>
      <c r="W39" s="54"/>
    </row>
    <row r="40" spans="1:23" s="19" customFormat="1" ht="17.45" customHeight="1">
      <c r="A40" s="24">
        <f>'विद्य्र्थ्याची माहिती'!A40</f>
        <v>31</v>
      </c>
      <c r="B40" s="25">
        <f>'विद्य्र्थ्याची माहिती'!B40</f>
        <v>0</v>
      </c>
      <c r="C40" s="33">
        <f>प्र.भाषा!E40</f>
        <v>0</v>
      </c>
      <c r="D40" s="33">
        <f>NSQF!H40</f>
        <v>35</v>
      </c>
      <c r="E40" s="33">
        <f>'तृ. भाषा'!E40</f>
        <v>0</v>
      </c>
      <c r="F40" s="33">
        <f>गणित!G40</f>
        <v>0</v>
      </c>
      <c r="G40" s="33">
        <f>'विज्ञान '!G40</f>
        <v>0</v>
      </c>
      <c r="H40" s="44">
        <f>'समाज शास्र'!G40</f>
        <v>0</v>
      </c>
      <c r="I40" s="33">
        <f t="shared" si="6"/>
        <v>35</v>
      </c>
      <c r="J40" s="49">
        <f t="shared" si="0"/>
        <v>5.83</v>
      </c>
      <c r="K40" s="50" t="e">
        <f>RANK(J40,$J$10:$J$139,0)+COUNTIF($J$10:J40,J40)-1</f>
        <v>#REF!</v>
      </c>
      <c r="L40" s="44" t="str">
        <f t="shared" si="1"/>
        <v>D</v>
      </c>
      <c r="M40" s="44" t="str">
        <f t="shared" si="2"/>
        <v>D</v>
      </c>
      <c r="N40" s="44" t="str">
        <f t="shared" si="3"/>
        <v>D</v>
      </c>
      <c r="O40" s="33">
        <f t="shared" si="7"/>
        <v>5</v>
      </c>
      <c r="P40" s="42" t="str">
        <f t="shared" si="4"/>
        <v>F5</v>
      </c>
      <c r="Q40" s="12">
        <f>'आ.शा.शिक्षण'!H40</f>
        <v>0</v>
      </c>
      <c r="R40" s="33" t="str">
        <f t="shared" si="8"/>
        <v>D</v>
      </c>
      <c r="S40" s="12">
        <f>जलसुरक्षा!J40</f>
        <v>0</v>
      </c>
      <c r="T40" s="58" t="str">
        <f t="shared" si="5"/>
        <v>D</v>
      </c>
      <c r="U40" s="12">
        <f>संरक्षणशास्र!E40</f>
        <v>0</v>
      </c>
      <c r="V40" s="33" t="str">
        <f t="shared" si="9"/>
        <v>D</v>
      </c>
      <c r="W40" s="54"/>
    </row>
    <row r="41" spans="1:23" s="19" customFormat="1" ht="17.45" customHeight="1">
      <c r="A41" s="24">
        <f>'विद्य्र्थ्याची माहिती'!A41</f>
        <v>32</v>
      </c>
      <c r="B41" s="25">
        <f>'विद्य्र्थ्याची माहिती'!B41</f>
        <v>0</v>
      </c>
      <c r="C41" s="33">
        <f>प्र.भाषा!E41</f>
        <v>0</v>
      </c>
      <c r="D41" s="33">
        <f>NSQF!H41</f>
        <v>36</v>
      </c>
      <c r="E41" s="33">
        <f>'तृ. भाषा'!E41</f>
        <v>0</v>
      </c>
      <c r="F41" s="33">
        <f>गणित!G41</f>
        <v>0</v>
      </c>
      <c r="G41" s="33">
        <f>'विज्ञान '!G41</f>
        <v>0</v>
      </c>
      <c r="H41" s="44">
        <f>'समाज शास्र'!G41</f>
        <v>0</v>
      </c>
      <c r="I41" s="33">
        <f t="shared" si="6"/>
        <v>36</v>
      </c>
      <c r="J41" s="49">
        <f t="shared" si="0"/>
        <v>6</v>
      </c>
      <c r="K41" s="50" t="e">
        <f>RANK(J41,$J$10:$J$139,0)+COUNTIF($J$10:J41,J41)-1</f>
        <v>#REF!</v>
      </c>
      <c r="L41" s="44" t="str">
        <f t="shared" si="1"/>
        <v>D</v>
      </c>
      <c r="M41" s="44" t="str">
        <f t="shared" si="2"/>
        <v>D</v>
      </c>
      <c r="N41" s="44" t="str">
        <f t="shared" si="3"/>
        <v>D</v>
      </c>
      <c r="O41" s="33">
        <f t="shared" si="7"/>
        <v>5</v>
      </c>
      <c r="P41" s="42" t="str">
        <f t="shared" si="4"/>
        <v>F5</v>
      </c>
      <c r="Q41" s="12">
        <f>'आ.शा.शिक्षण'!H41</f>
        <v>0</v>
      </c>
      <c r="R41" s="33" t="str">
        <f t="shared" si="8"/>
        <v>D</v>
      </c>
      <c r="S41" s="12">
        <f>जलसुरक्षा!J41</f>
        <v>0</v>
      </c>
      <c r="T41" s="58" t="str">
        <f t="shared" si="5"/>
        <v>D</v>
      </c>
      <c r="U41" s="12">
        <f>संरक्षणशास्र!E41</f>
        <v>0</v>
      </c>
      <c r="V41" s="33" t="str">
        <f t="shared" si="9"/>
        <v>D</v>
      </c>
      <c r="W41" s="54"/>
    </row>
    <row r="42" spans="1:23" s="19" customFormat="1" ht="17.45" customHeight="1">
      <c r="A42" s="24">
        <f>'विद्य्र्थ्याची माहिती'!A42</f>
        <v>33</v>
      </c>
      <c r="B42" s="25">
        <f>'विद्य्र्थ्याची माहिती'!B42</f>
        <v>0</v>
      </c>
      <c r="C42" s="33">
        <f>प्र.भाषा!E42</f>
        <v>0</v>
      </c>
      <c r="D42" s="33">
        <f>NSQF!H42</f>
        <v>36</v>
      </c>
      <c r="E42" s="33">
        <f>'तृ. भाषा'!E42</f>
        <v>0</v>
      </c>
      <c r="F42" s="33">
        <f>गणित!G42</f>
        <v>0</v>
      </c>
      <c r="G42" s="33">
        <f>'विज्ञान '!G42</f>
        <v>0</v>
      </c>
      <c r="H42" s="44">
        <f>'समाज शास्र'!G42</f>
        <v>0</v>
      </c>
      <c r="I42" s="33">
        <f t="shared" si="6"/>
        <v>36</v>
      </c>
      <c r="J42" s="49">
        <f t="shared" si="0"/>
        <v>6</v>
      </c>
      <c r="K42" s="50" t="e">
        <f>RANK(J42,$J$10:$J$139,0)+COUNTIF($J$10:J42,J42)-1</f>
        <v>#REF!</v>
      </c>
      <c r="L42" s="44" t="str">
        <f t="shared" si="1"/>
        <v>D</v>
      </c>
      <c r="M42" s="44" t="str">
        <f t="shared" si="2"/>
        <v>D</v>
      </c>
      <c r="N42" s="44" t="str">
        <f t="shared" si="3"/>
        <v>D</v>
      </c>
      <c r="O42" s="33">
        <f t="shared" si="7"/>
        <v>5</v>
      </c>
      <c r="P42" s="42" t="str">
        <f t="shared" si="4"/>
        <v>F5</v>
      </c>
      <c r="Q42" s="12">
        <f>'आ.शा.शिक्षण'!H42</f>
        <v>0</v>
      </c>
      <c r="R42" s="33" t="str">
        <f t="shared" si="8"/>
        <v>D</v>
      </c>
      <c r="S42" s="12">
        <f>जलसुरक्षा!J42</f>
        <v>0</v>
      </c>
      <c r="T42" s="58" t="str">
        <f t="shared" si="5"/>
        <v>D</v>
      </c>
      <c r="U42" s="12">
        <f>संरक्षणशास्र!E42</f>
        <v>0</v>
      </c>
      <c r="V42" s="33" t="str">
        <f t="shared" si="9"/>
        <v>D</v>
      </c>
      <c r="W42" s="54"/>
    </row>
    <row r="43" spans="1:23" s="19" customFormat="1" ht="17.45" customHeight="1">
      <c r="A43" s="24">
        <f>'विद्य्र्थ्याची माहिती'!A43</f>
        <v>34</v>
      </c>
      <c r="B43" s="25">
        <f>'विद्य्र्थ्याची माहिती'!B43</f>
        <v>0</v>
      </c>
      <c r="C43" s="33">
        <f>प्र.भाषा!E43</f>
        <v>0</v>
      </c>
      <c r="D43" s="33">
        <f>NSQF!H43</f>
        <v>37</v>
      </c>
      <c r="E43" s="33">
        <f>'तृ. भाषा'!E43</f>
        <v>0</v>
      </c>
      <c r="F43" s="33">
        <f>गणित!G43</f>
        <v>0</v>
      </c>
      <c r="G43" s="33">
        <f>'विज्ञान '!G43</f>
        <v>0</v>
      </c>
      <c r="H43" s="44">
        <f>'समाज शास्र'!G43</f>
        <v>0</v>
      </c>
      <c r="I43" s="33">
        <f t="shared" si="6"/>
        <v>37</v>
      </c>
      <c r="J43" s="49">
        <f t="shared" si="0"/>
        <v>6.17</v>
      </c>
      <c r="K43" s="50" t="e">
        <f>RANK(J43,$J$10:$J$139,0)+COUNTIF($J$10:J43,J43)-1</f>
        <v>#REF!</v>
      </c>
      <c r="L43" s="44" t="str">
        <f t="shared" si="1"/>
        <v>D</v>
      </c>
      <c r="M43" s="44" t="str">
        <f t="shared" si="2"/>
        <v>D</v>
      </c>
      <c r="N43" s="44" t="str">
        <f t="shared" si="3"/>
        <v>D</v>
      </c>
      <c r="O43" s="33">
        <f t="shared" si="7"/>
        <v>5</v>
      </c>
      <c r="P43" s="42" t="str">
        <f t="shared" si="4"/>
        <v>F5</v>
      </c>
      <c r="Q43" s="12">
        <f>'आ.शा.शिक्षण'!H43</f>
        <v>0</v>
      </c>
      <c r="R43" s="33" t="str">
        <f t="shared" si="8"/>
        <v>D</v>
      </c>
      <c r="S43" s="12">
        <f>जलसुरक्षा!J43</f>
        <v>0</v>
      </c>
      <c r="T43" s="58" t="str">
        <f t="shared" si="5"/>
        <v>D</v>
      </c>
      <c r="U43" s="12">
        <f>संरक्षणशास्र!E43</f>
        <v>0</v>
      </c>
      <c r="V43" s="33" t="str">
        <f t="shared" si="9"/>
        <v>D</v>
      </c>
      <c r="W43" s="54"/>
    </row>
    <row r="44" spans="1:23" s="19" customFormat="1" ht="17.45" customHeight="1">
      <c r="A44" s="24">
        <f>'विद्य्र्थ्याची माहिती'!A44</f>
        <v>35</v>
      </c>
      <c r="B44" s="25">
        <f>'विद्य्र्थ्याची माहिती'!B44</f>
        <v>0</v>
      </c>
      <c r="C44" s="33">
        <f>प्र.भाषा!E44</f>
        <v>0</v>
      </c>
      <c r="D44" s="33">
        <f>NSQF!H44</f>
        <v>37</v>
      </c>
      <c r="E44" s="33">
        <f>'तृ. भाषा'!E44</f>
        <v>0</v>
      </c>
      <c r="F44" s="33">
        <f>गणित!G44</f>
        <v>0</v>
      </c>
      <c r="G44" s="33">
        <f>'विज्ञान '!G44</f>
        <v>0</v>
      </c>
      <c r="H44" s="44">
        <f>'समाज शास्र'!G44</f>
        <v>0</v>
      </c>
      <c r="I44" s="33">
        <f t="shared" si="6"/>
        <v>37</v>
      </c>
      <c r="J44" s="49">
        <f t="shared" si="0"/>
        <v>6.17</v>
      </c>
      <c r="K44" s="50" t="e">
        <f>RANK(J44,$J$10:$J$139,0)+COUNTIF($J$10:J44,J44)-1</f>
        <v>#REF!</v>
      </c>
      <c r="L44" s="44" t="str">
        <f t="shared" si="1"/>
        <v>D</v>
      </c>
      <c r="M44" s="44" t="str">
        <f t="shared" si="2"/>
        <v>D</v>
      </c>
      <c r="N44" s="44" t="str">
        <f t="shared" si="3"/>
        <v>D</v>
      </c>
      <c r="O44" s="33">
        <f t="shared" si="7"/>
        <v>5</v>
      </c>
      <c r="P44" s="42" t="str">
        <f t="shared" si="4"/>
        <v>F5</v>
      </c>
      <c r="Q44" s="12">
        <f>'आ.शा.शिक्षण'!H44</f>
        <v>0</v>
      </c>
      <c r="R44" s="33" t="str">
        <f t="shared" si="8"/>
        <v>D</v>
      </c>
      <c r="S44" s="12">
        <f>जलसुरक्षा!J44</f>
        <v>0</v>
      </c>
      <c r="T44" s="58" t="str">
        <f t="shared" si="5"/>
        <v>D</v>
      </c>
      <c r="U44" s="12">
        <f>संरक्षणशास्र!E44</f>
        <v>0</v>
      </c>
      <c r="V44" s="33" t="str">
        <f t="shared" si="9"/>
        <v>D</v>
      </c>
      <c r="W44" s="54"/>
    </row>
    <row r="45" spans="1:23" s="19" customFormat="1" ht="17.45" customHeight="1">
      <c r="A45" s="24">
        <f>'विद्य्र्थ्याची माहिती'!A45</f>
        <v>36</v>
      </c>
      <c r="B45" s="25">
        <f>'विद्य्र्थ्याची माहिती'!B45</f>
        <v>0</v>
      </c>
      <c r="C45" s="33">
        <f>प्र.भाषा!E45</f>
        <v>0</v>
      </c>
      <c r="D45" s="33">
        <f>NSQF!H45</f>
        <v>37</v>
      </c>
      <c r="E45" s="33">
        <f>'तृ. भाषा'!E45</f>
        <v>0</v>
      </c>
      <c r="F45" s="33">
        <f>गणित!G45</f>
        <v>0</v>
      </c>
      <c r="G45" s="33">
        <f>'विज्ञान '!G45</f>
        <v>0</v>
      </c>
      <c r="H45" s="44">
        <f>'समाज शास्र'!G45</f>
        <v>0</v>
      </c>
      <c r="I45" s="33">
        <f t="shared" si="6"/>
        <v>37</v>
      </c>
      <c r="J45" s="49">
        <f t="shared" si="0"/>
        <v>6.17</v>
      </c>
      <c r="K45" s="50" t="e">
        <f>RANK(J45,$J$10:$J$139,0)+COUNTIF($J$10:J45,J45)-1</f>
        <v>#REF!</v>
      </c>
      <c r="L45" s="44" t="str">
        <f t="shared" si="1"/>
        <v>D</v>
      </c>
      <c r="M45" s="44" t="str">
        <f t="shared" si="2"/>
        <v>D</v>
      </c>
      <c r="N45" s="44" t="str">
        <f t="shared" si="3"/>
        <v>D</v>
      </c>
      <c r="O45" s="33">
        <f t="shared" si="7"/>
        <v>5</v>
      </c>
      <c r="P45" s="42" t="str">
        <f t="shared" si="4"/>
        <v>F5</v>
      </c>
      <c r="Q45" s="12">
        <f>'आ.शा.शिक्षण'!H45</f>
        <v>0</v>
      </c>
      <c r="R45" s="33" t="str">
        <f t="shared" si="8"/>
        <v>D</v>
      </c>
      <c r="S45" s="12">
        <f>जलसुरक्षा!J45</f>
        <v>0</v>
      </c>
      <c r="T45" s="58" t="str">
        <f t="shared" si="5"/>
        <v>D</v>
      </c>
      <c r="U45" s="12">
        <f>संरक्षणशास्र!E45</f>
        <v>0</v>
      </c>
      <c r="V45" s="33" t="str">
        <f t="shared" si="9"/>
        <v>D</v>
      </c>
      <c r="W45" s="54"/>
    </row>
    <row r="46" spans="1:23" s="19" customFormat="1" ht="17.45" customHeight="1">
      <c r="A46" s="24">
        <f>'विद्य्र्थ्याची माहिती'!A46</f>
        <v>37</v>
      </c>
      <c r="B46" s="25">
        <f>'विद्य्र्थ्याची माहिती'!B46</f>
        <v>0</v>
      </c>
      <c r="C46" s="33">
        <f>प्र.भाषा!E46</f>
        <v>0</v>
      </c>
      <c r="D46" s="33">
        <f>NSQF!H46</f>
        <v>38</v>
      </c>
      <c r="E46" s="33">
        <f>'तृ. भाषा'!E46</f>
        <v>0</v>
      </c>
      <c r="F46" s="33">
        <f>गणित!G46</f>
        <v>0</v>
      </c>
      <c r="G46" s="33">
        <f>'विज्ञान '!G46</f>
        <v>0</v>
      </c>
      <c r="H46" s="44">
        <f>'समाज शास्र'!G46</f>
        <v>0</v>
      </c>
      <c r="I46" s="33">
        <f t="shared" si="6"/>
        <v>38</v>
      </c>
      <c r="J46" s="49">
        <f t="shared" si="0"/>
        <v>6.33</v>
      </c>
      <c r="K46" s="50" t="e">
        <f>RANK(J46,$J$10:$J$139,0)+COUNTIF($J$10:J46,J46)-1</f>
        <v>#REF!</v>
      </c>
      <c r="L46" s="44" t="str">
        <f t="shared" si="1"/>
        <v>D</v>
      </c>
      <c r="M46" s="44" t="str">
        <f t="shared" si="2"/>
        <v>D</v>
      </c>
      <c r="N46" s="44" t="str">
        <f t="shared" si="3"/>
        <v>D</v>
      </c>
      <c r="O46" s="33">
        <f t="shared" si="7"/>
        <v>5</v>
      </c>
      <c r="P46" s="42" t="str">
        <f t="shared" si="4"/>
        <v>F5</v>
      </c>
      <c r="Q46" s="12">
        <f>'आ.शा.शिक्षण'!H46</f>
        <v>0</v>
      </c>
      <c r="R46" s="33" t="str">
        <f t="shared" si="8"/>
        <v>D</v>
      </c>
      <c r="S46" s="12">
        <f>जलसुरक्षा!J46</f>
        <v>0</v>
      </c>
      <c r="T46" s="58" t="str">
        <f t="shared" si="5"/>
        <v>D</v>
      </c>
      <c r="U46" s="12">
        <f>संरक्षणशास्र!E46</f>
        <v>0</v>
      </c>
      <c r="V46" s="33" t="str">
        <f t="shared" si="9"/>
        <v>D</v>
      </c>
      <c r="W46" s="54"/>
    </row>
    <row r="47" spans="1:23" s="19" customFormat="1" ht="17.45" customHeight="1">
      <c r="A47" s="24">
        <f>'विद्य्र्थ्याची माहिती'!A47</f>
        <v>38</v>
      </c>
      <c r="B47" s="25">
        <f>'विद्य्र्थ्याची माहिती'!B47</f>
        <v>0</v>
      </c>
      <c r="C47" s="33">
        <f>प्र.भाषा!E47</f>
        <v>0</v>
      </c>
      <c r="D47" s="33">
        <f>NSQF!H47</f>
        <v>38</v>
      </c>
      <c r="E47" s="33">
        <f>'तृ. भाषा'!E47</f>
        <v>0</v>
      </c>
      <c r="F47" s="33">
        <f>गणित!G47</f>
        <v>0</v>
      </c>
      <c r="G47" s="33">
        <f>'विज्ञान '!G47</f>
        <v>0</v>
      </c>
      <c r="H47" s="44">
        <f>'समाज शास्र'!G47</f>
        <v>0</v>
      </c>
      <c r="I47" s="33">
        <f t="shared" si="6"/>
        <v>38</v>
      </c>
      <c r="J47" s="49">
        <f t="shared" si="0"/>
        <v>6.33</v>
      </c>
      <c r="K47" s="50" t="e">
        <f>RANK(J47,$J$10:$J$139,0)+COUNTIF($J$10:J47,J47)-1</f>
        <v>#REF!</v>
      </c>
      <c r="L47" s="44" t="str">
        <f t="shared" si="1"/>
        <v>D</v>
      </c>
      <c r="M47" s="44" t="str">
        <f t="shared" si="2"/>
        <v>D</v>
      </c>
      <c r="N47" s="44" t="str">
        <f t="shared" si="3"/>
        <v>D</v>
      </c>
      <c r="O47" s="33">
        <f t="shared" si="7"/>
        <v>5</v>
      </c>
      <c r="P47" s="42" t="str">
        <f t="shared" si="4"/>
        <v>F5</v>
      </c>
      <c r="Q47" s="12">
        <f>'आ.शा.शिक्षण'!H47</f>
        <v>0</v>
      </c>
      <c r="R47" s="33" t="str">
        <f t="shared" si="8"/>
        <v>D</v>
      </c>
      <c r="S47" s="12">
        <f>जलसुरक्षा!J47</f>
        <v>0</v>
      </c>
      <c r="T47" s="58" t="str">
        <f t="shared" si="5"/>
        <v>D</v>
      </c>
      <c r="U47" s="12">
        <f>संरक्षणशास्र!E47</f>
        <v>0</v>
      </c>
      <c r="V47" s="33" t="str">
        <f t="shared" si="9"/>
        <v>D</v>
      </c>
      <c r="W47" s="54"/>
    </row>
    <row r="48" spans="1:23" s="19" customFormat="1" ht="17.45" customHeight="1">
      <c r="A48" s="24">
        <f>'विद्य्र्थ्याची माहिती'!A48</f>
        <v>39</v>
      </c>
      <c r="B48" s="25">
        <f>'विद्य्र्थ्याची माहिती'!B48</f>
        <v>0</v>
      </c>
      <c r="C48" s="33">
        <f>प्र.भाषा!E48</f>
        <v>0</v>
      </c>
      <c r="D48" s="33">
        <f>NSQF!H48</f>
        <v>38</v>
      </c>
      <c r="E48" s="33">
        <f>'तृ. भाषा'!E48</f>
        <v>0</v>
      </c>
      <c r="F48" s="33">
        <f>गणित!G48</f>
        <v>0</v>
      </c>
      <c r="G48" s="33">
        <f>'विज्ञान '!G48</f>
        <v>0</v>
      </c>
      <c r="H48" s="44">
        <f>'समाज शास्र'!G48</f>
        <v>0</v>
      </c>
      <c r="I48" s="33">
        <f t="shared" si="6"/>
        <v>38</v>
      </c>
      <c r="J48" s="49">
        <f t="shared" si="0"/>
        <v>6.33</v>
      </c>
      <c r="K48" s="50" t="e">
        <f>RANK(J48,$J$10:$J$139,0)+COUNTIF($J$10:J48,J48)-1</f>
        <v>#REF!</v>
      </c>
      <c r="L48" s="44" t="str">
        <f t="shared" si="1"/>
        <v>D</v>
      </c>
      <c r="M48" s="44" t="str">
        <f t="shared" si="2"/>
        <v>D</v>
      </c>
      <c r="N48" s="44" t="str">
        <f t="shared" si="3"/>
        <v>D</v>
      </c>
      <c r="O48" s="33">
        <f t="shared" si="7"/>
        <v>5</v>
      </c>
      <c r="P48" s="42" t="str">
        <f t="shared" si="4"/>
        <v>F5</v>
      </c>
      <c r="Q48" s="12">
        <f>'आ.शा.शिक्षण'!H48</f>
        <v>0</v>
      </c>
      <c r="R48" s="33" t="str">
        <f t="shared" si="8"/>
        <v>D</v>
      </c>
      <c r="S48" s="12">
        <f>जलसुरक्षा!J48</f>
        <v>0</v>
      </c>
      <c r="T48" s="58" t="str">
        <f t="shared" si="5"/>
        <v>D</v>
      </c>
      <c r="U48" s="12">
        <f>संरक्षणशास्र!E48</f>
        <v>0</v>
      </c>
      <c r="V48" s="33" t="str">
        <f t="shared" si="9"/>
        <v>D</v>
      </c>
      <c r="W48" s="54"/>
    </row>
    <row r="49" spans="1:23" s="19" customFormat="1" ht="17.45" customHeight="1">
      <c r="A49" s="24">
        <f>'विद्य्र्थ्याची माहिती'!A49</f>
        <v>40</v>
      </c>
      <c r="B49" s="25">
        <f>'विद्य्र्थ्याची माहिती'!B49</f>
        <v>0</v>
      </c>
      <c r="C49" s="33">
        <f>प्र.भाषा!E49</f>
        <v>0</v>
      </c>
      <c r="D49" s="33">
        <f>NSQF!H49</f>
        <v>39</v>
      </c>
      <c r="E49" s="33">
        <f>'तृ. भाषा'!E49</f>
        <v>0</v>
      </c>
      <c r="F49" s="33">
        <f>गणित!G49</f>
        <v>0</v>
      </c>
      <c r="G49" s="33">
        <f>'विज्ञान '!G49</f>
        <v>0</v>
      </c>
      <c r="H49" s="44">
        <f>'समाज शास्र'!G49</f>
        <v>0</v>
      </c>
      <c r="I49" s="33">
        <f t="shared" si="6"/>
        <v>39</v>
      </c>
      <c r="J49" s="49">
        <f t="shared" si="0"/>
        <v>6.5</v>
      </c>
      <c r="K49" s="50" t="e">
        <f>RANK(J49,$J$10:$J$139,0)+COUNTIF($J$10:J49,J49)-1</f>
        <v>#REF!</v>
      </c>
      <c r="L49" s="44" t="str">
        <f t="shared" si="1"/>
        <v>D</v>
      </c>
      <c r="M49" s="44" t="str">
        <f t="shared" si="2"/>
        <v>D</v>
      </c>
      <c r="N49" s="44" t="str">
        <f t="shared" si="3"/>
        <v>D</v>
      </c>
      <c r="O49" s="33">
        <f t="shared" si="7"/>
        <v>5</v>
      </c>
      <c r="P49" s="42" t="str">
        <f t="shared" si="4"/>
        <v>F5</v>
      </c>
      <c r="Q49" s="12">
        <f>'आ.शा.शिक्षण'!H49</f>
        <v>0</v>
      </c>
      <c r="R49" s="33" t="str">
        <f t="shared" si="8"/>
        <v>D</v>
      </c>
      <c r="S49" s="12">
        <f>जलसुरक्षा!J49</f>
        <v>0</v>
      </c>
      <c r="T49" s="58" t="str">
        <f t="shared" si="5"/>
        <v>D</v>
      </c>
      <c r="U49" s="12">
        <f>संरक्षणशास्र!E49</f>
        <v>0</v>
      </c>
      <c r="V49" s="33" t="str">
        <f t="shared" si="9"/>
        <v>D</v>
      </c>
      <c r="W49" s="54"/>
    </row>
    <row r="50" spans="1:23" s="19" customFormat="1" ht="17.45" customHeight="1">
      <c r="A50" s="24">
        <f>'विद्य्र्थ्याची माहिती'!A50</f>
        <v>41</v>
      </c>
      <c r="B50" s="25">
        <f>'विद्य्र्थ्याची माहिती'!B50</f>
        <v>0</v>
      </c>
      <c r="C50" s="33">
        <f>प्र.भाषा!E50</f>
        <v>0</v>
      </c>
      <c r="D50" s="33">
        <f>NSQF!H50</f>
        <v>39</v>
      </c>
      <c r="E50" s="33">
        <f>'तृ. भाषा'!E50</f>
        <v>0</v>
      </c>
      <c r="F50" s="33">
        <f>गणित!G50</f>
        <v>0</v>
      </c>
      <c r="G50" s="33">
        <f>'विज्ञान '!G50</f>
        <v>0</v>
      </c>
      <c r="H50" s="44">
        <f>'समाज शास्र'!G50</f>
        <v>0</v>
      </c>
      <c r="I50" s="33">
        <f t="shared" si="6"/>
        <v>39</v>
      </c>
      <c r="J50" s="49">
        <f t="shared" si="0"/>
        <v>6.5</v>
      </c>
      <c r="K50" s="50" t="e">
        <f>RANK(J50,$J$10:$J$139,0)+COUNTIF($J$10:J50,J50)-1</f>
        <v>#REF!</v>
      </c>
      <c r="L50" s="44" t="str">
        <f t="shared" si="1"/>
        <v>D</v>
      </c>
      <c r="M50" s="44" t="str">
        <f t="shared" si="2"/>
        <v>D</v>
      </c>
      <c r="N50" s="44" t="str">
        <f t="shared" si="3"/>
        <v>D</v>
      </c>
      <c r="O50" s="33">
        <f t="shared" si="7"/>
        <v>5</v>
      </c>
      <c r="P50" s="42" t="str">
        <f t="shared" si="4"/>
        <v>F5</v>
      </c>
      <c r="Q50" s="12">
        <f>'आ.शा.शिक्षण'!H50</f>
        <v>0</v>
      </c>
      <c r="R50" s="33" t="str">
        <f t="shared" si="8"/>
        <v>D</v>
      </c>
      <c r="S50" s="12">
        <f>जलसुरक्षा!J50</f>
        <v>0</v>
      </c>
      <c r="T50" s="58" t="str">
        <f t="shared" si="5"/>
        <v>D</v>
      </c>
      <c r="U50" s="12">
        <f>संरक्षणशास्र!E50</f>
        <v>0</v>
      </c>
      <c r="V50" s="33" t="str">
        <f t="shared" si="9"/>
        <v>D</v>
      </c>
      <c r="W50" s="54"/>
    </row>
    <row r="51" spans="1:23" s="19" customFormat="1" ht="17.45" customHeight="1">
      <c r="A51" s="24">
        <f>'विद्य्र्थ्याची माहिती'!A51</f>
        <v>42</v>
      </c>
      <c r="B51" s="25">
        <f>'विद्य्र्थ्याची माहिती'!B51</f>
        <v>0</v>
      </c>
      <c r="C51" s="33">
        <f>प्र.भाषा!E51</f>
        <v>0</v>
      </c>
      <c r="D51" s="33">
        <f>NSQF!H51</f>
        <v>40</v>
      </c>
      <c r="E51" s="33">
        <f>'तृ. भाषा'!E51</f>
        <v>0</v>
      </c>
      <c r="F51" s="33">
        <f>गणित!G51</f>
        <v>0</v>
      </c>
      <c r="G51" s="33">
        <f>'विज्ञान '!G51</f>
        <v>0</v>
      </c>
      <c r="H51" s="44">
        <f>'समाज शास्र'!G51</f>
        <v>0</v>
      </c>
      <c r="I51" s="33">
        <f t="shared" si="6"/>
        <v>40</v>
      </c>
      <c r="J51" s="49">
        <f t="shared" si="0"/>
        <v>6.67</v>
      </c>
      <c r="K51" s="50" t="e">
        <f>RANK(J51,$J$10:$J$139,0)+COUNTIF($J$10:J51,J51)-1</f>
        <v>#REF!</v>
      </c>
      <c r="L51" s="44" t="str">
        <f t="shared" si="1"/>
        <v>D</v>
      </c>
      <c r="M51" s="44" t="str">
        <f t="shared" si="2"/>
        <v>D</v>
      </c>
      <c r="N51" s="44" t="str">
        <f t="shared" si="3"/>
        <v>D</v>
      </c>
      <c r="O51" s="33">
        <f t="shared" si="7"/>
        <v>5</v>
      </c>
      <c r="P51" s="42" t="str">
        <f t="shared" si="4"/>
        <v>F5</v>
      </c>
      <c r="Q51" s="12">
        <f>'आ.शा.शिक्षण'!H51</f>
        <v>0</v>
      </c>
      <c r="R51" s="33" t="str">
        <f t="shared" si="8"/>
        <v>D</v>
      </c>
      <c r="S51" s="12">
        <f>जलसुरक्षा!J51</f>
        <v>0</v>
      </c>
      <c r="T51" s="58" t="str">
        <f t="shared" si="5"/>
        <v>D</v>
      </c>
      <c r="U51" s="12">
        <f>संरक्षणशास्र!E51</f>
        <v>0</v>
      </c>
      <c r="V51" s="33" t="str">
        <f t="shared" si="9"/>
        <v>D</v>
      </c>
      <c r="W51" s="54"/>
    </row>
    <row r="52" spans="1:23" s="19" customFormat="1" ht="17.45" customHeight="1">
      <c r="A52" s="24">
        <f>'विद्य्र्थ्याची माहिती'!A52</f>
        <v>43</v>
      </c>
      <c r="B52" s="25">
        <f>'विद्य्र्थ्याची माहिती'!B52</f>
        <v>0</v>
      </c>
      <c r="C52" s="33">
        <f>प्र.भाषा!E52</f>
        <v>0</v>
      </c>
      <c r="D52" s="33">
        <f>NSQF!H52</f>
        <v>40</v>
      </c>
      <c r="E52" s="33">
        <f>'तृ. भाषा'!E52</f>
        <v>0</v>
      </c>
      <c r="F52" s="33">
        <f>गणित!G52</f>
        <v>0</v>
      </c>
      <c r="G52" s="33">
        <f>'विज्ञान '!G52</f>
        <v>0</v>
      </c>
      <c r="H52" s="44">
        <f>'समाज शास्र'!G52</f>
        <v>0</v>
      </c>
      <c r="I52" s="33">
        <f t="shared" si="6"/>
        <v>40</v>
      </c>
      <c r="J52" s="49">
        <f t="shared" si="0"/>
        <v>6.67</v>
      </c>
      <c r="K52" s="50" t="e">
        <f>RANK(J52,$J$10:$J$139,0)+COUNTIF($J$10:J52,J52)-1</f>
        <v>#REF!</v>
      </c>
      <c r="L52" s="44" t="str">
        <f t="shared" si="1"/>
        <v>D</v>
      </c>
      <c r="M52" s="44" t="str">
        <f t="shared" si="2"/>
        <v>D</v>
      </c>
      <c r="N52" s="44" t="str">
        <f t="shared" si="3"/>
        <v>D</v>
      </c>
      <c r="O52" s="33">
        <f t="shared" si="7"/>
        <v>5</v>
      </c>
      <c r="P52" s="42" t="str">
        <f t="shared" si="4"/>
        <v>F5</v>
      </c>
      <c r="Q52" s="12">
        <f>'आ.शा.शिक्षण'!H52</f>
        <v>0</v>
      </c>
      <c r="R52" s="33" t="str">
        <f t="shared" si="8"/>
        <v>D</v>
      </c>
      <c r="S52" s="12">
        <f>जलसुरक्षा!J52</f>
        <v>0</v>
      </c>
      <c r="T52" s="58" t="str">
        <f t="shared" si="5"/>
        <v>D</v>
      </c>
      <c r="U52" s="12">
        <f>संरक्षणशास्र!E52</f>
        <v>0</v>
      </c>
      <c r="V52" s="33" t="str">
        <f t="shared" si="9"/>
        <v>D</v>
      </c>
      <c r="W52" s="54"/>
    </row>
    <row r="53" spans="1:23" s="19" customFormat="1" ht="17.45" customHeight="1">
      <c r="A53" s="24">
        <f>'विद्य्र्थ्याची माहिती'!A53</f>
        <v>44</v>
      </c>
      <c r="B53" s="25">
        <f>'विद्य्र्थ्याची माहिती'!B53</f>
        <v>0</v>
      </c>
      <c r="C53" s="33">
        <f>प्र.भाषा!E53</f>
        <v>0</v>
      </c>
      <c r="D53" s="33">
        <f>NSQF!H53</f>
        <v>40</v>
      </c>
      <c r="E53" s="33">
        <f>'तृ. भाषा'!E53</f>
        <v>0</v>
      </c>
      <c r="F53" s="33">
        <f>गणित!G53</f>
        <v>0</v>
      </c>
      <c r="G53" s="33">
        <f>'विज्ञान '!G53</f>
        <v>0</v>
      </c>
      <c r="H53" s="44">
        <f>'समाज शास्र'!G53</f>
        <v>0</v>
      </c>
      <c r="I53" s="33">
        <f t="shared" si="6"/>
        <v>40</v>
      </c>
      <c r="J53" s="49">
        <f t="shared" si="0"/>
        <v>6.67</v>
      </c>
      <c r="K53" s="50" t="e">
        <f>RANK(J53,$J$10:$J$139,0)+COUNTIF($J$10:J53,J53)-1</f>
        <v>#REF!</v>
      </c>
      <c r="L53" s="44" t="str">
        <f t="shared" si="1"/>
        <v>D</v>
      </c>
      <c r="M53" s="44" t="str">
        <f t="shared" si="2"/>
        <v>D</v>
      </c>
      <c r="N53" s="44" t="str">
        <f t="shared" si="3"/>
        <v>D</v>
      </c>
      <c r="O53" s="33">
        <f t="shared" si="7"/>
        <v>5</v>
      </c>
      <c r="P53" s="42" t="str">
        <f t="shared" si="4"/>
        <v>F5</v>
      </c>
      <c r="Q53" s="12">
        <f>'आ.शा.शिक्षण'!H53</f>
        <v>0</v>
      </c>
      <c r="R53" s="33" t="str">
        <f t="shared" si="8"/>
        <v>D</v>
      </c>
      <c r="S53" s="12">
        <f>जलसुरक्षा!J53</f>
        <v>0</v>
      </c>
      <c r="T53" s="58" t="str">
        <f t="shared" si="5"/>
        <v>D</v>
      </c>
      <c r="U53" s="12">
        <f>संरक्षणशास्र!E53</f>
        <v>0</v>
      </c>
      <c r="V53" s="33" t="str">
        <f t="shared" si="9"/>
        <v>D</v>
      </c>
      <c r="W53" s="54"/>
    </row>
    <row r="54" spans="1:23" s="19" customFormat="1" ht="17.45" customHeight="1">
      <c r="A54" s="24">
        <f>'विद्य्र्थ्याची माहिती'!A54</f>
        <v>45</v>
      </c>
      <c r="B54" s="25">
        <f>'विद्य्र्थ्याची माहिती'!B54</f>
        <v>0</v>
      </c>
      <c r="C54" s="33">
        <f>प्र.भाषा!E54</f>
        <v>0</v>
      </c>
      <c r="D54" s="33">
        <f>NSQF!H54</f>
        <v>41</v>
      </c>
      <c r="E54" s="33">
        <f>'तृ. भाषा'!E54</f>
        <v>0</v>
      </c>
      <c r="F54" s="33">
        <f>गणित!G54</f>
        <v>0</v>
      </c>
      <c r="G54" s="33">
        <f>'विज्ञान '!G54</f>
        <v>0</v>
      </c>
      <c r="H54" s="44">
        <f>'समाज शास्र'!G54</f>
        <v>0</v>
      </c>
      <c r="I54" s="33">
        <f t="shared" si="6"/>
        <v>41</v>
      </c>
      <c r="J54" s="49">
        <f t="shared" si="0"/>
        <v>6.83</v>
      </c>
      <c r="K54" s="50" t="e">
        <f>RANK(J54,$J$10:$J$139,0)+COUNTIF($J$10:J54,J54)-1</f>
        <v>#REF!</v>
      </c>
      <c r="L54" s="44" t="str">
        <f t="shared" si="1"/>
        <v>D</v>
      </c>
      <c r="M54" s="44" t="str">
        <f t="shared" si="2"/>
        <v>D</v>
      </c>
      <c r="N54" s="44" t="str">
        <f t="shared" si="3"/>
        <v>D</v>
      </c>
      <c r="O54" s="33">
        <f t="shared" si="7"/>
        <v>5</v>
      </c>
      <c r="P54" s="42" t="str">
        <f t="shared" si="4"/>
        <v>F5</v>
      </c>
      <c r="Q54" s="12">
        <f>'आ.शा.शिक्षण'!H54</f>
        <v>0</v>
      </c>
      <c r="R54" s="33" t="str">
        <f t="shared" si="8"/>
        <v>D</v>
      </c>
      <c r="S54" s="12">
        <f>जलसुरक्षा!J54</f>
        <v>0</v>
      </c>
      <c r="T54" s="58" t="str">
        <f t="shared" si="5"/>
        <v>D</v>
      </c>
      <c r="U54" s="12">
        <f>संरक्षणशास्र!E54</f>
        <v>0</v>
      </c>
      <c r="V54" s="33" t="str">
        <f t="shared" si="9"/>
        <v>D</v>
      </c>
      <c r="W54" s="54"/>
    </row>
    <row r="55" spans="1:23" s="19" customFormat="1" ht="17.45" customHeight="1">
      <c r="A55" s="24">
        <f>'विद्य्र्थ्याची माहिती'!A55</f>
        <v>46</v>
      </c>
      <c r="B55" s="25">
        <f>'विद्य्र्थ्याची माहिती'!B55</f>
        <v>0</v>
      </c>
      <c r="C55" s="33">
        <f>प्र.भाषा!E55</f>
        <v>0</v>
      </c>
      <c r="D55" s="33">
        <f>NSQF!H55</f>
        <v>41</v>
      </c>
      <c r="E55" s="33">
        <f>'तृ. भाषा'!E55</f>
        <v>0</v>
      </c>
      <c r="F55" s="33">
        <f>गणित!G55</f>
        <v>0</v>
      </c>
      <c r="G55" s="33">
        <f>'विज्ञान '!G55</f>
        <v>0</v>
      </c>
      <c r="H55" s="44">
        <f>'समाज शास्र'!G55</f>
        <v>0</v>
      </c>
      <c r="I55" s="33">
        <f t="shared" si="6"/>
        <v>41</v>
      </c>
      <c r="J55" s="49">
        <f t="shared" si="0"/>
        <v>6.83</v>
      </c>
      <c r="K55" s="50" t="e">
        <f>RANK(J55,$J$10:$J$139,0)+COUNTIF($J$10:J55,J55)-1</f>
        <v>#REF!</v>
      </c>
      <c r="L55" s="44" t="str">
        <f t="shared" si="1"/>
        <v>D</v>
      </c>
      <c r="M55" s="44" t="str">
        <f t="shared" si="2"/>
        <v>D</v>
      </c>
      <c r="N55" s="44" t="str">
        <f t="shared" si="3"/>
        <v>D</v>
      </c>
      <c r="O55" s="33">
        <f t="shared" si="7"/>
        <v>5</v>
      </c>
      <c r="P55" s="42" t="str">
        <f t="shared" si="4"/>
        <v>F5</v>
      </c>
      <c r="Q55" s="12">
        <f>'आ.शा.शिक्षण'!H55</f>
        <v>0</v>
      </c>
      <c r="R55" s="33" t="str">
        <f t="shared" si="8"/>
        <v>D</v>
      </c>
      <c r="S55" s="12">
        <f>जलसुरक्षा!J55</f>
        <v>0</v>
      </c>
      <c r="T55" s="58" t="str">
        <f t="shared" si="5"/>
        <v>D</v>
      </c>
      <c r="U55" s="12">
        <f>संरक्षणशास्र!E55</f>
        <v>0</v>
      </c>
      <c r="V55" s="33" t="str">
        <f t="shared" si="9"/>
        <v>D</v>
      </c>
      <c r="W55" s="54"/>
    </row>
    <row r="56" spans="1:23" s="19" customFormat="1" ht="17.45" customHeight="1">
      <c r="A56" s="24">
        <f>'विद्य्र्थ्याची माहिती'!A56</f>
        <v>47</v>
      </c>
      <c r="B56" s="25">
        <f>'विद्य्र्थ्याची माहिती'!B56</f>
        <v>0</v>
      </c>
      <c r="C56" s="33">
        <f>प्र.भाषा!E56</f>
        <v>0</v>
      </c>
      <c r="D56" s="33">
        <f>NSQF!H56</f>
        <v>41</v>
      </c>
      <c r="E56" s="33">
        <f>'तृ. भाषा'!E56</f>
        <v>0</v>
      </c>
      <c r="F56" s="33">
        <f>गणित!G56</f>
        <v>0</v>
      </c>
      <c r="G56" s="33">
        <f>'विज्ञान '!G56</f>
        <v>0</v>
      </c>
      <c r="H56" s="44">
        <f>'समाज शास्र'!G56</f>
        <v>0</v>
      </c>
      <c r="I56" s="33">
        <f t="shared" si="6"/>
        <v>41</v>
      </c>
      <c r="J56" s="49">
        <f t="shared" si="0"/>
        <v>6.83</v>
      </c>
      <c r="K56" s="50" t="e">
        <f>RANK(J56,$J$10:$J$139,0)+COUNTIF($J$10:J56,J56)-1</f>
        <v>#REF!</v>
      </c>
      <c r="L56" s="44" t="str">
        <f t="shared" si="1"/>
        <v>D</v>
      </c>
      <c r="M56" s="44" t="str">
        <f t="shared" si="2"/>
        <v>D</v>
      </c>
      <c r="N56" s="44" t="str">
        <f t="shared" si="3"/>
        <v>D</v>
      </c>
      <c r="O56" s="33">
        <f t="shared" si="7"/>
        <v>5</v>
      </c>
      <c r="P56" s="42" t="str">
        <f t="shared" si="4"/>
        <v>F5</v>
      </c>
      <c r="Q56" s="12">
        <f>'आ.शा.शिक्षण'!H56</f>
        <v>0</v>
      </c>
      <c r="R56" s="33" t="str">
        <f t="shared" si="8"/>
        <v>D</v>
      </c>
      <c r="S56" s="12">
        <f>जलसुरक्षा!J56</f>
        <v>0</v>
      </c>
      <c r="T56" s="58" t="str">
        <f t="shared" si="5"/>
        <v>D</v>
      </c>
      <c r="U56" s="12">
        <f>संरक्षणशास्र!E56</f>
        <v>0</v>
      </c>
      <c r="V56" s="33" t="str">
        <f t="shared" si="9"/>
        <v>D</v>
      </c>
      <c r="W56" s="54"/>
    </row>
    <row r="57" spans="1:23" s="19" customFormat="1" ht="17.45" customHeight="1">
      <c r="A57" s="24">
        <f>'विद्य्र्थ्याची माहिती'!A57</f>
        <v>48</v>
      </c>
      <c r="B57" s="25">
        <f>'विद्य्र्थ्याची माहिती'!B57</f>
        <v>0</v>
      </c>
      <c r="C57" s="33">
        <f>प्र.भाषा!E57</f>
        <v>0</v>
      </c>
      <c r="D57" s="33">
        <f>NSQF!H57</f>
        <v>42</v>
      </c>
      <c r="E57" s="33">
        <f>'तृ. भाषा'!E57</f>
        <v>0</v>
      </c>
      <c r="F57" s="33">
        <f>गणित!G57</f>
        <v>0</v>
      </c>
      <c r="G57" s="33">
        <f>'विज्ञान '!G57</f>
        <v>0</v>
      </c>
      <c r="H57" s="44">
        <f>'समाज शास्र'!G57</f>
        <v>0</v>
      </c>
      <c r="I57" s="33">
        <f t="shared" si="6"/>
        <v>42</v>
      </c>
      <c r="J57" s="49">
        <f t="shared" si="0"/>
        <v>7</v>
      </c>
      <c r="K57" s="50" t="e">
        <f>RANK(J57,$J$10:$J$139,0)+COUNTIF($J$10:J57,J57)-1</f>
        <v>#REF!</v>
      </c>
      <c r="L57" s="44" t="str">
        <f t="shared" si="1"/>
        <v>D</v>
      </c>
      <c r="M57" s="44" t="str">
        <f t="shared" si="2"/>
        <v>C</v>
      </c>
      <c r="N57" s="44" t="str">
        <f t="shared" si="3"/>
        <v>D</v>
      </c>
      <c r="O57" s="33">
        <f t="shared" si="7"/>
        <v>5</v>
      </c>
      <c r="P57" s="42" t="str">
        <f t="shared" si="4"/>
        <v>F5</v>
      </c>
      <c r="Q57" s="12">
        <f>'आ.शा.शिक्षण'!H57</f>
        <v>0</v>
      </c>
      <c r="R57" s="33" t="str">
        <f t="shared" si="8"/>
        <v>D</v>
      </c>
      <c r="S57" s="12">
        <f>जलसुरक्षा!J57</f>
        <v>21</v>
      </c>
      <c r="T57" s="58" t="str">
        <f t="shared" si="5"/>
        <v>C</v>
      </c>
      <c r="U57" s="12">
        <f>संरक्षणशास्र!E57</f>
        <v>0</v>
      </c>
      <c r="V57" s="33" t="str">
        <f t="shared" si="9"/>
        <v>D</v>
      </c>
      <c r="W57" s="54"/>
    </row>
    <row r="58" spans="1:23" s="19" customFormat="1" ht="17.45" customHeight="1">
      <c r="A58" s="24">
        <f>'विद्य्र्थ्याची माहिती'!A58</f>
        <v>49</v>
      </c>
      <c r="B58" s="25">
        <f>'विद्य्र्थ्याची माहिती'!B58</f>
        <v>0</v>
      </c>
      <c r="C58" s="33">
        <f>प्र.भाषा!E58</f>
        <v>0</v>
      </c>
      <c r="D58" s="33">
        <f>NSQF!H58</f>
        <v>42</v>
      </c>
      <c r="E58" s="33">
        <f>'तृ. भाषा'!E58</f>
        <v>0</v>
      </c>
      <c r="F58" s="33">
        <f>गणित!G58</f>
        <v>0</v>
      </c>
      <c r="G58" s="33">
        <f>'विज्ञान '!G58</f>
        <v>0</v>
      </c>
      <c r="H58" s="44">
        <f>'समाज शास्र'!G58</f>
        <v>0</v>
      </c>
      <c r="I58" s="33">
        <f t="shared" si="6"/>
        <v>42</v>
      </c>
      <c r="J58" s="49">
        <f t="shared" si="0"/>
        <v>7</v>
      </c>
      <c r="K58" s="50" t="e">
        <f>RANK(J58,$J$10:$J$139,0)+COUNTIF($J$10:J58,J58)-1</f>
        <v>#REF!</v>
      </c>
      <c r="L58" s="44" t="str">
        <f t="shared" si="1"/>
        <v>D</v>
      </c>
      <c r="M58" s="44" t="str">
        <f t="shared" si="2"/>
        <v>C</v>
      </c>
      <c r="N58" s="44" t="str">
        <f t="shared" si="3"/>
        <v>D</v>
      </c>
      <c r="O58" s="33">
        <f t="shared" si="7"/>
        <v>5</v>
      </c>
      <c r="P58" s="42" t="str">
        <f t="shared" si="4"/>
        <v>F5</v>
      </c>
      <c r="Q58" s="12">
        <f>'आ.शा.शिक्षण'!H58</f>
        <v>0</v>
      </c>
      <c r="R58" s="33" t="str">
        <f t="shared" si="8"/>
        <v>D</v>
      </c>
      <c r="S58" s="12">
        <f>जलसुरक्षा!J58</f>
        <v>22</v>
      </c>
      <c r="T58" s="58" t="str">
        <f t="shared" si="5"/>
        <v>C</v>
      </c>
      <c r="U58" s="12">
        <f>संरक्षणशास्र!E58</f>
        <v>0</v>
      </c>
      <c r="V58" s="33" t="str">
        <f t="shared" si="9"/>
        <v>D</v>
      </c>
      <c r="W58" s="54"/>
    </row>
    <row r="59" spans="1:23" s="19" customFormat="1" ht="17.45" customHeight="1">
      <c r="A59" s="24">
        <f>'विद्य्र्थ्याची माहिती'!A59</f>
        <v>50</v>
      </c>
      <c r="B59" s="25">
        <f>'विद्य्र्थ्याची माहिती'!B59</f>
        <v>0</v>
      </c>
      <c r="C59" s="33">
        <f>प्र.भाषा!E59</f>
        <v>0</v>
      </c>
      <c r="D59" s="33">
        <f>NSQF!H59</f>
        <v>43</v>
      </c>
      <c r="E59" s="33">
        <f>'तृ. भाषा'!E59</f>
        <v>0</v>
      </c>
      <c r="F59" s="33">
        <f>गणित!G59</f>
        <v>0</v>
      </c>
      <c r="G59" s="33">
        <f>'विज्ञान '!G59</f>
        <v>0</v>
      </c>
      <c r="H59" s="44">
        <f>'समाज शास्र'!G59</f>
        <v>0</v>
      </c>
      <c r="I59" s="33">
        <f t="shared" si="6"/>
        <v>43</v>
      </c>
      <c r="J59" s="49">
        <f t="shared" si="0"/>
        <v>7.17</v>
      </c>
      <c r="K59" s="50" t="e">
        <f>RANK(J59,$J$10:$J$139,0)+COUNTIF($J$10:J59,J59)-1</f>
        <v>#REF!</v>
      </c>
      <c r="L59" s="44" t="str">
        <f t="shared" si="1"/>
        <v>D</v>
      </c>
      <c r="M59" s="44" t="str">
        <f t="shared" si="2"/>
        <v>B</v>
      </c>
      <c r="N59" s="44" t="str">
        <f t="shared" si="3"/>
        <v>D</v>
      </c>
      <c r="O59" s="33">
        <f t="shared" si="7"/>
        <v>5</v>
      </c>
      <c r="P59" s="42" t="str">
        <f t="shared" si="4"/>
        <v>F5</v>
      </c>
      <c r="Q59" s="12">
        <f>'आ.शा.शिक्षण'!H59</f>
        <v>0</v>
      </c>
      <c r="R59" s="33" t="str">
        <f t="shared" si="8"/>
        <v>D</v>
      </c>
      <c r="S59" s="12">
        <f>जलसुरक्षा!J59</f>
        <v>29</v>
      </c>
      <c r="T59" s="58" t="str">
        <f t="shared" si="5"/>
        <v>B</v>
      </c>
      <c r="U59" s="12">
        <f>संरक्षणशास्र!E59</f>
        <v>0</v>
      </c>
      <c r="V59" s="33" t="str">
        <f t="shared" si="9"/>
        <v>D</v>
      </c>
      <c r="W59" s="54"/>
    </row>
    <row r="60" spans="1:23" s="19" customFormat="1" ht="17.45" customHeight="1">
      <c r="A60" s="24">
        <f>'विद्य्र्थ्याची माहिती'!A60</f>
        <v>51</v>
      </c>
      <c r="B60" s="25">
        <f>'विद्य्र्थ्याची माहिती'!B60</f>
        <v>0</v>
      </c>
      <c r="C60" s="33">
        <f>प्र.भाषा!E60</f>
        <v>0</v>
      </c>
      <c r="D60" s="33">
        <f>NSQF!H60</f>
        <v>43</v>
      </c>
      <c r="E60" s="33">
        <f>'तृ. भाषा'!E60</f>
        <v>0</v>
      </c>
      <c r="F60" s="33">
        <f>गणित!G60</f>
        <v>0</v>
      </c>
      <c r="G60" s="33">
        <f>'विज्ञान '!G60</f>
        <v>0</v>
      </c>
      <c r="H60" s="44">
        <f>'समाज शास्र'!G60</f>
        <v>0</v>
      </c>
      <c r="I60" s="33">
        <f t="shared" si="6"/>
        <v>43</v>
      </c>
      <c r="J60" s="49">
        <f t="shared" si="0"/>
        <v>7.17</v>
      </c>
      <c r="K60" s="50" t="e">
        <f>RANK(J60,$J$10:$J$139,0)+COUNTIF($J$10:J60,J60)-1</f>
        <v>#REF!</v>
      </c>
      <c r="L60" s="44" t="str">
        <f t="shared" si="1"/>
        <v>D</v>
      </c>
      <c r="M60" s="44" t="str">
        <f t="shared" si="2"/>
        <v>A</v>
      </c>
      <c r="N60" s="44" t="str">
        <f t="shared" si="3"/>
        <v>D</v>
      </c>
      <c r="O60" s="33">
        <f t="shared" si="7"/>
        <v>5</v>
      </c>
      <c r="P60" s="42" t="str">
        <f t="shared" si="4"/>
        <v>F5</v>
      </c>
      <c r="Q60" s="12">
        <f>'आ.शा.शिक्षण'!H60</f>
        <v>0</v>
      </c>
      <c r="R60" s="33" t="str">
        <f t="shared" si="8"/>
        <v>D</v>
      </c>
      <c r="S60" s="12">
        <f>जलसुरक्षा!J60</f>
        <v>34</v>
      </c>
      <c r="T60" s="58" t="str">
        <f t="shared" si="5"/>
        <v>A</v>
      </c>
      <c r="U60" s="12">
        <f>संरक्षणशास्र!E60</f>
        <v>0</v>
      </c>
      <c r="V60" s="33" t="str">
        <f t="shared" si="9"/>
        <v>D</v>
      </c>
      <c r="W60" s="54"/>
    </row>
    <row r="61" spans="1:23" s="19" customFormat="1" ht="17.45" customHeight="1">
      <c r="A61" s="24">
        <f>'विद्य्र्थ्याची माहिती'!A61</f>
        <v>52</v>
      </c>
      <c r="B61" s="25">
        <f>'विद्य्र्थ्याची माहिती'!B61</f>
        <v>0</v>
      </c>
      <c r="C61" s="33">
        <f>प्र.भाषा!E61</f>
        <v>0</v>
      </c>
      <c r="D61" s="33">
        <f>NSQF!H61</f>
        <v>43</v>
      </c>
      <c r="E61" s="33">
        <f>'तृ. भाषा'!E61</f>
        <v>0</v>
      </c>
      <c r="F61" s="33">
        <f>गणित!G61</f>
        <v>0</v>
      </c>
      <c r="G61" s="33">
        <f>'विज्ञान '!G61</f>
        <v>0</v>
      </c>
      <c r="H61" s="44">
        <f>'समाज शास्र'!G61</f>
        <v>0</v>
      </c>
      <c r="I61" s="33">
        <f t="shared" si="6"/>
        <v>43</v>
      </c>
      <c r="J61" s="49">
        <f t="shared" si="0"/>
        <v>7.17</v>
      </c>
      <c r="K61" s="50" t="e">
        <f>RANK(J61,$J$10:$J$139,0)+COUNTIF($J$10:J61,J61)-1</f>
        <v>#REF!</v>
      </c>
      <c r="L61" s="44" t="str">
        <f t="shared" si="1"/>
        <v>D</v>
      </c>
      <c r="M61" s="44" t="str">
        <f t="shared" si="2"/>
        <v>A</v>
      </c>
      <c r="N61" s="44" t="str">
        <f t="shared" si="3"/>
        <v>D</v>
      </c>
      <c r="O61" s="33">
        <f t="shared" si="7"/>
        <v>5</v>
      </c>
      <c r="P61" s="42" t="str">
        <f t="shared" si="4"/>
        <v>F5</v>
      </c>
      <c r="Q61" s="12">
        <f>'आ.शा.शिक्षण'!H61</f>
        <v>0</v>
      </c>
      <c r="R61" s="33" t="str">
        <f t="shared" si="8"/>
        <v>D</v>
      </c>
      <c r="S61" s="12">
        <f>जलसुरक्षा!J61</f>
        <v>30</v>
      </c>
      <c r="T61" s="58" t="str">
        <f t="shared" si="5"/>
        <v>A</v>
      </c>
      <c r="U61" s="12">
        <f>संरक्षणशास्र!E61</f>
        <v>0</v>
      </c>
      <c r="V61" s="33" t="str">
        <f t="shared" si="9"/>
        <v>D</v>
      </c>
      <c r="W61" s="54"/>
    </row>
    <row r="62" spans="1:23" s="19" customFormat="1" ht="17.45" customHeight="1">
      <c r="A62" s="24">
        <f>'विद्य्र्थ्याची माहिती'!A62</f>
        <v>53</v>
      </c>
      <c r="B62" s="25">
        <f>'विद्य्र्थ्याची माहिती'!B62</f>
        <v>0</v>
      </c>
      <c r="C62" s="33">
        <f>प्र.भाषा!E62</f>
        <v>0</v>
      </c>
      <c r="D62" s="33">
        <f>NSQF!H62</f>
        <v>44</v>
      </c>
      <c r="E62" s="33">
        <f>'तृ. भाषा'!E62</f>
        <v>0</v>
      </c>
      <c r="F62" s="33">
        <f>गणित!G62</f>
        <v>0</v>
      </c>
      <c r="G62" s="33">
        <f>'विज्ञान '!G62</f>
        <v>0</v>
      </c>
      <c r="H62" s="44">
        <f>'समाज शास्र'!G62</f>
        <v>0</v>
      </c>
      <c r="I62" s="33">
        <f t="shared" si="6"/>
        <v>44</v>
      </c>
      <c r="J62" s="49">
        <f t="shared" si="0"/>
        <v>7.33</v>
      </c>
      <c r="K62" s="50" t="e">
        <f>RANK(J62,$J$10:$J$139,0)+COUNTIF($J$10:J62,J62)-1</f>
        <v>#REF!</v>
      </c>
      <c r="L62" s="44" t="str">
        <f t="shared" si="1"/>
        <v>D</v>
      </c>
      <c r="M62" s="44" t="str">
        <f t="shared" si="2"/>
        <v>B</v>
      </c>
      <c r="N62" s="44" t="str">
        <f t="shared" si="3"/>
        <v>D</v>
      </c>
      <c r="O62" s="33">
        <f t="shared" si="7"/>
        <v>5</v>
      </c>
      <c r="P62" s="42" t="str">
        <f t="shared" si="4"/>
        <v>F5</v>
      </c>
      <c r="Q62" s="12">
        <f>'आ.शा.शिक्षण'!H62</f>
        <v>0</v>
      </c>
      <c r="R62" s="33" t="str">
        <f t="shared" si="8"/>
        <v>D</v>
      </c>
      <c r="S62" s="12">
        <f>जलसुरक्षा!J62</f>
        <v>28.466666666666669</v>
      </c>
      <c r="T62" s="58" t="str">
        <f t="shared" si="5"/>
        <v>B</v>
      </c>
      <c r="U62" s="12">
        <f>संरक्षणशास्र!E62</f>
        <v>0</v>
      </c>
      <c r="V62" s="33" t="str">
        <f t="shared" si="9"/>
        <v>D</v>
      </c>
      <c r="W62" s="54"/>
    </row>
    <row r="63" spans="1:23" s="19" customFormat="1" ht="17.45" customHeight="1">
      <c r="A63" s="24">
        <f>'विद्य्र्थ्याची माहिती'!A63</f>
        <v>54</v>
      </c>
      <c r="B63" s="25">
        <f>'विद्य्र्थ्याची माहिती'!B63</f>
        <v>0</v>
      </c>
      <c r="C63" s="33">
        <f>प्र.भाषा!E63</f>
        <v>0</v>
      </c>
      <c r="D63" s="33">
        <f>NSQF!H63</f>
        <v>44</v>
      </c>
      <c r="E63" s="33">
        <f>'तृ. भाषा'!E63</f>
        <v>0</v>
      </c>
      <c r="F63" s="33">
        <f>गणित!G63</f>
        <v>0</v>
      </c>
      <c r="G63" s="33">
        <f>'विज्ञान '!G63</f>
        <v>0</v>
      </c>
      <c r="H63" s="44">
        <f>'समाज शास्र'!G63</f>
        <v>0</v>
      </c>
      <c r="I63" s="33">
        <f t="shared" si="6"/>
        <v>44</v>
      </c>
      <c r="J63" s="49">
        <f t="shared" si="0"/>
        <v>7.33</v>
      </c>
      <c r="K63" s="50" t="e">
        <f>RANK(J63,$J$10:$J$139,0)+COUNTIF($J$10:J63,J63)-1</f>
        <v>#REF!</v>
      </c>
      <c r="L63" s="44" t="str">
        <f t="shared" si="1"/>
        <v>D</v>
      </c>
      <c r="M63" s="44" t="str">
        <f t="shared" si="2"/>
        <v>B</v>
      </c>
      <c r="N63" s="44" t="str">
        <f t="shared" si="3"/>
        <v>D</v>
      </c>
      <c r="O63" s="33">
        <f t="shared" si="7"/>
        <v>5</v>
      </c>
      <c r="P63" s="42" t="str">
        <f t="shared" si="4"/>
        <v>F5</v>
      </c>
      <c r="Q63" s="12">
        <f>'आ.शा.शिक्षण'!H63</f>
        <v>0</v>
      </c>
      <c r="R63" s="33" t="str">
        <f t="shared" si="8"/>
        <v>D</v>
      </c>
      <c r="S63" s="12">
        <f>जलसुरक्षा!J63</f>
        <v>29.73333333333337</v>
      </c>
      <c r="T63" s="58" t="str">
        <f t="shared" si="5"/>
        <v>B</v>
      </c>
      <c r="U63" s="12">
        <f>संरक्षणशास्र!E63</f>
        <v>0</v>
      </c>
      <c r="V63" s="33" t="str">
        <f t="shared" si="9"/>
        <v>D</v>
      </c>
      <c r="W63" s="54"/>
    </row>
    <row r="64" spans="1:23" s="19" customFormat="1" ht="17.45" customHeight="1">
      <c r="A64" s="24">
        <f>'विद्य्र्थ्याची माहिती'!A64</f>
        <v>55</v>
      </c>
      <c r="B64" s="25">
        <f>'विद्य्र्थ्याची माहिती'!B64</f>
        <v>0</v>
      </c>
      <c r="C64" s="33">
        <f>प्र.भाषा!E64</f>
        <v>0</v>
      </c>
      <c r="D64" s="33">
        <f>NSQF!H64</f>
        <v>44</v>
      </c>
      <c r="E64" s="33">
        <f>'तृ. भाषा'!E64</f>
        <v>0</v>
      </c>
      <c r="F64" s="33">
        <f>गणित!G64</f>
        <v>0</v>
      </c>
      <c r="G64" s="33">
        <f>'विज्ञान '!G64</f>
        <v>0</v>
      </c>
      <c r="H64" s="44">
        <f>'समाज शास्र'!G64</f>
        <v>0</v>
      </c>
      <c r="I64" s="33">
        <f t="shared" si="6"/>
        <v>44</v>
      </c>
      <c r="J64" s="49">
        <f t="shared" si="0"/>
        <v>7.33</v>
      </c>
      <c r="K64" s="50" t="e">
        <f>RANK(J64,$J$10:$J$139,0)+COUNTIF($J$10:J64,J64)-1</f>
        <v>#REF!</v>
      </c>
      <c r="L64" s="44" t="str">
        <f t="shared" si="1"/>
        <v>D</v>
      </c>
      <c r="M64" s="44" t="str">
        <f t="shared" si="2"/>
        <v>B</v>
      </c>
      <c r="N64" s="44" t="str">
        <f t="shared" si="3"/>
        <v>D</v>
      </c>
      <c r="O64" s="33">
        <f t="shared" si="7"/>
        <v>5</v>
      </c>
      <c r="P64" s="42" t="str">
        <f t="shared" si="4"/>
        <v>F5</v>
      </c>
      <c r="Q64" s="12">
        <f>'आ.शा.शिक्षण'!H64</f>
        <v>0</v>
      </c>
      <c r="R64" s="33" t="str">
        <f t="shared" si="8"/>
        <v>D</v>
      </c>
      <c r="S64" s="12">
        <f>जलसुरक्षा!J64</f>
        <v>27.266666666666701</v>
      </c>
      <c r="T64" s="58" t="str">
        <f t="shared" si="5"/>
        <v>B</v>
      </c>
      <c r="U64" s="12">
        <f>संरक्षणशास्र!E64</f>
        <v>0</v>
      </c>
      <c r="V64" s="33" t="str">
        <f t="shared" si="9"/>
        <v>D</v>
      </c>
      <c r="W64" s="54"/>
    </row>
    <row r="65" spans="1:23" s="19" customFormat="1" ht="17.45" customHeight="1">
      <c r="A65" s="24">
        <f>'विद्य्र्थ्याची माहिती'!A65</f>
        <v>56</v>
      </c>
      <c r="B65" s="25">
        <f>'विद्य्र्थ्याची माहिती'!B65</f>
        <v>0</v>
      </c>
      <c r="C65" s="33">
        <f>प्र.भाषा!E65</f>
        <v>0</v>
      </c>
      <c r="D65" s="33">
        <f>NSQF!H65</f>
        <v>45</v>
      </c>
      <c r="E65" s="33">
        <f>'तृ. भाषा'!E65</f>
        <v>0</v>
      </c>
      <c r="F65" s="33">
        <f>गणित!G65</f>
        <v>0</v>
      </c>
      <c r="G65" s="33">
        <f>'विज्ञान '!G65</f>
        <v>0</v>
      </c>
      <c r="H65" s="44">
        <f>'समाज शास्र'!G65</f>
        <v>0</v>
      </c>
      <c r="I65" s="33">
        <f t="shared" si="6"/>
        <v>45</v>
      </c>
      <c r="J65" s="49">
        <f t="shared" si="0"/>
        <v>7.5</v>
      </c>
      <c r="K65" s="50" t="e">
        <f>RANK(J65,$J$10:$J$139,0)+COUNTIF($J$10:J65,J65)-1</f>
        <v>#REF!</v>
      </c>
      <c r="L65" s="44" t="str">
        <f t="shared" si="1"/>
        <v>D</v>
      </c>
      <c r="M65" s="44" t="str">
        <f t="shared" si="2"/>
        <v>B</v>
      </c>
      <c r="N65" s="44" t="str">
        <f t="shared" si="3"/>
        <v>D</v>
      </c>
      <c r="O65" s="33">
        <f t="shared" si="7"/>
        <v>5</v>
      </c>
      <c r="P65" s="42" t="str">
        <f t="shared" si="4"/>
        <v>F5</v>
      </c>
      <c r="Q65" s="12">
        <f>'आ.शा.शिक्षण'!H65</f>
        <v>0</v>
      </c>
      <c r="R65" s="33" t="str">
        <f t="shared" si="8"/>
        <v>D</v>
      </c>
      <c r="S65" s="12">
        <f>जलसुरक्षा!J65</f>
        <v>28</v>
      </c>
      <c r="T65" s="58" t="str">
        <f t="shared" si="5"/>
        <v>B</v>
      </c>
      <c r="U65" s="12">
        <f>संरक्षणशास्र!E65</f>
        <v>0</v>
      </c>
      <c r="V65" s="33" t="str">
        <f t="shared" si="9"/>
        <v>D</v>
      </c>
      <c r="W65" s="54"/>
    </row>
    <row r="66" spans="1:23" s="19" customFormat="1" ht="17.45" customHeight="1">
      <c r="A66" s="24">
        <f>'विद्य्र्थ्याची माहिती'!A66</f>
        <v>57</v>
      </c>
      <c r="B66" s="25">
        <f>'विद्य्र्थ्याची माहिती'!B66</f>
        <v>0</v>
      </c>
      <c r="C66" s="33">
        <f>प्र.भाषा!E66</f>
        <v>0</v>
      </c>
      <c r="D66" s="33">
        <f>NSQF!H66</f>
        <v>45</v>
      </c>
      <c r="E66" s="33">
        <f>'तृ. भाषा'!E66</f>
        <v>0</v>
      </c>
      <c r="F66" s="33">
        <f>गणित!G66</f>
        <v>0</v>
      </c>
      <c r="G66" s="33">
        <f>'विज्ञान '!G66</f>
        <v>0</v>
      </c>
      <c r="H66" s="44">
        <f>'समाज शास्र'!G66</f>
        <v>0</v>
      </c>
      <c r="I66" s="33">
        <f t="shared" si="6"/>
        <v>45</v>
      </c>
      <c r="J66" s="49">
        <f t="shared" si="0"/>
        <v>7.5</v>
      </c>
      <c r="K66" s="50" t="e">
        <f>RANK(J66,$J$10:$J$139,0)+COUNTIF($J$10:J66,J66)-1</f>
        <v>#REF!</v>
      </c>
      <c r="L66" s="44" t="str">
        <f t="shared" si="1"/>
        <v>D</v>
      </c>
      <c r="M66" s="44" t="str">
        <f t="shared" si="2"/>
        <v>B</v>
      </c>
      <c r="N66" s="44" t="str">
        <f t="shared" si="3"/>
        <v>D</v>
      </c>
      <c r="O66" s="33">
        <f t="shared" si="7"/>
        <v>5</v>
      </c>
      <c r="P66" s="42" t="str">
        <f t="shared" si="4"/>
        <v>F5</v>
      </c>
      <c r="Q66" s="12">
        <f>'आ.शा.शिक्षण'!H66</f>
        <v>0</v>
      </c>
      <c r="R66" s="33" t="str">
        <f t="shared" si="8"/>
        <v>D</v>
      </c>
      <c r="S66" s="12">
        <f>जलसुरक्षा!J66</f>
        <v>27</v>
      </c>
      <c r="T66" s="58" t="str">
        <f t="shared" si="5"/>
        <v>B</v>
      </c>
      <c r="U66" s="12">
        <f>संरक्षणशास्र!E66</f>
        <v>0</v>
      </c>
      <c r="V66" s="33" t="str">
        <f t="shared" si="9"/>
        <v>D</v>
      </c>
      <c r="W66" s="54"/>
    </row>
    <row r="67" spans="1:23" s="19" customFormat="1" ht="17.45" customHeight="1">
      <c r="A67" s="24">
        <f>'विद्य्र्थ्याची माहिती'!A67</f>
        <v>58</v>
      </c>
      <c r="B67" s="25">
        <f>'विद्य्र्थ्याची माहिती'!B67</f>
        <v>0</v>
      </c>
      <c r="C67" s="33">
        <f>प्र.भाषा!E67</f>
        <v>0</v>
      </c>
      <c r="D67" s="33">
        <f>NSQF!H67</f>
        <v>46</v>
      </c>
      <c r="E67" s="33">
        <f>'तृ. भाषा'!E67</f>
        <v>0</v>
      </c>
      <c r="F67" s="33">
        <f>गणित!G67</f>
        <v>0</v>
      </c>
      <c r="G67" s="33">
        <f>'विज्ञान '!G67</f>
        <v>0</v>
      </c>
      <c r="H67" s="44">
        <f>'समाज शास्र'!G67</f>
        <v>0</v>
      </c>
      <c r="I67" s="33">
        <f t="shared" si="6"/>
        <v>46</v>
      </c>
      <c r="J67" s="49">
        <f t="shared" si="0"/>
        <v>7.67</v>
      </c>
      <c r="K67" s="50" t="e">
        <f>RANK(J67,$J$10:$J$139,0)+COUNTIF($J$10:J67,J67)-1</f>
        <v>#REF!</v>
      </c>
      <c r="L67" s="44" t="str">
        <f t="shared" si="1"/>
        <v>D</v>
      </c>
      <c r="M67" s="44" t="str">
        <f t="shared" si="2"/>
        <v>B</v>
      </c>
      <c r="N67" s="44" t="str">
        <f t="shared" si="3"/>
        <v>D</v>
      </c>
      <c r="O67" s="33">
        <f t="shared" si="7"/>
        <v>5</v>
      </c>
      <c r="P67" s="42" t="str">
        <f t="shared" si="4"/>
        <v>F5</v>
      </c>
      <c r="Q67" s="12">
        <f>'आ.शा.शिक्षण'!H67</f>
        <v>0</v>
      </c>
      <c r="R67" s="33" t="str">
        <f t="shared" si="8"/>
        <v>D</v>
      </c>
      <c r="S67" s="12">
        <f>जलसुरक्षा!J67</f>
        <v>29.466666666666669</v>
      </c>
      <c r="T67" s="58" t="str">
        <f t="shared" si="5"/>
        <v>B</v>
      </c>
      <c r="U67" s="12">
        <f>संरक्षणशास्र!E67</f>
        <v>0</v>
      </c>
      <c r="V67" s="33" t="str">
        <f t="shared" si="9"/>
        <v>D</v>
      </c>
      <c r="W67" s="54"/>
    </row>
    <row r="68" spans="1:23" s="19" customFormat="1" ht="17.45" customHeight="1">
      <c r="A68" s="24">
        <f>'विद्य्र्थ्याची माहिती'!A68</f>
        <v>59</v>
      </c>
      <c r="B68" s="25">
        <f>'विद्य्र्थ्याची माहिती'!B68</f>
        <v>0</v>
      </c>
      <c r="C68" s="33">
        <f>प्र.भाषा!E68</f>
        <v>0</v>
      </c>
      <c r="D68" s="33">
        <f>NSQF!H68</f>
        <v>46</v>
      </c>
      <c r="E68" s="33">
        <f>'तृ. भाषा'!E68</f>
        <v>0</v>
      </c>
      <c r="F68" s="33">
        <f>गणित!G68</f>
        <v>0</v>
      </c>
      <c r="G68" s="33">
        <f>'विज्ञान '!G68</f>
        <v>0</v>
      </c>
      <c r="H68" s="44">
        <f>'समाज शास्र'!G68</f>
        <v>0</v>
      </c>
      <c r="I68" s="33">
        <f t="shared" si="6"/>
        <v>46</v>
      </c>
      <c r="J68" s="49">
        <f t="shared" si="0"/>
        <v>7.67</v>
      </c>
      <c r="K68" s="50" t="e">
        <f>RANK(J68,$J$10:$J$139,0)+COUNTIF($J$10:J68,J68)-1</f>
        <v>#REF!</v>
      </c>
      <c r="L68" s="44" t="str">
        <f t="shared" si="1"/>
        <v>D</v>
      </c>
      <c r="M68" s="44" t="str">
        <f t="shared" si="2"/>
        <v>A</v>
      </c>
      <c r="N68" s="44" t="str">
        <f t="shared" si="3"/>
        <v>D</v>
      </c>
      <c r="O68" s="33">
        <f t="shared" si="7"/>
        <v>5</v>
      </c>
      <c r="P68" s="42" t="str">
        <f t="shared" si="4"/>
        <v>F5</v>
      </c>
      <c r="Q68" s="12">
        <f>'आ.शा.शिक्षण'!H68</f>
        <v>0</v>
      </c>
      <c r="R68" s="33" t="str">
        <f t="shared" si="8"/>
        <v>D</v>
      </c>
      <c r="S68" s="12">
        <f>जलसुरक्षा!J68</f>
        <v>36.73333333333337</v>
      </c>
      <c r="T68" s="58" t="str">
        <f t="shared" si="5"/>
        <v>A</v>
      </c>
      <c r="U68" s="12">
        <f>संरक्षणशास्र!E68</f>
        <v>0</v>
      </c>
      <c r="V68" s="33" t="str">
        <f t="shared" si="9"/>
        <v>D</v>
      </c>
      <c r="W68" s="54"/>
    </row>
    <row r="69" spans="1:23" s="19" customFormat="1" ht="17.45" customHeight="1">
      <c r="A69" s="24">
        <f>'विद्य्र्थ्याची माहिती'!A69</f>
        <v>60</v>
      </c>
      <c r="B69" s="25">
        <f>'विद्य्र्थ्याची माहिती'!B69</f>
        <v>0</v>
      </c>
      <c r="C69" s="33">
        <f>प्र.भाषा!E69</f>
        <v>0</v>
      </c>
      <c r="D69" s="33">
        <f>NSQF!H69</f>
        <v>46</v>
      </c>
      <c r="E69" s="33">
        <f>'तृ. भाषा'!E69</f>
        <v>0</v>
      </c>
      <c r="F69" s="33">
        <f>गणित!G69</f>
        <v>0</v>
      </c>
      <c r="G69" s="33">
        <f>'विज्ञान '!G69</f>
        <v>0</v>
      </c>
      <c r="H69" s="44">
        <f>'समाज शास्र'!G69</f>
        <v>0</v>
      </c>
      <c r="I69" s="33">
        <f t="shared" si="6"/>
        <v>46</v>
      </c>
      <c r="J69" s="49">
        <f t="shared" si="0"/>
        <v>7.67</v>
      </c>
      <c r="K69" s="50" t="e">
        <f>RANK(J69,$J$10:$J$139,0)+COUNTIF($J$10:J69,J69)-1</f>
        <v>#REF!</v>
      </c>
      <c r="L69" s="44" t="str">
        <f t="shared" si="1"/>
        <v>D</v>
      </c>
      <c r="M69" s="44" t="str">
        <f t="shared" si="2"/>
        <v>A</v>
      </c>
      <c r="N69" s="44" t="str">
        <f t="shared" si="3"/>
        <v>D</v>
      </c>
      <c r="O69" s="33">
        <f t="shared" si="7"/>
        <v>5</v>
      </c>
      <c r="P69" s="42" t="str">
        <f t="shared" si="4"/>
        <v>F5</v>
      </c>
      <c r="Q69" s="12">
        <f>'आ.शा.शिक्षण'!H69</f>
        <v>0</v>
      </c>
      <c r="R69" s="33" t="str">
        <f t="shared" si="8"/>
        <v>D</v>
      </c>
      <c r="S69" s="12">
        <f>जलसुरक्षा!J69</f>
        <v>32.266666666666701</v>
      </c>
      <c r="T69" s="58" t="str">
        <f t="shared" si="5"/>
        <v>A</v>
      </c>
      <c r="U69" s="12">
        <f>संरक्षणशास्र!E69</f>
        <v>0</v>
      </c>
      <c r="V69" s="33" t="str">
        <f t="shared" si="9"/>
        <v>D</v>
      </c>
      <c r="W69" s="54"/>
    </row>
    <row r="70" spans="1:23" s="19" customFormat="1" ht="17.45" customHeight="1">
      <c r="A70" s="24" t="e">
        <f>'विद्य्र्थ्याची माहिती'!#REF!</f>
        <v>#REF!</v>
      </c>
      <c r="B70" s="25" t="e">
        <f>'विद्य्र्थ्याची माहिती'!#REF!</f>
        <v>#REF!</v>
      </c>
      <c r="C70" s="33" t="e">
        <f>प्र.भाषा!#REF!</f>
        <v>#REF!</v>
      </c>
      <c r="D70" s="33">
        <f>NSQF!H70</f>
        <v>47</v>
      </c>
      <c r="E70" s="33" t="e">
        <f>'तृ. भाषा'!#REF!</f>
        <v>#REF!</v>
      </c>
      <c r="F70" s="33" t="e">
        <f>गणित!#REF!</f>
        <v>#REF!</v>
      </c>
      <c r="G70" s="33" t="e">
        <f>'विज्ञान '!#REF!</f>
        <v>#REF!</v>
      </c>
      <c r="H70" s="44" t="e">
        <f>'समाज शास्र'!#REF!</f>
        <v>#REF!</v>
      </c>
      <c r="I70" s="33" t="e">
        <f t="shared" si="6"/>
        <v>#REF!</v>
      </c>
      <c r="J70" s="49" t="e">
        <f t="shared" si="0"/>
        <v>#REF!</v>
      </c>
      <c r="K70" s="50" t="e">
        <f>RANK(J70,$J$10:$J$139,0)+COUNTIF($J$10:J70,J70)-1</f>
        <v>#REF!</v>
      </c>
      <c r="L70" s="44" t="e">
        <f t="shared" si="1"/>
        <v>#REF!</v>
      </c>
      <c r="M70" s="44" t="e">
        <f t="shared" si="2"/>
        <v>#REF!</v>
      </c>
      <c r="N70" s="44" t="e">
        <f t="shared" si="3"/>
        <v>#REF!</v>
      </c>
      <c r="O70" s="33">
        <f t="shared" si="7"/>
        <v>0</v>
      </c>
      <c r="P70" s="42" t="str">
        <f t="shared" si="4"/>
        <v>Pass</v>
      </c>
      <c r="Q70" s="12" t="e">
        <f>'आ.शा.शिक्षण'!#REF!</f>
        <v>#REF!</v>
      </c>
      <c r="R70" s="33" t="e">
        <f t="shared" si="8"/>
        <v>#REF!</v>
      </c>
      <c r="S70" s="12" t="e">
        <f>जलसुरक्षा!#REF!</f>
        <v>#REF!</v>
      </c>
      <c r="T70" s="58" t="e">
        <f t="shared" si="5"/>
        <v>#REF!</v>
      </c>
      <c r="U70" s="12" t="e">
        <f>संरक्षणशास्र!#REF!</f>
        <v>#REF!</v>
      </c>
      <c r="V70" s="33" t="e">
        <f t="shared" si="9"/>
        <v>#REF!</v>
      </c>
      <c r="W70" s="54"/>
    </row>
    <row r="71" spans="1:23" s="19" customFormat="1" ht="17.45" customHeight="1">
      <c r="A71" s="24" t="e">
        <f>'विद्य्र्थ्याची माहिती'!#REF!</f>
        <v>#REF!</v>
      </c>
      <c r="B71" s="25" t="e">
        <f>'विद्य्र्थ्याची माहिती'!#REF!</f>
        <v>#REF!</v>
      </c>
      <c r="C71" s="33" t="e">
        <f>प्र.भाषा!#REF!</f>
        <v>#REF!</v>
      </c>
      <c r="D71" s="33">
        <f>NSQF!H71</f>
        <v>47</v>
      </c>
      <c r="E71" s="33" t="e">
        <f>'तृ. भाषा'!#REF!</f>
        <v>#REF!</v>
      </c>
      <c r="F71" s="33" t="e">
        <f>गणित!#REF!</f>
        <v>#REF!</v>
      </c>
      <c r="G71" s="33" t="e">
        <f>'विज्ञान '!#REF!</f>
        <v>#REF!</v>
      </c>
      <c r="H71" s="44" t="e">
        <f>'समाज शास्र'!#REF!</f>
        <v>#REF!</v>
      </c>
      <c r="I71" s="33" t="e">
        <f t="shared" si="6"/>
        <v>#REF!</v>
      </c>
      <c r="J71" s="49" t="e">
        <f t="shared" si="0"/>
        <v>#REF!</v>
      </c>
      <c r="K71" s="50" t="e">
        <f>RANK(J71,$J$10:$J$139,0)+COUNTIF($J$10:J71,J71)-1</f>
        <v>#REF!</v>
      </c>
      <c r="L71" s="44" t="e">
        <f t="shared" si="1"/>
        <v>#REF!</v>
      </c>
      <c r="M71" s="44" t="e">
        <f t="shared" si="2"/>
        <v>#REF!</v>
      </c>
      <c r="N71" s="44" t="e">
        <f t="shared" si="3"/>
        <v>#REF!</v>
      </c>
      <c r="O71" s="33">
        <f t="shared" si="7"/>
        <v>0</v>
      </c>
      <c r="P71" s="42" t="str">
        <f t="shared" si="4"/>
        <v>Pass</v>
      </c>
      <c r="Q71" s="12" t="e">
        <f>'आ.शा.शिक्षण'!#REF!</f>
        <v>#REF!</v>
      </c>
      <c r="R71" s="33" t="e">
        <f t="shared" si="8"/>
        <v>#REF!</v>
      </c>
      <c r="S71" s="12" t="e">
        <f>जलसुरक्षा!#REF!</f>
        <v>#REF!</v>
      </c>
      <c r="T71" s="58" t="e">
        <f t="shared" si="5"/>
        <v>#REF!</v>
      </c>
      <c r="U71" s="12" t="e">
        <f>संरक्षणशास्र!#REF!</f>
        <v>#REF!</v>
      </c>
      <c r="V71" s="33" t="e">
        <f t="shared" si="9"/>
        <v>#REF!</v>
      </c>
      <c r="W71" s="54"/>
    </row>
    <row r="72" spans="1:23" s="19" customFormat="1" ht="17.45" customHeight="1">
      <c r="A72" s="24" t="e">
        <f>'विद्य्र्थ्याची माहिती'!#REF!</f>
        <v>#REF!</v>
      </c>
      <c r="B72" s="25" t="e">
        <f>'विद्य्र्थ्याची माहिती'!#REF!</f>
        <v>#REF!</v>
      </c>
      <c r="C72" s="33" t="e">
        <f>प्र.भाषा!#REF!</f>
        <v>#REF!</v>
      </c>
      <c r="D72" s="33">
        <f>NSQF!H72</f>
        <v>47</v>
      </c>
      <c r="E72" s="33" t="e">
        <f>'तृ. भाषा'!#REF!</f>
        <v>#REF!</v>
      </c>
      <c r="F72" s="33" t="e">
        <f>गणित!#REF!</f>
        <v>#REF!</v>
      </c>
      <c r="G72" s="33" t="e">
        <f>'विज्ञान '!#REF!</f>
        <v>#REF!</v>
      </c>
      <c r="H72" s="44" t="e">
        <f>'समाज शास्र'!#REF!</f>
        <v>#REF!</v>
      </c>
      <c r="I72" s="33" t="e">
        <f t="shared" si="6"/>
        <v>#REF!</v>
      </c>
      <c r="J72" s="49" t="e">
        <f t="shared" si="0"/>
        <v>#REF!</v>
      </c>
      <c r="K72" s="50" t="e">
        <f>RANK(J72,$J$10:$J$139,0)+COUNTIF($J$10:J72,J72)-1</f>
        <v>#REF!</v>
      </c>
      <c r="L72" s="44" t="e">
        <f t="shared" si="1"/>
        <v>#REF!</v>
      </c>
      <c r="M72" s="44" t="e">
        <f t="shared" si="2"/>
        <v>#REF!</v>
      </c>
      <c r="N72" s="44" t="e">
        <f t="shared" si="3"/>
        <v>#REF!</v>
      </c>
      <c r="O72" s="33">
        <f t="shared" si="7"/>
        <v>0</v>
      </c>
      <c r="P72" s="42" t="str">
        <f t="shared" si="4"/>
        <v>Pass</v>
      </c>
      <c r="Q72" s="12" t="e">
        <f>'आ.शा.शिक्षण'!#REF!</f>
        <v>#REF!</v>
      </c>
      <c r="R72" s="33" t="e">
        <f t="shared" si="8"/>
        <v>#REF!</v>
      </c>
      <c r="S72" s="12" t="e">
        <f>जलसुरक्षा!#REF!</f>
        <v>#REF!</v>
      </c>
      <c r="T72" s="58" t="e">
        <f t="shared" si="5"/>
        <v>#REF!</v>
      </c>
      <c r="U72" s="12" t="e">
        <f>संरक्षणशास्र!#REF!</f>
        <v>#REF!</v>
      </c>
      <c r="V72" s="33" t="e">
        <f t="shared" si="9"/>
        <v>#REF!</v>
      </c>
      <c r="W72" s="54"/>
    </row>
    <row r="73" spans="1:23" s="19" customFormat="1" ht="17.45" customHeight="1">
      <c r="A73" s="24" t="e">
        <f>'विद्य्र्थ्याची माहिती'!#REF!</f>
        <v>#REF!</v>
      </c>
      <c r="B73" s="25" t="e">
        <f>'विद्य्र्थ्याची माहिती'!#REF!</f>
        <v>#REF!</v>
      </c>
      <c r="C73" s="33" t="e">
        <f>प्र.भाषा!#REF!</f>
        <v>#REF!</v>
      </c>
      <c r="D73" s="33">
        <f>NSQF!H73</f>
        <v>48</v>
      </c>
      <c r="E73" s="33" t="e">
        <f>'तृ. भाषा'!#REF!</f>
        <v>#REF!</v>
      </c>
      <c r="F73" s="33" t="e">
        <f>गणित!#REF!</f>
        <v>#REF!</v>
      </c>
      <c r="G73" s="33" t="e">
        <f>'विज्ञान '!#REF!</f>
        <v>#REF!</v>
      </c>
      <c r="H73" s="44" t="e">
        <f>'समाज शास्र'!#REF!</f>
        <v>#REF!</v>
      </c>
      <c r="I73" s="33" t="e">
        <f t="shared" si="6"/>
        <v>#REF!</v>
      </c>
      <c r="J73" s="49" t="e">
        <f t="shared" si="0"/>
        <v>#REF!</v>
      </c>
      <c r="K73" s="50" t="e">
        <f>RANK(J73,$J$10:$J$139,0)+COUNTIF($J$10:J73,J73)-1</f>
        <v>#REF!</v>
      </c>
      <c r="L73" s="44" t="e">
        <f t="shared" si="1"/>
        <v>#REF!</v>
      </c>
      <c r="M73" s="44" t="e">
        <f t="shared" si="2"/>
        <v>#REF!</v>
      </c>
      <c r="N73" s="44" t="e">
        <f t="shared" si="3"/>
        <v>#REF!</v>
      </c>
      <c r="O73" s="33">
        <f t="shared" si="7"/>
        <v>0</v>
      </c>
      <c r="P73" s="42" t="str">
        <f t="shared" si="4"/>
        <v>Pass</v>
      </c>
      <c r="Q73" s="12" t="e">
        <f>'आ.शा.शिक्षण'!#REF!</f>
        <v>#REF!</v>
      </c>
      <c r="R73" s="33" t="e">
        <f t="shared" si="8"/>
        <v>#REF!</v>
      </c>
      <c r="S73" s="12" t="e">
        <f>जलसुरक्षा!#REF!</f>
        <v>#REF!</v>
      </c>
      <c r="T73" s="58" t="e">
        <f t="shared" si="5"/>
        <v>#REF!</v>
      </c>
      <c r="U73" s="12" t="e">
        <f>संरक्षणशास्र!#REF!</f>
        <v>#REF!</v>
      </c>
      <c r="V73" s="33" t="e">
        <f t="shared" si="9"/>
        <v>#REF!</v>
      </c>
      <c r="W73" s="54"/>
    </row>
    <row r="74" spans="1:23" s="19" customFormat="1" ht="17.45" customHeight="1">
      <c r="A74" s="24" t="e">
        <f>'विद्य्र्थ्याची माहिती'!#REF!</f>
        <v>#REF!</v>
      </c>
      <c r="B74" s="25" t="e">
        <f>'विद्य्र्थ्याची माहिती'!#REF!</f>
        <v>#REF!</v>
      </c>
      <c r="C74" s="33" t="e">
        <f>प्र.भाषा!#REF!</f>
        <v>#REF!</v>
      </c>
      <c r="D74" s="33">
        <f>NSQF!H74</f>
        <v>48</v>
      </c>
      <c r="E74" s="33" t="e">
        <f>'तृ. भाषा'!#REF!</f>
        <v>#REF!</v>
      </c>
      <c r="F74" s="33" t="e">
        <f>गणित!#REF!</f>
        <v>#REF!</v>
      </c>
      <c r="G74" s="33" t="e">
        <f>'विज्ञान '!#REF!</f>
        <v>#REF!</v>
      </c>
      <c r="H74" s="44" t="e">
        <f>'समाज शास्र'!#REF!</f>
        <v>#REF!</v>
      </c>
      <c r="I74" s="33" t="e">
        <f t="shared" si="6"/>
        <v>#REF!</v>
      </c>
      <c r="J74" s="49" t="e">
        <f t="shared" ref="J74:J137" si="10">ROUND(I74/6,2)</f>
        <v>#REF!</v>
      </c>
      <c r="K74" s="50" t="e">
        <f>RANK(J74,$J$10:$J$139,0)+COUNTIF($J$10:J74,J74)-1</f>
        <v>#REF!</v>
      </c>
      <c r="L74" s="44" t="e">
        <f t="shared" ref="L74:L137" si="11">R74</f>
        <v>#REF!</v>
      </c>
      <c r="M74" s="44" t="e">
        <f t="shared" ref="M74:M137" si="12">T74</f>
        <v>#REF!</v>
      </c>
      <c r="N74" s="44" t="e">
        <f t="shared" ref="N74:N137" si="13">V74</f>
        <v>#REF!</v>
      </c>
      <c r="O74" s="33">
        <f t="shared" si="7"/>
        <v>0</v>
      </c>
      <c r="P74" s="42" t="str">
        <f t="shared" ref="P74:P137" si="14">IF(O74=0,"Pass",IF(O74=1,"F1",IF(O74=2,"F2",IF(O74=3,"F3",IF(O74=4,"F4",IF(O74=5,"F5","F6"))))))</f>
        <v>Pass</v>
      </c>
      <c r="Q74" s="12" t="e">
        <f>'आ.शा.शिक्षण'!#REF!</f>
        <v>#REF!</v>
      </c>
      <c r="R74" s="33" t="e">
        <f t="shared" si="8"/>
        <v>#REF!</v>
      </c>
      <c r="S74" s="12" t="e">
        <f>जलसुरक्षा!#REF!</f>
        <v>#REF!</v>
      </c>
      <c r="T74" s="58" t="e">
        <f t="shared" ref="T74:T137" si="15">IF(S74*2&gt;=60,"A",IF(S74*2&gt;=45,"B",IF(S74*2&gt;=35,"C",IF(S74*2&gt;=35,"D","D"))))</f>
        <v>#REF!</v>
      </c>
      <c r="U74" s="12" t="e">
        <f>संरक्षणशास्र!#REF!</f>
        <v>#REF!</v>
      </c>
      <c r="V74" s="33" t="e">
        <f t="shared" si="9"/>
        <v>#REF!</v>
      </c>
      <c r="W74" s="54"/>
    </row>
    <row r="75" spans="1:23" s="19" customFormat="1" ht="17.45" customHeight="1">
      <c r="A75" s="24" t="e">
        <f>'विद्य्र्थ्याची माहिती'!#REF!</f>
        <v>#REF!</v>
      </c>
      <c r="B75" s="25" t="e">
        <f>'विद्य्र्थ्याची माहिती'!#REF!</f>
        <v>#REF!</v>
      </c>
      <c r="C75" s="33" t="e">
        <f>प्र.भाषा!#REF!</f>
        <v>#REF!</v>
      </c>
      <c r="D75" s="33">
        <f>NSQF!H75</f>
        <v>49</v>
      </c>
      <c r="E75" s="33" t="e">
        <f>'तृ. भाषा'!#REF!</f>
        <v>#REF!</v>
      </c>
      <c r="F75" s="33" t="e">
        <f>गणित!#REF!</f>
        <v>#REF!</v>
      </c>
      <c r="G75" s="33" t="e">
        <f>'विज्ञान '!#REF!</f>
        <v>#REF!</v>
      </c>
      <c r="H75" s="44" t="e">
        <f>'समाज शास्र'!#REF!</f>
        <v>#REF!</v>
      </c>
      <c r="I75" s="33" t="e">
        <f t="shared" ref="I75:I109" si="16">SUM(C75:H75)</f>
        <v>#REF!</v>
      </c>
      <c r="J75" s="49" t="e">
        <f t="shared" si="10"/>
        <v>#REF!</v>
      </c>
      <c r="K75" s="50" t="e">
        <f>RANK(J75,$J$10:$J$139,0)+COUNTIF($J$10:J75,J75)-1</f>
        <v>#REF!</v>
      </c>
      <c r="L75" s="44" t="e">
        <f t="shared" si="11"/>
        <v>#REF!</v>
      </c>
      <c r="M75" s="44" t="e">
        <f t="shared" si="12"/>
        <v>#REF!</v>
      </c>
      <c r="N75" s="44" t="e">
        <f t="shared" si="13"/>
        <v>#REF!</v>
      </c>
      <c r="O75" s="33">
        <f t="shared" ref="O75:O138" si="17">COUNTIF(C75,"&lt;35")+COUNTIF(D75,"&lt;35")+COUNTIF(E75,"&lt;35")+COUNTIF(F75,"&lt;35")+COUNTIF(G75,"&lt;35")+COUNTIF(H75,"&lt;35")</f>
        <v>0</v>
      </c>
      <c r="P75" s="42" t="str">
        <f t="shared" si="14"/>
        <v>Pass</v>
      </c>
      <c r="Q75" s="12" t="e">
        <f>'आ.शा.शिक्षण'!#REF!</f>
        <v>#REF!</v>
      </c>
      <c r="R75" s="33" t="e">
        <f t="shared" ref="R75:R138" si="18">IF(Q75&gt;=60,"A",IF(Q75&gt;=45,"B",IF(Q75&gt;=35,"C",IF(Q75&gt;=35,"D","D"))))</f>
        <v>#REF!</v>
      </c>
      <c r="S75" s="12" t="e">
        <f>जलसुरक्षा!#REF!</f>
        <v>#REF!</v>
      </c>
      <c r="T75" s="58" t="e">
        <f t="shared" si="15"/>
        <v>#REF!</v>
      </c>
      <c r="U75" s="12" t="e">
        <f>संरक्षणशास्र!#REF!</f>
        <v>#REF!</v>
      </c>
      <c r="V75" s="33" t="e">
        <f t="shared" ref="V75:V138" si="19">IF(U75&gt;=60,"A",IF(U75&gt;=45,"B",IF(U75&gt;=35,"C",IF(U75&gt;=35,"D","D"))))</f>
        <v>#REF!</v>
      </c>
      <c r="W75" s="54"/>
    </row>
    <row r="76" spans="1:23" s="19" customFormat="1" ht="17.45" customHeight="1">
      <c r="A76" s="24" t="e">
        <f>'विद्य्र्थ्याची माहिती'!#REF!</f>
        <v>#REF!</v>
      </c>
      <c r="B76" s="25" t="e">
        <f>'विद्य्र्थ्याची माहिती'!#REF!</f>
        <v>#REF!</v>
      </c>
      <c r="C76" s="33" t="e">
        <f>प्र.भाषा!#REF!</f>
        <v>#REF!</v>
      </c>
      <c r="D76" s="33">
        <f>NSQF!H76</f>
        <v>49</v>
      </c>
      <c r="E76" s="33" t="e">
        <f>'तृ. भाषा'!#REF!</f>
        <v>#REF!</v>
      </c>
      <c r="F76" s="33" t="e">
        <f>गणित!#REF!</f>
        <v>#REF!</v>
      </c>
      <c r="G76" s="33" t="e">
        <f>'विज्ञान '!#REF!</f>
        <v>#REF!</v>
      </c>
      <c r="H76" s="44" t="e">
        <f>'समाज शास्र'!#REF!</f>
        <v>#REF!</v>
      </c>
      <c r="I76" s="33" t="e">
        <f t="shared" si="16"/>
        <v>#REF!</v>
      </c>
      <c r="J76" s="49" t="e">
        <f t="shared" si="10"/>
        <v>#REF!</v>
      </c>
      <c r="K76" s="50" t="e">
        <f>RANK(J76,$J$10:$J$139,0)+COUNTIF($J$10:J76,J76)-1</f>
        <v>#REF!</v>
      </c>
      <c r="L76" s="44" t="e">
        <f t="shared" si="11"/>
        <v>#REF!</v>
      </c>
      <c r="M76" s="44" t="e">
        <f t="shared" si="12"/>
        <v>#REF!</v>
      </c>
      <c r="N76" s="44" t="e">
        <f t="shared" si="13"/>
        <v>#REF!</v>
      </c>
      <c r="O76" s="33">
        <f t="shared" si="17"/>
        <v>0</v>
      </c>
      <c r="P76" s="42" t="str">
        <f t="shared" si="14"/>
        <v>Pass</v>
      </c>
      <c r="Q76" s="12" t="e">
        <f>'आ.शा.शिक्षण'!#REF!</f>
        <v>#REF!</v>
      </c>
      <c r="R76" s="33" t="e">
        <f t="shared" si="18"/>
        <v>#REF!</v>
      </c>
      <c r="S76" s="12" t="e">
        <f>जलसुरक्षा!#REF!</f>
        <v>#REF!</v>
      </c>
      <c r="T76" s="58" t="e">
        <f t="shared" si="15"/>
        <v>#REF!</v>
      </c>
      <c r="U76" s="12" t="e">
        <f>संरक्षणशास्र!#REF!</f>
        <v>#REF!</v>
      </c>
      <c r="V76" s="33" t="e">
        <f t="shared" si="19"/>
        <v>#REF!</v>
      </c>
      <c r="W76" s="54"/>
    </row>
    <row r="77" spans="1:23" s="19" customFormat="1" ht="17.45" customHeight="1">
      <c r="A77" s="24" t="e">
        <f>'विद्य्र्थ्याची माहिती'!#REF!</f>
        <v>#REF!</v>
      </c>
      <c r="B77" s="25" t="e">
        <f>'विद्य्र्थ्याची माहिती'!#REF!</f>
        <v>#REF!</v>
      </c>
      <c r="C77" s="33" t="e">
        <f>प्र.भाषा!#REF!</f>
        <v>#REF!</v>
      </c>
      <c r="D77" s="33">
        <f>NSQF!H77</f>
        <v>49</v>
      </c>
      <c r="E77" s="33" t="e">
        <f>'तृ. भाषा'!#REF!</f>
        <v>#REF!</v>
      </c>
      <c r="F77" s="33" t="e">
        <f>गणित!#REF!</f>
        <v>#REF!</v>
      </c>
      <c r="G77" s="33" t="e">
        <f>'विज्ञान '!#REF!</f>
        <v>#REF!</v>
      </c>
      <c r="H77" s="44" t="e">
        <f>'समाज शास्र'!#REF!</f>
        <v>#REF!</v>
      </c>
      <c r="I77" s="33" t="e">
        <f t="shared" si="16"/>
        <v>#REF!</v>
      </c>
      <c r="J77" s="49" t="e">
        <f t="shared" si="10"/>
        <v>#REF!</v>
      </c>
      <c r="K77" s="50" t="e">
        <f>RANK(J77,$J$10:$J$139,0)+COUNTIF($J$10:J77,J77)-1</f>
        <v>#REF!</v>
      </c>
      <c r="L77" s="44" t="e">
        <f t="shared" si="11"/>
        <v>#REF!</v>
      </c>
      <c r="M77" s="44" t="e">
        <f t="shared" si="12"/>
        <v>#REF!</v>
      </c>
      <c r="N77" s="44" t="e">
        <f t="shared" si="13"/>
        <v>#REF!</v>
      </c>
      <c r="O77" s="33">
        <f t="shared" si="17"/>
        <v>0</v>
      </c>
      <c r="P77" s="42" t="str">
        <f t="shared" si="14"/>
        <v>Pass</v>
      </c>
      <c r="Q77" s="12" t="e">
        <f>'आ.शा.शिक्षण'!#REF!</f>
        <v>#REF!</v>
      </c>
      <c r="R77" s="33" t="e">
        <f t="shared" si="18"/>
        <v>#REF!</v>
      </c>
      <c r="S77" s="12" t="e">
        <f>जलसुरक्षा!#REF!</f>
        <v>#REF!</v>
      </c>
      <c r="T77" s="58" t="e">
        <f t="shared" si="15"/>
        <v>#REF!</v>
      </c>
      <c r="U77" s="12" t="e">
        <f>संरक्षणशास्र!#REF!</f>
        <v>#REF!</v>
      </c>
      <c r="V77" s="33" t="e">
        <f t="shared" si="19"/>
        <v>#REF!</v>
      </c>
      <c r="W77" s="54"/>
    </row>
    <row r="78" spans="1:23" s="19" customFormat="1" ht="17.45" customHeight="1">
      <c r="A78" s="24" t="e">
        <f>'विद्य्र्थ्याची माहिती'!#REF!</f>
        <v>#REF!</v>
      </c>
      <c r="B78" s="25" t="e">
        <f>'विद्य्र्थ्याची माहिती'!#REF!</f>
        <v>#REF!</v>
      </c>
      <c r="C78" s="33" t="e">
        <f>प्र.भाषा!#REF!</f>
        <v>#REF!</v>
      </c>
      <c r="D78" s="33">
        <f>NSQF!H78</f>
        <v>50</v>
      </c>
      <c r="E78" s="33" t="e">
        <f>'तृ. भाषा'!#REF!</f>
        <v>#REF!</v>
      </c>
      <c r="F78" s="33" t="e">
        <f>गणित!#REF!</f>
        <v>#REF!</v>
      </c>
      <c r="G78" s="33" t="e">
        <f>'विज्ञान '!#REF!</f>
        <v>#REF!</v>
      </c>
      <c r="H78" s="44" t="e">
        <f>'समाज शास्र'!#REF!</f>
        <v>#REF!</v>
      </c>
      <c r="I78" s="33" t="e">
        <f t="shared" si="16"/>
        <v>#REF!</v>
      </c>
      <c r="J78" s="49" t="e">
        <f t="shared" si="10"/>
        <v>#REF!</v>
      </c>
      <c r="K78" s="50" t="e">
        <f>RANK(J78,$J$10:$J$139,0)+COUNTIF($J$10:J78,J78)-1</f>
        <v>#REF!</v>
      </c>
      <c r="L78" s="44" t="e">
        <f t="shared" si="11"/>
        <v>#REF!</v>
      </c>
      <c r="M78" s="44" t="e">
        <f t="shared" si="12"/>
        <v>#REF!</v>
      </c>
      <c r="N78" s="44" t="e">
        <f t="shared" si="13"/>
        <v>#REF!</v>
      </c>
      <c r="O78" s="33">
        <f t="shared" si="17"/>
        <v>0</v>
      </c>
      <c r="P78" s="42" t="str">
        <f t="shared" si="14"/>
        <v>Pass</v>
      </c>
      <c r="Q78" s="12" t="e">
        <f>'आ.शा.शिक्षण'!#REF!</f>
        <v>#REF!</v>
      </c>
      <c r="R78" s="33" t="e">
        <f t="shared" si="18"/>
        <v>#REF!</v>
      </c>
      <c r="S78" s="12" t="e">
        <f>जलसुरक्षा!#REF!</f>
        <v>#REF!</v>
      </c>
      <c r="T78" s="58" t="e">
        <f t="shared" si="15"/>
        <v>#REF!</v>
      </c>
      <c r="U78" s="12" t="e">
        <f>संरक्षणशास्र!#REF!</f>
        <v>#REF!</v>
      </c>
      <c r="V78" s="33" t="e">
        <f t="shared" si="19"/>
        <v>#REF!</v>
      </c>
      <c r="W78" s="54"/>
    </row>
    <row r="79" spans="1:23" s="19" customFormat="1" ht="17.45" customHeight="1">
      <c r="A79" s="24" t="e">
        <f>'विद्य्र्थ्याची माहिती'!#REF!</f>
        <v>#REF!</v>
      </c>
      <c r="B79" s="25" t="e">
        <f>'विद्य्र्थ्याची माहिती'!#REF!</f>
        <v>#REF!</v>
      </c>
      <c r="C79" s="33" t="e">
        <f>प्र.भाषा!#REF!</f>
        <v>#REF!</v>
      </c>
      <c r="D79" s="33">
        <f>NSQF!H79</f>
        <v>50</v>
      </c>
      <c r="E79" s="33" t="e">
        <f>'तृ. भाषा'!#REF!</f>
        <v>#REF!</v>
      </c>
      <c r="F79" s="33" t="e">
        <f>गणित!#REF!</f>
        <v>#REF!</v>
      </c>
      <c r="G79" s="33" t="e">
        <f>'विज्ञान '!#REF!</f>
        <v>#REF!</v>
      </c>
      <c r="H79" s="44" t="e">
        <f>'समाज शास्र'!#REF!</f>
        <v>#REF!</v>
      </c>
      <c r="I79" s="33" t="e">
        <f t="shared" si="16"/>
        <v>#REF!</v>
      </c>
      <c r="J79" s="49" t="e">
        <f t="shared" si="10"/>
        <v>#REF!</v>
      </c>
      <c r="K79" s="50" t="e">
        <f>RANK(J79,$J$10:$J$139,0)+COUNTIF($J$10:J79,J79)-1</f>
        <v>#REF!</v>
      </c>
      <c r="L79" s="44" t="e">
        <f t="shared" si="11"/>
        <v>#REF!</v>
      </c>
      <c r="M79" s="44" t="e">
        <f t="shared" si="12"/>
        <v>#REF!</v>
      </c>
      <c r="N79" s="44" t="e">
        <f t="shared" si="13"/>
        <v>#REF!</v>
      </c>
      <c r="O79" s="33">
        <f t="shared" si="17"/>
        <v>0</v>
      </c>
      <c r="P79" s="42" t="str">
        <f t="shared" si="14"/>
        <v>Pass</v>
      </c>
      <c r="Q79" s="12" t="e">
        <f>'आ.शा.शिक्षण'!#REF!</f>
        <v>#REF!</v>
      </c>
      <c r="R79" s="33" t="e">
        <f t="shared" si="18"/>
        <v>#REF!</v>
      </c>
      <c r="S79" s="12" t="e">
        <f>जलसुरक्षा!#REF!</f>
        <v>#REF!</v>
      </c>
      <c r="T79" s="58" t="e">
        <f t="shared" si="15"/>
        <v>#REF!</v>
      </c>
      <c r="U79" s="12" t="e">
        <f>संरक्षणशास्र!#REF!</f>
        <v>#REF!</v>
      </c>
      <c r="V79" s="33" t="e">
        <f t="shared" si="19"/>
        <v>#REF!</v>
      </c>
      <c r="W79" s="54"/>
    </row>
    <row r="80" spans="1:23" s="19" customFormat="1" ht="17.45" customHeight="1">
      <c r="A80" s="24" t="e">
        <f>'विद्य्र्थ्याची माहिती'!#REF!</f>
        <v>#REF!</v>
      </c>
      <c r="B80" s="25" t="e">
        <f>'विद्य्र्थ्याची माहिती'!#REF!</f>
        <v>#REF!</v>
      </c>
      <c r="C80" s="33" t="e">
        <f>प्र.भाषा!#REF!</f>
        <v>#REF!</v>
      </c>
      <c r="D80" s="33">
        <f>NSQF!H80</f>
        <v>50</v>
      </c>
      <c r="E80" s="33" t="e">
        <f>'तृ. भाषा'!#REF!</f>
        <v>#REF!</v>
      </c>
      <c r="F80" s="33" t="e">
        <f>गणित!#REF!</f>
        <v>#REF!</v>
      </c>
      <c r="G80" s="33" t="e">
        <f>'विज्ञान '!#REF!</f>
        <v>#REF!</v>
      </c>
      <c r="H80" s="44" t="e">
        <f>'समाज शास्र'!#REF!</f>
        <v>#REF!</v>
      </c>
      <c r="I80" s="33" t="e">
        <f t="shared" si="16"/>
        <v>#REF!</v>
      </c>
      <c r="J80" s="49" t="e">
        <f t="shared" si="10"/>
        <v>#REF!</v>
      </c>
      <c r="K80" s="50" t="e">
        <f>RANK(J80,$J$10:$J$139,0)+COUNTIF($J$10:J80,J80)-1</f>
        <v>#REF!</v>
      </c>
      <c r="L80" s="44" t="e">
        <f t="shared" si="11"/>
        <v>#REF!</v>
      </c>
      <c r="M80" s="44" t="e">
        <f t="shared" si="12"/>
        <v>#REF!</v>
      </c>
      <c r="N80" s="44" t="e">
        <f t="shared" si="13"/>
        <v>#REF!</v>
      </c>
      <c r="O80" s="33">
        <f t="shared" si="17"/>
        <v>0</v>
      </c>
      <c r="P80" s="42" t="str">
        <f t="shared" si="14"/>
        <v>Pass</v>
      </c>
      <c r="Q80" s="12" t="e">
        <f>'आ.शा.शिक्षण'!#REF!</f>
        <v>#REF!</v>
      </c>
      <c r="R80" s="33" t="e">
        <f t="shared" si="18"/>
        <v>#REF!</v>
      </c>
      <c r="S80" s="12" t="e">
        <f>जलसुरक्षा!#REF!</f>
        <v>#REF!</v>
      </c>
      <c r="T80" s="58" t="e">
        <f t="shared" si="15"/>
        <v>#REF!</v>
      </c>
      <c r="U80" s="12" t="e">
        <f>संरक्षणशास्र!#REF!</f>
        <v>#REF!</v>
      </c>
      <c r="V80" s="33" t="e">
        <f t="shared" si="19"/>
        <v>#REF!</v>
      </c>
      <c r="W80" s="54"/>
    </row>
    <row r="81" spans="1:23" s="19" customFormat="1" ht="17.45" customHeight="1">
      <c r="A81" s="24" t="e">
        <f>'विद्य्र्थ्याची माहिती'!#REF!</f>
        <v>#REF!</v>
      </c>
      <c r="B81" s="25" t="e">
        <f>'विद्य्र्थ्याची माहिती'!#REF!</f>
        <v>#REF!</v>
      </c>
      <c r="C81" s="33" t="e">
        <f>प्र.भाषा!#REF!</f>
        <v>#REF!</v>
      </c>
      <c r="D81" s="33">
        <f>NSQF!H81</f>
        <v>51</v>
      </c>
      <c r="E81" s="33" t="e">
        <f>'तृ. भाषा'!#REF!</f>
        <v>#REF!</v>
      </c>
      <c r="F81" s="33" t="e">
        <f>गणित!#REF!</f>
        <v>#REF!</v>
      </c>
      <c r="G81" s="33" t="e">
        <f>'विज्ञान '!#REF!</f>
        <v>#REF!</v>
      </c>
      <c r="H81" s="44" t="e">
        <f>'समाज शास्र'!#REF!</f>
        <v>#REF!</v>
      </c>
      <c r="I81" s="33" t="e">
        <f t="shared" si="16"/>
        <v>#REF!</v>
      </c>
      <c r="J81" s="49" t="e">
        <f t="shared" si="10"/>
        <v>#REF!</v>
      </c>
      <c r="K81" s="50" t="e">
        <f>RANK(J81,$J$10:$J$139,0)+COUNTIF($J$10:J81,J81)-1</f>
        <v>#REF!</v>
      </c>
      <c r="L81" s="44" t="e">
        <f t="shared" si="11"/>
        <v>#REF!</v>
      </c>
      <c r="M81" s="44" t="e">
        <f t="shared" si="12"/>
        <v>#REF!</v>
      </c>
      <c r="N81" s="44" t="e">
        <f t="shared" si="13"/>
        <v>#REF!</v>
      </c>
      <c r="O81" s="33">
        <f t="shared" si="17"/>
        <v>0</v>
      </c>
      <c r="P81" s="42" t="str">
        <f t="shared" si="14"/>
        <v>Pass</v>
      </c>
      <c r="Q81" s="12" t="e">
        <f>'आ.शा.शिक्षण'!#REF!</f>
        <v>#REF!</v>
      </c>
      <c r="R81" s="33" t="e">
        <f t="shared" si="18"/>
        <v>#REF!</v>
      </c>
      <c r="S81" s="12" t="e">
        <f>जलसुरक्षा!#REF!</f>
        <v>#REF!</v>
      </c>
      <c r="T81" s="58" t="e">
        <f t="shared" si="15"/>
        <v>#REF!</v>
      </c>
      <c r="U81" s="12" t="e">
        <f>संरक्षणशास्र!#REF!</f>
        <v>#REF!</v>
      </c>
      <c r="V81" s="33" t="e">
        <f t="shared" si="19"/>
        <v>#REF!</v>
      </c>
      <c r="W81" s="54"/>
    </row>
    <row r="82" spans="1:23" s="19" customFormat="1" ht="17.45" customHeight="1">
      <c r="A82" s="24" t="e">
        <f>'विद्य्र्थ्याची माहिती'!#REF!</f>
        <v>#REF!</v>
      </c>
      <c r="B82" s="25" t="e">
        <f>'विद्य्र्थ्याची माहिती'!#REF!</f>
        <v>#REF!</v>
      </c>
      <c r="C82" s="33" t="e">
        <f>प्र.भाषा!#REF!</f>
        <v>#REF!</v>
      </c>
      <c r="D82" s="33">
        <f>NSQF!H82</f>
        <v>51</v>
      </c>
      <c r="E82" s="33" t="e">
        <f>'तृ. भाषा'!#REF!</f>
        <v>#REF!</v>
      </c>
      <c r="F82" s="33" t="e">
        <f>गणित!#REF!</f>
        <v>#REF!</v>
      </c>
      <c r="G82" s="33" t="e">
        <f>'विज्ञान '!#REF!</f>
        <v>#REF!</v>
      </c>
      <c r="H82" s="44" t="e">
        <f>'समाज शास्र'!#REF!</f>
        <v>#REF!</v>
      </c>
      <c r="I82" s="33" t="e">
        <f t="shared" si="16"/>
        <v>#REF!</v>
      </c>
      <c r="J82" s="49" t="e">
        <f t="shared" si="10"/>
        <v>#REF!</v>
      </c>
      <c r="K82" s="50" t="e">
        <f>RANK(J82,$J$10:$J$139,0)+COUNTIF($J$10:J82,J82)-1</f>
        <v>#REF!</v>
      </c>
      <c r="L82" s="44" t="e">
        <f t="shared" si="11"/>
        <v>#REF!</v>
      </c>
      <c r="M82" s="44" t="e">
        <f t="shared" si="12"/>
        <v>#REF!</v>
      </c>
      <c r="N82" s="44" t="e">
        <f t="shared" si="13"/>
        <v>#REF!</v>
      </c>
      <c r="O82" s="33">
        <f t="shared" si="17"/>
        <v>0</v>
      </c>
      <c r="P82" s="42" t="str">
        <f t="shared" si="14"/>
        <v>Pass</v>
      </c>
      <c r="Q82" s="12" t="e">
        <f>'आ.शा.शिक्षण'!#REF!</f>
        <v>#REF!</v>
      </c>
      <c r="R82" s="33" t="e">
        <f t="shared" si="18"/>
        <v>#REF!</v>
      </c>
      <c r="S82" s="12" t="e">
        <f>जलसुरक्षा!#REF!</f>
        <v>#REF!</v>
      </c>
      <c r="T82" s="58" t="e">
        <f t="shared" si="15"/>
        <v>#REF!</v>
      </c>
      <c r="U82" s="12" t="e">
        <f>संरक्षणशास्र!#REF!</f>
        <v>#REF!</v>
      </c>
      <c r="V82" s="33" t="e">
        <f t="shared" si="19"/>
        <v>#REF!</v>
      </c>
      <c r="W82" s="54"/>
    </row>
    <row r="83" spans="1:23" s="19" customFormat="1" ht="17.45" customHeight="1">
      <c r="A83" s="24" t="e">
        <f>'विद्य्र्थ्याची माहिती'!#REF!</f>
        <v>#REF!</v>
      </c>
      <c r="B83" s="25" t="e">
        <f>'विद्य्र्थ्याची माहिती'!#REF!</f>
        <v>#REF!</v>
      </c>
      <c r="C83" s="33" t="e">
        <f>प्र.भाषा!#REF!</f>
        <v>#REF!</v>
      </c>
      <c r="D83" s="33">
        <f>NSQF!H83</f>
        <v>52</v>
      </c>
      <c r="E83" s="33" t="e">
        <f>'तृ. भाषा'!#REF!</f>
        <v>#REF!</v>
      </c>
      <c r="F83" s="33" t="e">
        <f>गणित!#REF!</f>
        <v>#REF!</v>
      </c>
      <c r="G83" s="33" t="e">
        <f>'विज्ञान '!#REF!</f>
        <v>#REF!</v>
      </c>
      <c r="H83" s="44" t="e">
        <f>'समाज शास्र'!#REF!</f>
        <v>#REF!</v>
      </c>
      <c r="I83" s="33" t="e">
        <f t="shared" si="16"/>
        <v>#REF!</v>
      </c>
      <c r="J83" s="49" t="e">
        <f t="shared" si="10"/>
        <v>#REF!</v>
      </c>
      <c r="K83" s="50" t="e">
        <f>RANK(J83,$J$10:$J$139,0)+COUNTIF($J$10:J83,J83)-1</f>
        <v>#REF!</v>
      </c>
      <c r="L83" s="44" t="e">
        <f t="shared" si="11"/>
        <v>#REF!</v>
      </c>
      <c r="M83" s="44" t="e">
        <f t="shared" si="12"/>
        <v>#REF!</v>
      </c>
      <c r="N83" s="44" t="e">
        <f t="shared" si="13"/>
        <v>#REF!</v>
      </c>
      <c r="O83" s="33">
        <f t="shared" si="17"/>
        <v>0</v>
      </c>
      <c r="P83" s="42" t="str">
        <f t="shared" si="14"/>
        <v>Pass</v>
      </c>
      <c r="Q83" s="12" t="e">
        <f>'आ.शा.शिक्षण'!#REF!</f>
        <v>#REF!</v>
      </c>
      <c r="R83" s="33" t="e">
        <f t="shared" si="18"/>
        <v>#REF!</v>
      </c>
      <c r="S83" s="12" t="e">
        <f>जलसुरक्षा!#REF!</f>
        <v>#REF!</v>
      </c>
      <c r="T83" s="58" t="e">
        <f t="shared" si="15"/>
        <v>#REF!</v>
      </c>
      <c r="U83" s="12" t="e">
        <f>संरक्षणशास्र!#REF!</f>
        <v>#REF!</v>
      </c>
      <c r="V83" s="33" t="e">
        <f t="shared" si="19"/>
        <v>#REF!</v>
      </c>
      <c r="W83" s="54"/>
    </row>
    <row r="84" spans="1:23" s="19" customFormat="1" ht="17.45" customHeight="1">
      <c r="A84" s="24" t="e">
        <f>'विद्य्र्थ्याची माहिती'!#REF!</f>
        <v>#REF!</v>
      </c>
      <c r="B84" s="25" t="e">
        <f>'विद्य्र्थ्याची माहिती'!#REF!</f>
        <v>#REF!</v>
      </c>
      <c r="C84" s="33" t="e">
        <f>प्र.भाषा!#REF!</f>
        <v>#REF!</v>
      </c>
      <c r="D84" s="33">
        <f>NSQF!H84</f>
        <v>52</v>
      </c>
      <c r="E84" s="33" t="e">
        <f>'तृ. भाषा'!#REF!</f>
        <v>#REF!</v>
      </c>
      <c r="F84" s="33" t="e">
        <f>गणित!#REF!</f>
        <v>#REF!</v>
      </c>
      <c r="G84" s="33" t="e">
        <f>'विज्ञान '!#REF!</f>
        <v>#REF!</v>
      </c>
      <c r="H84" s="44" t="e">
        <f>'समाज शास्र'!#REF!</f>
        <v>#REF!</v>
      </c>
      <c r="I84" s="33" t="e">
        <f t="shared" si="16"/>
        <v>#REF!</v>
      </c>
      <c r="J84" s="49" t="e">
        <f t="shared" si="10"/>
        <v>#REF!</v>
      </c>
      <c r="K84" s="50" t="e">
        <f>RANK(J84,$J$10:$J$139,0)+COUNTIF($J$10:J84,J84)-1</f>
        <v>#REF!</v>
      </c>
      <c r="L84" s="44" t="e">
        <f t="shared" si="11"/>
        <v>#REF!</v>
      </c>
      <c r="M84" s="44" t="e">
        <f t="shared" si="12"/>
        <v>#REF!</v>
      </c>
      <c r="N84" s="44" t="e">
        <f t="shared" si="13"/>
        <v>#REF!</v>
      </c>
      <c r="O84" s="33">
        <f t="shared" si="17"/>
        <v>0</v>
      </c>
      <c r="P84" s="42" t="str">
        <f t="shared" si="14"/>
        <v>Pass</v>
      </c>
      <c r="Q84" s="12" t="e">
        <f>'आ.शा.शिक्षण'!#REF!</f>
        <v>#REF!</v>
      </c>
      <c r="R84" s="33" t="e">
        <f t="shared" si="18"/>
        <v>#REF!</v>
      </c>
      <c r="S84" s="12" t="e">
        <f>जलसुरक्षा!#REF!</f>
        <v>#REF!</v>
      </c>
      <c r="T84" s="58" t="e">
        <f t="shared" si="15"/>
        <v>#REF!</v>
      </c>
      <c r="U84" s="12" t="e">
        <f>संरक्षणशास्र!#REF!</f>
        <v>#REF!</v>
      </c>
      <c r="V84" s="33" t="e">
        <f t="shared" si="19"/>
        <v>#REF!</v>
      </c>
      <c r="W84" s="54"/>
    </row>
    <row r="85" spans="1:23" s="19" customFormat="1" ht="17.45" customHeight="1">
      <c r="A85" s="24" t="e">
        <f>'विद्य्र्थ्याची माहिती'!#REF!</f>
        <v>#REF!</v>
      </c>
      <c r="B85" s="25" t="e">
        <f>'विद्य्र्थ्याची माहिती'!#REF!</f>
        <v>#REF!</v>
      </c>
      <c r="C85" s="33" t="e">
        <f>प्र.भाषा!#REF!</f>
        <v>#REF!</v>
      </c>
      <c r="D85" s="33">
        <f>NSQF!H85</f>
        <v>52</v>
      </c>
      <c r="E85" s="33" t="e">
        <f>'तृ. भाषा'!#REF!</f>
        <v>#REF!</v>
      </c>
      <c r="F85" s="33" t="e">
        <f>गणित!#REF!</f>
        <v>#REF!</v>
      </c>
      <c r="G85" s="33" t="e">
        <f>'विज्ञान '!#REF!</f>
        <v>#REF!</v>
      </c>
      <c r="H85" s="44" t="e">
        <f>'समाज शास्र'!#REF!</f>
        <v>#REF!</v>
      </c>
      <c r="I85" s="33" t="e">
        <f t="shared" si="16"/>
        <v>#REF!</v>
      </c>
      <c r="J85" s="49" t="e">
        <f t="shared" si="10"/>
        <v>#REF!</v>
      </c>
      <c r="K85" s="50" t="e">
        <f>RANK(J85,$J$10:$J$139,0)+COUNTIF($J$10:J85,J85)-1</f>
        <v>#REF!</v>
      </c>
      <c r="L85" s="44" t="e">
        <f t="shared" si="11"/>
        <v>#REF!</v>
      </c>
      <c r="M85" s="44" t="e">
        <f t="shared" si="12"/>
        <v>#REF!</v>
      </c>
      <c r="N85" s="44" t="e">
        <f t="shared" si="13"/>
        <v>#REF!</v>
      </c>
      <c r="O85" s="33">
        <f t="shared" si="17"/>
        <v>0</v>
      </c>
      <c r="P85" s="42" t="str">
        <f t="shared" si="14"/>
        <v>Pass</v>
      </c>
      <c r="Q85" s="12" t="e">
        <f>'आ.शा.शिक्षण'!#REF!</f>
        <v>#REF!</v>
      </c>
      <c r="R85" s="33" t="e">
        <f t="shared" si="18"/>
        <v>#REF!</v>
      </c>
      <c r="S85" s="12" t="e">
        <f>जलसुरक्षा!#REF!</f>
        <v>#REF!</v>
      </c>
      <c r="T85" s="58" t="e">
        <f t="shared" si="15"/>
        <v>#REF!</v>
      </c>
      <c r="U85" s="12" t="e">
        <f>संरक्षणशास्र!#REF!</f>
        <v>#REF!</v>
      </c>
      <c r="V85" s="33" t="e">
        <f t="shared" si="19"/>
        <v>#REF!</v>
      </c>
      <c r="W85" s="54"/>
    </row>
    <row r="86" spans="1:23" s="19" customFormat="1" ht="17.45" customHeight="1">
      <c r="A86" s="24" t="e">
        <f>'विद्य्र्थ्याची माहिती'!#REF!</f>
        <v>#REF!</v>
      </c>
      <c r="B86" s="25" t="e">
        <f>'विद्य्र्थ्याची माहिती'!#REF!</f>
        <v>#REF!</v>
      </c>
      <c r="C86" s="33" t="e">
        <f>प्र.भाषा!#REF!</f>
        <v>#REF!</v>
      </c>
      <c r="D86" s="33">
        <f>NSQF!H86</f>
        <v>53</v>
      </c>
      <c r="E86" s="33" t="e">
        <f>'तृ. भाषा'!#REF!</f>
        <v>#REF!</v>
      </c>
      <c r="F86" s="33" t="e">
        <f>गणित!#REF!</f>
        <v>#REF!</v>
      </c>
      <c r="G86" s="33" t="e">
        <f>'विज्ञान '!#REF!</f>
        <v>#REF!</v>
      </c>
      <c r="H86" s="44" t="e">
        <f>'समाज शास्र'!#REF!</f>
        <v>#REF!</v>
      </c>
      <c r="I86" s="33" t="e">
        <f t="shared" si="16"/>
        <v>#REF!</v>
      </c>
      <c r="J86" s="49" t="e">
        <f t="shared" si="10"/>
        <v>#REF!</v>
      </c>
      <c r="K86" s="50" t="e">
        <f>RANK(J86,$J$10:$J$139,0)+COUNTIF($J$10:J86,J86)-1</f>
        <v>#REF!</v>
      </c>
      <c r="L86" s="44" t="e">
        <f t="shared" si="11"/>
        <v>#REF!</v>
      </c>
      <c r="M86" s="44" t="e">
        <f t="shared" si="12"/>
        <v>#REF!</v>
      </c>
      <c r="N86" s="44" t="e">
        <f t="shared" si="13"/>
        <v>#REF!</v>
      </c>
      <c r="O86" s="33">
        <f t="shared" si="17"/>
        <v>0</v>
      </c>
      <c r="P86" s="42" t="str">
        <f t="shared" si="14"/>
        <v>Pass</v>
      </c>
      <c r="Q86" s="12" t="e">
        <f>'आ.शा.शिक्षण'!#REF!</f>
        <v>#REF!</v>
      </c>
      <c r="R86" s="33" t="e">
        <f t="shared" si="18"/>
        <v>#REF!</v>
      </c>
      <c r="S86" s="12" t="e">
        <f>जलसुरक्षा!#REF!</f>
        <v>#REF!</v>
      </c>
      <c r="T86" s="58" t="e">
        <f t="shared" si="15"/>
        <v>#REF!</v>
      </c>
      <c r="U86" s="12" t="e">
        <f>संरक्षणशास्र!#REF!</f>
        <v>#REF!</v>
      </c>
      <c r="V86" s="33" t="e">
        <f t="shared" si="19"/>
        <v>#REF!</v>
      </c>
      <c r="W86" s="54"/>
    </row>
    <row r="87" spans="1:23" s="19" customFormat="1" ht="17.45" customHeight="1">
      <c r="A87" s="24" t="e">
        <f>'विद्य्र्थ्याची माहिती'!#REF!</f>
        <v>#REF!</v>
      </c>
      <c r="B87" s="25" t="e">
        <f>'विद्य्र्थ्याची माहिती'!#REF!</f>
        <v>#REF!</v>
      </c>
      <c r="C87" s="33" t="e">
        <f>प्र.भाषा!#REF!</f>
        <v>#REF!</v>
      </c>
      <c r="D87" s="33">
        <f>NSQF!H87</f>
        <v>53</v>
      </c>
      <c r="E87" s="33" t="e">
        <f>'तृ. भाषा'!#REF!</f>
        <v>#REF!</v>
      </c>
      <c r="F87" s="33" t="e">
        <f>गणित!#REF!</f>
        <v>#REF!</v>
      </c>
      <c r="G87" s="33" t="e">
        <f>'विज्ञान '!#REF!</f>
        <v>#REF!</v>
      </c>
      <c r="H87" s="44" t="e">
        <f>'समाज शास्र'!#REF!</f>
        <v>#REF!</v>
      </c>
      <c r="I87" s="33" t="e">
        <f t="shared" si="16"/>
        <v>#REF!</v>
      </c>
      <c r="J87" s="49" t="e">
        <f t="shared" si="10"/>
        <v>#REF!</v>
      </c>
      <c r="K87" s="50" t="e">
        <f>RANK(J87,$J$10:$J$139,0)+COUNTIF($J$10:J87,J87)-1</f>
        <v>#REF!</v>
      </c>
      <c r="L87" s="44" t="e">
        <f t="shared" si="11"/>
        <v>#REF!</v>
      </c>
      <c r="M87" s="44" t="e">
        <f t="shared" si="12"/>
        <v>#REF!</v>
      </c>
      <c r="N87" s="44" t="e">
        <f t="shared" si="13"/>
        <v>#REF!</v>
      </c>
      <c r="O87" s="33">
        <f t="shared" si="17"/>
        <v>0</v>
      </c>
      <c r="P87" s="42" t="str">
        <f t="shared" si="14"/>
        <v>Pass</v>
      </c>
      <c r="Q87" s="12" t="e">
        <f>'आ.शा.शिक्षण'!#REF!</f>
        <v>#REF!</v>
      </c>
      <c r="R87" s="33" t="e">
        <f t="shared" si="18"/>
        <v>#REF!</v>
      </c>
      <c r="S87" s="12" t="e">
        <f>जलसुरक्षा!#REF!</f>
        <v>#REF!</v>
      </c>
      <c r="T87" s="58" t="e">
        <f t="shared" si="15"/>
        <v>#REF!</v>
      </c>
      <c r="U87" s="12" t="e">
        <f>संरक्षणशास्र!#REF!</f>
        <v>#REF!</v>
      </c>
      <c r="V87" s="33" t="e">
        <f t="shared" si="19"/>
        <v>#REF!</v>
      </c>
      <c r="W87" s="54"/>
    </row>
    <row r="88" spans="1:23" s="19" customFormat="1" ht="17.45" customHeight="1">
      <c r="A88" s="24" t="e">
        <f>'विद्य्र्थ्याची माहिती'!#REF!</f>
        <v>#REF!</v>
      </c>
      <c r="B88" s="25" t="e">
        <f>'विद्य्र्थ्याची माहिती'!#REF!</f>
        <v>#REF!</v>
      </c>
      <c r="C88" s="33" t="e">
        <f>प्र.भाषा!#REF!</f>
        <v>#REF!</v>
      </c>
      <c r="D88" s="33">
        <f>NSQF!H88</f>
        <v>53</v>
      </c>
      <c r="E88" s="33" t="e">
        <f>'तृ. भाषा'!#REF!</f>
        <v>#REF!</v>
      </c>
      <c r="F88" s="33" t="e">
        <f>गणित!#REF!</f>
        <v>#REF!</v>
      </c>
      <c r="G88" s="33" t="e">
        <f>'विज्ञान '!#REF!</f>
        <v>#REF!</v>
      </c>
      <c r="H88" s="44" t="e">
        <f>'समाज शास्र'!#REF!</f>
        <v>#REF!</v>
      </c>
      <c r="I88" s="33" t="e">
        <f t="shared" si="16"/>
        <v>#REF!</v>
      </c>
      <c r="J88" s="49" t="e">
        <f t="shared" si="10"/>
        <v>#REF!</v>
      </c>
      <c r="K88" s="50" t="e">
        <f>RANK(J88,$J$10:$J$139,0)+COUNTIF($J$10:J88,J88)-1</f>
        <v>#REF!</v>
      </c>
      <c r="L88" s="44" t="e">
        <f t="shared" si="11"/>
        <v>#REF!</v>
      </c>
      <c r="M88" s="44" t="e">
        <f t="shared" si="12"/>
        <v>#REF!</v>
      </c>
      <c r="N88" s="44" t="e">
        <f t="shared" si="13"/>
        <v>#REF!</v>
      </c>
      <c r="O88" s="33">
        <f t="shared" si="17"/>
        <v>0</v>
      </c>
      <c r="P88" s="42" t="str">
        <f t="shared" si="14"/>
        <v>Pass</v>
      </c>
      <c r="Q88" s="12" t="e">
        <f>'आ.शा.शिक्षण'!#REF!</f>
        <v>#REF!</v>
      </c>
      <c r="R88" s="33" t="e">
        <f t="shared" si="18"/>
        <v>#REF!</v>
      </c>
      <c r="S88" s="12" t="e">
        <f>जलसुरक्षा!#REF!</f>
        <v>#REF!</v>
      </c>
      <c r="T88" s="58" t="e">
        <f t="shared" si="15"/>
        <v>#REF!</v>
      </c>
      <c r="U88" s="12" t="e">
        <f>संरक्षणशास्र!#REF!</f>
        <v>#REF!</v>
      </c>
      <c r="V88" s="33" t="e">
        <f t="shared" si="19"/>
        <v>#REF!</v>
      </c>
      <c r="W88" s="54"/>
    </row>
    <row r="89" spans="1:23" s="19" customFormat="1" ht="17.45" customHeight="1">
      <c r="A89" s="24" t="e">
        <f>'विद्य्र्थ्याची माहिती'!#REF!</f>
        <v>#REF!</v>
      </c>
      <c r="B89" s="25" t="e">
        <f>'विद्य्र्थ्याची माहिती'!#REF!</f>
        <v>#REF!</v>
      </c>
      <c r="C89" s="33" t="e">
        <f>प्र.भाषा!#REF!</f>
        <v>#REF!</v>
      </c>
      <c r="D89" s="33">
        <f>NSQF!H89</f>
        <v>54</v>
      </c>
      <c r="E89" s="33" t="e">
        <f>'तृ. भाषा'!#REF!</f>
        <v>#REF!</v>
      </c>
      <c r="F89" s="33" t="e">
        <f>गणित!#REF!</f>
        <v>#REF!</v>
      </c>
      <c r="G89" s="33" t="e">
        <f>'विज्ञान '!#REF!</f>
        <v>#REF!</v>
      </c>
      <c r="H89" s="44" t="e">
        <f>'समाज शास्र'!#REF!</f>
        <v>#REF!</v>
      </c>
      <c r="I89" s="33" t="e">
        <f t="shared" si="16"/>
        <v>#REF!</v>
      </c>
      <c r="J89" s="49" t="e">
        <f t="shared" si="10"/>
        <v>#REF!</v>
      </c>
      <c r="K89" s="50" t="e">
        <f>RANK(J89,$J$10:$J$139,0)+COUNTIF($J$10:J89,J89)-1</f>
        <v>#REF!</v>
      </c>
      <c r="L89" s="44" t="e">
        <f t="shared" si="11"/>
        <v>#REF!</v>
      </c>
      <c r="M89" s="44" t="e">
        <f t="shared" si="12"/>
        <v>#REF!</v>
      </c>
      <c r="N89" s="44" t="e">
        <f t="shared" si="13"/>
        <v>#REF!</v>
      </c>
      <c r="O89" s="33">
        <f t="shared" si="17"/>
        <v>0</v>
      </c>
      <c r="P89" s="42" t="str">
        <f t="shared" si="14"/>
        <v>Pass</v>
      </c>
      <c r="Q89" s="12" t="e">
        <f>'आ.शा.शिक्षण'!#REF!</f>
        <v>#REF!</v>
      </c>
      <c r="R89" s="33" t="e">
        <f t="shared" si="18"/>
        <v>#REF!</v>
      </c>
      <c r="S89" s="12" t="e">
        <f>जलसुरक्षा!#REF!</f>
        <v>#REF!</v>
      </c>
      <c r="T89" s="58" t="e">
        <f t="shared" si="15"/>
        <v>#REF!</v>
      </c>
      <c r="U89" s="12" t="e">
        <f>संरक्षणशास्र!#REF!</f>
        <v>#REF!</v>
      </c>
      <c r="V89" s="33" t="e">
        <f t="shared" si="19"/>
        <v>#REF!</v>
      </c>
      <c r="W89" s="54"/>
    </row>
    <row r="90" spans="1:23" s="19" customFormat="1" ht="17.45" customHeight="1">
      <c r="A90" s="24" t="e">
        <f>'विद्य्र्थ्याची माहिती'!#REF!</f>
        <v>#REF!</v>
      </c>
      <c r="B90" s="25" t="e">
        <f>'विद्य्र्थ्याची माहिती'!#REF!</f>
        <v>#REF!</v>
      </c>
      <c r="C90" s="33" t="e">
        <f>प्र.भाषा!#REF!</f>
        <v>#REF!</v>
      </c>
      <c r="D90" s="33">
        <f>NSQF!H90</f>
        <v>54</v>
      </c>
      <c r="E90" s="33" t="e">
        <f>'तृ. भाषा'!#REF!</f>
        <v>#REF!</v>
      </c>
      <c r="F90" s="33" t="e">
        <f>गणित!#REF!</f>
        <v>#REF!</v>
      </c>
      <c r="G90" s="33" t="e">
        <f>'विज्ञान '!#REF!</f>
        <v>#REF!</v>
      </c>
      <c r="H90" s="44" t="e">
        <f>'समाज शास्र'!#REF!</f>
        <v>#REF!</v>
      </c>
      <c r="I90" s="33" t="e">
        <f t="shared" si="16"/>
        <v>#REF!</v>
      </c>
      <c r="J90" s="49" t="e">
        <f t="shared" si="10"/>
        <v>#REF!</v>
      </c>
      <c r="K90" s="50" t="e">
        <f>RANK(J90,$J$10:$J$139,0)+COUNTIF($J$10:J90,J90)-1</f>
        <v>#REF!</v>
      </c>
      <c r="L90" s="44" t="e">
        <f t="shared" si="11"/>
        <v>#REF!</v>
      </c>
      <c r="M90" s="44" t="e">
        <f t="shared" si="12"/>
        <v>#REF!</v>
      </c>
      <c r="N90" s="44" t="e">
        <f t="shared" si="13"/>
        <v>#REF!</v>
      </c>
      <c r="O90" s="33">
        <f t="shared" si="17"/>
        <v>0</v>
      </c>
      <c r="P90" s="42" t="str">
        <f t="shared" si="14"/>
        <v>Pass</v>
      </c>
      <c r="Q90" s="12" t="e">
        <f>'आ.शा.शिक्षण'!#REF!</f>
        <v>#REF!</v>
      </c>
      <c r="R90" s="33" t="e">
        <f t="shared" si="18"/>
        <v>#REF!</v>
      </c>
      <c r="S90" s="12" t="e">
        <f>जलसुरक्षा!#REF!</f>
        <v>#REF!</v>
      </c>
      <c r="T90" s="58" t="e">
        <f t="shared" si="15"/>
        <v>#REF!</v>
      </c>
      <c r="U90" s="12" t="e">
        <f>संरक्षणशास्र!#REF!</f>
        <v>#REF!</v>
      </c>
      <c r="V90" s="33" t="e">
        <f t="shared" si="19"/>
        <v>#REF!</v>
      </c>
      <c r="W90" s="54"/>
    </row>
    <row r="91" spans="1:23" s="19" customFormat="1" ht="17.45" customHeight="1">
      <c r="A91" s="24" t="e">
        <f>'विद्य्र्थ्याची माहिती'!#REF!</f>
        <v>#REF!</v>
      </c>
      <c r="B91" s="25" t="e">
        <f>'विद्य्र्थ्याची माहिती'!#REF!</f>
        <v>#REF!</v>
      </c>
      <c r="C91" s="33" t="e">
        <f>प्र.भाषा!#REF!</f>
        <v>#REF!</v>
      </c>
      <c r="D91" s="33">
        <f>NSQF!H91</f>
        <v>55</v>
      </c>
      <c r="E91" s="33" t="e">
        <f>'तृ. भाषा'!#REF!</f>
        <v>#REF!</v>
      </c>
      <c r="F91" s="33" t="e">
        <f>गणित!#REF!</f>
        <v>#REF!</v>
      </c>
      <c r="G91" s="33" t="e">
        <f>'विज्ञान '!#REF!</f>
        <v>#REF!</v>
      </c>
      <c r="H91" s="44" t="e">
        <f>'समाज शास्र'!#REF!</f>
        <v>#REF!</v>
      </c>
      <c r="I91" s="33" t="e">
        <f t="shared" si="16"/>
        <v>#REF!</v>
      </c>
      <c r="J91" s="49" t="e">
        <f t="shared" si="10"/>
        <v>#REF!</v>
      </c>
      <c r="K91" s="50" t="e">
        <f>RANK(J91,$J$10:$J$139,0)+COUNTIF($J$10:J91,J91)-1</f>
        <v>#REF!</v>
      </c>
      <c r="L91" s="44" t="e">
        <f t="shared" si="11"/>
        <v>#REF!</v>
      </c>
      <c r="M91" s="44" t="e">
        <f t="shared" si="12"/>
        <v>#REF!</v>
      </c>
      <c r="N91" s="44" t="e">
        <f t="shared" si="13"/>
        <v>#REF!</v>
      </c>
      <c r="O91" s="33">
        <f t="shared" si="17"/>
        <v>0</v>
      </c>
      <c r="P91" s="42" t="str">
        <f t="shared" si="14"/>
        <v>Pass</v>
      </c>
      <c r="Q91" s="12" t="e">
        <f>'आ.शा.शिक्षण'!#REF!</f>
        <v>#REF!</v>
      </c>
      <c r="R91" s="33" t="e">
        <f t="shared" si="18"/>
        <v>#REF!</v>
      </c>
      <c r="S91" s="12" t="e">
        <f>जलसुरक्षा!#REF!</f>
        <v>#REF!</v>
      </c>
      <c r="T91" s="58" t="e">
        <f t="shared" si="15"/>
        <v>#REF!</v>
      </c>
      <c r="U91" s="12" t="e">
        <f>संरक्षणशास्र!#REF!</f>
        <v>#REF!</v>
      </c>
      <c r="V91" s="33" t="e">
        <f t="shared" si="19"/>
        <v>#REF!</v>
      </c>
      <c r="W91" s="54"/>
    </row>
    <row r="92" spans="1:23" s="19" customFormat="1" ht="17.45" customHeight="1">
      <c r="A92" s="24" t="e">
        <f>'विद्य्र्थ्याची माहिती'!#REF!</f>
        <v>#REF!</v>
      </c>
      <c r="B92" s="25" t="e">
        <f>'विद्य्र्थ्याची माहिती'!#REF!</f>
        <v>#REF!</v>
      </c>
      <c r="C92" s="33" t="e">
        <f>प्र.भाषा!#REF!</f>
        <v>#REF!</v>
      </c>
      <c r="D92" s="33">
        <f>NSQF!H92</f>
        <v>55</v>
      </c>
      <c r="E92" s="33" t="e">
        <f>'तृ. भाषा'!#REF!</f>
        <v>#REF!</v>
      </c>
      <c r="F92" s="33" t="e">
        <f>गणित!#REF!</f>
        <v>#REF!</v>
      </c>
      <c r="G92" s="33" t="e">
        <f>'विज्ञान '!#REF!</f>
        <v>#REF!</v>
      </c>
      <c r="H92" s="44" t="e">
        <f>'समाज शास्र'!#REF!</f>
        <v>#REF!</v>
      </c>
      <c r="I92" s="33" t="e">
        <f t="shared" si="16"/>
        <v>#REF!</v>
      </c>
      <c r="J92" s="49" t="e">
        <f t="shared" si="10"/>
        <v>#REF!</v>
      </c>
      <c r="K92" s="50" t="e">
        <f>RANK(J92,$J$10:$J$139,0)+COUNTIF($J$10:J92,J92)-1</f>
        <v>#REF!</v>
      </c>
      <c r="L92" s="44" t="e">
        <f t="shared" si="11"/>
        <v>#REF!</v>
      </c>
      <c r="M92" s="44" t="e">
        <f t="shared" si="12"/>
        <v>#REF!</v>
      </c>
      <c r="N92" s="44" t="e">
        <f t="shared" si="13"/>
        <v>#REF!</v>
      </c>
      <c r="O92" s="33">
        <f t="shared" si="17"/>
        <v>0</v>
      </c>
      <c r="P92" s="42" t="str">
        <f t="shared" si="14"/>
        <v>Pass</v>
      </c>
      <c r="Q92" s="12" t="e">
        <f>'आ.शा.शिक्षण'!#REF!</f>
        <v>#REF!</v>
      </c>
      <c r="R92" s="33" t="e">
        <f t="shared" si="18"/>
        <v>#REF!</v>
      </c>
      <c r="S92" s="12" t="e">
        <f>जलसुरक्षा!#REF!</f>
        <v>#REF!</v>
      </c>
      <c r="T92" s="58" t="e">
        <f t="shared" si="15"/>
        <v>#REF!</v>
      </c>
      <c r="U92" s="12" t="e">
        <f>संरक्षणशास्र!#REF!</f>
        <v>#REF!</v>
      </c>
      <c r="V92" s="33" t="e">
        <f t="shared" si="19"/>
        <v>#REF!</v>
      </c>
      <c r="W92" s="54"/>
    </row>
    <row r="93" spans="1:23" s="19" customFormat="1" ht="17.45" customHeight="1">
      <c r="A93" s="24" t="e">
        <f>'विद्य्र्थ्याची माहिती'!#REF!</f>
        <v>#REF!</v>
      </c>
      <c r="B93" s="25" t="e">
        <f>'विद्य्र्थ्याची माहिती'!#REF!</f>
        <v>#REF!</v>
      </c>
      <c r="C93" s="33" t="e">
        <f>प्र.भाषा!#REF!</f>
        <v>#REF!</v>
      </c>
      <c r="D93" s="33">
        <f>NSQF!H93</f>
        <v>55</v>
      </c>
      <c r="E93" s="33" t="e">
        <f>'तृ. भाषा'!#REF!</f>
        <v>#REF!</v>
      </c>
      <c r="F93" s="33" t="e">
        <f>गणित!#REF!</f>
        <v>#REF!</v>
      </c>
      <c r="G93" s="33" t="e">
        <f>'विज्ञान '!#REF!</f>
        <v>#REF!</v>
      </c>
      <c r="H93" s="44" t="e">
        <f>'समाज शास्र'!#REF!</f>
        <v>#REF!</v>
      </c>
      <c r="I93" s="33" t="e">
        <f t="shared" si="16"/>
        <v>#REF!</v>
      </c>
      <c r="J93" s="49" t="e">
        <f t="shared" si="10"/>
        <v>#REF!</v>
      </c>
      <c r="K93" s="50" t="e">
        <f>RANK(J93,$J$10:$J$139,0)+COUNTIF($J$10:J93,J93)-1</f>
        <v>#REF!</v>
      </c>
      <c r="L93" s="44" t="e">
        <f t="shared" si="11"/>
        <v>#REF!</v>
      </c>
      <c r="M93" s="44" t="e">
        <f t="shared" si="12"/>
        <v>#REF!</v>
      </c>
      <c r="N93" s="44" t="e">
        <f t="shared" si="13"/>
        <v>#REF!</v>
      </c>
      <c r="O93" s="33">
        <f t="shared" si="17"/>
        <v>0</v>
      </c>
      <c r="P93" s="42" t="str">
        <f t="shared" si="14"/>
        <v>Pass</v>
      </c>
      <c r="Q93" s="12" t="e">
        <f>'आ.शा.शिक्षण'!#REF!</f>
        <v>#REF!</v>
      </c>
      <c r="R93" s="33" t="e">
        <f t="shared" si="18"/>
        <v>#REF!</v>
      </c>
      <c r="S93" s="12" t="e">
        <f>जलसुरक्षा!#REF!</f>
        <v>#REF!</v>
      </c>
      <c r="T93" s="58" t="e">
        <f t="shared" si="15"/>
        <v>#REF!</v>
      </c>
      <c r="U93" s="12" t="e">
        <f>संरक्षणशास्र!#REF!</f>
        <v>#REF!</v>
      </c>
      <c r="V93" s="33" t="e">
        <f t="shared" si="19"/>
        <v>#REF!</v>
      </c>
      <c r="W93" s="54"/>
    </row>
    <row r="94" spans="1:23" s="19" customFormat="1" ht="17.45" customHeight="1">
      <c r="A94" s="24" t="e">
        <f>'विद्य्र्थ्याची माहिती'!#REF!</f>
        <v>#REF!</v>
      </c>
      <c r="B94" s="25" t="e">
        <f>'विद्य्र्थ्याची माहिती'!#REF!</f>
        <v>#REF!</v>
      </c>
      <c r="C94" s="33" t="e">
        <f>प्र.भाषा!#REF!</f>
        <v>#REF!</v>
      </c>
      <c r="D94" s="33">
        <f>NSQF!H94</f>
        <v>56</v>
      </c>
      <c r="E94" s="33" t="e">
        <f>'तृ. भाषा'!#REF!</f>
        <v>#REF!</v>
      </c>
      <c r="F94" s="33" t="e">
        <f>गणित!#REF!</f>
        <v>#REF!</v>
      </c>
      <c r="G94" s="33" t="e">
        <f>'विज्ञान '!#REF!</f>
        <v>#REF!</v>
      </c>
      <c r="H94" s="44" t="e">
        <f>'समाज शास्र'!#REF!</f>
        <v>#REF!</v>
      </c>
      <c r="I94" s="33" t="e">
        <f t="shared" si="16"/>
        <v>#REF!</v>
      </c>
      <c r="J94" s="49" t="e">
        <f t="shared" si="10"/>
        <v>#REF!</v>
      </c>
      <c r="K94" s="50" t="e">
        <f>RANK(J94,$J$10:$J$139,0)+COUNTIF($J$10:J94,J94)-1</f>
        <v>#REF!</v>
      </c>
      <c r="L94" s="44" t="e">
        <f t="shared" si="11"/>
        <v>#REF!</v>
      </c>
      <c r="M94" s="44" t="e">
        <f t="shared" si="12"/>
        <v>#REF!</v>
      </c>
      <c r="N94" s="44" t="e">
        <f t="shared" si="13"/>
        <v>#REF!</v>
      </c>
      <c r="O94" s="33">
        <f t="shared" si="17"/>
        <v>0</v>
      </c>
      <c r="P94" s="42" t="str">
        <f t="shared" si="14"/>
        <v>Pass</v>
      </c>
      <c r="Q94" s="12" t="e">
        <f>'आ.शा.शिक्षण'!#REF!</f>
        <v>#REF!</v>
      </c>
      <c r="R94" s="33" t="e">
        <f t="shared" si="18"/>
        <v>#REF!</v>
      </c>
      <c r="S94" s="12" t="e">
        <f>जलसुरक्षा!#REF!</f>
        <v>#REF!</v>
      </c>
      <c r="T94" s="58" t="e">
        <f t="shared" si="15"/>
        <v>#REF!</v>
      </c>
      <c r="U94" s="12" t="e">
        <f>संरक्षणशास्र!#REF!</f>
        <v>#REF!</v>
      </c>
      <c r="V94" s="33" t="e">
        <f t="shared" si="19"/>
        <v>#REF!</v>
      </c>
      <c r="W94" s="54"/>
    </row>
    <row r="95" spans="1:23" s="19" customFormat="1" ht="17.45" customHeight="1">
      <c r="A95" s="24" t="e">
        <f>'विद्य्र्थ्याची माहिती'!#REF!</f>
        <v>#REF!</v>
      </c>
      <c r="B95" s="25" t="e">
        <f>'विद्य्र्थ्याची माहिती'!#REF!</f>
        <v>#REF!</v>
      </c>
      <c r="C95" s="33" t="e">
        <f>प्र.भाषा!#REF!</f>
        <v>#REF!</v>
      </c>
      <c r="D95" s="33">
        <f>NSQF!H95</f>
        <v>56</v>
      </c>
      <c r="E95" s="33" t="e">
        <f>'तृ. भाषा'!#REF!</f>
        <v>#REF!</v>
      </c>
      <c r="F95" s="33" t="e">
        <f>गणित!#REF!</f>
        <v>#REF!</v>
      </c>
      <c r="G95" s="33" t="e">
        <f>'विज्ञान '!#REF!</f>
        <v>#REF!</v>
      </c>
      <c r="H95" s="44" t="e">
        <f>'समाज शास्र'!#REF!</f>
        <v>#REF!</v>
      </c>
      <c r="I95" s="33" t="e">
        <f t="shared" si="16"/>
        <v>#REF!</v>
      </c>
      <c r="J95" s="49" t="e">
        <f t="shared" si="10"/>
        <v>#REF!</v>
      </c>
      <c r="K95" s="50" t="e">
        <f>RANK(J95,$J$10:$J$139,0)+COUNTIF($J$10:J95,J95)-1</f>
        <v>#REF!</v>
      </c>
      <c r="L95" s="44" t="e">
        <f t="shared" si="11"/>
        <v>#REF!</v>
      </c>
      <c r="M95" s="44" t="e">
        <f t="shared" si="12"/>
        <v>#REF!</v>
      </c>
      <c r="N95" s="44" t="e">
        <f t="shared" si="13"/>
        <v>#REF!</v>
      </c>
      <c r="O95" s="33">
        <f t="shared" si="17"/>
        <v>0</v>
      </c>
      <c r="P95" s="42" t="str">
        <f t="shared" si="14"/>
        <v>Pass</v>
      </c>
      <c r="Q95" s="12" t="e">
        <f>'आ.शा.शिक्षण'!#REF!</f>
        <v>#REF!</v>
      </c>
      <c r="R95" s="33" t="e">
        <f t="shared" si="18"/>
        <v>#REF!</v>
      </c>
      <c r="S95" s="12" t="e">
        <f>जलसुरक्षा!#REF!</f>
        <v>#REF!</v>
      </c>
      <c r="T95" s="58" t="e">
        <f t="shared" si="15"/>
        <v>#REF!</v>
      </c>
      <c r="U95" s="12" t="e">
        <f>संरक्षणशास्र!#REF!</f>
        <v>#REF!</v>
      </c>
      <c r="V95" s="33" t="e">
        <f t="shared" si="19"/>
        <v>#REF!</v>
      </c>
      <c r="W95" s="54"/>
    </row>
    <row r="96" spans="1:23" s="19" customFormat="1" ht="17.45" customHeight="1">
      <c r="A96" s="24" t="e">
        <f>'विद्य्र्थ्याची माहिती'!#REF!</f>
        <v>#REF!</v>
      </c>
      <c r="B96" s="25" t="e">
        <f>'विद्य्र्थ्याची माहिती'!#REF!</f>
        <v>#REF!</v>
      </c>
      <c r="C96" s="33" t="e">
        <f>प्र.भाषा!#REF!</f>
        <v>#REF!</v>
      </c>
      <c r="D96" s="33">
        <f>NSQF!H96</f>
        <v>56</v>
      </c>
      <c r="E96" s="33" t="e">
        <f>'तृ. भाषा'!#REF!</f>
        <v>#REF!</v>
      </c>
      <c r="F96" s="33" t="e">
        <f>गणित!#REF!</f>
        <v>#REF!</v>
      </c>
      <c r="G96" s="33" t="e">
        <f>'विज्ञान '!#REF!</f>
        <v>#REF!</v>
      </c>
      <c r="H96" s="44" t="e">
        <f>'समाज शास्र'!#REF!</f>
        <v>#REF!</v>
      </c>
      <c r="I96" s="33" t="e">
        <f t="shared" si="16"/>
        <v>#REF!</v>
      </c>
      <c r="J96" s="49" t="e">
        <f t="shared" si="10"/>
        <v>#REF!</v>
      </c>
      <c r="K96" s="50" t="e">
        <f>RANK(J96,$J$10:$J$139,0)+COUNTIF($J$10:J96,J96)-1</f>
        <v>#REF!</v>
      </c>
      <c r="L96" s="44" t="e">
        <f t="shared" si="11"/>
        <v>#REF!</v>
      </c>
      <c r="M96" s="44" t="e">
        <f t="shared" si="12"/>
        <v>#REF!</v>
      </c>
      <c r="N96" s="44" t="e">
        <f t="shared" si="13"/>
        <v>#REF!</v>
      </c>
      <c r="O96" s="33">
        <f t="shared" si="17"/>
        <v>0</v>
      </c>
      <c r="P96" s="42" t="str">
        <f t="shared" si="14"/>
        <v>Pass</v>
      </c>
      <c r="Q96" s="12" t="e">
        <f>'आ.शा.शिक्षण'!#REF!</f>
        <v>#REF!</v>
      </c>
      <c r="R96" s="33" t="e">
        <f t="shared" si="18"/>
        <v>#REF!</v>
      </c>
      <c r="S96" s="12" t="e">
        <f>जलसुरक्षा!#REF!</f>
        <v>#REF!</v>
      </c>
      <c r="T96" s="58" t="e">
        <f t="shared" si="15"/>
        <v>#REF!</v>
      </c>
      <c r="U96" s="12" t="e">
        <f>संरक्षणशास्र!#REF!</f>
        <v>#REF!</v>
      </c>
      <c r="V96" s="33" t="e">
        <f t="shared" si="19"/>
        <v>#REF!</v>
      </c>
      <c r="W96" s="54"/>
    </row>
    <row r="97" spans="1:222" s="19" customFormat="1" ht="17.45" customHeight="1">
      <c r="A97" s="24" t="e">
        <f>'विद्य्र्थ्याची माहिती'!#REF!</f>
        <v>#REF!</v>
      </c>
      <c r="B97" s="25" t="e">
        <f>'विद्य्र्थ्याची माहिती'!#REF!</f>
        <v>#REF!</v>
      </c>
      <c r="C97" s="33" t="e">
        <f>प्र.भाषा!#REF!</f>
        <v>#REF!</v>
      </c>
      <c r="D97" s="33">
        <f>NSQF!H97</f>
        <v>57</v>
      </c>
      <c r="E97" s="33" t="e">
        <f>'तृ. भाषा'!#REF!</f>
        <v>#REF!</v>
      </c>
      <c r="F97" s="33" t="e">
        <f>गणित!#REF!</f>
        <v>#REF!</v>
      </c>
      <c r="G97" s="33" t="e">
        <f>'विज्ञान '!#REF!</f>
        <v>#REF!</v>
      </c>
      <c r="H97" s="44" t="e">
        <f>'समाज शास्र'!#REF!</f>
        <v>#REF!</v>
      </c>
      <c r="I97" s="33" t="e">
        <f t="shared" si="16"/>
        <v>#REF!</v>
      </c>
      <c r="J97" s="49" t="e">
        <f t="shared" si="10"/>
        <v>#REF!</v>
      </c>
      <c r="K97" s="50" t="e">
        <f>RANK(J97,$J$10:$J$139,0)+COUNTIF($J$10:J97,J97)-1</f>
        <v>#REF!</v>
      </c>
      <c r="L97" s="44" t="e">
        <f t="shared" si="11"/>
        <v>#REF!</v>
      </c>
      <c r="M97" s="44" t="e">
        <f t="shared" si="12"/>
        <v>#REF!</v>
      </c>
      <c r="N97" s="44" t="e">
        <f t="shared" si="13"/>
        <v>#REF!</v>
      </c>
      <c r="O97" s="33">
        <f t="shared" si="17"/>
        <v>0</v>
      </c>
      <c r="P97" s="42" t="str">
        <f t="shared" si="14"/>
        <v>Pass</v>
      </c>
      <c r="Q97" s="12" t="e">
        <f>'आ.शा.शिक्षण'!#REF!</f>
        <v>#REF!</v>
      </c>
      <c r="R97" s="33" t="e">
        <f t="shared" si="18"/>
        <v>#REF!</v>
      </c>
      <c r="S97" s="12" t="e">
        <f>जलसुरक्षा!#REF!</f>
        <v>#REF!</v>
      </c>
      <c r="T97" s="58" t="e">
        <f t="shared" si="15"/>
        <v>#REF!</v>
      </c>
      <c r="U97" s="12" t="e">
        <f>संरक्षणशास्र!#REF!</f>
        <v>#REF!</v>
      </c>
      <c r="V97" s="33" t="e">
        <f t="shared" si="19"/>
        <v>#REF!</v>
      </c>
      <c r="W97" s="54"/>
    </row>
    <row r="98" spans="1:222" s="19" customFormat="1" ht="17.45" customHeight="1">
      <c r="A98" s="24" t="e">
        <f>'विद्य्र्थ्याची माहिती'!#REF!</f>
        <v>#REF!</v>
      </c>
      <c r="B98" s="25" t="e">
        <f>'विद्य्र्थ्याची माहिती'!#REF!</f>
        <v>#REF!</v>
      </c>
      <c r="C98" s="33" t="e">
        <f>प्र.भाषा!#REF!</f>
        <v>#REF!</v>
      </c>
      <c r="D98" s="33">
        <f>NSQF!H98</f>
        <v>57</v>
      </c>
      <c r="E98" s="33" t="e">
        <f>'तृ. भाषा'!#REF!</f>
        <v>#REF!</v>
      </c>
      <c r="F98" s="33" t="e">
        <f>गणित!#REF!</f>
        <v>#REF!</v>
      </c>
      <c r="G98" s="33" t="e">
        <f>'विज्ञान '!#REF!</f>
        <v>#REF!</v>
      </c>
      <c r="H98" s="44" t="e">
        <f>'समाज शास्र'!#REF!</f>
        <v>#REF!</v>
      </c>
      <c r="I98" s="33" t="e">
        <f t="shared" si="16"/>
        <v>#REF!</v>
      </c>
      <c r="J98" s="49" t="e">
        <f t="shared" si="10"/>
        <v>#REF!</v>
      </c>
      <c r="K98" s="50" t="e">
        <f>RANK(J98,$J$10:$J$139,0)+COUNTIF($J$10:J98,J98)-1</f>
        <v>#REF!</v>
      </c>
      <c r="L98" s="44" t="e">
        <f t="shared" si="11"/>
        <v>#REF!</v>
      </c>
      <c r="M98" s="44" t="e">
        <f t="shared" si="12"/>
        <v>#REF!</v>
      </c>
      <c r="N98" s="44" t="e">
        <f t="shared" si="13"/>
        <v>#REF!</v>
      </c>
      <c r="O98" s="33">
        <f t="shared" si="17"/>
        <v>0</v>
      </c>
      <c r="P98" s="42" t="str">
        <f t="shared" si="14"/>
        <v>Pass</v>
      </c>
      <c r="Q98" s="12" t="e">
        <f>'आ.शा.शिक्षण'!#REF!</f>
        <v>#REF!</v>
      </c>
      <c r="R98" s="33" t="e">
        <f t="shared" si="18"/>
        <v>#REF!</v>
      </c>
      <c r="S98" s="12" t="e">
        <f>जलसुरक्षा!#REF!</f>
        <v>#REF!</v>
      </c>
      <c r="T98" s="58" t="e">
        <f t="shared" si="15"/>
        <v>#REF!</v>
      </c>
      <c r="U98" s="12" t="e">
        <f>संरक्षणशास्र!#REF!</f>
        <v>#REF!</v>
      </c>
      <c r="V98" s="33" t="e">
        <f t="shared" si="19"/>
        <v>#REF!</v>
      </c>
      <c r="W98" s="54"/>
    </row>
    <row r="99" spans="1:222" s="19" customFormat="1" ht="17.45" customHeight="1">
      <c r="A99" s="24" t="e">
        <f>'विद्य्र्थ्याची माहिती'!#REF!</f>
        <v>#REF!</v>
      </c>
      <c r="B99" s="25" t="e">
        <f>'विद्य्र्थ्याची माहिती'!#REF!</f>
        <v>#REF!</v>
      </c>
      <c r="C99" s="33" t="e">
        <f>प्र.भाषा!#REF!</f>
        <v>#REF!</v>
      </c>
      <c r="D99" s="33">
        <f>NSQF!H99</f>
        <v>58</v>
      </c>
      <c r="E99" s="33" t="e">
        <f>'तृ. भाषा'!#REF!</f>
        <v>#REF!</v>
      </c>
      <c r="F99" s="33" t="e">
        <f>गणित!#REF!</f>
        <v>#REF!</v>
      </c>
      <c r="G99" s="33" t="e">
        <f>'विज्ञान '!#REF!</f>
        <v>#REF!</v>
      </c>
      <c r="H99" s="44" t="e">
        <f>'समाज शास्र'!#REF!</f>
        <v>#REF!</v>
      </c>
      <c r="I99" s="33" t="e">
        <f t="shared" si="16"/>
        <v>#REF!</v>
      </c>
      <c r="J99" s="49" t="e">
        <f t="shared" si="10"/>
        <v>#REF!</v>
      </c>
      <c r="K99" s="50" t="e">
        <f>RANK(J99,$J$10:$J$139,0)+COUNTIF($J$10:J99,J99)-1</f>
        <v>#REF!</v>
      </c>
      <c r="L99" s="44" t="e">
        <f t="shared" si="11"/>
        <v>#REF!</v>
      </c>
      <c r="M99" s="44" t="e">
        <f t="shared" si="12"/>
        <v>#REF!</v>
      </c>
      <c r="N99" s="44" t="e">
        <f t="shared" si="13"/>
        <v>#REF!</v>
      </c>
      <c r="O99" s="33">
        <f t="shared" si="17"/>
        <v>0</v>
      </c>
      <c r="P99" s="42" t="str">
        <f t="shared" si="14"/>
        <v>Pass</v>
      </c>
      <c r="Q99" s="12" t="e">
        <f>'आ.शा.शिक्षण'!#REF!</f>
        <v>#REF!</v>
      </c>
      <c r="R99" s="33" t="e">
        <f t="shared" si="18"/>
        <v>#REF!</v>
      </c>
      <c r="S99" s="12" t="e">
        <f>जलसुरक्षा!#REF!</f>
        <v>#REF!</v>
      </c>
      <c r="T99" s="58" t="e">
        <f t="shared" si="15"/>
        <v>#REF!</v>
      </c>
      <c r="U99" s="12" t="e">
        <f>संरक्षणशास्र!#REF!</f>
        <v>#REF!</v>
      </c>
      <c r="V99" s="33" t="e">
        <f t="shared" si="19"/>
        <v>#REF!</v>
      </c>
      <c r="W99" s="54"/>
    </row>
    <row r="100" spans="1:222" s="19" customFormat="1" ht="17.45" customHeight="1">
      <c r="A100" s="24" t="e">
        <f>'विद्य्र्थ्याची माहिती'!#REF!</f>
        <v>#REF!</v>
      </c>
      <c r="B100" s="25" t="e">
        <f>'विद्य्र्थ्याची माहिती'!#REF!</f>
        <v>#REF!</v>
      </c>
      <c r="C100" s="33" t="e">
        <f>प्र.भाषा!#REF!</f>
        <v>#REF!</v>
      </c>
      <c r="D100" s="33">
        <f>NSQF!H100</f>
        <v>58</v>
      </c>
      <c r="E100" s="33" t="e">
        <f>'तृ. भाषा'!#REF!</f>
        <v>#REF!</v>
      </c>
      <c r="F100" s="33" t="e">
        <f>गणित!#REF!</f>
        <v>#REF!</v>
      </c>
      <c r="G100" s="33" t="e">
        <f>'विज्ञान '!#REF!</f>
        <v>#REF!</v>
      </c>
      <c r="H100" s="44" t="e">
        <f>'समाज शास्र'!#REF!</f>
        <v>#REF!</v>
      </c>
      <c r="I100" s="33" t="e">
        <f t="shared" si="16"/>
        <v>#REF!</v>
      </c>
      <c r="J100" s="49" t="e">
        <f t="shared" si="10"/>
        <v>#REF!</v>
      </c>
      <c r="K100" s="50" t="e">
        <f>RANK(J100,$J$10:$J$139,0)+COUNTIF($J$10:J100,J100)-1</f>
        <v>#REF!</v>
      </c>
      <c r="L100" s="44" t="e">
        <f t="shared" si="11"/>
        <v>#REF!</v>
      </c>
      <c r="M100" s="44" t="e">
        <f t="shared" si="12"/>
        <v>#REF!</v>
      </c>
      <c r="N100" s="44" t="e">
        <f t="shared" si="13"/>
        <v>#REF!</v>
      </c>
      <c r="O100" s="33">
        <f t="shared" si="17"/>
        <v>0</v>
      </c>
      <c r="P100" s="42" t="str">
        <f t="shared" si="14"/>
        <v>Pass</v>
      </c>
      <c r="Q100" s="12" t="e">
        <f>'आ.शा.शिक्षण'!#REF!</f>
        <v>#REF!</v>
      </c>
      <c r="R100" s="33" t="e">
        <f t="shared" si="18"/>
        <v>#REF!</v>
      </c>
      <c r="S100" s="12" t="e">
        <f>जलसुरक्षा!#REF!</f>
        <v>#REF!</v>
      </c>
      <c r="T100" s="58" t="e">
        <f t="shared" si="15"/>
        <v>#REF!</v>
      </c>
      <c r="U100" s="12" t="e">
        <f>संरक्षणशास्र!#REF!</f>
        <v>#REF!</v>
      </c>
      <c r="V100" s="33" t="e">
        <f t="shared" si="19"/>
        <v>#REF!</v>
      </c>
      <c r="W100" s="54"/>
    </row>
    <row r="101" spans="1:222" s="19" customFormat="1" ht="17.45" customHeight="1">
      <c r="A101" s="24" t="e">
        <f>'विद्य्र्थ्याची माहिती'!#REF!</f>
        <v>#REF!</v>
      </c>
      <c r="B101" s="25" t="e">
        <f>'विद्य्र्थ्याची माहिती'!#REF!</f>
        <v>#REF!</v>
      </c>
      <c r="C101" s="33" t="e">
        <f>प्र.भाषा!#REF!</f>
        <v>#REF!</v>
      </c>
      <c r="D101" s="33">
        <f>NSQF!H101</f>
        <v>58</v>
      </c>
      <c r="E101" s="33" t="e">
        <f>'तृ. भाषा'!#REF!</f>
        <v>#REF!</v>
      </c>
      <c r="F101" s="33" t="e">
        <f>गणित!#REF!</f>
        <v>#REF!</v>
      </c>
      <c r="G101" s="33" t="e">
        <f>'विज्ञान '!#REF!</f>
        <v>#REF!</v>
      </c>
      <c r="H101" s="44" t="e">
        <f>'समाज शास्र'!#REF!</f>
        <v>#REF!</v>
      </c>
      <c r="I101" s="33" t="e">
        <f t="shared" si="16"/>
        <v>#REF!</v>
      </c>
      <c r="J101" s="49" t="e">
        <f t="shared" si="10"/>
        <v>#REF!</v>
      </c>
      <c r="K101" s="50" t="e">
        <f>RANK(J101,$J$10:$J$139,0)+COUNTIF($J$10:J101,J101)-1</f>
        <v>#REF!</v>
      </c>
      <c r="L101" s="44" t="e">
        <f t="shared" si="11"/>
        <v>#REF!</v>
      </c>
      <c r="M101" s="44" t="e">
        <f t="shared" si="12"/>
        <v>#REF!</v>
      </c>
      <c r="N101" s="44" t="e">
        <f t="shared" si="13"/>
        <v>#REF!</v>
      </c>
      <c r="O101" s="33">
        <f t="shared" si="17"/>
        <v>0</v>
      </c>
      <c r="P101" s="42" t="str">
        <f t="shared" si="14"/>
        <v>Pass</v>
      </c>
      <c r="Q101" s="12" t="e">
        <f>'आ.शा.शिक्षण'!#REF!</f>
        <v>#REF!</v>
      </c>
      <c r="R101" s="33" t="e">
        <f t="shared" si="18"/>
        <v>#REF!</v>
      </c>
      <c r="S101" s="12" t="e">
        <f>जलसुरक्षा!#REF!</f>
        <v>#REF!</v>
      </c>
      <c r="T101" s="58" t="e">
        <f t="shared" si="15"/>
        <v>#REF!</v>
      </c>
      <c r="U101" s="12" t="e">
        <f>संरक्षणशास्र!#REF!</f>
        <v>#REF!</v>
      </c>
      <c r="V101" s="33" t="e">
        <f t="shared" si="19"/>
        <v>#REF!</v>
      </c>
      <c r="W101" s="54"/>
    </row>
    <row r="102" spans="1:222" s="19" customFormat="1" ht="17.45" customHeight="1">
      <c r="A102" s="24" t="e">
        <f>'विद्य्र्थ्याची माहिती'!#REF!</f>
        <v>#REF!</v>
      </c>
      <c r="B102" s="25" t="e">
        <f>'विद्य्र्थ्याची माहिती'!#REF!</f>
        <v>#REF!</v>
      </c>
      <c r="C102" s="33" t="e">
        <f>प्र.भाषा!#REF!</f>
        <v>#REF!</v>
      </c>
      <c r="D102" s="33">
        <f>NSQF!H102</f>
        <v>59</v>
      </c>
      <c r="E102" s="33" t="e">
        <f>'तृ. भाषा'!#REF!</f>
        <v>#REF!</v>
      </c>
      <c r="F102" s="33" t="e">
        <f>गणित!#REF!</f>
        <v>#REF!</v>
      </c>
      <c r="G102" s="33" t="e">
        <f>'विज्ञान '!#REF!</f>
        <v>#REF!</v>
      </c>
      <c r="H102" s="44" t="e">
        <f>'समाज शास्र'!#REF!</f>
        <v>#REF!</v>
      </c>
      <c r="I102" s="33" t="e">
        <f t="shared" si="16"/>
        <v>#REF!</v>
      </c>
      <c r="J102" s="49" t="e">
        <f t="shared" si="10"/>
        <v>#REF!</v>
      </c>
      <c r="K102" s="50" t="e">
        <f>RANK(J102,$J$10:$J$139,0)+COUNTIF($J$10:J102,J102)-1</f>
        <v>#REF!</v>
      </c>
      <c r="L102" s="44" t="e">
        <f t="shared" si="11"/>
        <v>#REF!</v>
      </c>
      <c r="M102" s="44" t="e">
        <f t="shared" si="12"/>
        <v>#REF!</v>
      </c>
      <c r="N102" s="44" t="e">
        <f t="shared" si="13"/>
        <v>#REF!</v>
      </c>
      <c r="O102" s="33">
        <f t="shared" si="17"/>
        <v>0</v>
      </c>
      <c r="P102" s="42" t="str">
        <f t="shared" si="14"/>
        <v>Pass</v>
      </c>
      <c r="Q102" s="12" t="e">
        <f>'आ.शा.शिक्षण'!#REF!</f>
        <v>#REF!</v>
      </c>
      <c r="R102" s="33" t="e">
        <f t="shared" si="18"/>
        <v>#REF!</v>
      </c>
      <c r="S102" s="12" t="e">
        <f>जलसुरक्षा!#REF!</f>
        <v>#REF!</v>
      </c>
      <c r="T102" s="58" t="e">
        <f t="shared" si="15"/>
        <v>#REF!</v>
      </c>
      <c r="U102" s="12" t="e">
        <f>संरक्षणशास्र!#REF!</f>
        <v>#REF!</v>
      </c>
      <c r="V102" s="33" t="e">
        <f t="shared" si="19"/>
        <v>#REF!</v>
      </c>
      <c r="W102" s="54"/>
    </row>
    <row r="103" spans="1:222" s="19" customFormat="1" ht="17.45" customHeight="1">
      <c r="A103" s="24" t="e">
        <f>'विद्य्र्थ्याची माहिती'!#REF!</f>
        <v>#REF!</v>
      </c>
      <c r="B103" s="25" t="e">
        <f>'विद्य्र्थ्याची माहिती'!#REF!</f>
        <v>#REF!</v>
      </c>
      <c r="C103" s="33" t="e">
        <f>प्र.भाषा!#REF!</f>
        <v>#REF!</v>
      </c>
      <c r="D103" s="33">
        <f>NSQF!H103</f>
        <v>59</v>
      </c>
      <c r="E103" s="33" t="e">
        <f>'तृ. भाषा'!#REF!</f>
        <v>#REF!</v>
      </c>
      <c r="F103" s="33" t="e">
        <f>गणित!#REF!</f>
        <v>#REF!</v>
      </c>
      <c r="G103" s="33" t="e">
        <f>'विज्ञान '!#REF!</f>
        <v>#REF!</v>
      </c>
      <c r="H103" s="44" t="e">
        <f>'समाज शास्र'!#REF!</f>
        <v>#REF!</v>
      </c>
      <c r="I103" s="33" t="e">
        <f t="shared" si="16"/>
        <v>#REF!</v>
      </c>
      <c r="J103" s="49" t="e">
        <f t="shared" si="10"/>
        <v>#REF!</v>
      </c>
      <c r="K103" s="50" t="e">
        <f>RANK(J103,$J$10:$J$139,0)+COUNTIF($J$10:J103,J103)-1</f>
        <v>#REF!</v>
      </c>
      <c r="L103" s="44" t="e">
        <f t="shared" si="11"/>
        <v>#REF!</v>
      </c>
      <c r="M103" s="44" t="e">
        <f t="shared" si="12"/>
        <v>#REF!</v>
      </c>
      <c r="N103" s="44" t="e">
        <f t="shared" si="13"/>
        <v>#REF!</v>
      </c>
      <c r="O103" s="33">
        <f t="shared" si="17"/>
        <v>0</v>
      </c>
      <c r="P103" s="42" t="str">
        <f t="shared" si="14"/>
        <v>Pass</v>
      </c>
      <c r="Q103" s="12" t="e">
        <f>'आ.शा.शिक्षण'!#REF!</f>
        <v>#REF!</v>
      </c>
      <c r="R103" s="33" t="e">
        <f t="shared" si="18"/>
        <v>#REF!</v>
      </c>
      <c r="S103" s="12" t="e">
        <f>जलसुरक्षा!#REF!</f>
        <v>#REF!</v>
      </c>
      <c r="T103" s="58" t="e">
        <f t="shared" si="15"/>
        <v>#REF!</v>
      </c>
      <c r="U103" s="12" t="e">
        <f>संरक्षणशास्र!#REF!</f>
        <v>#REF!</v>
      </c>
      <c r="V103" s="33" t="e">
        <f t="shared" si="19"/>
        <v>#REF!</v>
      </c>
      <c r="W103" s="54"/>
    </row>
    <row r="104" spans="1:222" s="19" customFormat="1" ht="17.45" customHeight="1">
      <c r="A104" s="24" t="e">
        <f>'विद्य्र्थ्याची माहिती'!#REF!</f>
        <v>#REF!</v>
      </c>
      <c r="B104" s="25" t="e">
        <f>'विद्य्र्थ्याची माहिती'!#REF!</f>
        <v>#REF!</v>
      </c>
      <c r="C104" s="33" t="e">
        <f>प्र.भाषा!#REF!</f>
        <v>#REF!</v>
      </c>
      <c r="D104" s="33">
        <f>NSQF!H104</f>
        <v>59</v>
      </c>
      <c r="E104" s="33" t="e">
        <f>'तृ. भाषा'!#REF!</f>
        <v>#REF!</v>
      </c>
      <c r="F104" s="33" t="e">
        <f>गणित!#REF!</f>
        <v>#REF!</v>
      </c>
      <c r="G104" s="33" t="e">
        <f>'विज्ञान '!#REF!</f>
        <v>#REF!</v>
      </c>
      <c r="H104" s="44" t="e">
        <f>'समाज शास्र'!#REF!</f>
        <v>#REF!</v>
      </c>
      <c r="I104" s="33" t="e">
        <f t="shared" si="16"/>
        <v>#REF!</v>
      </c>
      <c r="J104" s="49" t="e">
        <f t="shared" si="10"/>
        <v>#REF!</v>
      </c>
      <c r="K104" s="50" t="e">
        <f>RANK(J104,$J$10:$J$139,0)+COUNTIF($J$10:J104,J104)-1</f>
        <v>#REF!</v>
      </c>
      <c r="L104" s="44" t="e">
        <f t="shared" si="11"/>
        <v>#REF!</v>
      </c>
      <c r="M104" s="44" t="e">
        <f t="shared" si="12"/>
        <v>#REF!</v>
      </c>
      <c r="N104" s="44" t="e">
        <f t="shared" si="13"/>
        <v>#REF!</v>
      </c>
      <c r="O104" s="33">
        <f t="shared" si="17"/>
        <v>0</v>
      </c>
      <c r="P104" s="42" t="str">
        <f t="shared" si="14"/>
        <v>Pass</v>
      </c>
      <c r="Q104" s="12" t="e">
        <f>'आ.शा.शिक्षण'!#REF!</f>
        <v>#REF!</v>
      </c>
      <c r="R104" s="33" t="e">
        <f t="shared" si="18"/>
        <v>#REF!</v>
      </c>
      <c r="S104" s="12" t="e">
        <f>जलसुरक्षा!#REF!</f>
        <v>#REF!</v>
      </c>
      <c r="T104" s="58" t="e">
        <f t="shared" si="15"/>
        <v>#REF!</v>
      </c>
      <c r="U104" s="12" t="e">
        <f>संरक्षणशास्र!#REF!</f>
        <v>#REF!</v>
      </c>
      <c r="V104" s="33" t="e">
        <f t="shared" si="19"/>
        <v>#REF!</v>
      </c>
      <c r="W104" s="54"/>
    </row>
    <row r="105" spans="1:222" s="19" customFormat="1" ht="17.45" customHeight="1">
      <c r="A105" s="24" t="e">
        <f>'विद्य्र्थ्याची माहिती'!#REF!</f>
        <v>#REF!</v>
      </c>
      <c r="B105" s="25" t="e">
        <f>'विद्य्र्थ्याची माहिती'!#REF!</f>
        <v>#REF!</v>
      </c>
      <c r="C105" s="33" t="e">
        <f>प्र.भाषा!#REF!</f>
        <v>#REF!</v>
      </c>
      <c r="D105" s="33">
        <f>NSQF!H105</f>
        <v>60</v>
      </c>
      <c r="E105" s="33" t="e">
        <f>'तृ. भाषा'!#REF!</f>
        <v>#REF!</v>
      </c>
      <c r="F105" s="33" t="e">
        <f>गणित!#REF!</f>
        <v>#REF!</v>
      </c>
      <c r="G105" s="33" t="e">
        <f>'विज्ञान '!#REF!</f>
        <v>#REF!</v>
      </c>
      <c r="H105" s="44" t="e">
        <f>'समाज शास्र'!#REF!</f>
        <v>#REF!</v>
      </c>
      <c r="I105" s="33" t="e">
        <f t="shared" si="16"/>
        <v>#REF!</v>
      </c>
      <c r="J105" s="49" t="e">
        <f t="shared" si="10"/>
        <v>#REF!</v>
      </c>
      <c r="K105" s="50" t="e">
        <f>RANK(J105,$J$10:$J$139,0)+COUNTIF($J$10:J105,J105)-1</f>
        <v>#REF!</v>
      </c>
      <c r="L105" s="44" t="e">
        <f t="shared" si="11"/>
        <v>#REF!</v>
      </c>
      <c r="M105" s="44" t="e">
        <f t="shared" si="12"/>
        <v>#REF!</v>
      </c>
      <c r="N105" s="44" t="e">
        <f t="shared" si="13"/>
        <v>#REF!</v>
      </c>
      <c r="O105" s="33">
        <f t="shared" si="17"/>
        <v>0</v>
      </c>
      <c r="P105" s="42" t="str">
        <f t="shared" si="14"/>
        <v>Pass</v>
      </c>
      <c r="Q105" s="12" t="e">
        <f>'आ.शा.शिक्षण'!#REF!</f>
        <v>#REF!</v>
      </c>
      <c r="R105" s="33" t="e">
        <f t="shared" si="18"/>
        <v>#REF!</v>
      </c>
      <c r="S105" s="12" t="e">
        <f>जलसुरक्षा!#REF!</f>
        <v>#REF!</v>
      </c>
      <c r="T105" s="58" t="e">
        <f t="shared" si="15"/>
        <v>#REF!</v>
      </c>
      <c r="U105" s="12" t="e">
        <f>संरक्षणशास्र!#REF!</f>
        <v>#REF!</v>
      </c>
      <c r="V105" s="33" t="e">
        <f t="shared" si="19"/>
        <v>#REF!</v>
      </c>
      <c r="W105" s="54"/>
    </row>
    <row r="106" spans="1:222" s="19" customFormat="1" ht="17.45" customHeight="1">
      <c r="A106" s="24" t="e">
        <f>'विद्य्र्थ्याची माहिती'!#REF!</f>
        <v>#REF!</v>
      </c>
      <c r="B106" s="25" t="e">
        <f>'विद्य्र्थ्याची माहिती'!#REF!</f>
        <v>#REF!</v>
      </c>
      <c r="C106" s="33" t="e">
        <f>प्र.भाषा!#REF!</f>
        <v>#REF!</v>
      </c>
      <c r="D106" s="33">
        <f>NSQF!H106</f>
        <v>60</v>
      </c>
      <c r="E106" s="33" t="e">
        <f>'तृ. भाषा'!#REF!</f>
        <v>#REF!</v>
      </c>
      <c r="F106" s="33" t="e">
        <f>गणित!#REF!</f>
        <v>#REF!</v>
      </c>
      <c r="G106" s="33" t="e">
        <f>'विज्ञान '!#REF!</f>
        <v>#REF!</v>
      </c>
      <c r="H106" s="44" t="e">
        <f>'समाज शास्र'!#REF!</f>
        <v>#REF!</v>
      </c>
      <c r="I106" s="33" t="e">
        <f t="shared" si="16"/>
        <v>#REF!</v>
      </c>
      <c r="J106" s="49" t="e">
        <f t="shared" si="10"/>
        <v>#REF!</v>
      </c>
      <c r="K106" s="50" t="e">
        <f>RANK(J106,$J$10:$J$139,0)+COUNTIF($J$10:J106,J106)-1</f>
        <v>#REF!</v>
      </c>
      <c r="L106" s="44" t="e">
        <f t="shared" si="11"/>
        <v>#REF!</v>
      </c>
      <c r="M106" s="44" t="e">
        <f t="shared" si="12"/>
        <v>#REF!</v>
      </c>
      <c r="N106" s="44" t="e">
        <f t="shared" si="13"/>
        <v>#REF!</v>
      </c>
      <c r="O106" s="33">
        <f t="shared" si="17"/>
        <v>0</v>
      </c>
      <c r="P106" s="42" t="str">
        <f t="shared" si="14"/>
        <v>Pass</v>
      </c>
      <c r="Q106" s="12" t="e">
        <f>'आ.शा.शिक्षण'!#REF!</f>
        <v>#REF!</v>
      </c>
      <c r="R106" s="33" t="e">
        <f t="shared" si="18"/>
        <v>#REF!</v>
      </c>
      <c r="S106" s="12" t="e">
        <f>जलसुरक्षा!#REF!</f>
        <v>#REF!</v>
      </c>
      <c r="T106" s="58" t="e">
        <f t="shared" si="15"/>
        <v>#REF!</v>
      </c>
      <c r="U106" s="12" t="e">
        <f>संरक्षणशास्र!#REF!</f>
        <v>#REF!</v>
      </c>
      <c r="V106" s="33" t="e">
        <f t="shared" si="19"/>
        <v>#REF!</v>
      </c>
      <c r="W106" s="54"/>
    </row>
    <row r="107" spans="1:222" s="19" customFormat="1" ht="17.45" customHeight="1">
      <c r="A107" s="24" t="e">
        <f>'विद्य्र्थ्याची माहिती'!#REF!</f>
        <v>#REF!</v>
      </c>
      <c r="B107" s="25" t="e">
        <f>'विद्य्र्थ्याची माहिती'!#REF!</f>
        <v>#REF!</v>
      </c>
      <c r="C107" s="33" t="e">
        <f>प्र.भाषा!#REF!</f>
        <v>#REF!</v>
      </c>
      <c r="D107" s="33">
        <f>NSQF!H107</f>
        <v>61</v>
      </c>
      <c r="E107" s="33" t="e">
        <f>'तृ. भाषा'!#REF!</f>
        <v>#REF!</v>
      </c>
      <c r="F107" s="33" t="e">
        <f>गणित!#REF!</f>
        <v>#REF!</v>
      </c>
      <c r="G107" s="33" t="e">
        <f>'विज्ञान '!#REF!</f>
        <v>#REF!</v>
      </c>
      <c r="H107" s="44" t="e">
        <f>'समाज शास्र'!#REF!</f>
        <v>#REF!</v>
      </c>
      <c r="I107" s="33" t="e">
        <f t="shared" si="16"/>
        <v>#REF!</v>
      </c>
      <c r="J107" s="49" t="e">
        <f t="shared" si="10"/>
        <v>#REF!</v>
      </c>
      <c r="K107" s="50" t="e">
        <f>RANK(J107,$J$10:$J$139,0)+COUNTIF($J$10:J107,J107)-1</f>
        <v>#REF!</v>
      </c>
      <c r="L107" s="44" t="e">
        <f t="shared" si="11"/>
        <v>#REF!</v>
      </c>
      <c r="M107" s="44" t="e">
        <f t="shared" si="12"/>
        <v>#REF!</v>
      </c>
      <c r="N107" s="44" t="e">
        <f t="shared" si="13"/>
        <v>#REF!</v>
      </c>
      <c r="O107" s="33">
        <f t="shared" si="17"/>
        <v>0</v>
      </c>
      <c r="P107" s="42" t="str">
        <f t="shared" si="14"/>
        <v>Pass</v>
      </c>
      <c r="Q107" s="12" t="e">
        <f>'आ.शा.शिक्षण'!#REF!</f>
        <v>#REF!</v>
      </c>
      <c r="R107" s="33" t="e">
        <f t="shared" si="18"/>
        <v>#REF!</v>
      </c>
      <c r="S107" s="12" t="e">
        <f>जलसुरक्षा!#REF!</f>
        <v>#REF!</v>
      </c>
      <c r="T107" s="58" t="e">
        <f t="shared" si="15"/>
        <v>#REF!</v>
      </c>
      <c r="U107" s="12" t="e">
        <f>संरक्षणशास्र!#REF!</f>
        <v>#REF!</v>
      </c>
      <c r="V107" s="33" t="e">
        <f t="shared" si="19"/>
        <v>#REF!</v>
      </c>
      <c r="W107" s="54"/>
    </row>
    <row r="108" spans="1:222" s="19" customFormat="1" ht="17.45" customHeight="1">
      <c r="A108" s="24" t="e">
        <f>'विद्य्र्थ्याची माहिती'!#REF!</f>
        <v>#REF!</v>
      </c>
      <c r="B108" s="25" t="e">
        <f>'विद्य्र्थ्याची माहिती'!#REF!</f>
        <v>#REF!</v>
      </c>
      <c r="C108" s="33" t="e">
        <f>प्र.भाषा!#REF!</f>
        <v>#REF!</v>
      </c>
      <c r="D108" s="33">
        <f>NSQF!H108</f>
        <v>61</v>
      </c>
      <c r="E108" s="33" t="e">
        <f>'तृ. भाषा'!#REF!</f>
        <v>#REF!</v>
      </c>
      <c r="F108" s="33" t="e">
        <f>गणित!#REF!</f>
        <v>#REF!</v>
      </c>
      <c r="G108" s="33" t="e">
        <f>'विज्ञान '!#REF!</f>
        <v>#REF!</v>
      </c>
      <c r="H108" s="44" t="e">
        <f>'समाज शास्र'!#REF!</f>
        <v>#REF!</v>
      </c>
      <c r="I108" s="33" t="e">
        <f t="shared" si="16"/>
        <v>#REF!</v>
      </c>
      <c r="J108" s="49" t="e">
        <f t="shared" si="10"/>
        <v>#REF!</v>
      </c>
      <c r="K108" s="50" t="e">
        <f>RANK(J108,$J$10:$J$139,0)+COUNTIF($J$10:J108,J108)-1</f>
        <v>#REF!</v>
      </c>
      <c r="L108" s="44" t="e">
        <f t="shared" si="11"/>
        <v>#REF!</v>
      </c>
      <c r="M108" s="44" t="e">
        <f t="shared" si="12"/>
        <v>#REF!</v>
      </c>
      <c r="N108" s="44" t="e">
        <f t="shared" si="13"/>
        <v>#REF!</v>
      </c>
      <c r="O108" s="33">
        <f t="shared" si="17"/>
        <v>0</v>
      </c>
      <c r="P108" s="42" t="str">
        <f t="shared" si="14"/>
        <v>Pass</v>
      </c>
      <c r="Q108" s="12" t="e">
        <f>'आ.शा.शिक्षण'!#REF!</f>
        <v>#REF!</v>
      </c>
      <c r="R108" s="33" t="e">
        <f t="shared" si="18"/>
        <v>#REF!</v>
      </c>
      <c r="S108" s="12" t="e">
        <f>जलसुरक्षा!#REF!</f>
        <v>#REF!</v>
      </c>
      <c r="T108" s="58" t="e">
        <f t="shared" si="15"/>
        <v>#REF!</v>
      </c>
      <c r="U108" s="12" t="e">
        <f>संरक्षणशास्र!#REF!</f>
        <v>#REF!</v>
      </c>
      <c r="V108" s="33" t="e">
        <f t="shared" si="19"/>
        <v>#REF!</v>
      </c>
      <c r="W108" s="54"/>
    </row>
    <row r="109" spans="1:222" s="19" customFormat="1" ht="17.45" customHeight="1">
      <c r="A109" s="24" t="e">
        <f>'विद्य्र्थ्याची माहिती'!#REF!</f>
        <v>#REF!</v>
      </c>
      <c r="B109" s="25" t="e">
        <f>'विद्य्र्थ्याची माहिती'!#REF!</f>
        <v>#REF!</v>
      </c>
      <c r="C109" s="33" t="e">
        <f>प्र.भाषा!#REF!</f>
        <v>#REF!</v>
      </c>
      <c r="D109" s="33">
        <f>NSQF!H109</f>
        <v>61</v>
      </c>
      <c r="E109" s="33" t="e">
        <f>'तृ. भाषा'!#REF!</f>
        <v>#REF!</v>
      </c>
      <c r="F109" s="33" t="e">
        <f>गणित!#REF!</f>
        <v>#REF!</v>
      </c>
      <c r="G109" s="33" t="e">
        <f>'विज्ञान '!#REF!</f>
        <v>#REF!</v>
      </c>
      <c r="H109" s="44" t="e">
        <f>'समाज शास्र'!#REF!</f>
        <v>#REF!</v>
      </c>
      <c r="I109" s="33" t="e">
        <f t="shared" si="16"/>
        <v>#REF!</v>
      </c>
      <c r="J109" s="49" t="e">
        <f t="shared" si="10"/>
        <v>#REF!</v>
      </c>
      <c r="K109" s="50" t="e">
        <f>RANK(J109,$J$10:$J$139,0)+COUNTIF($J$10:J109,J109)-1</f>
        <v>#REF!</v>
      </c>
      <c r="L109" s="44" t="e">
        <f t="shared" si="11"/>
        <v>#REF!</v>
      </c>
      <c r="M109" s="44" t="e">
        <f t="shared" si="12"/>
        <v>#REF!</v>
      </c>
      <c r="N109" s="44" t="e">
        <f t="shared" si="13"/>
        <v>#REF!</v>
      </c>
      <c r="O109" s="33">
        <f t="shared" si="17"/>
        <v>0</v>
      </c>
      <c r="P109" s="42" t="str">
        <f t="shared" si="14"/>
        <v>Pass</v>
      </c>
      <c r="Q109" s="12" t="e">
        <f>'आ.शा.शिक्षण'!#REF!</f>
        <v>#REF!</v>
      </c>
      <c r="R109" s="33" t="e">
        <f t="shared" si="18"/>
        <v>#REF!</v>
      </c>
      <c r="S109" s="12" t="e">
        <f>जलसुरक्षा!#REF!</f>
        <v>#REF!</v>
      </c>
      <c r="T109" s="58" t="e">
        <f t="shared" si="15"/>
        <v>#REF!</v>
      </c>
      <c r="U109" s="12" t="e">
        <f>संरक्षणशास्र!#REF!</f>
        <v>#REF!</v>
      </c>
      <c r="V109" s="33" t="e">
        <f t="shared" si="19"/>
        <v>#REF!</v>
      </c>
      <c r="W109" s="54"/>
    </row>
    <row r="110" spans="1:222" s="30" customFormat="1" ht="17.45" customHeight="1">
      <c r="A110" s="24" t="e">
        <f>'विद्य्र्थ्याची माहिती'!#REF!</f>
        <v>#REF!</v>
      </c>
      <c r="B110" s="25" t="e">
        <f>'विद्य्र्थ्याची माहिती'!#REF!</f>
        <v>#REF!</v>
      </c>
      <c r="C110" s="33" t="e">
        <f>प्र.भाषा!#REF!</f>
        <v>#REF!</v>
      </c>
      <c r="D110" s="33">
        <f>NSQF!H110</f>
        <v>62</v>
      </c>
      <c r="E110" s="33" t="e">
        <f>'तृ. भाषा'!#REF!</f>
        <v>#REF!</v>
      </c>
      <c r="F110" s="33" t="e">
        <f>गणित!#REF!</f>
        <v>#REF!</v>
      </c>
      <c r="G110" s="33" t="e">
        <f>'विज्ञान '!#REF!</f>
        <v>#REF!</v>
      </c>
      <c r="H110" s="44" t="e">
        <f>'समाज शास्र'!#REF!</f>
        <v>#REF!</v>
      </c>
      <c r="I110" s="33" t="e">
        <f t="shared" ref="I110:I139" si="20">SUM(C110:H110)</f>
        <v>#REF!</v>
      </c>
      <c r="J110" s="49" t="e">
        <f t="shared" si="10"/>
        <v>#REF!</v>
      </c>
      <c r="K110" s="50" t="e">
        <f>RANK(J110,$J$10:$J$139,0)+COUNTIF($J$10:J110,J110)-1</f>
        <v>#REF!</v>
      </c>
      <c r="L110" s="44" t="e">
        <f t="shared" si="11"/>
        <v>#REF!</v>
      </c>
      <c r="M110" s="44" t="e">
        <f t="shared" si="12"/>
        <v>#REF!</v>
      </c>
      <c r="N110" s="44" t="e">
        <f t="shared" si="13"/>
        <v>#REF!</v>
      </c>
      <c r="O110" s="33">
        <f t="shared" si="17"/>
        <v>0</v>
      </c>
      <c r="P110" s="42" t="str">
        <f t="shared" si="14"/>
        <v>Pass</v>
      </c>
      <c r="Q110" s="12" t="e">
        <f>'आ.शा.शिक्षण'!#REF!</f>
        <v>#REF!</v>
      </c>
      <c r="R110" s="33" t="e">
        <f t="shared" si="18"/>
        <v>#REF!</v>
      </c>
      <c r="S110" s="12" t="e">
        <f>जलसुरक्षा!#REF!</f>
        <v>#REF!</v>
      </c>
      <c r="T110" s="58" t="e">
        <f t="shared" si="15"/>
        <v>#REF!</v>
      </c>
      <c r="U110" s="12" t="e">
        <f>संरक्षणशास्र!#REF!</f>
        <v>#REF!</v>
      </c>
      <c r="V110" s="33" t="e">
        <f t="shared" si="19"/>
        <v>#REF!</v>
      </c>
      <c r="W110" s="54"/>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33" t="e">
        <f>प्र.भाषा!#REF!</f>
        <v>#REF!</v>
      </c>
      <c r="D111" s="33">
        <f>NSQF!H111</f>
        <v>62</v>
      </c>
      <c r="E111" s="33" t="e">
        <f>'तृ. भाषा'!#REF!</f>
        <v>#REF!</v>
      </c>
      <c r="F111" s="33" t="e">
        <f>गणित!#REF!</f>
        <v>#REF!</v>
      </c>
      <c r="G111" s="33" t="e">
        <f>'विज्ञान '!#REF!</f>
        <v>#REF!</v>
      </c>
      <c r="H111" s="44" t="e">
        <f>'समाज शास्र'!#REF!</f>
        <v>#REF!</v>
      </c>
      <c r="I111" s="33" t="e">
        <f t="shared" si="20"/>
        <v>#REF!</v>
      </c>
      <c r="J111" s="49" t="e">
        <f t="shared" si="10"/>
        <v>#REF!</v>
      </c>
      <c r="K111" s="50" t="e">
        <f>RANK(J111,$J$10:$J$139,0)+COUNTIF($J$10:J111,J111)-1</f>
        <v>#REF!</v>
      </c>
      <c r="L111" s="44" t="e">
        <f t="shared" si="11"/>
        <v>#REF!</v>
      </c>
      <c r="M111" s="44" t="e">
        <f t="shared" si="12"/>
        <v>#REF!</v>
      </c>
      <c r="N111" s="44" t="e">
        <f t="shared" si="13"/>
        <v>#REF!</v>
      </c>
      <c r="O111" s="33">
        <f t="shared" si="17"/>
        <v>0</v>
      </c>
      <c r="P111" s="42" t="str">
        <f t="shared" si="14"/>
        <v>Pass</v>
      </c>
      <c r="Q111" s="12" t="e">
        <f>'आ.शा.शिक्षण'!#REF!</f>
        <v>#REF!</v>
      </c>
      <c r="R111" s="33" t="e">
        <f t="shared" si="18"/>
        <v>#REF!</v>
      </c>
      <c r="S111" s="12" t="e">
        <f>जलसुरक्षा!#REF!</f>
        <v>#REF!</v>
      </c>
      <c r="T111" s="58" t="e">
        <f t="shared" si="15"/>
        <v>#REF!</v>
      </c>
      <c r="U111" s="12" t="e">
        <f>संरक्षणशास्र!#REF!</f>
        <v>#REF!</v>
      </c>
      <c r="V111" s="33" t="e">
        <f t="shared" si="19"/>
        <v>#REF!</v>
      </c>
      <c r="W111" s="54"/>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33" t="e">
        <f>प्र.भाषा!#REF!</f>
        <v>#REF!</v>
      </c>
      <c r="D112" s="33">
        <f>NSQF!H112</f>
        <v>62</v>
      </c>
      <c r="E112" s="33" t="e">
        <f>'तृ. भाषा'!#REF!</f>
        <v>#REF!</v>
      </c>
      <c r="F112" s="33" t="e">
        <f>गणित!#REF!</f>
        <v>#REF!</v>
      </c>
      <c r="G112" s="33" t="e">
        <f>'विज्ञान '!#REF!</f>
        <v>#REF!</v>
      </c>
      <c r="H112" s="44" t="e">
        <f>'समाज शास्र'!#REF!</f>
        <v>#REF!</v>
      </c>
      <c r="I112" s="33" t="e">
        <f t="shared" si="20"/>
        <v>#REF!</v>
      </c>
      <c r="J112" s="49" t="e">
        <f t="shared" si="10"/>
        <v>#REF!</v>
      </c>
      <c r="K112" s="50" t="e">
        <f>RANK(J112,$J$10:$J$139,0)+COUNTIF($J$10:J112,J112)-1</f>
        <v>#REF!</v>
      </c>
      <c r="L112" s="44" t="e">
        <f t="shared" si="11"/>
        <v>#REF!</v>
      </c>
      <c r="M112" s="44" t="e">
        <f t="shared" si="12"/>
        <v>#REF!</v>
      </c>
      <c r="N112" s="44" t="e">
        <f t="shared" si="13"/>
        <v>#REF!</v>
      </c>
      <c r="O112" s="33">
        <f t="shared" si="17"/>
        <v>0</v>
      </c>
      <c r="P112" s="42" t="str">
        <f t="shared" si="14"/>
        <v>Pass</v>
      </c>
      <c r="Q112" s="12" t="e">
        <f>'आ.शा.शिक्षण'!#REF!</f>
        <v>#REF!</v>
      </c>
      <c r="R112" s="33" t="e">
        <f t="shared" si="18"/>
        <v>#REF!</v>
      </c>
      <c r="S112" s="12" t="e">
        <f>जलसुरक्षा!#REF!</f>
        <v>#REF!</v>
      </c>
      <c r="T112" s="58" t="e">
        <f t="shared" si="15"/>
        <v>#REF!</v>
      </c>
      <c r="U112" s="12" t="e">
        <f>संरक्षणशास्र!#REF!</f>
        <v>#REF!</v>
      </c>
      <c r="V112" s="33" t="e">
        <f t="shared" si="19"/>
        <v>#REF!</v>
      </c>
      <c r="W112" s="54"/>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33" t="e">
        <f>प्र.भाषा!#REF!</f>
        <v>#REF!</v>
      </c>
      <c r="D113" s="33">
        <f>NSQF!H113</f>
        <v>63</v>
      </c>
      <c r="E113" s="33" t="e">
        <f>'तृ. भाषा'!#REF!</f>
        <v>#REF!</v>
      </c>
      <c r="F113" s="33" t="e">
        <f>गणित!#REF!</f>
        <v>#REF!</v>
      </c>
      <c r="G113" s="33" t="e">
        <f>'विज्ञान '!#REF!</f>
        <v>#REF!</v>
      </c>
      <c r="H113" s="44" t="e">
        <f>'समाज शास्र'!#REF!</f>
        <v>#REF!</v>
      </c>
      <c r="I113" s="33" t="e">
        <f t="shared" si="20"/>
        <v>#REF!</v>
      </c>
      <c r="J113" s="49" t="e">
        <f t="shared" si="10"/>
        <v>#REF!</v>
      </c>
      <c r="K113" s="50" t="e">
        <f>RANK(J113,$J$10:$J$139,0)+COUNTIF($J$10:J113,J113)-1</f>
        <v>#REF!</v>
      </c>
      <c r="L113" s="44" t="e">
        <f t="shared" si="11"/>
        <v>#REF!</v>
      </c>
      <c r="M113" s="44" t="e">
        <f t="shared" si="12"/>
        <v>#REF!</v>
      </c>
      <c r="N113" s="44" t="e">
        <f t="shared" si="13"/>
        <v>#REF!</v>
      </c>
      <c r="O113" s="33">
        <f t="shared" si="17"/>
        <v>0</v>
      </c>
      <c r="P113" s="42" t="str">
        <f t="shared" si="14"/>
        <v>Pass</v>
      </c>
      <c r="Q113" s="12" t="e">
        <f>'आ.शा.शिक्षण'!#REF!</f>
        <v>#REF!</v>
      </c>
      <c r="R113" s="33" t="e">
        <f t="shared" si="18"/>
        <v>#REF!</v>
      </c>
      <c r="S113" s="12" t="e">
        <f>जलसुरक्षा!#REF!</f>
        <v>#REF!</v>
      </c>
      <c r="T113" s="58" t="e">
        <f t="shared" si="15"/>
        <v>#REF!</v>
      </c>
      <c r="U113" s="12" t="e">
        <f>संरक्षणशास्र!#REF!</f>
        <v>#REF!</v>
      </c>
      <c r="V113" s="33" t="e">
        <f t="shared" si="19"/>
        <v>#REF!</v>
      </c>
      <c r="W113" s="54"/>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33" t="e">
        <f>प्र.भाषा!#REF!</f>
        <v>#REF!</v>
      </c>
      <c r="D114" s="33">
        <f>NSQF!H114</f>
        <v>63</v>
      </c>
      <c r="E114" s="33" t="e">
        <f>'तृ. भाषा'!#REF!</f>
        <v>#REF!</v>
      </c>
      <c r="F114" s="33" t="e">
        <f>गणित!#REF!</f>
        <v>#REF!</v>
      </c>
      <c r="G114" s="33" t="e">
        <f>'विज्ञान '!#REF!</f>
        <v>#REF!</v>
      </c>
      <c r="H114" s="44" t="e">
        <f>'समाज शास्र'!#REF!</f>
        <v>#REF!</v>
      </c>
      <c r="I114" s="33" t="e">
        <f t="shared" si="20"/>
        <v>#REF!</v>
      </c>
      <c r="J114" s="49" t="e">
        <f t="shared" si="10"/>
        <v>#REF!</v>
      </c>
      <c r="K114" s="50" t="e">
        <f>RANK(J114,$J$10:$J$139,0)+COUNTIF($J$10:J114,J114)-1</f>
        <v>#REF!</v>
      </c>
      <c r="L114" s="44" t="e">
        <f t="shared" si="11"/>
        <v>#REF!</v>
      </c>
      <c r="M114" s="44" t="e">
        <f t="shared" si="12"/>
        <v>#REF!</v>
      </c>
      <c r="N114" s="44" t="e">
        <f t="shared" si="13"/>
        <v>#REF!</v>
      </c>
      <c r="O114" s="33">
        <f t="shared" si="17"/>
        <v>0</v>
      </c>
      <c r="P114" s="42" t="str">
        <f t="shared" si="14"/>
        <v>Pass</v>
      </c>
      <c r="Q114" s="12" t="e">
        <f>'आ.शा.शिक्षण'!#REF!</f>
        <v>#REF!</v>
      </c>
      <c r="R114" s="33" t="e">
        <f t="shared" si="18"/>
        <v>#REF!</v>
      </c>
      <c r="S114" s="12" t="e">
        <f>जलसुरक्षा!#REF!</f>
        <v>#REF!</v>
      </c>
      <c r="T114" s="58" t="e">
        <f t="shared" si="15"/>
        <v>#REF!</v>
      </c>
      <c r="U114" s="12" t="e">
        <f>संरक्षणशास्र!#REF!</f>
        <v>#REF!</v>
      </c>
      <c r="V114" s="33" t="e">
        <f t="shared" si="19"/>
        <v>#REF!</v>
      </c>
      <c r="W114" s="54"/>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33" t="e">
        <f>प्र.भाषा!#REF!</f>
        <v>#REF!</v>
      </c>
      <c r="D115" s="33">
        <f>NSQF!H115</f>
        <v>64</v>
      </c>
      <c r="E115" s="33" t="e">
        <f>'तृ. भाषा'!#REF!</f>
        <v>#REF!</v>
      </c>
      <c r="F115" s="33" t="e">
        <f>गणित!#REF!</f>
        <v>#REF!</v>
      </c>
      <c r="G115" s="33" t="e">
        <f>'विज्ञान '!#REF!</f>
        <v>#REF!</v>
      </c>
      <c r="H115" s="44" t="e">
        <f>'समाज शास्र'!#REF!</f>
        <v>#REF!</v>
      </c>
      <c r="I115" s="33" t="e">
        <f t="shared" si="20"/>
        <v>#REF!</v>
      </c>
      <c r="J115" s="49" t="e">
        <f t="shared" si="10"/>
        <v>#REF!</v>
      </c>
      <c r="K115" s="50" t="e">
        <f>RANK(J115,$J$10:$J$139,0)+COUNTIF($J$10:J115,J115)-1</f>
        <v>#REF!</v>
      </c>
      <c r="L115" s="44" t="e">
        <f t="shared" si="11"/>
        <v>#REF!</v>
      </c>
      <c r="M115" s="44" t="e">
        <f t="shared" si="12"/>
        <v>#REF!</v>
      </c>
      <c r="N115" s="44" t="e">
        <f t="shared" si="13"/>
        <v>#REF!</v>
      </c>
      <c r="O115" s="33">
        <f t="shared" si="17"/>
        <v>0</v>
      </c>
      <c r="P115" s="42" t="str">
        <f t="shared" si="14"/>
        <v>Pass</v>
      </c>
      <c r="Q115" s="12" t="e">
        <f>'आ.शा.शिक्षण'!#REF!</f>
        <v>#REF!</v>
      </c>
      <c r="R115" s="33" t="e">
        <f t="shared" si="18"/>
        <v>#REF!</v>
      </c>
      <c r="S115" s="12" t="e">
        <f>जलसुरक्षा!#REF!</f>
        <v>#REF!</v>
      </c>
      <c r="T115" s="58" t="e">
        <f t="shared" si="15"/>
        <v>#REF!</v>
      </c>
      <c r="U115" s="12" t="e">
        <f>संरक्षणशास्र!#REF!</f>
        <v>#REF!</v>
      </c>
      <c r="V115" s="33" t="e">
        <f t="shared" si="19"/>
        <v>#REF!</v>
      </c>
      <c r="W115" s="54"/>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33" t="e">
        <f>प्र.भाषा!#REF!</f>
        <v>#REF!</v>
      </c>
      <c r="D116" s="33">
        <f>NSQF!H116</f>
        <v>64</v>
      </c>
      <c r="E116" s="33" t="e">
        <f>'तृ. भाषा'!#REF!</f>
        <v>#REF!</v>
      </c>
      <c r="F116" s="33" t="e">
        <f>गणित!#REF!</f>
        <v>#REF!</v>
      </c>
      <c r="G116" s="33" t="e">
        <f>'विज्ञान '!#REF!</f>
        <v>#REF!</v>
      </c>
      <c r="H116" s="44" t="e">
        <f>'समाज शास्र'!#REF!</f>
        <v>#REF!</v>
      </c>
      <c r="I116" s="33" t="e">
        <f t="shared" si="20"/>
        <v>#REF!</v>
      </c>
      <c r="J116" s="49" t="e">
        <f t="shared" si="10"/>
        <v>#REF!</v>
      </c>
      <c r="K116" s="50" t="e">
        <f>RANK(J116,$J$10:$J$139,0)+COUNTIF($J$10:J116,J116)-1</f>
        <v>#REF!</v>
      </c>
      <c r="L116" s="44" t="e">
        <f t="shared" si="11"/>
        <v>#REF!</v>
      </c>
      <c r="M116" s="44" t="e">
        <f t="shared" si="12"/>
        <v>#REF!</v>
      </c>
      <c r="N116" s="44" t="e">
        <f t="shared" si="13"/>
        <v>#REF!</v>
      </c>
      <c r="O116" s="33">
        <f t="shared" si="17"/>
        <v>0</v>
      </c>
      <c r="P116" s="42" t="str">
        <f t="shared" si="14"/>
        <v>Pass</v>
      </c>
      <c r="Q116" s="12" t="e">
        <f>'आ.शा.शिक्षण'!#REF!</f>
        <v>#REF!</v>
      </c>
      <c r="R116" s="33" t="e">
        <f t="shared" si="18"/>
        <v>#REF!</v>
      </c>
      <c r="S116" s="12" t="e">
        <f>जलसुरक्षा!#REF!</f>
        <v>#REF!</v>
      </c>
      <c r="T116" s="58" t="e">
        <f t="shared" si="15"/>
        <v>#REF!</v>
      </c>
      <c r="U116" s="12" t="e">
        <f>संरक्षणशास्र!#REF!</f>
        <v>#REF!</v>
      </c>
      <c r="V116" s="33" t="e">
        <f t="shared" si="19"/>
        <v>#REF!</v>
      </c>
      <c r="W116" s="54"/>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33" t="e">
        <f>प्र.भाषा!#REF!</f>
        <v>#REF!</v>
      </c>
      <c r="D117" s="33">
        <f>NSQF!H117</f>
        <v>64</v>
      </c>
      <c r="E117" s="33" t="e">
        <f>'तृ. भाषा'!#REF!</f>
        <v>#REF!</v>
      </c>
      <c r="F117" s="33" t="e">
        <f>गणित!#REF!</f>
        <v>#REF!</v>
      </c>
      <c r="G117" s="33" t="e">
        <f>'विज्ञान '!#REF!</f>
        <v>#REF!</v>
      </c>
      <c r="H117" s="44" t="e">
        <f>'समाज शास्र'!#REF!</f>
        <v>#REF!</v>
      </c>
      <c r="I117" s="33" t="e">
        <f t="shared" si="20"/>
        <v>#REF!</v>
      </c>
      <c r="J117" s="49" t="e">
        <f t="shared" si="10"/>
        <v>#REF!</v>
      </c>
      <c r="K117" s="50" t="e">
        <f>RANK(J117,$J$10:$J$139,0)+COUNTIF($J$10:J117,J117)-1</f>
        <v>#REF!</v>
      </c>
      <c r="L117" s="44" t="e">
        <f t="shared" si="11"/>
        <v>#REF!</v>
      </c>
      <c r="M117" s="44" t="e">
        <f t="shared" si="12"/>
        <v>#REF!</v>
      </c>
      <c r="N117" s="44" t="e">
        <f t="shared" si="13"/>
        <v>#REF!</v>
      </c>
      <c r="O117" s="33">
        <f t="shared" si="17"/>
        <v>0</v>
      </c>
      <c r="P117" s="42" t="str">
        <f t="shared" si="14"/>
        <v>Pass</v>
      </c>
      <c r="Q117" s="12" t="e">
        <f>'आ.शा.शिक्षण'!#REF!</f>
        <v>#REF!</v>
      </c>
      <c r="R117" s="33" t="e">
        <f t="shared" si="18"/>
        <v>#REF!</v>
      </c>
      <c r="S117" s="12" t="e">
        <f>जलसुरक्षा!#REF!</f>
        <v>#REF!</v>
      </c>
      <c r="T117" s="58" t="e">
        <f t="shared" si="15"/>
        <v>#REF!</v>
      </c>
      <c r="U117" s="12" t="e">
        <f>संरक्षणशास्र!#REF!</f>
        <v>#REF!</v>
      </c>
      <c r="V117" s="33" t="e">
        <f t="shared" si="19"/>
        <v>#REF!</v>
      </c>
      <c r="W117" s="54"/>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33" t="e">
        <f>प्र.भाषा!#REF!</f>
        <v>#REF!</v>
      </c>
      <c r="D118" s="33">
        <f>NSQF!H118</f>
        <v>65</v>
      </c>
      <c r="E118" s="33" t="e">
        <f>'तृ. भाषा'!#REF!</f>
        <v>#REF!</v>
      </c>
      <c r="F118" s="33" t="e">
        <f>गणित!#REF!</f>
        <v>#REF!</v>
      </c>
      <c r="G118" s="33" t="e">
        <f>'विज्ञान '!#REF!</f>
        <v>#REF!</v>
      </c>
      <c r="H118" s="44" t="e">
        <f>'समाज शास्र'!#REF!</f>
        <v>#REF!</v>
      </c>
      <c r="I118" s="33" t="e">
        <f t="shared" si="20"/>
        <v>#REF!</v>
      </c>
      <c r="J118" s="49" t="e">
        <f t="shared" si="10"/>
        <v>#REF!</v>
      </c>
      <c r="K118" s="50" t="e">
        <f>RANK(J118,$J$10:$J$139,0)+COUNTIF($J$10:J118,J118)-1</f>
        <v>#REF!</v>
      </c>
      <c r="L118" s="44" t="e">
        <f t="shared" si="11"/>
        <v>#REF!</v>
      </c>
      <c r="M118" s="44" t="e">
        <f t="shared" si="12"/>
        <v>#REF!</v>
      </c>
      <c r="N118" s="44" t="e">
        <f t="shared" si="13"/>
        <v>#REF!</v>
      </c>
      <c r="O118" s="33">
        <f t="shared" si="17"/>
        <v>0</v>
      </c>
      <c r="P118" s="42" t="str">
        <f t="shared" si="14"/>
        <v>Pass</v>
      </c>
      <c r="Q118" s="12" t="e">
        <f>'आ.शा.शिक्षण'!#REF!</f>
        <v>#REF!</v>
      </c>
      <c r="R118" s="33" t="e">
        <f t="shared" si="18"/>
        <v>#REF!</v>
      </c>
      <c r="S118" s="12" t="e">
        <f>जलसुरक्षा!#REF!</f>
        <v>#REF!</v>
      </c>
      <c r="T118" s="58" t="e">
        <f t="shared" si="15"/>
        <v>#REF!</v>
      </c>
      <c r="U118" s="12" t="e">
        <f>संरक्षणशास्र!#REF!</f>
        <v>#REF!</v>
      </c>
      <c r="V118" s="33" t="e">
        <f t="shared" si="19"/>
        <v>#REF!</v>
      </c>
      <c r="W118" s="54"/>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33" t="e">
        <f>प्र.भाषा!#REF!</f>
        <v>#REF!</v>
      </c>
      <c r="D119" s="33">
        <f>NSQF!H119</f>
        <v>65</v>
      </c>
      <c r="E119" s="33" t="e">
        <f>'तृ. भाषा'!#REF!</f>
        <v>#REF!</v>
      </c>
      <c r="F119" s="33" t="e">
        <f>गणित!#REF!</f>
        <v>#REF!</v>
      </c>
      <c r="G119" s="33" t="e">
        <f>'विज्ञान '!#REF!</f>
        <v>#REF!</v>
      </c>
      <c r="H119" s="44" t="e">
        <f>'समाज शास्र'!#REF!</f>
        <v>#REF!</v>
      </c>
      <c r="I119" s="33" t="e">
        <f t="shared" si="20"/>
        <v>#REF!</v>
      </c>
      <c r="J119" s="49" t="e">
        <f t="shared" si="10"/>
        <v>#REF!</v>
      </c>
      <c r="K119" s="50" t="e">
        <f>RANK(J119,$J$10:$J$139,0)+COUNTIF($J$10:J119,J119)-1</f>
        <v>#REF!</v>
      </c>
      <c r="L119" s="44" t="e">
        <f t="shared" si="11"/>
        <v>#REF!</v>
      </c>
      <c r="M119" s="44" t="e">
        <f t="shared" si="12"/>
        <v>#REF!</v>
      </c>
      <c r="N119" s="44" t="e">
        <f t="shared" si="13"/>
        <v>#REF!</v>
      </c>
      <c r="O119" s="33">
        <f t="shared" si="17"/>
        <v>0</v>
      </c>
      <c r="P119" s="42" t="str">
        <f t="shared" si="14"/>
        <v>Pass</v>
      </c>
      <c r="Q119" s="12" t="e">
        <f>'आ.शा.शिक्षण'!#REF!</f>
        <v>#REF!</v>
      </c>
      <c r="R119" s="33" t="e">
        <f t="shared" si="18"/>
        <v>#REF!</v>
      </c>
      <c r="S119" s="12" t="e">
        <f>जलसुरक्षा!#REF!</f>
        <v>#REF!</v>
      </c>
      <c r="T119" s="58" t="e">
        <f t="shared" si="15"/>
        <v>#REF!</v>
      </c>
      <c r="U119" s="12" t="e">
        <f>संरक्षणशास्र!#REF!</f>
        <v>#REF!</v>
      </c>
      <c r="V119" s="33" t="e">
        <f t="shared" si="19"/>
        <v>#REF!</v>
      </c>
      <c r="W119" s="54"/>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33" t="e">
        <f>प्र.भाषा!#REF!</f>
        <v>#REF!</v>
      </c>
      <c r="D120" s="33">
        <f>NSQF!H120</f>
        <v>65</v>
      </c>
      <c r="E120" s="33" t="e">
        <f>'तृ. भाषा'!#REF!</f>
        <v>#REF!</v>
      </c>
      <c r="F120" s="33" t="e">
        <f>गणित!#REF!</f>
        <v>#REF!</v>
      </c>
      <c r="G120" s="33" t="e">
        <f>'विज्ञान '!#REF!</f>
        <v>#REF!</v>
      </c>
      <c r="H120" s="44" t="e">
        <f>'समाज शास्र'!#REF!</f>
        <v>#REF!</v>
      </c>
      <c r="I120" s="33" t="e">
        <f t="shared" si="20"/>
        <v>#REF!</v>
      </c>
      <c r="J120" s="49" t="e">
        <f t="shared" si="10"/>
        <v>#REF!</v>
      </c>
      <c r="K120" s="50" t="e">
        <f>RANK(J120,$J$10:$J$139,0)+COUNTIF($J$10:J120,J120)-1</f>
        <v>#REF!</v>
      </c>
      <c r="L120" s="44" t="e">
        <f t="shared" si="11"/>
        <v>#REF!</v>
      </c>
      <c r="M120" s="44" t="e">
        <f t="shared" si="12"/>
        <v>#REF!</v>
      </c>
      <c r="N120" s="44" t="e">
        <f t="shared" si="13"/>
        <v>#REF!</v>
      </c>
      <c r="O120" s="33">
        <f t="shared" si="17"/>
        <v>0</v>
      </c>
      <c r="P120" s="42" t="str">
        <f t="shared" si="14"/>
        <v>Pass</v>
      </c>
      <c r="Q120" s="12" t="e">
        <f>'आ.शा.शिक्षण'!#REF!</f>
        <v>#REF!</v>
      </c>
      <c r="R120" s="33" t="e">
        <f t="shared" si="18"/>
        <v>#REF!</v>
      </c>
      <c r="S120" s="12" t="e">
        <f>जलसुरक्षा!#REF!</f>
        <v>#REF!</v>
      </c>
      <c r="T120" s="58" t="e">
        <f t="shared" si="15"/>
        <v>#REF!</v>
      </c>
      <c r="U120" s="12" t="e">
        <f>संरक्षणशास्र!#REF!</f>
        <v>#REF!</v>
      </c>
      <c r="V120" s="33" t="e">
        <f t="shared" si="19"/>
        <v>#REF!</v>
      </c>
      <c r="W120" s="54"/>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33" t="e">
        <f>प्र.भाषा!#REF!</f>
        <v>#REF!</v>
      </c>
      <c r="D121" s="33">
        <f>NSQF!H121</f>
        <v>66</v>
      </c>
      <c r="E121" s="33" t="e">
        <f>'तृ. भाषा'!#REF!</f>
        <v>#REF!</v>
      </c>
      <c r="F121" s="33" t="e">
        <f>गणित!#REF!</f>
        <v>#REF!</v>
      </c>
      <c r="G121" s="33" t="e">
        <f>'विज्ञान '!#REF!</f>
        <v>#REF!</v>
      </c>
      <c r="H121" s="44" t="e">
        <f>'समाज शास्र'!#REF!</f>
        <v>#REF!</v>
      </c>
      <c r="I121" s="33" t="e">
        <f t="shared" si="20"/>
        <v>#REF!</v>
      </c>
      <c r="J121" s="49" t="e">
        <f t="shared" si="10"/>
        <v>#REF!</v>
      </c>
      <c r="K121" s="50" t="e">
        <f>RANK(J121,$J$10:$J$139,0)+COUNTIF($J$10:J121,J121)-1</f>
        <v>#REF!</v>
      </c>
      <c r="L121" s="44" t="e">
        <f t="shared" si="11"/>
        <v>#REF!</v>
      </c>
      <c r="M121" s="44" t="e">
        <f t="shared" si="12"/>
        <v>#REF!</v>
      </c>
      <c r="N121" s="44" t="e">
        <f t="shared" si="13"/>
        <v>#REF!</v>
      </c>
      <c r="O121" s="33">
        <f t="shared" si="17"/>
        <v>0</v>
      </c>
      <c r="P121" s="42" t="str">
        <f t="shared" si="14"/>
        <v>Pass</v>
      </c>
      <c r="Q121" s="12" t="e">
        <f>'आ.शा.शिक्षण'!#REF!</f>
        <v>#REF!</v>
      </c>
      <c r="R121" s="33" t="e">
        <f t="shared" si="18"/>
        <v>#REF!</v>
      </c>
      <c r="S121" s="12" t="e">
        <f>जलसुरक्षा!#REF!</f>
        <v>#REF!</v>
      </c>
      <c r="T121" s="58" t="e">
        <f t="shared" si="15"/>
        <v>#REF!</v>
      </c>
      <c r="U121" s="12" t="e">
        <f>संरक्षणशास्र!#REF!</f>
        <v>#REF!</v>
      </c>
      <c r="V121" s="33" t="e">
        <f t="shared" si="19"/>
        <v>#REF!</v>
      </c>
      <c r="W121" s="54"/>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33" t="e">
        <f>प्र.भाषा!#REF!</f>
        <v>#REF!</v>
      </c>
      <c r="D122" s="33">
        <f>NSQF!H122</f>
        <v>66</v>
      </c>
      <c r="E122" s="33" t="e">
        <f>'तृ. भाषा'!#REF!</f>
        <v>#REF!</v>
      </c>
      <c r="F122" s="33" t="e">
        <f>गणित!#REF!</f>
        <v>#REF!</v>
      </c>
      <c r="G122" s="33" t="e">
        <f>'विज्ञान '!#REF!</f>
        <v>#REF!</v>
      </c>
      <c r="H122" s="44" t="e">
        <f>'समाज शास्र'!#REF!</f>
        <v>#REF!</v>
      </c>
      <c r="I122" s="33" t="e">
        <f t="shared" si="20"/>
        <v>#REF!</v>
      </c>
      <c r="J122" s="49" t="e">
        <f t="shared" si="10"/>
        <v>#REF!</v>
      </c>
      <c r="K122" s="50" t="e">
        <f>RANK(J122,$J$10:$J$139,0)+COUNTIF($J$10:J122,J122)-1</f>
        <v>#REF!</v>
      </c>
      <c r="L122" s="44" t="e">
        <f t="shared" si="11"/>
        <v>#REF!</v>
      </c>
      <c r="M122" s="44" t="e">
        <f t="shared" si="12"/>
        <v>#REF!</v>
      </c>
      <c r="N122" s="44" t="e">
        <f t="shared" si="13"/>
        <v>#REF!</v>
      </c>
      <c r="O122" s="33">
        <f t="shared" si="17"/>
        <v>0</v>
      </c>
      <c r="P122" s="42" t="str">
        <f t="shared" si="14"/>
        <v>Pass</v>
      </c>
      <c r="Q122" s="12" t="e">
        <f>'आ.शा.शिक्षण'!#REF!</f>
        <v>#REF!</v>
      </c>
      <c r="R122" s="33" t="e">
        <f t="shared" si="18"/>
        <v>#REF!</v>
      </c>
      <c r="S122" s="12" t="e">
        <f>जलसुरक्षा!#REF!</f>
        <v>#REF!</v>
      </c>
      <c r="T122" s="58" t="e">
        <f t="shared" si="15"/>
        <v>#REF!</v>
      </c>
      <c r="U122" s="12" t="e">
        <f>संरक्षणशास्र!#REF!</f>
        <v>#REF!</v>
      </c>
      <c r="V122" s="33" t="e">
        <f t="shared" si="19"/>
        <v>#REF!</v>
      </c>
      <c r="W122" s="54"/>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33" t="e">
        <f>प्र.भाषा!#REF!</f>
        <v>#REF!</v>
      </c>
      <c r="D123" s="33">
        <f>NSQF!H123</f>
        <v>67</v>
      </c>
      <c r="E123" s="33" t="e">
        <f>'तृ. भाषा'!#REF!</f>
        <v>#REF!</v>
      </c>
      <c r="F123" s="33" t="e">
        <f>गणित!#REF!</f>
        <v>#REF!</v>
      </c>
      <c r="G123" s="33" t="e">
        <f>'विज्ञान '!#REF!</f>
        <v>#REF!</v>
      </c>
      <c r="H123" s="44" t="e">
        <f>'समाज शास्र'!#REF!</f>
        <v>#REF!</v>
      </c>
      <c r="I123" s="33" t="e">
        <f t="shared" si="20"/>
        <v>#REF!</v>
      </c>
      <c r="J123" s="49" t="e">
        <f t="shared" si="10"/>
        <v>#REF!</v>
      </c>
      <c r="K123" s="50" t="e">
        <f>RANK(J123,$J$10:$J$139,0)+COUNTIF($J$10:J123,J123)-1</f>
        <v>#REF!</v>
      </c>
      <c r="L123" s="44" t="e">
        <f t="shared" si="11"/>
        <v>#REF!</v>
      </c>
      <c r="M123" s="44" t="e">
        <f t="shared" si="12"/>
        <v>#REF!</v>
      </c>
      <c r="N123" s="44" t="e">
        <f t="shared" si="13"/>
        <v>#REF!</v>
      </c>
      <c r="O123" s="33">
        <f t="shared" si="17"/>
        <v>0</v>
      </c>
      <c r="P123" s="42" t="str">
        <f t="shared" si="14"/>
        <v>Pass</v>
      </c>
      <c r="Q123" s="12" t="e">
        <f>'आ.शा.शिक्षण'!#REF!</f>
        <v>#REF!</v>
      </c>
      <c r="R123" s="33" t="e">
        <f t="shared" si="18"/>
        <v>#REF!</v>
      </c>
      <c r="S123" s="12" t="e">
        <f>जलसुरक्षा!#REF!</f>
        <v>#REF!</v>
      </c>
      <c r="T123" s="58" t="e">
        <f t="shared" si="15"/>
        <v>#REF!</v>
      </c>
      <c r="U123" s="12" t="e">
        <f>संरक्षणशास्र!#REF!</f>
        <v>#REF!</v>
      </c>
      <c r="V123" s="33" t="e">
        <f t="shared" si="19"/>
        <v>#REF!</v>
      </c>
      <c r="W123" s="54"/>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33" t="e">
        <f>प्र.भाषा!#REF!</f>
        <v>#REF!</v>
      </c>
      <c r="D124" s="33">
        <f>NSQF!H124</f>
        <v>67</v>
      </c>
      <c r="E124" s="33" t="e">
        <f>'तृ. भाषा'!#REF!</f>
        <v>#REF!</v>
      </c>
      <c r="F124" s="33" t="e">
        <f>गणित!#REF!</f>
        <v>#REF!</v>
      </c>
      <c r="G124" s="33" t="e">
        <f>'विज्ञान '!#REF!</f>
        <v>#REF!</v>
      </c>
      <c r="H124" s="44" t="e">
        <f>'समाज शास्र'!#REF!</f>
        <v>#REF!</v>
      </c>
      <c r="I124" s="33" t="e">
        <f t="shared" si="20"/>
        <v>#REF!</v>
      </c>
      <c r="J124" s="49" t="e">
        <f t="shared" si="10"/>
        <v>#REF!</v>
      </c>
      <c r="K124" s="50" t="e">
        <f>RANK(J124,$J$10:$J$139,0)+COUNTIF($J$10:J124,J124)-1</f>
        <v>#REF!</v>
      </c>
      <c r="L124" s="44" t="e">
        <f t="shared" si="11"/>
        <v>#REF!</v>
      </c>
      <c r="M124" s="44" t="e">
        <f t="shared" si="12"/>
        <v>#REF!</v>
      </c>
      <c r="N124" s="44" t="e">
        <f t="shared" si="13"/>
        <v>#REF!</v>
      </c>
      <c r="O124" s="33">
        <f t="shared" si="17"/>
        <v>0</v>
      </c>
      <c r="P124" s="42" t="str">
        <f t="shared" si="14"/>
        <v>Pass</v>
      </c>
      <c r="Q124" s="12" t="e">
        <f>'आ.शा.शिक्षण'!#REF!</f>
        <v>#REF!</v>
      </c>
      <c r="R124" s="33" t="e">
        <f t="shared" si="18"/>
        <v>#REF!</v>
      </c>
      <c r="S124" s="12" t="e">
        <f>जलसुरक्षा!#REF!</f>
        <v>#REF!</v>
      </c>
      <c r="T124" s="58" t="e">
        <f t="shared" si="15"/>
        <v>#REF!</v>
      </c>
      <c r="U124" s="12" t="e">
        <f>संरक्षणशास्र!#REF!</f>
        <v>#REF!</v>
      </c>
      <c r="V124" s="33" t="e">
        <f t="shared" si="19"/>
        <v>#REF!</v>
      </c>
      <c r="W124" s="54"/>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33" t="e">
        <f>प्र.भाषा!#REF!</f>
        <v>#REF!</v>
      </c>
      <c r="D125" s="33">
        <f>NSQF!H125</f>
        <v>67</v>
      </c>
      <c r="E125" s="33" t="e">
        <f>'तृ. भाषा'!#REF!</f>
        <v>#REF!</v>
      </c>
      <c r="F125" s="33" t="e">
        <f>गणित!#REF!</f>
        <v>#REF!</v>
      </c>
      <c r="G125" s="33" t="e">
        <f>'विज्ञान '!#REF!</f>
        <v>#REF!</v>
      </c>
      <c r="H125" s="44" t="e">
        <f>'समाज शास्र'!#REF!</f>
        <v>#REF!</v>
      </c>
      <c r="I125" s="33" t="e">
        <f t="shared" si="20"/>
        <v>#REF!</v>
      </c>
      <c r="J125" s="49" t="e">
        <f t="shared" si="10"/>
        <v>#REF!</v>
      </c>
      <c r="K125" s="50" t="e">
        <f>RANK(J125,$J$10:$J$139,0)+COUNTIF($J$10:J125,J125)-1</f>
        <v>#REF!</v>
      </c>
      <c r="L125" s="44" t="e">
        <f t="shared" si="11"/>
        <v>#REF!</v>
      </c>
      <c r="M125" s="44" t="e">
        <f t="shared" si="12"/>
        <v>#REF!</v>
      </c>
      <c r="N125" s="44" t="e">
        <f t="shared" si="13"/>
        <v>#REF!</v>
      </c>
      <c r="O125" s="33">
        <f t="shared" si="17"/>
        <v>0</v>
      </c>
      <c r="P125" s="42" t="str">
        <f t="shared" si="14"/>
        <v>Pass</v>
      </c>
      <c r="Q125" s="12" t="e">
        <f>'आ.शा.शिक्षण'!#REF!</f>
        <v>#REF!</v>
      </c>
      <c r="R125" s="33" t="e">
        <f t="shared" si="18"/>
        <v>#REF!</v>
      </c>
      <c r="S125" s="12" t="e">
        <f>जलसुरक्षा!#REF!</f>
        <v>#REF!</v>
      </c>
      <c r="T125" s="58" t="e">
        <f t="shared" si="15"/>
        <v>#REF!</v>
      </c>
      <c r="U125" s="12" t="e">
        <f>संरक्षणशास्र!#REF!</f>
        <v>#REF!</v>
      </c>
      <c r="V125" s="33" t="e">
        <f t="shared" si="19"/>
        <v>#REF!</v>
      </c>
      <c r="W125" s="54"/>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33" t="e">
        <f>प्र.भाषा!#REF!</f>
        <v>#REF!</v>
      </c>
      <c r="D126" s="33">
        <f>NSQF!H126</f>
        <v>68</v>
      </c>
      <c r="E126" s="33" t="e">
        <f>'तृ. भाषा'!#REF!</f>
        <v>#REF!</v>
      </c>
      <c r="F126" s="33" t="e">
        <f>गणित!#REF!</f>
        <v>#REF!</v>
      </c>
      <c r="G126" s="33" t="e">
        <f>'विज्ञान '!#REF!</f>
        <v>#REF!</v>
      </c>
      <c r="H126" s="44" t="e">
        <f>'समाज शास्र'!#REF!</f>
        <v>#REF!</v>
      </c>
      <c r="I126" s="33" t="e">
        <f t="shared" si="20"/>
        <v>#REF!</v>
      </c>
      <c r="J126" s="49" t="e">
        <f t="shared" si="10"/>
        <v>#REF!</v>
      </c>
      <c r="K126" s="50" t="e">
        <f>RANK(J126,$J$10:$J$139,0)+COUNTIF($J$10:J126,J126)-1</f>
        <v>#REF!</v>
      </c>
      <c r="L126" s="44" t="e">
        <f t="shared" si="11"/>
        <v>#REF!</v>
      </c>
      <c r="M126" s="44" t="e">
        <f t="shared" si="12"/>
        <v>#REF!</v>
      </c>
      <c r="N126" s="44" t="e">
        <f t="shared" si="13"/>
        <v>#REF!</v>
      </c>
      <c r="O126" s="33">
        <f t="shared" si="17"/>
        <v>0</v>
      </c>
      <c r="P126" s="42" t="str">
        <f t="shared" si="14"/>
        <v>Pass</v>
      </c>
      <c r="Q126" s="12" t="e">
        <f>'आ.शा.शिक्षण'!#REF!</f>
        <v>#REF!</v>
      </c>
      <c r="R126" s="33" t="e">
        <f t="shared" si="18"/>
        <v>#REF!</v>
      </c>
      <c r="S126" s="12" t="e">
        <f>जलसुरक्षा!#REF!</f>
        <v>#REF!</v>
      </c>
      <c r="T126" s="58" t="e">
        <f t="shared" si="15"/>
        <v>#REF!</v>
      </c>
      <c r="U126" s="12" t="e">
        <f>संरक्षणशास्र!#REF!</f>
        <v>#REF!</v>
      </c>
      <c r="V126" s="33" t="e">
        <f t="shared" si="19"/>
        <v>#REF!</v>
      </c>
      <c r="W126" s="54"/>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33" t="e">
        <f>प्र.भाषा!#REF!</f>
        <v>#REF!</v>
      </c>
      <c r="D127" s="33">
        <f>NSQF!H127</f>
        <v>68</v>
      </c>
      <c r="E127" s="33" t="e">
        <f>'तृ. भाषा'!#REF!</f>
        <v>#REF!</v>
      </c>
      <c r="F127" s="33" t="e">
        <f>गणित!#REF!</f>
        <v>#REF!</v>
      </c>
      <c r="G127" s="33" t="e">
        <f>'विज्ञान '!#REF!</f>
        <v>#REF!</v>
      </c>
      <c r="H127" s="44" t="e">
        <f>'समाज शास्र'!#REF!</f>
        <v>#REF!</v>
      </c>
      <c r="I127" s="33" t="e">
        <f t="shared" si="20"/>
        <v>#REF!</v>
      </c>
      <c r="J127" s="49" t="e">
        <f t="shared" si="10"/>
        <v>#REF!</v>
      </c>
      <c r="K127" s="50" t="e">
        <f>RANK(J127,$J$10:$J$139,0)+COUNTIF($J$10:J127,J127)-1</f>
        <v>#REF!</v>
      </c>
      <c r="L127" s="44" t="e">
        <f t="shared" si="11"/>
        <v>#REF!</v>
      </c>
      <c r="M127" s="44" t="e">
        <f t="shared" si="12"/>
        <v>#REF!</v>
      </c>
      <c r="N127" s="44" t="e">
        <f t="shared" si="13"/>
        <v>#REF!</v>
      </c>
      <c r="O127" s="33">
        <f t="shared" si="17"/>
        <v>0</v>
      </c>
      <c r="P127" s="42" t="str">
        <f t="shared" si="14"/>
        <v>Pass</v>
      </c>
      <c r="Q127" s="12" t="e">
        <f>'आ.शा.शिक्षण'!#REF!</f>
        <v>#REF!</v>
      </c>
      <c r="R127" s="33" t="e">
        <f t="shared" si="18"/>
        <v>#REF!</v>
      </c>
      <c r="S127" s="12" t="e">
        <f>जलसुरक्षा!#REF!</f>
        <v>#REF!</v>
      </c>
      <c r="T127" s="58" t="e">
        <f t="shared" si="15"/>
        <v>#REF!</v>
      </c>
      <c r="U127" s="12" t="e">
        <f>संरक्षणशास्र!#REF!</f>
        <v>#REF!</v>
      </c>
      <c r="V127" s="33" t="e">
        <f t="shared" si="19"/>
        <v>#REF!</v>
      </c>
      <c r="W127" s="54"/>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33" t="e">
        <f>प्र.भाषा!#REF!</f>
        <v>#REF!</v>
      </c>
      <c r="D128" s="33">
        <f>NSQF!H128</f>
        <v>68</v>
      </c>
      <c r="E128" s="33" t="e">
        <f>'तृ. भाषा'!#REF!</f>
        <v>#REF!</v>
      </c>
      <c r="F128" s="33" t="e">
        <f>गणित!#REF!</f>
        <v>#REF!</v>
      </c>
      <c r="G128" s="33" t="e">
        <f>'विज्ञान '!#REF!</f>
        <v>#REF!</v>
      </c>
      <c r="H128" s="44" t="e">
        <f>'समाज शास्र'!#REF!</f>
        <v>#REF!</v>
      </c>
      <c r="I128" s="33" t="e">
        <f t="shared" si="20"/>
        <v>#REF!</v>
      </c>
      <c r="J128" s="49" t="e">
        <f t="shared" si="10"/>
        <v>#REF!</v>
      </c>
      <c r="K128" s="50" t="e">
        <f>RANK(J128,$J$10:$J$139,0)+COUNTIF($J$10:J128,J128)-1</f>
        <v>#REF!</v>
      </c>
      <c r="L128" s="44" t="e">
        <f t="shared" si="11"/>
        <v>#REF!</v>
      </c>
      <c r="M128" s="44" t="e">
        <f t="shared" si="12"/>
        <v>#REF!</v>
      </c>
      <c r="N128" s="44" t="e">
        <f t="shared" si="13"/>
        <v>#REF!</v>
      </c>
      <c r="O128" s="33">
        <f t="shared" si="17"/>
        <v>0</v>
      </c>
      <c r="P128" s="42" t="str">
        <f t="shared" si="14"/>
        <v>Pass</v>
      </c>
      <c r="Q128" s="12" t="e">
        <f>'आ.शा.शिक्षण'!#REF!</f>
        <v>#REF!</v>
      </c>
      <c r="R128" s="33" t="e">
        <f t="shared" si="18"/>
        <v>#REF!</v>
      </c>
      <c r="S128" s="12" t="e">
        <f>जलसुरक्षा!#REF!</f>
        <v>#REF!</v>
      </c>
      <c r="T128" s="58" t="e">
        <f t="shared" si="15"/>
        <v>#REF!</v>
      </c>
      <c r="U128" s="12" t="e">
        <f>संरक्षणशास्र!#REF!</f>
        <v>#REF!</v>
      </c>
      <c r="V128" s="33" t="e">
        <f t="shared" si="19"/>
        <v>#REF!</v>
      </c>
      <c r="W128" s="54"/>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33" t="e">
        <f>प्र.भाषा!#REF!</f>
        <v>#REF!</v>
      </c>
      <c r="D129" s="33">
        <f>NSQF!H129</f>
        <v>69</v>
      </c>
      <c r="E129" s="33" t="e">
        <f>'तृ. भाषा'!#REF!</f>
        <v>#REF!</v>
      </c>
      <c r="F129" s="33" t="e">
        <f>गणित!#REF!</f>
        <v>#REF!</v>
      </c>
      <c r="G129" s="33" t="e">
        <f>'विज्ञान '!#REF!</f>
        <v>#REF!</v>
      </c>
      <c r="H129" s="44" t="e">
        <f>'समाज शास्र'!#REF!</f>
        <v>#REF!</v>
      </c>
      <c r="I129" s="33" t="e">
        <f t="shared" si="20"/>
        <v>#REF!</v>
      </c>
      <c r="J129" s="49" t="e">
        <f t="shared" si="10"/>
        <v>#REF!</v>
      </c>
      <c r="K129" s="50" t="e">
        <f>RANK(J129,$J$10:$J$139,0)+COUNTIF($J$10:J129,J129)-1</f>
        <v>#REF!</v>
      </c>
      <c r="L129" s="44" t="e">
        <f t="shared" si="11"/>
        <v>#REF!</v>
      </c>
      <c r="M129" s="44" t="e">
        <f t="shared" si="12"/>
        <v>#REF!</v>
      </c>
      <c r="N129" s="44" t="e">
        <f t="shared" si="13"/>
        <v>#REF!</v>
      </c>
      <c r="O129" s="33">
        <f t="shared" si="17"/>
        <v>0</v>
      </c>
      <c r="P129" s="42" t="str">
        <f t="shared" si="14"/>
        <v>Pass</v>
      </c>
      <c r="Q129" s="12" t="e">
        <f>'आ.शा.शिक्षण'!#REF!</f>
        <v>#REF!</v>
      </c>
      <c r="R129" s="33" t="e">
        <f t="shared" si="18"/>
        <v>#REF!</v>
      </c>
      <c r="S129" s="12" t="e">
        <f>जलसुरक्षा!#REF!</f>
        <v>#REF!</v>
      </c>
      <c r="T129" s="58" t="e">
        <f t="shared" si="15"/>
        <v>#REF!</v>
      </c>
      <c r="U129" s="12" t="e">
        <f>संरक्षणशास्र!#REF!</f>
        <v>#REF!</v>
      </c>
      <c r="V129" s="33" t="e">
        <f t="shared" si="19"/>
        <v>#REF!</v>
      </c>
      <c r="W129" s="54"/>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33" t="e">
        <f>प्र.भाषा!#REF!</f>
        <v>#REF!</v>
      </c>
      <c r="D130" s="33">
        <f>NSQF!H130</f>
        <v>69</v>
      </c>
      <c r="E130" s="33" t="e">
        <f>'तृ. भाषा'!#REF!</f>
        <v>#REF!</v>
      </c>
      <c r="F130" s="33" t="e">
        <f>गणित!#REF!</f>
        <v>#REF!</v>
      </c>
      <c r="G130" s="33" t="e">
        <f>'विज्ञान '!#REF!</f>
        <v>#REF!</v>
      </c>
      <c r="H130" s="44" t="e">
        <f>'समाज शास्र'!#REF!</f>
        <v>#REF!</v>
      </c>
      <c r="I130" s="33" t="e">
        <f t="shared" si="20"/>
        <v>#REF!</v>
      </c>
      <c r="J130" s="49" t="e">
        <f t="shared" si="10"/>
        <v>#REF!</v>
      </c>
      <c r="K130" s="50" t="e">
        <f>RANK(J130,$J$10:$J$139,0)+COUNTIF($J$10:J130,J130)-1</f>
        <v>#REF!</v>
      </c>
      <c r="L130" s="44" t="e">
        <f t="shared" si="11"/>
        <v>#REF!</v>
      </c>
      <c r="M130" s="44" t="e">
        <f t="shared" si="12"/>
        <v>#REF!</v>
      </c>
      <c r="N130" s="44" t="e">
        <f t="shared" si="13"/>
        <v>#REF!</v>
      </c>
      <c r="O130" s="33">
        <f t="shared" si="17"/>
        <v>0</v>
      </c>
      <c r="P130" s="42" t="str">
        <f t="shared" si="14"/>
        <v>Pass</v>
      </c>
      <c r="Q130" s="12" t="e">
        <f>'आ.शा.शिक्षण'!#REF!</f>
        <v>#REF!</v>
      </c>
      <c r="R130" s="33" t="e">
        <f t="shared" si="18"/>
        <v>#REF!</v>
      </c>
      <c r="S130" s="12" t="e">
        <f>जलसुरक्षा!#REF!</f>
        <v>#REF!</v>
      </c>
      <c r="T130" s="58" t="e">
        <f t="shared" si="15"/>
        <v>#REF!</v>
      </c>
      <c r="U130" s="12" t="e">
        <f>संरक्षणशास्र!#REF!</f>
        <v>#REF!</v>
      </c>
      <c r="V130" s="33" t="e">
        <f t="shared" si="19"/>
        <v>#REF!</v>
      </c>
      <c r="W130" s="54"/>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33" t="e">
        <f>प्र.भाषा!#REF!</f>
        <v>#REF!</v>
      </c>
      <c r="D131" s="33">
        <f>NSQF!H131</f>
        <v>70</v>
      </c>
      <c r="E131" s="33" t="e">
        <f>'तृ. भाषा'!#REF!</f>
        <v>#REF!</v>
      </c>
      <c r="F131" s="33" t="e">
        <f>गणित!#REF!</f>
        <v>#REF!</v>
      </c>
      <c r="G131" s="33" t="e">
        <f>'विज्ञान '!#REF!</f>
        <v>#REF!</v>
      </c>
      <c r="H131" s="44" t="e">
        <f>'समाज शास्र'!#REF!</f>
        <v>#REF!</v>
      </c>
      <c r="I131" s="33" t="e">
        <f t="shared" si="20"/>
        <v>#REF!</v>
      </c>
      <c r="J131" s="49" t="e">
        <f t="shared" si="10"/>
        <v>#REF!</v>
      </c>
      <c r="K131" s="50" t="e">
        <f>RANK(J131,$J$10:$J$139,0)+COUNTIF($J$10:J131,J131)-1</f>
        <v>#REF!</v>
      </c>
      <c r="L131" s="44" t="e">
        <f t="shared" si="11"/>
        <v>#REF!</v>
      </c>
      <c r="M131" s="44" t="e">
        <f t="shared" si="12"/>
        <v>#REF!</v>
      </c>
      <c r="N131" s="44" t="e">
        <f t="shared" si="13"/>
        <v>#REF!</v>
      </c>
      <c r="O131" s="33">
        <f t="shared" si="17"/>
        <v>0</v>
      </c>
      <c r="P131" s="42" t="str">
        <f t="shared" si="14"/>
        <v>Pass</v>
      </c>
      <c r="Q131" s="12" t="e">
        <f>'आ.शा.शिक्षण'!#REF!</f>
        <v>#REF!</v>
      </c>
      <c r="R131" s="33" t="e">
        <f t="shared" si="18"/>
        <v>#REF!</v>
      </c>
      <c r="S131" s="12" t="e">
        <f>जलसुरक्षा!#REF!</f>
        <v>#REF!</v>
      </c>
      <c r="T131" s="58" t="e">
        <f t="shared" si="15"/>
        <v>#REF!</v>
      </c>
      <c r="U131" s="12" t="e">
        <f>संरक्षणशास्र!#REF!</f>
        <v>#REF!</v>
      </c>
      <c r="V131" s="33" t="e">
        <f t="shared" si="19"/>
        <v>#REF!</v>
      </c>
      <c r="W131" s="54"/>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33" t="e">
        <f>प्र.भाषा!#REF!</f>
        <v>#REF!</v>
      </c>
      <c r="D132" s="33">
        <f>NSQF!H132</f>
        <v>70</v>
      </c>
      <c r="E132" s="33" t="e">
        <f>'तृ. भाषा'!#REF!</f>
        <v>#REF!</v>
      </c>
      <c r="F132" s="33" t="e">
        <f>गणित!#REF!</f>
        <v>#REF!</v>
      </c>
      <c r="G132" s="33" t="e">
        <f>'विज्ञान '!#REF!</f>
        <v>#REF!</v>
      </c>
      <c r="H132" s="44" t="e">
        <f>'समाज शास्र'!#REF!</f>
        <v>#REF!</v>
      </c>
      <c r="I132" s="33" t="e">
        <f t="shared" si="20"/>
        <v>#REF!</v>
      </c>
      <c r="J132" s="49" t="e">
        <f t="shared" si="10"/>
        <v>#REF!</v>
      </c>
      <c r="K132" s="50" t="e">
        <f>RANK(J132,$J$10:$J$139,0)+COUNTIF($J$10:J132,J132)-1</f>
        <v>#REF!</v>
      </c>
      <c r="L132" s="44" t="e">
        <f t="shared" si="11"/>
        <v>#REF!</v>
      </c>
      <c r="M132" s="44" t="e">
        <f t="shared" si="12"/>
        <v>#REF!</v>
      </c>
      <c r="N132" s="44" t="e">
        <f t="shared" si="13"/>
        <v>#REF!</v>
      </c>
      <c r="O132" s="33">
        <f t="shared" si="17"/>
        <v>0</v>
      </c>
      <c r="P132" s="42" t="str">
        <f t="shared" si="14"/>
        <v>Pass</v>
      </c>
      <c r="Q132" s="12" t="e">
        <f>'आ.शा.शिक्षण'!#REF!</f>
        <v>#REF!</v>
      </c>
      <c r="R132" s="33" t="e">
        <f t="shared" si="18"/>
        <v>#REF!</v>
      </c>
      <c r="S132" s="12" t="e">
        <f>जलसुरक्षा!#REF!</f>
        <v>#REF!</v>
      </c>
      <c r="T132" s="58" t="e">
        <f t="shared" si="15"/>
        <v>#REF!</v>
      </c>
      <c r="U132" s="12" t="e">
        <f>संरक्षणशास्र!#REF!</f>
        <v>#REF!</v>
      </c>
      <c r="V132" s="33" t="e">
        <f t="shared" si="19"/>
        <v>#REF!</v>
      </c>
      <c r="W132" s="54"/>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33" t="e">
        <f>प्र.भाषा!#REF!</f>
        <v>#REF!</v>
      </c>
      <c r="D133" s="33">
        <f>NSQF!H133</f>
        <v>70</v>
      </c>
      <c r="E133" s="33" t="e">
        <f>'तृ. भाषा'!#REF!</f>
        <v>#REF!</v>
      </c>
      <c r="F133" s="33" t="e">
        <f>गणित!#REF!</f>
        <v>#REF!</v>
      </c>
      <c r="G133" s="33" t="e">
        <f>'विज्ञान '!#REF!</f>
        <v>#REF!</v>
      </c>
      <c r="H133" s="44" t="e">
        <f>'समाज शास्र'!#REF!</f>
        <v>#REF!</v>
      </c>
      <c r="I133" s="33" t="e">
        <f t="shared" si="20"/>
        <v>#REF!</v>
      </c>
      <c r="J133" s="49" t="e">
        <f t="shared" si="10"/>
        <v>#REF!</v>
      </c>
      <c r="K133" s="50" t="e">
        <f>RANK(J133,$J$10:$J$139,0)+COUNTIF($J$10:J133,J133)-1</f>
        <v>#REF!</v>
      </c>
      <c r="L133" s="44" t="e">
        <f t="shared" si="11"/>
        <v>#REF!</v>
      </c>
      <c r="M133" s="44" t="e">
        <f t="shared" si="12"/>
        <v>#REF!</v>
      </c>
      <c r="N133" s="44" t="e">
        <f t="shared" si="13"/>
        <v>#REF!</v>
      </c>
      <c r="O133" s="33">
        <f t="shared" si="17"/>
        <v>0</v>
      </c>
      <c r="P133" s="42" t="str">
        <f t="shared" si="14"/>
        <v>Pass</v>
      </c>
      <c r="Q133" s="12" t="e">
        <f>'आ.शा.शिक्षण'!#REF!</f>
        <v>#REF!</v>
      </c>
      <c r="R133" s="33" t="e">
        <f t="shared" si="18"/>
        <v>#REF!</v>
      </c>
      <c r="S133" s="12" t="e">
        <f>जलसुरक्षा!#REF!</f>
        <v>#REF!</v>
      </c>
      <c r="T133" s="58" t="e">
        <f t="shared" si="15"/>
        <v>#REF!</v>
      </c>
      <c r="U133" s="12" t="e">
        <f>संरक्षणशास्र!#REF!</f>
        <v>#REF!</v>
      </c>
      <c r="V133" s="33" t="e">
        <f t="shared" si="19"/>
        <v>#REF!</v>
      </c>
      <c r="W133" s="54"/>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33" t="e">
        <f>प्र.भाषा!#REF!</f>
        <v>#REF!</v>
      </c>
      <c r="D134" s="33">
        <f>NSQF!H134</f>
        <v>71</v>
      </c>
      <c r="E134" s="33" t="e">
        <f>'तृ. भाषा'!#REF!</f>
        <v>#REF!</v>
      </c>
      <c r="F134" s="33" t="e">
        <f>गणित!#REF!</f>
        <v>#REF!</v>
      </c>
      <c r="G134" s="33" t="e">
        <f>'विज्ञान '!#REF!</f>
        <v>#REF!</v>
      </c>
      <c r="H134" s="44" t="e">
        <f>'समाज शास्र'!#REF!</f>
        <v>#REF!</v>
      </c>
      <c r="I134" s="33" t="e">
        <f t="shared" si="20"/>
        <v>#REF!</v>
      </c>
      <c r="J134" s="49" t="e">
        <f t="shared" si="10"/>
        <v>#REF!</v>
      </c>
      <c r="K134" s="50" t="e">
        <f>RANK(J134,$J$10:$J$139,0)+COUNTIF($J$10:J134,J134)-1</f>
        <v>#REF!</v>
      </c>
      <c r="L134" s="44" t="e">
        <f t="shared" si="11"/>
        <v>#REF!</v>
      </c>
      <c r="M134" s="44" t="e">
        <f t="shared" si="12"/>
        <v>#REF!</v>
      </c>
      <c r="N134" s="44" t="e">
        <f t="shared" si="13"/>
        <v>#REF!</v>
      </c>
      <c r="O134" s="33">
        <f t="shared" si="17"/>
        <v>0</v>
      </c>
      <c r="P134" s="42" t="str">
        <f t="shared" si="14"/>
        <v>Pass</v>
      </c>
      <c r="Q134" s="12" t="e">
        <f>'आ.शा.शिक्षण'!#REF!</f>
        <v>#REF!</v>
      </c>
      <c r="R134" s="33" t="e">
        <f t="shared" si="18"/>
        <v>#REF!</v>
      </c>
      <c r="S134" s="12" t="e">
        <f>जलसुरक्षा!#REF!</f>
        <v>#REF!</v>
      </c>
      <c r="T134" s="58" t="e">
        <f t="shared" si="15"/>
        <v>#REF!</v>
      </c>
      <c r="U134" s="12" t="e">
        <f>संरक्षणशास्र!#REF!</f>
        <v>#REF!</v>
      </c>
      <c r="V134" s="33" t="e">
        <f t="shared" si="19"/>
        <v>#REF!</v>
      </c>
      <c r="W134" s="54"/>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33" t="e">
        <f>प्र.भाषा!#REF!</f>
        <v>#REF!</v>
      </c>
      <c r="D135" s="33">
        <f>NSQF!H135</f>
        <v>71</v>
      </c>
      <c r="E135" s="33" t="e">
        <f>'तृ. भाषा'!#REF!</f>
        <v>#REF!</v>
      </c>
      <c r="F135" s="33" t="e">
        <f>गणित!#REF!</f>
        <v>#REF!</v>
      </c>
      <c r="G135" s="33" t="e">
        <f>'विज्ञान '!#REF!</f>
        <v>#REF!</v>
      </c>
      <c r="H135" s="44" t="e">
        <f>'समाज शास्र'!#REF!</f>
        <v>#REF!</v>
      </c>
      <c r="I135" s="33" t="e">
        <f t="shared" si="20"/>
        <v>#REF!</v>
      </c>
      <c r="J135" s="49" t="e">
        <f t="shared" si="10"/>
        <v>#REF!</v>
      </c>
      <c r="K135" s="50" t="e">
        <f>RANK(J135,$J$10:$J$139,0)+COUNTIF($J$10:J135,J135)-1</f>
        <v>#REF!</v>
      </c>
      <c r="L135" s="44" t="e">
        <f t="shared" si="11"/>
        <v>#REF!</v>
      </c>
      <c r="M135" s="44" t="e">
        <f t="shared" si="12"/>
        <v>#REF!</v>
      </c>
      <c r="N135" s="44" t="e">
        <f t="shared" si="13"/>
        <v>#REF!</v>
      </c>
      <c r="O135" s="33">
        <f t="shared" si="17"/>
        <v>0</v>
      </c>
      <c r="P135" s="42" t="str">
        <f t="shared" si="14"/>
        <v>Pass</v>
      </c>
      <c r="Q135" s="12" t="e">
        <f>'आ.शा.शिक्षण'!#REF!</f>
        <v>#REF!</v>
      </c>
      <c r="R135" s="33" t="e">
        <f t="shared" si="18"/>
        <v>#REF!</v>
      </c>
      <c r="S135" s="12" t="e">
        <f>जलसुरक्षा!#REF!</f>
        <v>#REF!</v>
      </c>
      <c r="T135" s="58" t="e">
        <f t="shared" si="15"/>
        <v>#REF!</v>
      </c>
      <c r="U135" s="12" t="e">
        <f>संरक्षणशास्र!#REF!</f>
        <v>#REF!</v>
      </c>
      <c r="V135" s="33" t="e">
        <f t="shared" si="19"/>
        <v>#REF!</v>
      </c>
      <c r="W135" s="54"/>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33" t="e">
        <f>प्र.भाषा!#REF!</f>
        <v>#REF!</v>
      </c>
      <c r="D136" s="33">
        <f>NSQF!H136</f>
        <v>71</v>
      </c>
      <c r="E136" s="33" t="e">
        <f>'तृ. भाषा'!#REF!</f>
        <v>#REF!</v>
      </c>
      <c r="F136" s="33" t="e">
        <f>गणित!#REF!</f>
        <v>#REF!</v>
      </c>
      <c r="G136" s="33" t="e">
        <f>'विज्ञान '!#REF!</f>
        <v>#REF!</v>
      </c>
      <c r="H136" s="44" t="e">
        <f>'समाज शास्र'!#REF!</f>
        <v>#REF!</v>
      </c>
      <c r="I136" s="33" t="e">
        <f t="shared" si="20"/>
        <v>#REF!</v>
      </c>
      <c r="J136" s="49" t="e">
        <f t="shared" si="10"/>
        <v>#REF!</v>
      </c>
      <c r="K136" s="50" t="e">
        <f>RANK(J136,$J$10:$J$139,0)+COUNTIF($J$10:J136,J136)-1</f>
        <v>#REF!</v>
      </c>
      <c r="L136" s="44" t="e">
        <f t="shared" si="11"/>
        <v>#REF!</v>
      </c>
      <c r="M136" s="44" t="e">
        <f t="shared" si="12"/>
        <v>#REF!</v>
      </c>
      <c r="N136" s="44" t="e">
        <f t="shared" si="13"/>
        <v>#REF!</v>
      </c>
      <c r="O136" s="33">
        <f t="shared" si="17"/>
        <v>0</v>
      </c>
      <c r="P136" s="42" t="str">
        <f t="shared" si="14"/>
        <v>Pass</v>
      </c>
      <c r="Q136" s="12" t="e">
        <f>'आ.शा.शिक्षण'!#REF!</f>
        <v>#REF!</v>
      </c>
      <c r="R136" s="33" t="e">
        <f t="shared" si="18"/>
        <v>#REF!</v>
      </c>
      <c r="S136" s="12" t="e">
        <f>जलसुरक्षा!#REF!</f>
        <v>#REF!</v>
      </c>
      <c r="T136" s="58" t="e">
        <f t="shared" si="15"/>
        <v>#REF!</v>
      </c>
      <c r="U136" s="12" t="e">
        <f>संरक्षणशास्र!#REF!</f>
        <v>#REF!</v>
      </c>
      <c r="V136" s="33" t="e">
        <f t="shared" si="19"/>
        <v>#REF!</v>
      </c>
      <c r="W136" s="54"/>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33" t="e">
        <f>प्र.भाषा!#REF!</f>
        <v>#REF!</v>
      </c>
      <c r="D137" s="33">
        <f>NSQF!H137</f>
        <v>72</v>
      </c>
      <c r="E137" s="33" t="e">
        <f>'तृ. भाषा'!#REF!</f>
        <v>#REF!</v>
      </c>
      <c r="F137" s="33" t="e">
        <f>गणित!#REF!</f>
        <v>#REF!</v>
      </c>
      <c r="G137" s="33" t="e">
        <f>'विज्ञान '!#REF!</f>
        <v>#REF!</v>
      </c>
      <c r="H137" s="44" t="e">
        <f>'समाज शास्र'!#REF!</f>
        <v>#REF!</v>
      </c>
      <c r="I137" s="33" t="e">
        <f t="shared" si="20"/>
        <v>#REF!</v>
      </c>
      <c r="J137" s="49" t="e">
        <f t="shared" si="10"/>
        <v>#REF!</v>
      </c>
      <c r="K137" s="50" t="e">
        <f>RANK(J137,$J$10:$J$139,0)+COUNTIF($J$10:J137,J137)-1</f>
        <v>#REF!</v>
      </c>
      <c r="L137" s="44" t="e">
        <f t="shared" si="11"/>
        <v>#REF!</v>
      </c>
      <c r="M137" s="44" t="e">
        <f t="shared" si="12"/>
        <v>#REF!</v>
      </c>
      <c r="N137" s="44" t="e">
        <f t="shared" si="13"/>
        <v>#REF!</v>
      </c>
      <c r="O137" s="33">
        <f t="shared" si="17"/>
        <v>0</v>
      </c>
      <c r="P137" s="42" t="str">
        <f t="shared" si="14"/>
        <v>Pass</v>
      </c>
      <c r="Q137" s="12" t="e">
        <f>'आ.शा.शिक्षण'!#REF!</f>
        <v>#REF!</v>
      </c>
      <c r="R137" s="33" t="e">
        <f t="shared" si="18"/>
        <v>#REF!</v>
      </c>
      <c r="S137" s="12" t="e">
        <f>जलसुरक्षा!#REF!</f>
        <v>#REF!</v>
      </c>
      <c r="T137" s="58" t="e">
        <f t="shared" si="15"/>
        <v>#REF!</v>
      </c>
      <c r="U137" s="12" t="e">
        <f>संरक्षणशास्र!#REF!</f>
        <v>#REF!</v>
      </c>
      <c r="V137" s="33" t="e">
        <f t="shared" si="19"/>
        <v>#REF!</v>
      </c>
      <c r="W137" s="54"/>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33" t="e">
        <f>प्र.भाषा!#REF!</f>
        <v>#REF!</v>
      </c>
      <c r="D138" s="33">
        <f>NSQF!H138</f>
        <v>72</v>
      </c>
      <c r="E138" s="33" t="e">
        <f>'तृ. भाषा'!#REF!</f>
        <v>#REF!</v>
      </c>
      <c r="F138" s="33" t="e">
        <f>गणित!#REF!</f>
        <v>#REF!</v>
      </c>
      <c r="G138" s="33" t="e">
        <f>'विज्ञान '!#REF!</f>
        <v>#REF!</v>
      </c>
      <c r="H138" s="44" t="e">
        <f>'समाज शास्र'!#REF!</f>
        <v>#REF!</v>
      </c>
      <c r="I138" s="33" t="e">
        <f t="shared" si="20"/>
        <v>#REF!</v>
      </c>
      <c r="J138" s="49" t="e">
        <f t="shared" ref="J138:J139" si="21">ROUND(I138/6,2)</f>
        <v>#REF!</v>
      </c>
      <c r="K138" s="50" t="e">
        <f>RANK(J138,$J$10:$J$139,0)+COUNTIF($J$10:J138,J138)-1</f>
        <v>#REF!</v>
      </c>
      <c r="L138" s="44" t="e">
        <f t="shared" ref="L138:L139" si="22">R138</f>
        <v>#REF!</v>
      </c>
      <c r="M138" s="44" t="e">
        <f t="shared" ref="M138:M139" si="23">T138</f>
        <v>#REF!</v>
      </c>
      <c r="N138" s="44" t="e">
        <f t="shared" ref="N138:N139" si="24">V138</f>
        <v>#REF!</v>
      </c>
      <c r="O138" s="33">
        <f t="shared" si="17"/>
        <v>0</v>
      </c>
      <c r="P138" s="42" t="str">
        <f t="shared" ref="P138:P139" si="25">IF(O138=0,"Pass",IF(O138=1,"F1",IF(O138=2,"F2",IF(O138=3,"F3",IF(O138=4,"F4",IF(O138=5,"F5","F6"))))))</f>
        <v>Pass</v>
      </c>
      <c r="Q138" s="12" t="e">
        <f>'आ.शा.शिक्षण'!#REF!</f>
        <v>#REF!</v>
      </c>
      <c r="R138" s="33" t="e">
        <f t="shared" si="18"/>
        <v>#REF!</v>
      </c>
      <c r="S138" s="12" t="e">
        <f>जलसुरक्षा!#REF!</f>
        <v>#REF!</v>
      </c>
      <c r="T138" s="58" t="e">
        <f t="shared" ref="T138:T139" si="26">IF(S138*2&gt;=60,"A",IF(S138*2&gt;=45,"B",IF(S138*2&gt;=35,"C",IF(S138*2&gt;=35,"D","D"))))</f>
        <v>#REF!</v>
      </c>
      <c r="U138" s="12" t="e">
        <f>संरक्षणशास्र!#REF!</f>
        <v>#REF!</v>
      </c>
      <c r="V138" s="33" t="e">
        <f t="shared" si="19"/>
        <v>#REF!</v>
      </c>
      <c r="W138" s="54"/>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33" t="e">
        <f>प्र.भाषा!#REF!</f>
        <v>#REF!</v>
      </c>
      <c r="D139" s="33">
        <f>NSQF!H139</f>
        <v>73</v>
      </c>
      <c r="E139" s="33" t="e">
        <f>'तृ. भाषा'!#REF!</f>
        <v>#REF!</v>
      </c>
      <c r="F139" s="33" t="e">
        <f>गणित!#REF!</f>
        <v>#REF!</v>
      </c>
      <c r="G139" s="33" t="e">
        <f>'विज्ञान '!#REF!</f>
        <v>#REF!</v>
      </c>
      <c r="H139" s="44" t="e">
        <f>'समाज शास्र'!#REF!</f>
        <v>#REF!</v>
      </c>
      <c r="I139" s="33" t="e">
        <f t="shared" si="20"/>
        <v>#REF!</v>
      </c>
      <c r="J139" s="49" t="e">
        <f t="shared" si="21"/>
        <v>#REF!</v>
      </c>
      <c r="K139" s="50" t="e">
        <f>RANK(J139,$J$10:$J$139,0)+COUNTIF($J$10:J139,J139)-1</f>
        <v>#REF!</v>
      </c>
      <c r="L139" s="44" t="e">
        <f t="shared" si="22"/>
        <v>#REF!</v>
      </c>
      <c r="M139" s="44" t="e">
        <f t="shared" si="23"/>
        <v>#REF!</v>
      </c>
      <c r="N139" s="44" t="e">
        <f t="shared" si="24"/>
        <v>#REF!</v>
      </c>
      <c r="O139" s="33">
        <f t="shared" ref="O139" si="27">COUNTIF(C139,"&lt;35")+COUNTIF(D139,"&lt;35")+COUNTIF(E139,"&lt;35")+COUNTIF(F139,"&lt;35")+COUNTIF(G139,"&lt;35")+COUNTIF(H139,"&lt;35")</f>
        <v>0</v>
      </c>
      <c r="P139" s="42" t="str">
        <f t="shared" si="25"/>
        <v>Pass</v>
      </c>
      <c r="Q139" s="12" t="e">
        <f>'आ.शा.शिक्षण'!#REF!</f>
        <v>#REF!</v>
      </c>
      <c r="R139" s="33" t="e">
        <f t="shared" ref="R139" si="28">IF(Q139&gt;=60,"A",IF(Q139&gt;=45,"B",IF(Q139&gt;=35,"C",IF(Q139&gt;=35,"D","D"))))</f>
        <v>#REF!</v>
      </c>
      <c r="S139" s="12" t="e">
        <f>जलसुरक्षा!#REF!</f>
        <v>#REF!</v>
      </c>
      <c r="T139" s="58" t="e">
        <f t="shared" si="26"/>
        <v>#REF!</v>
      </c>
      <c r="U139" s="12" t="e">
        <f>संरक्षणशास्र!#REF!</f>
        <v>#REF!</v>
      </c>
      <c r="V139" s="33" t="e">
        <f t="shared" ref="V139" si="29">IF(U139&gt;=60,"A",IF(U139&gt;=45,"B",IF(U139&gt;=35,"C",IF(U139&gt;=35,"D","D"))))</f>
        <v>#REF!</v>
      </c>
      <c r="W139" s="54"/>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54"/>
      <c r="R140" s="54"/>
      <c r="S140" s="54"/>
      <c r="T140" s="54"/>
      <c r="U140" s="54"/>
      <c r="V140" s="54"/>
      <c r="W140" s="54"/>
      <c r="X140" s="45"/>
    </row>
    <row r="141" spans="1:222" s="7" customFormat="1" ht="17.45" customHeight="1">
      <c r="Q141" s="54"/>
      <c r="R141" s="54"/>
      <c r="S141" s="54"/>
      <c r="T141" s="54"/>
      <c r="U141" s="54"/>
      <c r="V141" s="54"/>
      <c r="W141" s="54"/>
    </row>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c r="Q142" s="54"/>
      <c r="R142" s="54"/>
      <c r="S142" s="54"/>
      <c r="T142" s="54"/>
      <c r="U142" s="54"/>
      <c r="V142" s="54"/>
      <c r="W142" s="54"/>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c r="Q143" s="54"/>
      <c r="R143" s="54"/>
      <c r="S143" s="54"/>
      <c r="T143" s="54"/>
      <c r="U143" s="54"/>
      <c r="V143" s="54"/>
      <c r="W143" s="54"/>
    </row>
    <row r="144" spans="1:222" s="7" customFormat="1" ht="17.45" customHeight="1">
      <c r="Q144" s="54"/>
      <c r="R144" s="54"/>
      <c r="S144" s="54"/>
      <c r="T144" s="54"/>
      <c r="U144" s="54"/>
      <c r="V144" s="54"/>
      <c r="W144" s="54"/>
    </row>
    <row r="145" spans="1:23" s="7" customFormat="1" ht="17.45" customHeight="1">
      <c r="Q145" s="54"/>
      <c r="R145" s="54"/>
      <c r="S145" s="54"/>
      <c r="T145" s="54"/>
      <c r="U145" s="54"/>
      <c r="V145" s="54"/>
      <c r="W145" s="54"/>
    </row>
    <row r="146" spans="1:23" ht="17.45" customHeight="1">
      <c r="A146" s="7"/>
      <c r="B146" s="7"/>
      <c r="C146" s="7"/>
      <c r="D146" s="7"/>
      <c r="E146" s="7"/>
      <c r="F146" s="7"/>
      <c r="G146" s="7"/>
      <c r="H146" s="7"/>
      <c r="I146" s="7"/>
      <c r="J146" s="7"/>
      <c r="K146" s="7"/>
      <c r="L146" s="7"/>
      <c r="M146" s="7"/>
      <c r="N146" s="7"/>
      <c r="O146" s="7"/>
      <c r="P146" s="7"/>
    </row>
    <row r="147" spans="1:23" ht="17.45" customHeight="1">
      <c r="A147" s="7"/>
      <c r="B147" s="7"/>
      <c r="C147" s="7"/>
      <c r="D147" s="7"/>
      <c r="E147" s="7"/>
      <c r="F147" s="7"/>
      <c r="G147" s="7"/>
      <c r="H147" s="7"/>
      <c r="I147" s="7"/>
      <c r="J147" s="7"/>
      <c r="K147" s="7"/>
      <c r="L147" s="7"/>
      <c r="M147" s="7"/>
      <c r="N147" s="7"/>
      <c r="O147" s="7"/>
      <c r="P147" s="7"/>
    </row>
    <row r="148" spans="1:23" ht="17.45" customHeight="1">
      <c r="A148" s="7"/>
      <c r="B148" s="7"/>
      <c r="C148" s="7"/>
      <c r="D148" s="7"/>
      <c r="E148" s="7"/>
      <c r="F148" s="7"/>
      <c r="G148" s="7"/>
      <c r="H148" s="7"/>
      <c r="I148" s="7"/>
      <c r="J148" s="7"/>
      <c r="K148" s="7"/>
      <c r="L148" s="7"/>
      <c r="M148" s="7"/>
      <c r="N148" s="7"/>
      <c r="O148" s="7"/>
      <c r="P148" s="7"/>
    </row>
  </sheetData>
  <sheetProtection algorithmName="SHA-512" hashValue="z/GiS3cIwCC4R59atzvOHUEt8Q0pZHkyigdhYFZZSTaBZgEye2RbR67NFbvhlpxNLnOdu7CM6SChhSbIIMYDyQ==" saltValue="rrFxyV7knF04K0eTdArgfg==" spinCount="100000" sheet="1" objects="1" scenarios="1"/>
  <mergeCells count="31">
    <mergeCell ref="A1:P2"/>
    <mergeCell ref="C3:P3"/>
    <mergeCell ref="A4:P4"/>
    <mergeCell ref="A5:P5"/>
    <mergeCell ref="A6:A9"/>
    <mergeCell ref="B6:B9"/>
    <mergeCell ref="C6:C8"/>
    <mergeCell ref="D6:D8"/>
    <mergeCell ref="E6:E8"/>
    <mergeCell ref="F6:F8"/>
    <mergeCell ref="V6:V8"/>
    <mergeCell ref="A140:P140"/>
    <mergeCell ref="A142:B142"/>
    <mergeCell ref="I142:P142"/>
    <mergeCell ref="M6:M8"/>
    <mergeCell ref="N6:N8"/>
    <mergeCell ref="O6:O8"/>
    <mergeCell ref="P6:P8"/>
    <mergeCell ref="Q6:Q8"/>
    <mergeCell ref="R6:R8"/>
    <mergeCell ref="G6:G8"/>
    <mergeCell ref="H6:H8"/>
    <mergeCell ref="I6:I8"/>
    <mergeCell ref="J6:J8"/>
    <mergeCell ref="K6:K8"/>
    <mergeCell ref="L6:L8"/>
    <mergeCell ref="A143:B143"/>
    <mergeCell ref="I143:P143"/>
    <mergeCell ref="S6:S8"/>
    <mergeCell ref="T6:T8"/>
    <mergeCell ref="U6:U8"/>
  </mergeCells>
  <conditionalFormatting sqref="K10:K139">
    <cfRule type="top10" dxfId="15" priority="1" bottom="1" rank="5"/>
    <cfRule type="top10" dxfId="14" priority="2" percent="1" bottom="1" rank="5"/>
  </conditionalFormatting>
  <pageMargins left="0.5" right="0.25" top="0.25" bottom="1" header="0" footer="0"/>
  <pageSetup paperSize="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HN148"/>
  <sheetViews>
    <sheetView view="pageBreakPreview" zoomScale="60" workbookViewId="0">
      <pane xSplit="1" ySplit="9" topLeftCell="B103"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4.28515625" style="12" customWidth="1"/>
    <col min="18" max="18" width="18" style="12" customWidth="1"/>
    <col min="19" max="16384" width="9.140625" style="12"/>
  </cols>
  <sheetData>
    <row r="1" spans="1:17"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17" ht="17.45" customHeight="1">
      <c r="A2" s="439"/>
      <c r="B2" s="440"/>
      <c r="C2" s="440"/>
      <c r="D2" s="440"/>
      <c r="E2" s="440"/>
      <c r="F2" s="440"/>
      <c r="G2" s="440"/>
      <c r="H2" s="440"/>
      <c r="I2" s="440"/>
      <c r="J2" s="440"/>
      <c r="K2" s="440"/>
      <c r="L2" s="440"/>
      <c r="M2" s="440"/>
      <c r="N2" s="440"/>
      <c r="O2" s="440"/>
      <c r="P2" s="441"/>
    </row>
    <row r="3" spans="1:17" ht="17.45" customHeight="1">
      <c r="A3" s="35" t="s">
        <v>122</v>
      </c>
      <c r="B3" s="47" t="str">
        <f>MASTER!B6</f>
        <v>9 वी</v>
      </c>
      <c r="C3" s="429"/>
      <c r="D3" s="429"/>
      <c r="E3" s="429"/>
      <c r="F3" s="429"/>
      <c r="G3" s="429"/>
      <c r="H3" s="429"/>
      <c r="I3" s="429"/>
      <c r="J3" s="429"/>
      <c r="K3" s="429"/>
      <c r="L3" s="429"/>
      <c r="M3" s="429"/>
      <c r="N3" s="429"/>
      <c r="O3" s="429"/>
      <c r="P3" s="523"/>
      <c r="Q3" s="37"/>
    </row>
    <row r="4" spans="1:17" ht="17.45" customHeight="1">
      <c r="A4" s="515" t="str">
        <f>MASTER!H20</f>
        <v>व्दितीय सत्र परीक्षा निकाल पत्रक (सन 2026-2027)</v>
      </c>
      <c r="B4" s="516"/>
      <c r="C4" s="516"/>
      <c r="D4" s="516"/>
      <c r="E4" s="516"/>
      <c r="F4" s="516"/>
      <c r="G4" s="516"/>
      <c r="H4" s="516"/>
      <c r="I4" s="516"/>
      <c r="J4" s="516"/>
      <c r="K4" s="516"/>
      <c r="L4" s="516"/>
      <c r="M4" s="516"/>
      <c r="N4" s="516"/>
      <c r="O4" s="516"/>
      <c r="P4" s="517"/>
      <c r="Q4" s="37"/>
    </row>
    <row r="5" spans="1:17"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17" ht="17.45" customHeight="1">
      <c r="A6" s="518" t="s">
        <v>193</v>
      </c>
      <c r="B6" s="417" t="s">
        <v>0</v>
      </c>
      <c r="C6" s="519" t="str">
        <f>MASTER!A15</f>
        <v>मराठी</v>
      </c>
      <c r="D6" s="520" t="str">
        <f>MASTER!A24</f>
        <v>NSQF</v>
      </c>
      <c r="E6" s="520" t="str">
        <f>MASTER!A17</f>
        <v>इंग्रजी</v>
      </c>
      <c r="F6" s="520" t="str">
        <f>MASTER!A18</f>
        <v>गणित</v>
      </c>
      <c r="G6" s="520" t="str">
        <f>MASTER!A19</f>
        <v>विज्ञान</v>
      </c>
      <c r="H6" s="520" t="str">
        <f>MASTER!A20</f>
        <v>समाजशास्रे</v>
      </c>
      <c r="I6" s="519" t="s">
        <v>36</v>
      </c>
      <c r="J6" s="519" t="s">
        <v>16</v>
      </c>
      <c r="K6" s="524" t="s">
        <v>86</v>
      </c>
      <c r="L6" s="520" t="str">
        <f>MASTER!A21</f>
        <v>आरोग्य व शारीरिक शिक्षण</v>
      </c>
      <c r="M6" s="520" t="str">
        <f>MASTER!A22</f>
        <v>जलसुरक्षा</v>
      </c>
      <c r="N6" s="520" t="str">
        <f>MASTER!A23</f>
        <v>स्काऊट गाईड</v>
      </c>
      <c r="O6" s="519"/>
      <c r="P6" s="519" t="s">
        <v>5</v>
      </c>
    </row>
    <row r="7" spans="1:17" ht="17.45" customHeight="1">
      <c r="A7" s="518"/>
      <c r="B7" s="417"/>
      <c r="C7" s="519"/>
      <c r="D7" s="521"/>
      <c r="E7" s="521"/>
      <c r="F7" s="521"/>
      <c r="G7" s="521"/>
      <c r="H7" s="521"/>
      <c r="I7" s="519"/>
      <c r="J7" s="519"/>
      <c r="K7" s="525"/>
      <c r="L7" s="521"/>
      <c r="M7" s="521"/>
      <c r="N7" s="521"/>
      <c r="O7" s="519"/>
      <c r="P7" s="519"/>
    </row>
    <row r="8" spans="1:17" ht="17.45" customHeight="1">
      <c r="A8" s="518"/>
      <c r="B8" s="417"/>
      <c r="C8" s="519"/>
      <c r="D8" s="522"/>
      <c r="E8" s="522"/>
      <c r="F8" s="522"/>
      <c r="G8" s="522"/>
      <c r="H8" s="522"/>
      <c r="I8" s="519"/>
      <c r="J8" s="519"/>
      <c r="K8" s="525"/>
      <c r="L8" s="522"/>
      <c r="M8" s="522"/>
      <c r="N8" s="522"/>
      <c r="O8" s="519"/>
      <c r="P8" s="519"/>
    </row>
    <row r="9" spans="1:17" s="23" customFormat="1" ht="17.45" customHeight="1">
      <c r="A9" s="518"/>
      <c r="B9" s="417"/>
      <c r="C9" s="20">
        <f>प्र.भाषा!H9</f>
        <v>100</v>
      </c>
      <c r="D9" s="20">
        <f>NSQF!N9</f>
        <v>100</v>
      </c>
      <c r="E9" s="20">
        <f>'तृ. भाषा'!H9</f>
        <v>100</v>
      </c>
      <c r="F9" s="20">
        <f>गणित!L9</f>
        <v>100</v>
      </c>
      <c r="G9" s="20">
        <f>'विज्ञान '!L9</f>
        <v>100</v>
      </c>
      <c r="H9" s="40">
        <f>'समाज शास्र'!L9</f>
        <v>100</v>
      </c>
      <c r="I9" s="20">
        <f>SUM(C9:H9)</f>
        <v>600</v>
      </c>
      <c r="J9" s="48">
        <f t="shared" ref="J9:J72" si="0">ROUND(I9/6,2)</f>
        <v>100</v>
      </c>
      <c r="K9" s="39"/>
      <c r="L9" s="40" t="s">
        <v>84</v>
      </c>
      <c r="M9" s="40" t="s">
        <v>84</v>
      </c>
      <c r="N9" s="40" t="s">
        <v>84</v>
      </c>
      <c r="O9" s="20">
        <f>COUNTIF(C10,"&lt;35")+COUNTIF(D10,"&lt;35")+COUNTIF(E10,"&lt;35")+COUNTIF(F10,"&lt;35")+COUNTIF(G10,"&lt;35")+COUNTIF(H10,"&lt;35")</f>
        <v>0</v>
      </c>
      <c r="P9" s="42" t="str">
        <f>IF(O9=0,"Pass",IF(O9=1,"F1",IF(O9=2,"F2",IF(O9=3,"F3",IF(O9=4,"F4",IF(O9=5,"F5","F6"))))))</f>
        <v>Pass</v>
      </c>
    </row>
    <row r="10" spans="1:17" s="19" customFormat="1" ht="17.45" customHeight="1">
      <c r="A10" s="24">
        <f>'विद्य्र्थ्याची माहिती'!A10</f>
        <v>1</v>
      </c>
      <c r="B10" s="25" t="str">
        <f>'विद्य्र्थ्याची माहिती'!B10</f>
        <v>चि. समीर यशवंत देशमुख सखाराम</v>
      </c>
      <c r="C10" s="33">
        <f>प्र.भाषा!H10</f>
        <v>70</v>
      </c>
      <c r="D10" s="33">
        <f>NSQF!N10</f>
        <v>100</v>
      </c>
      <c r="E10" s="33">
        <f>'तृ. भाषा'!H10</f>
        <v>69</v>
      </c>
      <c r="F10" s="33">
        <f>गणित!L10</f>
        <v>58</v>
      </c>
      <c r="G10" s="33">
        <f>'विज्ञान '!L10</f>
        <v>49</v>
      </c>
      <c r="H10" s="44">
        <f>'समाज शास्र'!L10</f>
        <v>63</v>
      </c>
      <c r="I10" s="33">
        <f>SUM(C10:H10)</f>
        <v>409</v>
      </c>
      <c r="J10" s="49">
        <f t="shared" si="0"/>
        <v>68.17</v>
      </c>
      <c r="K10" s="50" t="e">
        <f>RANK(J10,$J$10:$J$139,0)+COUNTIF($J$10:J10,J10)-1</f>
        <v>#REF!</v>
      </c>
      <c r="L10" s="44" t="s">
        <v>84</v>
      </c>
      <c r="M10" s="44" t="s">
        <v>84</v>
      </c>
      <c r="N10" s="44" t="s">
        <v>84</v>
      </c>
      <c r="O10" s="33">
        <f>COUNTIF(C10,"&lt;35")+COUNTIF(D10,"&lt;35")+COUNTIF(E10,"&lt;35")+COUNTIF(F10,"&lt;35")+COUNTIF(G10,"&lt;35")+COUNTIF(H10,"&lt;35")</f>
        <v>0</v>
      </c>
      <c r="P10" s="42" t="str">
        <f t="shared" ref="P10:P73" si="1">IF(O10=0,"Pass",IF(O10=1,"F1",IF(O10=2,"F2",IF(O10=3,"F3",IF(O10=4,"F4",IF(O10=5,"F5","F6"))))))</f>
        <v>Pass</v>
      </c>
    </row>
    <row r="11" spans="1:17" s="19" customFormat="1" ht="17.45" customHeight="1">
      <c r="A11" s="24">
        <f>'विद्य्र्थ्याची माहिती'!A11</f>
        <v>2</v>
      </c>
      <c r="B11" s="25">
        <f>'विद्य्र्थ्याची माहिती'!B11</f>
        <v>0</v>
      </c>
      <c r="C11" s="33">
        <f>प्र.भाषा!H11</f>
        <v>75</v>
      </c>
      <c r="D11" s="33">
        <f>NSQF!N11</f>
        <v>25</v>
      </c>
      <c r="E11" s="33">
        <f>'तृ. भाषा'!H11</f>
        <v>0</v>
      </c>
      <c r="F11" s="33">
        <f>गणित!L11</f>
        <v>0</v>
      </c>
      <c r="G11" s="33">
        <f>'विज्ञान '!L11</f>
        <v>0</v>
      </c>
      <c r="H11" s="44">
        <f>'समाज शास्र'!L11</f>
        <v>0</v>
      </c>
      <c r="I11" s="33">
        <f t="shared" ref="I11:I42" si="2">SUM(C11:H11)</f>
        <v>100</v>
      </c>
      <c r="J11" s="49">
        <f t="shared" si="0"/>
        <v>16.670000000000002</v>
      </c>
      <c r="K11" s="50" t="e">
        <f>RANK(J11,$J$10:$J$139,0)+COUNTIF($J$10:J11,J11)-1</f>
        <v>#REF!</v>
      </c>
      <c r="L11" s="44" t="s">
        <v>84</v>
      </c>
      <c r="M11" s="44" t="s">
        <v>84</v>
      </c>
      <c r="N11" s="44" t="s">
        <v>84</v>
      </c>
      <c r="O11" s="33">
        <f t="shared" ref="O11:O74" si="3">COUNTIF(C11,"&lt;35")+COUNTIF(D11,"&lt;35")+COUNTIF(E11,"&lt;35")+COUNTIF(F11,"&lt;35")+COUNTIF(G11,"&lt;35")+COUNTIF(H11,"&lt;35")</f>
        <v>5</v>
      </c>
      <c r="P11" s="42" t="str">
        <f t="shared" si="1"/>
        <v>F5</v>
      </c>
    </row>
    <row r="12" spans="1:17" s="19" customFormat="1" ht="17.45" customHeight="1">
      <c r="A12" s="24">
        <f>'विद्य्र्थ्याची माहिती'!A12</f>
        <v>3</v>
      </c>
      <c r="B12" s="25">
        <f>'विद्य्र्थ्याची माहिती'!B12</f>
        <v>0</v>
      </c>
      <c r="C12" s="33">
        <f>प्र.भाषा!H12</f>
        <v>85</v>
      </c>
      <c r="D12" s="33">
        <f>NSQF!N12</f>
        <v>25</v>
      </c>
      <c r="E12" s="33">
        <f>'तृ. भाषा'!H12</f>
        <v>0</v>
      </c>
      <c r="F12" s="33">
        <f>गणित!L12</f>
        <v>0</v>
      </c>
      <c r="G12" s="33">
        <f>'विज्ञान '!L12</f>
        <v>0</v>
      </c>
      <c r="H12" s="44">
        <f>'समाज शास्र'!L12</f>
        <v>0</v>
      </c>
      <c r="I12" s="33">
        <f t="shared" si="2"/>
        <v>110</v>
      </c>
      <c r="J12" s="49">
        <f t="shared" si="0"/>
        <v>18.329999999999998</v>
      </c>
      <c r="K12" s="50" t="e">
        <f>RANK(J12,$J$10:$J$139,0)+COUNTIF($J$10:J12,J12)-1</f>
        <v>#REF!</v>
      </c>
      <c r="L12" s="44" t="s">
        <v>84</v>
      </c>
      <c r="M12" s="44" t="s">
        <v>84</v>
      </c>
      <c r="N12" s="44" t="s">
        <v>84</v>
      </c>
      <c r="O12" s="33">
        <f t="shared" si="3"/>
        <v>5</v>
      </c>
      <c r="P12" s="42" t="str">
        <f t="shared" si="1"/>
        <v>F5</v>
      </c>
    </row>
    <row r="13" spans="1:17" s="19" customFormat="1" ht="17.45" customHeight="1">
      <c r="A13" s="24">
        <f>'विद्य्र्थ्याची माहिती'!A13</f>
        <v>4</v>
      </c>
      <c r="B13" s="25">
        <f>'विद्य्र्थ्याची माहिती'!B13</f>
        <v>0</v>
      </c>
      <c r="C13" s="33">
        <f>प्र.भाषा!H13</f>
        <v>0</v>
      </c>
      <c r="D13" s="33">
        <f>NSQF!N13</f>
        <v>25</v>
      </c>
      <c r="E13" s="33">
        <f>'तृ. भाषा'!H13</f>
        <v>0</v>
      </c>
      <c r="F13" s="33">
        <f>गणित!L13</f>
        <v>0</v>
      </c>
      <c r="G13" s="33">
        <f>'विज्ञान '!L13</f>
        <v>0</v>
      </c>
      <c r="H13" s="44">
        <f>'समाज शास्र'!L13</f>
        <v>0</v>
      </c>
      <c r="I13" s="33">
        <f t="shared" si="2"/>
        <v>25</v>
      </c>
      <c r="J13" s="49">
        <f t="shared" si="0"/>
        <v>4.17</v>
      </c>
      <c r="K13" s="50" t="e">
        <f>RANK(J13,$J$10:$J$139,0)+COUNTIF($J$10:J13,J13)-1</f>
        <v>#REF!</v>
      </c>
      <c r="L13" s="44" t="s">
        <v>84</v>
      </c>
      <c r="M13" s="44" t="s">
        <v>84</v>
      </c>
      <c r="N13" s="44" t="s">
        <v>84</v>
      </c>
      <c r="O13" s="33">
        <f t="shared" si="3"/>
        <v>6</v>
      </c>
      <c r="P13" s="42" t="str">
        <f t="shared" si="1"/>
        <v>F6</v>
      </c>
    </row>
    <row r="14" spans="1:17" s="19" customFormat="1" ht="17.45" customHeight="1">
      <c r="A14" s="24">
        <f>'विद्य्र्थ्याची माहिती'!A14</f>
        <v>5</v>
      </c>
      <c r="B14" s="25">
        <f>'विद्य्र्थ्याची माहिती'!B14</f>
        <v>0</v>
      </c>
      <c r="C14" s="33">
        <f>प्र.भाषा!H14</f>
        <v>0</v>
      </c>
      <c r="D14" s="33">
        <f>NSQF!N14</f>
        <v>79</v>
      </c>
      <c r="E14" s="33">
        <f>'तृ. भाषा'!H14</f>
        <v>0</v>
      </c>
      <c r="F14" s="33">
        <f>गणित!L14</f>
        <v>0</v>
      </c>
      <c r="G14" s="33">
        <f>'विज्ञान '!L14</f>
        <v>0</v>
      </c>
      <c r="H14" s="44">
        <f>'समाज शास्र'!L14</f>
        <v>0</v>
      </c>
      <c r="I14" s="33">
        <f t="shared" si="2"/>
        <v>79</v>
      </c>
      <c r="J14" s="49">
        <f t="shared" si="0"/>
        <v>13.17</v>
      </c>
      <c r="K14" s="50" t="e">
        <f>RANK(J14,$J$10:$J$139,0)+COUNTIF($J$10:J14,J14)-1</f>
        <v>#REF!</v>
      </c>
      <c r="L14" s="44" t="s">
        <v>84</v>
      </c>
      <c r="M14" s="44" t="s">
        <v>84</v>
      </c>
      <c r="N14" s="44" t="s">
        <v>84</v>
      </c>
      <c r="O14" s="33">
        <f t="shared" si="3"/>
        <v>5</v>
      </c>
      <c r="P14" s="42" t="str">
        <f t="shared" si="1"/>
        <v>F5</v>
      </c>
    </row>
    <row r="15" spans="1:17" s="19" customFormat="1" ht="17.45" customHeight="1">
      <c r="A15" s="24">
        <f>'विद्य्र्थ्याची माहिती'!A15</f>
        <v>6</v>
      </c>
      <c r="B15" s="25">
        <f>'विद्य्र्थ्याची माहिती'!B15</f>
        <v>0</v>
      </c>
      <c r="C15" s="33">
        <f>प्र.भाषा!H15</f>
        <v>0</v>
      </c>
      <c r="D15" s="33">
        <f>NSQF!N15</f>
        <v>26</v>
      </c>
      <c r="E15" s="33">
        <f>'तृ. भाषा'!H15</f>
        <v>0</v>
      </c>
      <c r="F15" s="33">
        <f>गणित!L15</f>
        <v>0</v>
      </c>
      <c r="G15" s="33">
        <f>'विज्ञान '!L15</f>
        <v>0</v>
      </c>
      <c r="H15" s="44">
        <f>'समाज शास्र'!L15</f>
        <v>0</v>
      </c>
      <c r="I15" s="33">
        <f t="shared" si="2"/>
        <v>26</v>
      </c>
      <c r="J15" s="49">
        <f t="shared" si="0"/>
        <v>4.33</v>
      </c>
      <c r="K15" s="50" t="e">
        <f>RANK(J15,$J$10:$J$139,0)+COUNTIF($J$10:J15,J15)-1</f>
        <v>#REF!</v>
      </c>
      <c r="L15" s="44" t="s">
        <v>84</v>
      </c>
      <c r="M15" s="44" t="s">
        <v>84</v>
      </c>
      <c r="N15" s="44" t="s">
        <v>84</v>
      </c>
      <c r="O15" s="33">
        <f t="shared" si="3"/>
        <v>6</v>
      </c>
      <c r="P15" s="42" t="str">
        <f t="shared" si="1"/>
        <v>F6</v>
      </c>
    </row>
    <row r="16" spans="1:17" s="19" customFormat="1" ht="17.45" customHeight="1">
      <c r="A16" s="24">
        <f>'विद्य्र्थ्याची माहिती'!A16</f>
        <v>7</v>
      </c>
      <c r="B16" s="25">
        <f>'विद्य्र्थ्याची माहिती'!B16</f>
        <v>0</v>
      </c>
      <c r="C16" s="33">
        <f>प्र.भाषा!H16</f>
        <v>0</v>
      </c>
      <c r="D16" s="33">
        <f>NSQF!N16</f>
        <v>26</v>
      </c>
      <c r="E16" s="33">
        <f>'तृ. भाषा'!H16</f>
        <v>0</v>
      </c>
      <c r="F16" s="33">
        <f>गणित!L16</f>
        <v>0</v>
      </c>
      <c r="G16" s="33">
        <f>'विज्ञान '!L16</f>
        <v>0</v>
      </c>
      <c r="H16" s="44">
        <f>'समाज शास्र'!L16</f>
        <v>0</v>
      </c>
      <c r="I16" s="33">
        <f t="shared" si="2"/>
        <v>26</v>
      </c>
      <c r="J16" s="49">
        <f t="shared" si="0"/>
        <v>4.33</v>
      </c>
      <c r="K16" s="50" t="e">
        <f>RANK(J16,$J$10:$J$139,0)+COUNTIF($J$10:J16,J16)-1</f>
        <v>#REF!</v>
      </c>
      <c r="L16" s="44" t="s">
        <v>84</v>
      </c>
      <c r="M16" s="44" t="s">
        <v>84</v>
      </c>
      <c r="N16" s="44" t="s">
        <v>84</v>
      </c>
      <c r="O16" s="33">
        <f t="shared" si="3"/>
        <v>6</v>
      </c>
      <c r="P16" s="42" t="str">
        <f t="shared" si="1"/>
        <v>F6</v>
      </c>
    </row>
    <row r="17" spans="1:16" s="19" customFormat="1" ht="17.45" customHeight="1">
      <c r="A17" s="24">
        <f>'विद्य्र्थ्याची माहिती'!A17</f>
        <v>8</v>
      </c>
      <c r="B17" s="25">
        <f>'विद्य्र्थ्याची माहिती'!B17</f>
        <v>0</v>
      </c>
      <c r="C17" s="33">
        <f>प्र.भाषा!H17</f>
        <v>0</v>
      </c>
      <c r="D17" s="33">
        <f>NSQF!N17</f>
        <v>27</v>
      </c>
      <c r="E17" s="33">
        <f>'तृ. भाषा'!H17</f>
        <v>0</v>
      </c>
      <c r="F17" s="33">
        <f>गणित!L17</f>
        <v>0</v>
      </c>
      <c r="G17" s="33">
        <f>'विज्ञान '!L17</f>
        <v>0</v>
      </c>
      <c r="H17" s="44">
        <f>'समाज शास्र'!L17</f>
        <v>0</v>
      </c>
      <c r="I17" s="33">
        <f t="shared" si="2"/>
        <v>27</v>
      </c>
      <c r="J17" s="49">
        <f t="shared" si="0"/>
        <v>4.5</v>
      </c>
      <c r="K17" s="50" t="e">
        <f>RANK(J17,$J$10:$J$139,0)+COUNTIF($J$10:J17,J17)-1</f>
        <v>#REF!</v>
      </c>
      <c r="L17" s="44" t="s">
        <v>84</v>
      </c>
      <c r="M17" s="44" t="s">
        <v>84</v>
      </c>
      <c r="N17" s="44" t="s">
        <v>84</v>
      </c>
      <c r="O17" s="33">
        <f t="shared" si="3"/>
        <v>6</v>
      </c>
      <c r="P17" s="42" t="str">
        <f t="shared" si="1"/>
        <v>F6</v>
      </c>
    </row>
    <row r="18" spans="1:16" s="19" customFormat="1" ht="17.45" customHeight="1">
      <c r="A18" s="24">
        <f>'विद्य्र्थ्याची माहिती'!A18</f>
        <v>9</v>
      </c>
      <c r="B18" s="25">
        <f>'विद्य्र्थ्याची माहिती'!B18</f>
        <v>0</v>
      </c>
      <c r="C18" s="33">
        <f>प्र.भाषा!H18</f>
        <v>0</v>
      </c>
      <c r="D18" s="33">
        <f>NSQF!N18</f>
        <v>27</v>
      </c>
      <c r="E18" s="33">
        <f>'तृ. भाषा'!H18</f>
        <v>0</v>
      </c>
      <c r="F18" s="33">
        <f>गणित!L18</f>
        <v>0</v>
      </c>
      <c r="G18" s="33">
        <f>'विज्ञान '!L18</f>
        <v>0</v>
      </c>
      <c r="H18" s="44">
        <f>'समाज शास्र'!L18</f>
        <v>0</v>
      </c>
      <c r="I18" s="33">
        <f t="shared" si="2"/>
        <v>27</v>
      </c>
      <c r="J18" s="49">
        <f t="shared" si="0"/>
        <v>4.5</v>
      </c>
      <c r="K18" s="50" t="e">
        <f>RANK(J18,$J$10:$J$139,0)+COUNTIF($J$10:J18,J18)-1</f>
        <v>#REF!</v>
      </c>
      <c r="L18" s="44" t="s">
        <v>84</v>
      </c>
      <c r="M18" s="44" t="s">
        <v>84</v>
      </c>
      <c r="N18" s="44" t="s">
        <v>84</v>
      </c>
      <c r="O18" s="33">
        <f t="shared" si="3"/>
        <v>6</v>
      </c>
      <c r="P18" s="42" t="str">
        <f t="shared" si="1"/>
        <v>F6</v>
      </c>
    </row>
    <row r="19" spans="1:16" s="19" customFormat="1" ht="17.45" customHeight="1">
      <c r="A19" s="24">
        <f>'विद्य्र्थ्याची माहिती'!A19</f>
        <v>10</v>
      </c>
      <c r="B19" s="25">
        <f>'विद्य्र्थ्याची माहिती'!B19</f>
        <v>0</v>
      </c>
      <c r="C19" s="33">
        <f>प्र.भाषा!H19</f>
        <v>0</v>
      </c>
      <c r="D19" s="33">
        <f>NSQF!N19</f>
        <v>28</v>
      </c>
      <c r="E19" s="33">
        <f>'तृ. भाषा'!H19</f>
        <v>0</v>
      </c>
      <c r="F19" s="33">
        <f>गणित!L19</f>
        <v>0</v>
      </c>
      <c r="G19" s="33">
        <f>'विज्ञान '!L19</f>
        <v>0</v>
      </c>
      <c r="H19" s="44">
        <f>'समाज शास्र'!L19</f>
        <v>0</v>
      </c>
      <c r="I19" s="33">
        <f t="shared" si="2"/>
        <v>28</v>
      </c>
      <c r="J19" s="49">
        <f t="shared" si="0"/>
        <v>4.67</v>
      </c>
      <c r="K19" s="50" t="e">
        <f>RANK(J19,$J$10:$J$139,0)+COUNTIF($J$10:J19,J19)-1</f>
        <v>#REF!</v>
      </c>
      <c r="L19" s="44" t="s">
        <v>84</v>
      </c>
      <c r="M19" s="44" t="s">
        <v>84</v>
      </c>
      <c r="N19" s="44" t="s">
        <v>84</v>
      </c>
      <c r="O19" s="33">
        <f t="shared" si="3"/>
        <v>6</v>
      </c>
      <c r="P19" s="42" t="str">
        <f t="shared" si="1"/>
        <v>F6</v>
      </c>
    </row>
    <row r="20" spans="1:16" s="19" customFormat="1" ht="17.45" customHeight="1">
      <c r="A20" s="24">
        <f>'विद्य्र्थ्याची माहिती'!A20</f>
        <v>11</v>
      </c>
      <c r="B20" s="25">
        <f>'विद्य्र्थ्याची माहिती'!B20</f>
        <v>0</v>
      </c>
      <c r="C20" s="33">
        <f>प्र.भाषा!H20</f>
        <v>0</v>
      </c>
      <c r="D20" s="33">
        <f>NSQF!N20</f>
        <v>28</v>
      </c>
      <c r="E20" s="33">
        <f>'तृ. भाषा'!H20</f>
        <v>0</v>
      </c>
      <c r="F20" s="33">
        <f>गणित!L20</f>
        <v>0</v>
      </c>
      <c r="G20" s="33">
        <f>'विज्ञान '!L20</f>
        <v>0</v>
      </c>
      <c r="H20" s="44">
        <f>'समाज शास्र'!L20</f>
        <v>0</v>
      </c>
      <c r="I20" s="33">
        <f t="shared" si="2"/>
        <v>28</v>
      </c>
      <c r="J20" s="49">
        <f t="shared" si="0"/>
        <v>4.67</v>
      </c>
      <c r="K20" s="50" t="e">
        <f>RANK(J20,$J$10:$J$139,0)+COUNTIF($J$10:J20,J20)-1</f>
        <v>#REF!</v>
      </c>
      <c r="L20" s="44" t="s">
        <v>84</v>
      </c>
      <c r="M20" s="44" t="s">
        <v>84</v>
      </c>
      <c r="N20" s="44" t="s">
        <v>84</v>
      </c>
      <c r="O20" s="33">
        <f t="shared" si="3"/>
        <v>6</v>
      </c>
      <c r="P20" s="32" t="str">
        <f t="shared" si="1"/>
        <v>F6</v>
      </c>
    </row>
    <row r="21" spans="1:16" s="19" customFormat="1" ht="17.45" customHeight="1">
      <c r="A21" s="24">
        <f>'विद्य्र्थ्याची माहिती'!A21</f>
        <v>12</v>
      </c>
      <c r="B21" s="25">
        <f>'विद्य्र्थ्याची माहिती'!B21</f>
        <v>0</v>
      </c>
      <c r="C21" s="33">
        <f>प्र.भाषा!H21</f>
        <v>0</v>
      </c>
      <c r="D21" s="33">
        <f>NSQF!N21</f>
        <v>28</v>
      </c>
      <c r="E21" s="33">
        <f>'तृ. भाषा'!H21</f>
        <v>0</v>
      </c>
      <c r="F21" s="33">
        <f>गणित!L21</f>
        <v>0</v>
      </c>
      <c r="G21" s="33">
        <f>'विज्ञान '!L21</f>
        <v>0</v>
      </c>
      <c r="H21" s="44">
        <f>'समाज शास्र'!L21</f>
        <v>0</v>
      </c>
      <c r="I21" s="33">
        <f t="shared" si="2"/>
        <v>28</v>
      </c>
      <c r="J21" s="49">
        <f t="shared" si="0"/>
        <v>4.67</v>
      </c>
      <c r="K21" s="50" t="e">
        <f>RANK(J21,$J$10:$J$139,0)+COUNTIF($J$10:J21,J21)-1</f>
        <v>#REF!</v>
      </c>
      <c r="L21" s="44" t="s">
        <v>84</v>
      </c>
      <c r="M21" s="44" t="s">
        <v>84</v>
      </c>
      <c r="N21" s="44" t="s">
        <v>84</v>
      </c>
      <c r="O21" s="33">
        <f t="shared" si="3"/>
        <v>6</v>
      </c>
      <c r="P21" s="42" t="str">
        <f t="shared" si="1"/>
        <v>F6</v>
      </c>
    </row>
    <row r="22" spans="1:16" s="19" customFormat="1" ht="17.45" customHeight="1">
      <c r="A22" s="24">
        <f>'विद्य्र्थ्याची माहिती'!A22</f>
        <v>13</v>
      </c>
      <c r="B22" s="25">
        <f>'विद्य्र्थ्याची माहिती'!B22</f>
        <v>0</v>
      </c>
      <c r="C22" s="33">
        <f>प्र.भाषा!H22</f>
        <v>0</v>
      </c>
      <c r="D22" s="33">
        <f>NSQF!N22</f>
        <v>29</v>
      </c>
      <c r="E22" s="33">
        <f>'तृ. भाषा'!H22</f>
        <v>0</v>
      </c>
      <c r="F22" s="33">
        <f>गणित!L22</f>
        <v>0</v>
      </c>
      <c r="G22" s="33">
        <f>'विज्ञान '!L22</f>
        <v>0</v>
      </c>
      <c r="H22" s="44">
        <f>'समाज शास्र'!L22</f>
        <v>0</v>
      </c>
      <c r="I22" s="33">
        <f t="shared" si="2"/>
        <v>29</v>
      </c>
      <c r="J22" s="49">
        <f t="shared" si="0"/>
        <v>4.83</v>
      </c>
      <c r="K22" s="50" t="e">
        <f>RANK(J22,$J$10:$J$139,0)+COUNTIF($J$10:J22,J22)-1</f>
        <v>#REF!</v>
      </c>
      <c r="L22" s="44" t="s">
        <v>84</v>
      </c>
      <c r="M22" s="44" t="s">
        <v>84</v>
      </c>
      <c r="N22" s="44" t="s">
        <v>84</v>
      </c>
      <c r="O22" s="33">
        <f t="shared" si="3"/>
        <v>6</v>
      </c>
      <c r="P22" s="42" t="str">
        <f t="shared" si="1"/>
        <v>F6</v>
      </c>
    </row>
    <row r="23" spans="1:16" s="19" customFormat="1" ht="17.45" customHeight="1">
      <c r="A23" s="24">
        <f>'विद्य्र्थ्याची माहिती'!A23</f>
        <v>14</v>
      </c>
      <c r="B23" s="25">
        <f>'विद्य्र्थ्याची माहिती'!B23</f>
        <v>0</v>
      </c>
      <c r="C23" s="33">
        <f>प्र.भाषा!H23</f>
        <v>0</v>
      </c>
      <c r="D23" s="33">
        <f>NSQF!N23</f>
        <v>29</v>
      </c>
      <c r="E23" s="33">
        <f>'तृ. भाषा'!H23</f>
        <v>0</v>
      </c>
      <c r="F23" s="33">
        <f>गणित!L23</f>
        <v>0</v>
      </c>
      <c r="G23" s="33">
        <f>'विज्ञान '!L23</f>
        <v>0</v>
      </c>
      <c r="H23" s="44">
        <f>'समाज शास्र'!L23</f>
        <v>0</v>
      </c>
      <c r="I23" s="33">
        <f t="shared" si="2"/>
        <v>29</v>
      </c>
      <c r="J23" s="49">
        <f t="shared" si="0"/>
        <v>4.83</v>
      </c>
      <c r="K23" s="50" t="e">
        <f>RANK(J23,$J$10:$J$139,0)+COUNTIF($J$10:J23,J23)-1</f>
        <v>#REF!</v>
      </c>
      <c r="L23" s="44" t="s">
        <v>84</v>
      </c>
      <c r="M23" s="44" t="s">
        <v>84</v>
      </c>
      <c r="N23" s="44" t="s">
        <v>84</v>
      </c>
      <c r="O23" s="33">
        <f t="shared" si="3"/>
        <v>6</v>
      </c>
      <c r="P23" s="42" t="str">
        <f t="shared" si="1"/>
        <v>F6</v>
      </c>
    </row>
    <row r="24" spans="1:16" s="19" customFormat="1" ht="17.45" customHeight="1">
      <c r="A24" s="24">
        <f>'विद्य्र्थ्याची माहिती'!A24</f>
        <v>15</v>
      </c>
      <c r="B24" s="25">
        <f>'विद्य्र्थ्याची माहिती'!B24</f>
        <v>0</v>
      </c>
      <c r="C24" s="33">
        <f>प्र.भाषा!H24</f>
        <v>0</v>
      </c>
      <c r="D24" s="33">
        <f>NSQF!N24</f>
        <v>29</v>
      </c>
      <c r="E24" s="33">
        <f>'तृ. भाषा'!H24</f>
        <v>0</v>
      </c>
      <c r="F24" s="33">
        <f>गणित!L24</f>
        <v>0</v>
      </c>
      <c r="G24" s="33">
        <f>'विज्ञान '!L24</f>
        <v>0</v>
      </c>
      <c r="H24" s="44">
        <f>'समाज शास्र'!L24</f>
        <v>0</v>
      </c>
      <c r="I24" s="33">
        <f t="shared" si="2"/>
        <v>29</v>
      </c>
      <c r="J24" s="49">
        <f t="shared" si="0"/>
        <v>4.83</v>
      </c>
      <c r="K24" s="50" t="e">
        <f>RANK(J24,$J$10:$J$139,0)+COUNTIF($J$10:J24,J24)-1</f>
        <v>#REF!</v>
      </c>
      <c r="L24" s="44" t="s">
        <v>84</v>
      </c>
      <c r="M24" s="44" t="s">
        <v>84</v>
      </c>
      <c r="N24" s="44" t="s">
        <v>84</v>
      </c>
      <c r="O24" s="33">
        <f t="shared" si="3"/>
        <v>6</v>
      </c>
      <c r="P24" s="42" t="str">
        <f t="shared" si="1"/>
        <v>F6</v>
      </c>
    </row>
    <row r="25" spans="1:16" s="19" customFormat="1" ht="17.45" customHeight="1">
      <c r="A25" s="24">
        <f>'विद्य्र्थ्याची माहिती'!A25</f>
        <v>16</v>
      </c>
      <c r="B25" s="25">
        <f>'विद्य्र्थ्याची माहिती'!B25</f>
        <v>0</v>
      </c>
      <c r="C25" s="33">
        <f>प्र.भाषा!H25</f>
        <v>0</v>
      </c>
      <c r="D25" s="33">
        <f>NSQF!N25</f>
        <v>30</v>
      </c>
      <c r="E25" s="33">
        <f>'तृ. भाषा'!H25</f>
        <v>0</v>
      </c>
      <c r="F25" s="33">
        <f>गणित!L25</f>
        <v>0</v>
      </c>
      <c r="G25" s="33">
        <f>'विज्ञान '!L25</f>
        <v>0</v>
      </c>
      <c r="H25" s="44">
        <f>'समाज शास्र'!L25</f>
        <v>0</v>
      </c>
      <c r="I25" s="33">
        <f t="shared" si="2"/>
        <v>30</v>
      </c>
      <c r="J25" s="49">
        <f t="shared" si="0"/>
        <v>5</v>
      </c>
      <c r="K25" s="50" t="e">
        <f>RANK(J25,$J$10:$J$139,0)+COUNTIF($J$10:J25,J25)-1</f>
        <v>#REF!</v>
      </c>
      <c r="L25" s="44" t="s">
        <v>84</v>
      </c>
      <c r="M25" s="44" t="s">
        <v>84</v>
      </c>
      <c r="N25" s="44" t="s">
        <v>84</v>
      </c>
      <c r="O25" s="33">
        <f t="shared" si="3"/>
        <v>6</v>
      </c>
      <c r="P25" s="42" t="str">
        <f t="shared" si="1"/>
        <v>F6</v>
      </c>
    </row>
    <row r="26" spans="1:16" s="19" customFormat="1" ht="17.45" customHeight="1">
      <c r="A26" s="24">
        <f>'विद्य्र्थ्याची माहिती'!A26</f>
        <v>17</v>
      </c>
      <c r="B26" s="25">
        <f>'विद्य्र्थ्याची माहिती'!B26</f>
        <v>0</v>
      </c>
      <c r="C26" s="33">
        <f>प्र.भाषा!H26</f>
        <v>0</v>
      </c>
      <c r="D26" s="33">
        <f>NSQF!N26</f>
        <v>30</v>
      </c>
      <c r="E26" s="33">
        <f>'तृ. भाषा'!H26</f>
        <v>0</v>
      </c>
      <c r="F26" s="33">
        <f>गणित!L26</f>
        <v>0</v>
      </c>
      <c r="G26" s="33">
        <f>'विज्ञान '!L26</f>
        <v>0</v>
      </c>
      <c r="H26" s="44">
        <f>'समाज शास्र'!L26</f>
        <v>0</v>
      </c>
      <c r="I26" s="33">
        <f t="shared" si="2"/>
        <v>30</v>
      </c>
      <c r="J26" s="49">
        <f t="shared" si="0"/>
        <v>5</v>
      </c>
      <c r="K26" s="50" t="e">
        <f>RANK(J26,$J$10:$J$139,0)+COUNTIF($J$10:J26,J26)-1</f>
        <v>#REF!</v>
      </c>
      <c r="L26" s="44" t="s">
        <v>84</v>
      </c>
      <c r="M26" s="44" t="s">
        <v>84</v>
      </c>
      <c r="N26" s="44" t="s">
        <v>84</v>
      </c>
      <c r="O26" s="33">
        <f t="shared" si="3"/>
        <v>6</v>
      </c>
      <c r="P26" s="42" t="str">
        <f t="shared" si="1"/>
        <v>F6</v>
      </c>
    </row>
    <row r="27" spans="1:16" s="19" customFormat="1" ht="17.45" customHeight="1">
      <c r="A27" s="24">
        <f>'विद्य्र्थ्याची माहिती'!A27</f>
        <v>18</v>
      </c>
      <c r="B27" s="25">
        <f>'विद्य्र्थ्याची माहिती'!B27</f>
        <v>0</v>
      </c>
      <c r="C27" s="33">
        <f>प्र.भाषा!H27</f>
        <v>0</v>
      </c>
      <c r="D27" s="33">
        <f>NSQF!N27</f>
        <v>31</v>
      </c>
      <c r="E27" s="33">
        <f>'तृ. भाषा'!H27</f>
        <v>0</v>
      </c>
      <c r="F27" s="33">
        <f>गणित!L27</f>
        <v>0</v>
      </c>
      <c r="G27" s="33">
        <f>'विज्ञान '!L27</f>
        <v>0</v>
      </c>
      <c r="H27" s="44">
        <f>'समाज शास्र'!L27</f>
        <v>0</v>
      </c>
      <c r="I27" s="33">
        <f t="shared" si="2"/>
        <v>31</v>
      </c>
      <c r="J27" s="49">
        <f t="shared" si="0"/>
        <v>5.17</v>
      </c>
      <c r="K27" s="50" t="e">
        <f>RANK(J27,$J$10:$J$139,0)+COUNTIF($J$10:J27,J27)-1</f>
        <v>#REF!</v>
      </c>
      <c r="L27" s="44" t="s">
        <v>84</v>
      </c>
      <c r="M27" s="44" t="s">
        <v>84</v>
      </c>
      <c r="N27" s="44" t="s">
        <v>84</v>
      </c>
      <c r="O27" s="33">
        <f t="shared" si="3"/>
        <v>6</v>
      </c>
      <c r="P27" s="42" t="str">
        <f t="shared" si="1"/>
        <v>F6</v>
      </c>
    </row>
    <row r="28" spans="1:16" s="19" customFormat="1" ht="17.45" customHeight="1">
      <c r="A28" s="24">
        <f>'विद्य्र्थ्याची माहिती'!A28</f>
        <v>19</v>
      </c>
      <c r="B28" s="25">
        <f>'विद्य्र्थ्याची माहिती'!B28</f>
        <v>0</v>
      </c>
      <c r="C28" s="33">
        <f>प्र.भाषा!H28</f>
        <v>0</v>
      </c>
      <c r="D28" s="33">
        <f>NSQF!N28</f>
        <v>31</v>
      </c>
      <c r="E28" s="33">
        <f>'तृ. भाषा'!H28</f>
        <v>0</v>
      </c>
      <c r="F28" s="33">
        <f>गणित!L28</f>
        <v>0</v>
      </c>
      <c r="G28" s="33">
        <f>'विज्ञान '!L28</f>
        <v>0</v>
      </c>
      <c r="H28" s="44">
        <f>'समाज शास्र'!L28</f>
        <v>0</v>
      </c>
      <c r="I28" s="33">
        <f t="shared" si="2"/>
        <v>31</v>
      </c>
      <c r="J28" s="49">
        <f t="shared" si="0"/>
        <v>5.17</v>
      </c>
      <c r="K28" s="50" t="e">
        <f>RANK(J28,$J$10:$J$139,0)+COUNTIF($J$10:J28,J28)-1</f>
        <v>#REF!</v>
      </c>
      <c r="L28" s="44" t="s">
        <v>84</v>
      </c>
      <c r="M28" s="44" t="s">
        <v>84</v>
      </c>
      <c r="N28" s="44" t="s">
        <v>84</v>
      </c>
      <c r="O28" s="33">
        <f t="shared" si="3"/>
        <v>6</v>
      </c>
      <c r="P28" s="42" t="str">
        <f t="shared" si="1"/>
        <v>F6</v>
      </c>
    </row>
    <row r="29" spans="1:16" s="19" customFormat="1" ht="17.45" customHeight="1">
      <c r="A29" s="24">
        <f>'विद्य्र्थ्याची माहिती'!A29</f>
        <v>20</v>
      </c>
      <c r="B29" s="25">
        <f>'विद्य्र्थ्याची माहिती'!B29</f>
        <v>0</v>
      </c>
      <c r="C29" s="33">
        <f>प्र.भाषा!H29</f>
        <v>0</v>
      </c>
      <c r="D29" s="33">
        <f>NSQF!N29</f>
        <v>31</v>
      </c>
      <c r="E29" s="33">
        <f>'तृ. भाषा'!H29</f>
        <v>0</v>
      </c>
      <c r="F29" s="33">
        <f>गणित!L29</f>
        <v>0</v>
      </c>
      <c r="G29" s="33">
        <f>'विज्ञान '!L29</f>
        <v>0</v>
      </c>
      <c r="H29" s="44">
        <f>'समाज शास्र'!L29</f>
        <v>0</v>
      </c>
      <c r="I29" s="33">
        <f t="shared" si="2"/>
        <v>31</v>
      </c>
      <c r="J29" s="49">
        <f t="shared" si="0"/>
        <v>5.17</v>
      </c>
      <c r="K29" s="50" t="e">
        <f>RANK(J29,$J$10:$J$139,0)+COUNTIF($J$10:J29,J29)-1</f>
        <v>#REF!</v>
      </c>
      <c r="L29" s="44" t="s">
        <v>84</v>
      </c>
      <c r="M29" s="44" t="s">
        <v>84</v>
      </c>
      <c r="N29" s="44" t="s">
        <v>84</v>
      </c>
      <c r="O29" s="33">
        <f t="shared" si="3"/>
        <v>6</v>
      </c>
      <c r="P29" s="42" t="str">
        <f t="shared" si="1"/>
        <v>F6</v>
      </c>
    </row>
    <row r="30" spans="1:16" s="19" customFormat="1" ht="17.45" customHeight="1">
      <c r="A30" s="24">
        <f>'विद्य्र्थ्याची माहिती'!A30</f>
        <v>21</v>
      </c>
      <c r="B30" s="25">
        <f>'विद्य्र्थ्याची माहिती'!B30</f>
        <v>0</v>
      </c>
      <c r="C30" s="33">
        <f>प्र.भाषा!H30</f>
        <v>0</v>
      </c>
      <c r="D30" s="33">
        <f>NSQF!N30</f>
        <v>32</v>
      </c>
      <c r="E30" s="33">
        <f>'तृ. भाषा'!H30</f>
        <v>0</v>
      </c>
      <c r="F30" s="33">
        <f>गणित!L30</f>
        <v>0</v>
      </c>
      <c r="G30" s="33">
        <f>'विज्ञान '!L30</f>
        <v>0</v>
      </c>
      <c r="H30" s="44">
        <f>'समाज शास्र'!L30</f>
        <v>0</v>
      </c>
      <c r="I30" s="33">
        <f t="shared" si="2"/>
        <v>32</v>
      </c>
      <c r="J30" s="49">
        <f t="shared" si="0"/>
        <v>5.33</v>
      </c>
      <c r="K30" s="50" t="e">
        <f>RANK(J30,$J$10:$J$139,0)+COUNTIF($J$10:J30,J30)-1</f>
        <v>#REF!</v>
      </c>
      <c r="L30" s="44" t="s">
        <v>84</v>
      </c>
      <c r="M30" s="44" t="s">
        <v>84</v>
      </c>
      <c r="N30" s="44" t="s">
        <v>84</v>
      </c>
      <c r="O30" s="33">
        <f t="shared" si="3"/>
        <v>6</v>
      </c>
      <c r="P30" s="42" t="str">
        <f t="shared" si="1"/>
        <v>F6</v>
      </c>
    </row>
    <row r="31" spans="1:16" s="19" customFormat="1" ht="17.45" customHeight="1">
      <c r="A31" s="24">
        <f>'विद्य्र्थ्याची माहिती'!A31</f>
        <v>22</v>
      </c>
      <c r="B31" s="25">
        <f>'विद्य्र्थ्याची माहिती'!B31</f>
        <v>0</v>
      </c>
      <c r="C31" s="33">
        <f>प्र.भाषा!H31</f>
        <v>0</v>
      </c>
      <c r="D31" s="33">
        <f>NSQF!N31</f>
        <v>32</v>
      </c>
      <c r="E31" s="33">
        <f>'तृ. भाषा'!H31</f>
        <v>0</v>
      </c>
      <c r="F31" s="33">
        <f>गणित!L31</f>
        <v>0</v>
      </c>
      <c r="G31" s="33">
        <f>'विज्ञान '!L31</f>
        <v>0</v>
      </c>
      <c r="H31" s="44">
        <f>'समाज शास्र'!L31</f>
        <v>0</v>
      </c>
      <c r="I31" s="33">
        <f t="shared" si="2"/>
        <v>32</v>
      </c>
      <c r="J31" s="49">
        <f t="shared" si="0"/>
        <v>5.33</v>
      </c>
      <c r="K31" s="50" t="e">
        <f>RANK(J31,$J$10:$J$139,0)+COUNTIF($J$10:J31,J31)-1</f>
        <v>#REF!</v>
      </c>
      <c r="L31" s="44" t="s">
        <v>84</v>
      </c>
      <c r="M31" s="44" t="s">
        <v>84</v>
      </c>
      <c r="N31" s="44" t="s">
        <v>84</v>
      </c>
      <c r="O31" s="33">
        <f t="shared" si="3"/>
        <v>6</v>
      </c>
      <c r="P31" s="42" t="str">
        <f t="shared" si="1"/>
        <v>F6</v>
      </c>
    </row>
    <row r="32" spans="1:16" s="19" customFormat="1" ht="17.45" customHeight="1">
      <c r="A32" s="24">
        <f>'विद्य्र्थ्याची माहिती'!A32</f>
        <v>23</v>
      </c>
      <c r="B32" s="25">
        <f>'विद्य्र्थ्याची माहिती'!B32</f>
        <v>0</v>
      </c>
      <c r="C32" s="33">
        <f>प्र.भाषा!H32</f>
        <v>0</v>
      </c>
      <c r="D32" s="33">
        <f>NSQF!N32</f>
        <v>32</v>
      </c>
      <c r="E32" s="33">
        <f>'तृ. भाषा'!H32</f>
        <v>0</v>
      </c>
      <c r="F32" s="33">
        <f>गणित!L32</f>
        <v>0</v>
      </c>
      <c r="G32" s="33">
        <f>'विज्ञान '!L32</f>
        <v>0</v>
      </c>
      <c r="H32" s="44">
        <f>'समाज शास्र'!L32</f>
        <v>0</v>
      </c>
      <c r="I32" s="33">
        <f t="shared" si="2"/>
        <v>32</v>
      </c>
      <c r="J32" s="49">
        <f t="shared" si="0"/>
        <v>5.33</v>
      </c>
      <c r="K32" s="50" t="e">
        <f>RANK(J32,$J$10:$J$139,0)+COUNTIF($J$10:J32,J32)-1</f>
        <v>#REF!</v>
      </c>
      <c r="L32" s="44" t="s">
        <v>84</v>
      </c>
      <c r="M32" s="44" t="s">
        <v>84</v>
      </c>
      <c r="N32" s="44" t="s">
        <v>84</v>
      </c>
      <c r="O32" s="33">
        <f t="shared" si="3"/>
        <v>6</v>
      </c>
      <c r="P32" s="42" t="str">
        <f t="shared" si="1"/>
        <v>F6</v>
      </c>
    </row>
    <row r="33" spans="1:16" s="19" customFormat="1" ht="17.45" customHeight="1">
      <c r="A33" s="24">
        <f>'विद्य्र्थ्याची माहिती'!A33</f>
        <v>24</v>
      </c>
      <c r="B33" s="25">
        <f>'विद्य्र्थ्याची माहिती'!B33</f>
        <v>0</v>
      </c>
      <c r="C33" s="33">
        <f>प्र.भाषा!H33</f>
        <v>0</v>
      </c>
      <c r="D33" s="33">
        <f>NSQF!N33</f>
        <v>33</v>
      </c>
      <c r="E33" s="33">
        <f>'तृ. भाषा'!H33</f>
        <v>0</v>
      </c>
      <c r="F33" s="33">
        <f>गणित!L33</f>
        <v>0</v>
      </c>
      <c r="G33" s="33">
        <f>'विज्ञान '!L33</f>
        <v>0</v>
      </c>
      <c r="H33" s="44">
        <f>'समाज शास्र'!L33</f>
        <v>0</v>
      </c>
      <c r="I33" s="33">
        <f t="shared" si="2"/>
        <v>33</v>
      </c>
      <c r="J33" s="49">
        <f t="shared" si="0"/>
        <v>5.5</v>
      </c>
      <c r="K33" s="50" t="e">
        <f>RANK(J33,$J$10:$J$139,0)+COUNTIF($J$10:J33,J33)-1</f>
        <v>#REF!</v>
      </c>
      <c r="L33" s="44" t="s">
        <v>84</v>
      </c>
      <c r="M33" s="44" t="s">
        <v>84</v>
      </c>
      <c r="N33" s="44" t="s">
        <v>84</v>
      </c>
      <c r="O33" s="33">
        <f t="shared" si="3"/>
        <v>6</v>
      </c>
      <c r="P33" s="42" t="str">
        <f t="shared" si="1"/>
        <v>F6</v>
      </c>
    </row>
    <row r="34" spans="1:16" s="19" customFormat="1" ht="17.45" customHeight="1">
      <c r="A34" s="24">
        <f>'विद्य्र्थ्याची माहिती'!A34</f>
        <v>25</v>
      </c>
      <c r="B34" s="25">
        <f>'विद्य्र्थ्याची माहिती'!B34</f>
        <v>0</v>
      </c>
      <c r="C34" s="33">
        <f>प्र.भाषा!H34</f>
        <v>0</v>
      </c>
      <c r="D34" s="33">
        <f>NSQF!N34</f>
        <v>33</v>
      </c>
      <c r="E34" s="33">
        <f>'तृ. भाषा'!H34</f>
        <v>0</v>
      </c>
      <c r="F34" s="33">
        <f>गणित!L34</f>
        <v>0</v>
      </c>
      <c r="G34" s="33">
        <f>'विज्ञान '!L34</f>
        <v>0</v>
      </c>
      <c r="H34" s="44">
        <f>'समाज शास्र'!L34</f>
        <v>0</v>
      </c>
      <c r="I34" s="33">
        <f t="shared" si="2"/>
        <v>33</v>
      </c>
      <c r="J34" s="49">
        <f t="shared" si="0"/>
        <v>5.5</v>
      </c>
      <c r="K34" s="50" t="e">
        <f>RANK(J34,$J$10:$J$139,0)+COUNTIF($J$10:J34,J34)-1</f>
        <v>#REF!</v>
      </c>
      <c r="L34" s="44" t="s">
        <v>84</v>
      </c>
      <c r="M34" s="44" t="s">
        <v>84</v>
      </c>
      <c r="N34" s="44" t="s">
        <v>84</v>
      </c>
      <c r="O34" s="33">
        <f t="shared" si="3"/>
        <v>6</v>
      </c>
      <c r="P34" s="42" t="str">
        <f t="shared" si="1"/>
        <v>F6</v>
      </c>
    </row>
    <row r="35" spans="1:16" s="19" customFormat="1" ht="17.45" customHeight="1">
      <c r="A35" s="24">
        <f>'विद्य्र्थ्याची माहिती'!A35</f>
        <v>26</v>
      </c>
      <c r="B35" s="25">
        <f>'विद्य्र्थ्याची माहिती'!B35</f>
        <v>0</v>
      </c>
      <c r="C35" s="33">
        <f>प्र.भाषा!H35</f>
        <v>0</v>
      </c>
      <c r="D35" s="33">
        <f>NSQF!N35</f>
        <v>34</v>
      </c>
      <c r="E35" s="33">
        <f>'तृ. भाषा'!H35</f>
        <v>0</v>
      </c>
      <c r="F35" s="33">
        <f>गणित!L35</f>
        <v>0</v>
      </c>
      <c r="G35" s="33">
        <f>'विज्ञान '!L35</f>
        <v>0</v>
      </c>
      <c r="H35" s="44">
        <f>'समाज शास्र'!L35</f>
        <v>0</v>
      </c>
      <c r="I35" s="33">
        <f t="shared" si="2"/>
        <v>34</v>
      </c>
      <c r="J35" s="49">
        <f t="shared" si="0"/>
        <v>5.67</v>
      </c>
      <c r="K35" s="50" t="e">
        <f>RANK(J35,$J$10:$J$139,0)+COUNTIF($J$10:J35,J35)-1</f>
        <v>#REF!</v>
      </c>
      <c r="L35" s="44" t="s">
        <v>84</v>
      </c>
      <c r="M35" s="44" t="s">
        <v>84</v>
      </c>
      <c r="N35" s="44" t="s">
        <v>84</v>
      </c>
      <c r="O35" s="33">
        <f t="shared" si="3"/>
        <v>6</v>
      </c>
      <c r="P35" s="42" t="str">
        <f t="shared" si="1"/>
        <v>F6</v>
      </c>
    </row>
    <row r="36" spans="1:16" s="19" customFormat="1" ht="17.45" customHeight="1">
      <c r="A36" s="24">
        <f>'विद्य्र्थ्याची माहिती'!A36</f>
        <v>27</v>
      </c>
      <c r="B36" s="25">
        <f>'विद्य्र्थ्याची माहिती'!B36</f>
        <v>0</v>
      </c>
      <c r="C36" s="33">
        <f>प्र.भाषा!H36</f>
        <v>0</v>
      </c>
      <c r="D36" s="33">
        <f>NSQF!N36</f>
        <v>34</v>
      </c>
      <c r="E36" s="33">
        <f>'तृ. भाषा'!H36</f>
        <v>0</v>
      </c>
      <c r="F36" s="33">
        <f>गणित!L36</f>
        <v>0</v>
      </c>
      <c r="G36" s="33">
        <f>'विज्ञान '!L36</f>
        <v>0</v>
      </c>
      <c r="H36" s="44">
        <f>'समाज शास्र'!L36</f>
        <v>0</v>
      </c>
      <c r="I36" s="33">
        <f t="shared" si="2"/>
        <v>34</v>
      </c>
      <c r="J36" s="49">
        <f t="shared" si="0"/>
        <v>5.67</v>
      </c>
      <c r="K36" s="50" t="e">
        <f>RANK(J36,$J$10:$J$139,0)+COUNTIF($J$10:J36,J36)-1</f>
        <v>#REF!</v>
      </c>
      <c r="L36" s="44" t="s">
        <v>84</v>
      </c>
      <c r="M36" s="44" t="s">
        <v>84</v>
      </c>
      <c r="N36" s="44" t="s">
        <v>84</v>
      </c>
      <c r="O36" s="33">
        <f t="shared" si="3"/>
        <v>6</v>
      </c>
      <c r="P36" s="42" t="str">
        <f t="shared" si="1"/>
        <v>F6</v>
      </c>
    </row>
    <row r="37" spans="1:16" s="19" customFormat="1" ht="17.45" customHeight="1">
      <c r="A37" s="24">
        <f>'विद्य्र्थ्याची माहिती'!A37</f>
        <v>28</v>
      </c>
      <c r="B37" s="25">
        <f>'विद्य्र्थ्याची माहिती'!B37</f>
        <v>0</v>
      </c>
      <c r="C37" s="33">
        <f>प्र.भाषा!H37</f>
        <v>0</v>
      </c>
      <c r="D37" s="33">
        <f>NSQF!N37</f>
        <v>34</v>
      </c>
      <c r="E37" s="33">
        <f>'तृ. भाषा'!H37</f>
        <v>0</v>
      </c>
      <c r="F37" s="33">
        <f>गणित!L37</f>
        <v>0</v>
      </c>
      <c r="G37" s="33">
        <f>'विज्ञान '!L37</f>
        <v>0</v>
      </c>
      <c r="H37" s="44">
        <f>'समाज शास्र'!L37</f>
        <v>0</v>
      </c>
      <c r="I37" s="33">
        <f t="shared" si="2"/>
        <v>34</v>
      </c>
      <c r="J37" s="49">
        <f t="shared" si="0"/>
        <v>5.67</v>
      </c>
      <c r="K37" s="50" t="e">
        <f>RANK(J37,$J$10:$J$139,0)+COUNTIF($J$10:J37,J37)-1</f>
        <v>#REF!</v>
      </c>
      <c r="L37" s="44" t="s">
        <v>84</v>
      </c>
      <c r="M37" s="44" t="s">
        <v>84</v>
      </c>
      <c r="N37" s="44" t="s">
        <v>84</v>
      </c>
      <c r="O37" s="33">
        <f t="shared" si="3"/>
        <v>6</v>
      </c>
      <c r="P37" s="42" t="str">
        <f t="shared" si="1"/>
        <v>F6</v>
      </c>
    </row>
    <row r="38" spans="1:16" s="19" customFormat="1" ht="17.45" customHeight="1">
      <c r="A38" s="24">
        <f>'विद्य्र्थ्याची माहिती'!A38</f>
        <v>29</v>
      </c>
      <c r="B38" s="25">
        <f>'विद्य्र्थ्याची माहिती'!B38</f>
        <v>0</v>
      </c>
      <c r="C38" s="33">
        <f>प्र.भाषा!H38</f>
        <v>0</v>
      </c>
      <c r="D38" s="33">
        <f>NSQF!N38</f>
        <v>35</v>
      </c>
      <c r="E38" s="33">
        <f>'तृ. भाषा'!H38</f>
        <v>0</v>
      </c>
      <c r="F38" s="33">
        <f>गणित!L38</f>
        <v>0</v>
      </c>
      <c r="G38" s="33">
        <f>'विज्ञान '!L38</f>
        <v>0</v>
      </c>
      <c r="H38" s="44">
        <f>'समाज शास्र'!L38</f>
        <v>0</v>
      </c>
      <c r="I38" s="33">
        <f t="shared" si="2"/>
        <v>35</v>
      </c>
      <c r="J38" s="49">
        <f t="shared" si="0"/>
        <v>5.83</v>
      </c>
      <c r="K38" s="50" t="e">
        <f>RANK(J38,$J$10:$J$139,0)+COUNTIF($J$10:J38,J38)-1</f>
        <v>#REF!</v>
      </c>
      <c r="L38" s="44" t="s">
        <v>84</v>
      </c>
      <c r="M38" s="44" t="s">
        <v>84</v>
      </c>
      <c r="N38" s="44" t="s">
        <v>84</v>
      </c>
      <c r="O38" s="33">
        <f t="shared" si="3"/>
        <v>5</v>
      </c>
      <c r="P38" s="42" t="str">
        <f t="shared" si="1"/>
        <v>F5</v>
      </c>
    </row>
    <row r="39" spans="1:16" s="19" customFormat="1" ht="17.45" customHeight="1">
      <c r="A39" s="24">
        <f>'विद्य्र्थ्याची माहिती'!A39</f>
        <v>30</v>
      </c>
      <c r="B39" s="25">
        <f>'विद्य्र्थ्याची माहिती'!B39</f>
        <v>0</v>
      </c>
      <c r="C39" s="33">
        <f>प्र.भाषा!H39</f>
        <v>0</v>
      </c>
      <c r="D39" s="33">
        <f>NSQF!N39</f>
        <v>35</v>
      </c>
      <c r="E39" s="33">
        <f>'तृ. भाषा'!H39</f>
        <v>0</v>
      </c>
      <c r="F39" s="33">
        <f>गणित!L39</f>
        <v>0</v>
      </c>
      <c r="G39" s="33">
        <f>'विज्ञान '!L39</f>
        <v>0</v>
      </c>
      <c r="H39" s="44">
        <f>'समाज शास्र'!L39</f>
        <v>0</v>
      </c>
      <c r="I39" s="33">
        <f t="shared" si="2"/>
        <v>35</v>
      </c>
      <c r="J39" s="49">
        <f t="shared" si="0"/>
        <v>5.83</v>
      </c>
      <c r="K39" s="50" t="e">
        <f>RANK(J39,$J$10:$J$139,0)+COUNTIF($J$10:J39,J39)-1</f>
        <v>#REF!</v>
      </c>
      <c r="L39" s="44" t="s">
        <v>84</v>
      </c>
      <c r="M39" s="44" t="s">
        <v>84</v>
      </c>
      <c r="N39" s="44" t="s">
        <v>84</v>
      </c>
      <c r="O39" s="33">
        <f t="shared" si="3"/>
        <v>5</v>
      </c>
      <c r="P39" s="42" t="str">
        <f t="shared" si="1"/>
        <v>F5</v>
      </c>
    </row>
    <row r="40" spans="1:16" s="19" customFormat="1" ht="17.45" customHeight="1">
      <c r="A40" s="24">
        <f>'विद्य्र्थ्याची माहिती'!A40</f>
        <v>31</v>
      </c>
      <c r="B40" s="25">
        <f>'विद्य्र्थ्याची माहिती'!B40</f>
        <v>0</v>
      </c>
      <c r="C40" s="33">
        <f>प्र.भाषा!H40</f>
        <v>0</v>
      </c>
      <c r="D40" s="33">
        <f>NSQF!N40</f>
        <v>35</v>
      </c>
      <c r="E40" s="33">
        <f>'तृ. भाषा'!H40</f>
        <v>0</v>
      </c>
      <c r="F40" s="33">
        <f>गणित!L40</f>
        <v>0</v>
      </c>
      <c r="G40" s="33">
        <f>'विज्ञान '!L40</f>
        <v>0</v>
      </c>
      <c r="H40" s="44">
        <f>'समाज शास्र'!L40</f>
        <v>0</v>
      </c>
      <c r="I40" s="33">
        <f t="shared" si="2"/>
        <v>35</v>
      </c>
      <c r="J40" s="49">
        <f t="shared" si="0"/>
        <v>5.83</v>
      </c>
      <c r="K40" s="50" t="e">
        <f>RANK(J40,$J$10:$J$139,0)+COUNTIF($J$10:J40,J40)-1</f>
        <v>#REF!</v>
      </c>
      <c r="L40" s="44" t="s">
        <v>84</v>
      </c>
      <c r="M40" s="44" t="s">
        <v>84</v>
      </c>
      <c r="N40" s="44" t="s">
        <v>84</v>
      </c>
      <c r="O40" s="33">
        <f t="shared" si="3"/>
        <v>5</v>
      </c>
      <c r="P40" s="42" t="str">
        <f t="shared" si="1"/>
        <v>F5</v>
      </c>
    </row>
    <row r="41" spans="1:16" s="19" customFormat="1" ht="17.45" customHeight="1">
      <c r="A41" s="24">
        <f>'विद्य्र्थ्याची माहिती'!A41</f>
        <v>32</v>
      </c>
      <c r="B41" s="25">
        <f>'विद्य्र्थ्याची माहिती'!B41</f>
        <v>0</v>
      </c>
      <c r="C41" s="33">
        <f>प्र.भाषा!H41</f>
        <v>0</v>
      </c>
      <c r="D41" s="33">
        <f>NSQF!N41</f>
        <v>36</v>
      </c>
      <c r="E41" s="33">
        <f>'तृ. भाषा'!H41</f>
        <v>0</v>
      </c>
      <c r="F41" s="33">
        <f>गणित!L41</f>
        <v>0</v>
      </c>
      <c r="G41" s="33">
        <f>'विज्ञान '!L41</f>
        <v>0</v>
      </c>
      <c r="H41" s="44">
        <f>'समाज शास्र'!L41</f>
        <v>0</v>
      </c>
      <c r="I41" s="33">
        <f t="shared" si="2"/>
        <v>36</v>
      </c>
      <c r="J41" s="49">
        <f t="shared" si="0"/>
        <v>6</v>
      </c>
      <c r="K41" s="50" t="e">
        <f>RANK(J41,$J$10:$J$139,0)+COUNTIF($J$10:J41,J41)-1</f>
        <v>#REF!</v>
      </c>
      <c r="L41" s="44" t="s">
        <v>84</v>
      </c>
      <c r="M41" s="44" t="s">
        <v>84</v>
      </c>
      <c r="N41" s="44" t="s">
        <v>84</v>
      </c>
      <c r="O41" s="33">
        <f t="shared" si="3"/>
        <v>5</v>
      </c>
      <c r="P41" s="42" t="str">
        <f t="shared" si="1"/>
        <v>F5</v>
      </c>
    </row>
    <row r="42" spans="1:16" s="19" customFormat="1" ht="17.45" customHeight="1">
      <c r="A42" s="24">
        <f>'विद्य्र्थ्याची माहिती'!A42</f>
        <v>33</v>
      </c>
      <c r="B42" s="25">
        <f>'विद्य्र्थ्याची माहिती'!B42</f>
        <v>0</v>
      </c>
      <c r="C42" s="33">
        <f>प्र.भाषा!H42</f>
        <v>0</v>
      </c>
      <c r="D42" s="33">
        <f>NSQF!N42</f>
        <v>36</v>
      </c>
      <c r="E42" s="33">
        <f>'तृ. भाषा'!H42</f>
        <v>0</v>
      </c>
      <c r="F42" s="33">
        <f>गणित!L42</f>
        <v>0</v>
      </c>
      <c r="G42" s="33">
        <f>'विज्ञान '!L42</f>
        <v>0</v>
      </c>
      <c r="H42" s="44">
        <f>'समाज शास्र'!L42</f>
        <v>0</v>
      </c>
      <c r="I42" s="33">
        <f t="shared" si="2"/>
        <v>36</v>
      </c>
      <c r="J42" s="49">
        <f t="shared" si="0"/>
        <v>6</v>
      </c>
      <c r="K42" s="50" t="e">
        <f>RANK(J42,$J$10:$J$139,0)+COUNTIF($J$10:J42,J42)-1</f>
        <v>#REF!</v>
      </c>
      <c r="L42" s="44" t="s">
        <v>84</v>
      </c>
      <c r="M42" s="44" t="s">
        <v>84</v>
      </c>
      <c r="N42" s="44" t="s">
        <v>84</v>
      </c>
      <c r="O42" s="33">
        <f t="shared" si="3"/>
        <v>5</v>
      </c>
      <c r="P42" s="42" t="str">
        <f t="shared" si="1"/>
        <v>F5</v>
      </c>
    </row>
    <row r="43" spans="1:16" s="19" customFormat="1" ht="17.45" customHeight="1">
      <c r="A43" s="24">
        <f>'विद्य्र्थ्याची माहिती'!A43</f>
        <v>34</v>
      </c>
      <c r="B43" s="25">
        <f>'विद्य्र्थ्याची माहिती'!B43</f>
        <v>0</v>
      </c>
      <c r="C43" s="33">
        <f>प्र.भाषा!H43</f>
        <v>0</v>
      </c>
      <c r="D43" s="33">
        <f>NSQF!N43</f>
        <v>37</v>
      </c>
      <c r="E43" s="33">
        <f>'तृ. भाषा'!H43</f>
        <v>0</v>
      </c>
      <c r="F43" s="33">
        <f>गणित!L43</f>
        <v>0</v>
      </c>
      <c r="G43" s="33">
        <f>'विज्ञान '!L43</f>
        <v>0</v>
      </c>
      <c r="H43" s="44">
        <f>'समाज शास्र'!L43</f>
        <v>0</v>
      </c>
      <c r="I43" s="33">
        <f t="shared" ref="I43:I106" si="4">SUM(C43:H43)</f>
        <v>37</v>
      </c>
      <c r="J43" s="49">
        <f t="shared" si="0"/>
        <v>6.17</v>
      </c>
      <c r="K43" s="50" t="e">
        <f>RANK(J43,$J$10:$J$139,0)+COUNTIF($J$10:J43,J43)-1</f>
        <v>#REF!</v>
      </c>
      <c r="L43" s="44" t="s">
        <v>84</v>
      </c>
      <c r="M43" s="44" t="s">
        <v>84</v>
      </c>
      <c r="N43" s="44" t="s">
        <v>84</v>
      </c>
      <c r="O43" s="33">
        <f t="shared" si="3"/>
        <v>5</v>
      </c>
      <c r="P43" s="42" t="str">
        <f t="shared" si="1"/>
        <v>F5</v>
      </c>
    </row>
    <row r="44" spans="1:16" s="19" customFormat="1" ht="17.45" customHeight="1">
      <c r="A44" s="24">
        <f>'विद्य्र्थ्याची माहिती'!A44</f>
        <v>35</v>
      </c>
      <c r="B44" s="25">
        <f>'विद्य्र्थ्याची माहिती'!B44</f>
        <v>0</v>
      </c>
      <c r="C44" s="33">
        <f>प्र.भाषा!H44</f>
        <v>0</v>
      </c>
      <c r="D44" s="33">
        <f>NSQF!N44</f>
        <v>37</v>
      </c>
      <c r="E44" s="33">
        <f>'तृ. भाषा'!H44</f>
        <v>0</v>
      </c>
      <c r="F44" s="33">
        <f>गणित!L44</f>
        <v>0</v>
      </c>
      <c r="G44" s="33">
        <f>'विज्ञान '!L44</f>
        <v>0</v>
      </c>
      <c r="H44" s="44">
        <f>'समाज शास्र'!L44</f>
        <v>0</v>
      </c>
      <c r="I44" s="33">
        <f t="shared" si="4"/>
        <v>37</v>
      </c>
      <c r="J44" s="49">
        <f t="shared" si="0"/>
        <v>6.17</v>
      </c>
      <c r="K44" s="50" t="e">
        <f>RANK(J44,$J$10:$J$139,0)+COUNTIF($J$10:J44,J44)-1</f>
        <v>#REF!</v>
      </c>
      <c r="L44" s="44" t="s">
        <v>84</v>
      </c>
      <c r="M44" s="44" t="s">
        <v>84</v>
      </c>
      <c r="N44" s="44" t="s">
        <v>84</v>
      </c>
      <c r="O44" s="33">
        <f t="shared" si="3"/>
        <v>5</v>
      </c>
      <c r="P44" s="42" t="str">
        <f t="shared" si="1"/>
        <v>F5</v>
      </c>
    </row>
    <row r="45" spans="1:16" s="19" customFormat="1" ht="17.45" customHeight="1">
      <c r="A45" s="24">
        <f>'विद्य्र्थ्याची माहिती'!A45</f>
        <v>36</v>
      </c>
      <c r="B45" s="25">
        <f>'विद्य्र्थ्याची माहिती'!B45</f>
        <v>0</v>
      </c>
      <c r="C45" s="33">
        <f>प्र.भाषा!H45</f>
        <v>0</v>
      </c>
      <c r="D45" s="33">
        <f>NSQF!N45</f>
        <v>37</v>
      </c>
      <c r="E45" s="33">
        <f>'तृ. भाषा'!H45</f>
        <v>0</v>
      </c>
      <c r="F45" s="33">
        <f>गणित!L45</f>
        <v>0</v>
      </c>
      <c r="G45" s="33">
        <f>'विज्ञान '!L45</f>
        <v>0</v>
      </c>
      <c r="H45" s="44">
        <f>'समाज शास्र'!L45</f>
        <v>0</v>
      </c>
      <c r="I45" s="33">
        <f t="shared" si="4"/>
        <v>37</v>
      </c>
      <c r="J45" s="49">
        <f t="shared" si="0"/>
        <v>6.17</v>
      </c>
      <c r="K45" s="50" t="e">
        <f>RANK(J45,$J$10:$J$139,0)+COUNTIF($J$10:J45,J45)-1</f>
        <v>#REF!</v>
      </c>
      <c r="L45" s="44" t="s">
        <v>84</v>
      </c>
      <c r="M45" s="44" t="s">
        <v>84</v>
      </c>
      <c r="N45" s="44" t="s">
        <v>84</v>
      </c>
      <c r="O45" s="33">
        <f t="shared" si="3"/>
        <v>5</v>
      </c>
      <c r="P45" s="42" t="str">
        <f t="shared" si="1"/>
        <v>F5</v>
      </c>
    </row>
    <row r="46" spans="1:16" s="19" customFormat="1" ht="17.45" customHeight="1">
      <c r="A46" s="24">
        <f>'विद्य्र्थ्याची माहिती'!A46</f>
        <v>37</v>
      </c>
      <c r="B46" s="25">
        <f>'विद्य्र्थ्याची माहिती'!B46</f>
        <v>0</v>
      </c>
      <c r="C46" s="33">
        <f>प्र.भाषा!H46</f>
        <v>0</v>
      </c>
      <c r="D46" s="33">
        <f>NSQF!N46</f>
        <v>38</v>
      </c>
      <c r="E46" s="33">
        <f>'तृ. भाषा'!H46</f>
        <v>0</v>
      </c>
      <c r="F46" s="33">
        <f>गणित!L46</f>
        <v>0</v>
      </c>
      <c r="G46" s="33">
        <f>'विज्ञान '!L46</f>
        <v>0</v>
      </c>
      <c r="H46" s="44">
        <f>'समाज शास्र'!L46</f>
        <v>0</v>
      </c>
      <c r="I46" s="33">
        <f t="shared" si="4"/>
        <v>38</v>
      </c>
      <c r="J46" s="49">
        <f t="shared" si="0"/>
        <v>6.33</v>
      </c>
      <c r="K46" s="50" t="e">
        <f>RANK(J46,$J$10:$J$139,0)+COUNTIF($J$10:J46,J46)-1</f>
        <v>#REF!</v>
      </c>
      <c r="L46" s="44" t="s">
        <v>84</v>
      </c>
      <c r="M46" s="44" t="s">
        <v>84</v>
      </c>
      <c r="N46" s="44" t="s">
        <v>84</v>
      </c>
      <c r="O46" s="33">
        <f t="shared" si="3"/>
        <v>5</v>
      </c>
      <c r="P46" s="42" t="str">
        <f t="shared" si="1"/>
        <v>F5</v>
      </c>
    </row>
    <row r="47" spans="1:16" s="19" customFormat="1" ht="17.45" customHeight="1">
      <c r="A47" s="24">
        <f>'विद्य्र्थ्याची माहिती'!A47</f>
        <v>38</v>
      </c>
      <c r="B47" s="25">
        <f>'विद्य्र्थ्याची माहिती'!B47</f>
        <v>0</v>
      </c>
      <c r="C47" s="33">
        <f>प्र.भाषा!H47</f>
        <v>0</v>
      </c>
      <c r="D47" s="33">
        <f>NSQF!N47</f>
        <v>38</v>
      </c>
      <c r="E47" s="33">
        <f>'तृ. भाषा'!H47</f>
        <v>0</v>
      </c>
      <c r="F47" s="33">
        <f>गणित!L47</f>
        <v>0</v>
      </c>
      <c r="G47" s="33">
        <f>'विज्ञान '!L47</f>
        <v>0</v>
      </c>
      <c r="H47" s="44">
        <f>'समाज शास्र'!L47</f>
        <v>0</v>
      </c>
      <c r="I47" s="33">
        <f t="shared" si="4"/>
        <v>38</v>
      </c>
      <c r="J47" s="49">
        <f t="shared" si="0"/>
        <v>6.33</v>
      </c>
      <c r="K47" s="50" t="e">
        <f>RANK(J47,$J$10:$J$139,0)+COUNTIF($J$10:J47,J47)-1</f>
        <v>#REF!</v>
      </c>
      <c r="L47" s="44" t="s">
        <v>84</v>
      </c>
      <c r="M47" s="44" t="s">
        <v>84</v>
      </c>
      <c r="N47" s="44" t="s">
        <v>84</v>
      </c>
      <c r="O47" s="33">
        <f t="shared" si="3"/>
        <v>5</v>
      </c>
      <c r="P47" s="42" t="str">
        <f t="shared" si="1"/>
        <v>F5</v>
      </c>
    </row>
    <row r="48" spans="1:16" s="19" customFormat="1" ht="17.45" customHeight="1">
      <c r="A48" s="24">
        <f>'विद्य्र्थ्याची माहिती'!A48</f>
        <v>39</v>
      </c>
      <c r="B48" s="25">
        <f>'विद्य्र्थ्याची माहिती'!B48</f>
        <v>0</v>
      </c>
      <c r="C48" s="33">
        <f>प्र.भाषा!H48</f>
        <v>0</v>
      </c>
      <c r="D48" s="33">
        <f>NSQF!N48</f>
        <v>38</v>
      </c>
      <c r="E48" s="33">
        <f>'तृ. भाषा'!H48</f>
        <v>0</v>
      </c>
      <c r="F48" s="33">
        <f>गणित!L48</f>
        <v>0</v>
      </c>
      <c r="G48" s="33">
        <f>'विज्ञान '!L48</f>
        <v>0</v>
      </c>
      <c r="H48" s="44">
        <f>'समाज शास्र'!L48</f>
        <v>0</v>
      </c>
      <c r="I48" s="33">
        <f t="shared" si="4"/>
        <v>38</v>
      </c>
      <c r="J48" s="49">
        <f t="shared" si="0"/>
        <v>6.33</v>
      </c>
      <c r="K48" s="50" t="e">
        <f>RANK(J48,$J$10:$J$139,0)+COUNTIF($J$10:J48,J48)-1</f>
        <v>#REF!</v>
      </c>
      <c r="L48" s="44" t="s">
        <v>84</v>
      </c>
      <c r="M48" s="44" t="s">
        <v>84</v>
      </c>
      <c r="N48" s="44" t="s">
        <v>84</v>
      </c>
      <c r="O48" s="33">
        <f t="shared" si="3"/>
        <v>5</v>
      </c>
      <c r="P48" s="42" t="str">
        <f t="shared" si="1"/>
        <v>F5</v>
      </c>
    </row>
    <row r="49" spans="1:16" s="19" customFormat="1" ht="17.45" customHeight="1">
      <c r="A49" s="24">
        <f>'विद्य्र्थ्याची माहिती'!A49</f>
        <v>40</v>
      </c>
      <c r="B49" s="25">
        <f>'विद्य्र्थ्याची माहिती'!B49</f>
        <v>0</v>
      </c>
      <c r="C49" s="33">
        <f>प्र.भाषा!H49</f>
        <v>0</v>
      </c>
      <c r="D49" s="33">
        <f>NSQF!N49</f>
        <v>39</v>
      </c>
      <c r="E49" s="33">
        <f>'तृ. भाषा'!H49</f>
        <v>0</v>
      </c>
      <c r="F49" s="33">
        <f>गणित!L49</f>
        <v>0</v>
      </c>
      <c r="G49" s="33">
        <f>'विज्ञान '!L49</f>
        <v>0</v>
      </c>
      <c r="H49" s="44">
        <f>'समाज शास्र'!L49</f>
        <v>0</v>
      </c>
      <c r="I49" s="33">
        <f t="shared" si="4"/>
        <v>39</v>
      </c>
      <c r="J49" s="49">
        <f t="shared" si="0"/>
        <v>6.5</v>
      </c>
      <c r="K49" s="50" t="e">
        <f>RANK(J49,$J$10:$J$139,0)+COUNTIF($J$10:J49,J49)-1</f>
        <v>#REF!</v>
      </c>
      <c r="L49" s="44" t="s">
        <v>84</v>
      </c>
      <c r="M49" s="44" t="s">
        <v>84</v>
      </c>
      <c r="N49" s="44" t="s">
        <v>84</v>
      </c>
      <c r="O49" s="33">
        <f t="shared" si="3"/>
        <v>5</v>
      </c>
      <c r="P49" s="42" t="str">
        <f t="shared" si="1"/>
        <v>F5</v>
      </c>
    </row>
    <row r="50" spans="1:16" s="19" customFormat="1" ht="17.45" customHeight="1">
      <c r="A50" s="24">
        <f>'विद्य्र्थ्याची माहिती'!A50</f>
        <v>41</v>
      </c>
      <c r="B50" s="25">
        <f>'विद्य्र्थ्याची माहिती'!B50</f>
        <v>0</v>
      </c>
      <c r="C50" s="33">
        <f>प्र.भाषा!H50</f>
        <v>0</v>
      </c>
      <c r="D50" s="33">
        <f>NSQF!N50</f>
        <v>39</v>
      </c>
      <c r="E50" s="33">
        <f>'तृ. भाषा'!H50</f>
        <v>0</v>
      </c>
      <c r="F50" s="33">
        <f>गणित!L50</f>
        <v>0</v>
      </c>
      <c r="G50" s="33">
        <f>'विज्ञान '!L50</f>
        <v>0</v>
      </c>
      <c r="H50" s="44">
        <f>'समाज शास्र'!L50</f>
        <v>0</v>
      </c>
      <c r="I50" s="33">
        <f t="shared" si="4"/>
        <v>39</v>
      </c>
      <c r="J50" s="49">
        <f t="shared" si="0"/>
        <v>6.5</v>
      </c>
      <c r="K50" s="50" t="e">
        <f>RANK(J50,$J$10:$J$139,0)+COUNTIF($J$10:J50,J50)-1</f>
        <v>#REF!</v>
      </c>
      <c r="L50" s="44" t="s">
        <v>84</v>
      </c>
      <c r="M50" s="44" t="s">
        <v>84</v>
      </c>
      <c r="N50" s="44" t="s">
        <v>84</v>
      </c>
      <c r="O50" s="33">
        <f t="shared" si="3"/>
        <v>5</v>
      </c>
      <c r="P50" s="42" t="str">
        <f t="shared" si="1"/>
        <v>F5</v>
      </c>
    </row>
    <row r="51" spans="1:16" s="19" customFormat="1" ht="17.45" customHeight="1">
      <c r="A51" s="24">
        <f>'विद्य्र्थ्याची माहिती'!A51</f>
        <v>42</v>
      </c>
      <c r="B51" s="25">
        <f>'विद्य्र्थ्याची माहिती'!B51</f>
        <v>0</v>
      </c>
      <c r="C51" s="33">
        <f>प्र.भाषा!H51</f>
        <v>0</v>
      </c>
      <c r="D51" s="33">
        <f>NSQF!N51</f>
        <v>40</v>
      </c>
      <c r="E51" s="33">
        <f>'तृ. भाषा'!H51</f>
        <v>0</v>
      </c>
      <c r="F51" s="33">
        <f>गणित!L51</f>
        <v>0</v>
      </c>
      <c r="G51" s="33">
        <f>'विज्ञान '!L51</f>
        <v>0</v>
      </c>
      <c r="H51" s="44">
        <f>'समाज शास्र'!L51</f>
        <v>0</v>
      </c>
      <c r="I51" s="33">
        <f t="shared" si="4"/>
        <v>40</v>
      </c>
      <c r="J51" s="49">
        <f t="shared" si="0"/>
        <v>6.67</v>
      </c>
      <c r="K51" s="50" t="e">
        <f>RANK(J51,$J$10:$J$139,0)+COUNTIF($J$10:J51,J51)-1</f>
        <v>#REF!</v>
      </c>
      <c r="L51" s="44" t="s">
        <v>84</v>
      </c>
      <c r="M51" s="44" t="s">
        <v>84</v>
      </c>
      <c r="N51" s="44" t="s">
        <v>84</v>
      </c>
      <c r="O51" s="33">
        <f t="shared" si="3"/>
        <v>5</v>
      </c>
      <c r="P51" s="42" t="str">
        <f t="shared" si="1"/>
        <v>F5</v>
      </c>
    </row>
    <row r="52" spans="1:16" s="19" customFormat="1" ht="17.45" customHeight="1">
      <c r="A52" s="24">
        <f>'विद्य्र्थ्याची माहिती'!A52</f>
        <v>43</v>
      </c>
      <c r="B52" s="25">
        <f>'विद्य्र्थ्याची माहिती'!B52</f>
        <v>0</v>
      </c>
      <c r="C52" s="33">
        <f>प्र.भाषा!H52</f>
        <v>0</v>
      </c>
      <c r="D52" s="33">
        <f>NSQF!N52</f>
        <v>40</v>
      </c>
      <c r="E52" s="33">
        <f>'तृ. भाषा'!H52</f>
        <v>0</v>
      </c>
      <c r="F52" s="33">
        <f>गणित!L52</f>
        <v>0</v>
      </c>
      <c r="G52" s="33">
        <f>'विज्ञान '!L52</f>
        <v>0</v>
      </c>
      <c r="H52" s="44">
        <f>'समाज शास्र'!L52</f>
        <v>0</v>
      </c>
      <c r="I52" s="33">
        <f t="shared" si="4"/>
        <v>40</v>
      </c>
      <c r="J52" s="49">
        <f t="shared" si="0"/>
        <v>6.67</v>
      </c>
      <c r="K52" s="50" t="e">
        <f>RANK(J52,$J$10:$J$139,0)+COUNTIF($J$10:J52,J52)-1</f>
        <v>#REF!</v>
      </c>
      <c r="L52" s="44" t="s">
        <v>84</v>
      </c>
      <c r="M52" s="44" t="s">
        <v>84</v>
      </c>
      <c r="N52" s="44" t="s">
        <v>84</v>
      </c>
      <c r="O52" s="33">
        <f t="shared" si="3"/>
        <v>5</v>
      </c>
      <c r="P52" s="42" t="str">
        <f t="shared" si="1"/>
        <v>F5</v>
      </c>
    </row>
    <row r="53" spans="1:16" s="19" customFormat="1" ht="17.45" customHeight="1">
      <c r="A53" s="24">
        <f>'विद्य्र्थ्याची माहिती'!A53</f>
        <v>44</v>
      </c>
      <c r="B53" s="25">
        <f>'विद्य्र्थ्याची माहिती'!B53</f>
        <v>0</v>
      </c>
      <c r="C53" s="33">
        <f>प्र.भाषा!H53</f>
        <v>0</v>
      </c>
      <c r="D53" s="33">
        <f>NSQF!N53</f>
        <v>40</v>
      </c>
      <c r="E53" s="33">
        <f>'तृ. भाषा'!H53</f>
        <v>0</v>
      </c>
      <c r="F53" s="33">
        <f>गणित!L53</f>
        <v>0</v>
      </c>
      <c r="G53" s="33">
        <f>'विज्ञान '!L53</f>
        <v>0</v>
      </c>
      <c r="H53" s="44">
        <f>'समाज शास्र'!L53</f>
        <v>0</v>
      </c>
      <c r="I53" s="33">
        <f t="shared" si="4"/>
        <v>40</v>
      </c>
      <c r="J53" s="49">
        <f t="shared" si="0"/>
        <v>6.67</v>
      </c>
      <c r="K53" s="50" t="e">
        <f>RANK(J53,$J$10:$J$139,0)+COUNTIF($J$10:J53,J53)-1</f>
        <v>#REF!</v>
      </c>
      <c r="L53" s="44" t="s">
        <v>84</v>
      </c>
      <c r="M53" s="44" t="s">
        <v>84</v>
      </c>
      <c r="N53" s="44" t="s">
        <v>84</v>
      </c>
      <c r="O53" s="33">
        <f t="shared" si="3"/>
        <v>5</v>
      </c>
      <c r="P53" s="42" t="str">
        <f t="shared" si="1"/>
        <v>F5</v>
      </c>
    </row>
    <row r="54" spans="1:16" s="19" customFormat="1" ht="17.45" customHeight="1">
      <c r="A54" s="24">
        <f>'विद्य्र्थ्याची माहिती'!A54</f>
        <v>45</v>
      </c>
      <c r="B54" s="25">
        <f>'विद्य्र्थ्याची माहिती'!B54</f>
        <v>0</v>
      </c>
      <c r="C54" s="33">
        <f>प्र.भाषा!H54</f>
        <v>0</v>
      </c>
      <c r="D54" s="33">
        <f>NSQF!N54</f>
        <v>41</v>
      </c>
      <c r="E54" s="33">
        <f>'तृ. भाषा'!H54</f>
        <v>0</v>
      </c>
      <c r="F54" s="33">
        <f>गणित!L54</f>
        <v>0</v>
      </c>
      <c r="G54" s="33">
        <f>'विज्ञान '!L54</f>
        <v>0</v>
      </c>
      <c r="H54" s="44">
        <f>'समाज शास्र'!L54</f>
        <v>0</v>
      </c>
      <c r="I54" s="33">
        <f t="shared" si="4"/>
        <v>41</v>
      </c>
      <c r="J54" s="49">
        <f t="shared" si="0"/>
        <v>6.83</v>
      </c>
      <c r="K54" s="50" t="e">
        <f>RANK(J54,$J$10:$J$139,0)+COUNTIF($J$10:J54,J54)-1</f>
        <v>#REF!</v>
      </c>
      <c r="L54" s="44" t="s">
        <v>84</v>
      </c>
      <c r="M54" s="44" t="s">
        <v>84</v>
      </c>
      <c r="N54" s="44" t="s">
        <v>84</v>
      </c>
      <c r="O54" s="33">
        <f t="shared" si="3"/>
        <v>5</v>
      </c>
      <c r="P54" s="42" t="str">
        <f t="shared" si="1"/>
        <v>F5</v>
      </c>
    </row>
    <row r="55" spans="1:16" s="19" customFormat="1" ht="17.45" customHeight="1">
      <c r="A55" s="24">
        <f>'विद्य्र्थ्याची माहिती'!A55</f>
        <v>46</v>
      </c>
      <c r="B55" s="25">
        <f>'विद्य्र्थ्याची माहिती'!B55</f>
        <v>0</v>
      </c>
      <c r="C55" s="33">
        <f>प्र.भाषा!H55</f>
        <v>0</v>
      </c>
      <c r="D55" s="33">
        <f>NSQF!N55</f>
        <v>41</v>
      </c>
      <c r="E55" s="33">
        <f>'तृ. भाषा'!H55</f>
        <v>0</v>
      </c>
      <c r="F55" s="33">
        <f>गणित!L55</f>
        <v>0</v>
      </c>
      <c r="G55" s="33">
        <f>'विज्ञान '!L55</f>
        <v>0</v>
      </c>
      <c r="H55" s="44">
        <f>'समाज शास्र'!L55</f>
        <v>0</v>
      </c>
      <c r="I55" s="33">
        <f t="shared" si="4"/>
        <v>41</v>
      </c>
      <c r="J55" s="49">
        <f t="shared" si="0"/>
        <v>6.83</v>
      </c>
      <c r="K55" s="50" t="e">
        <f>RANK(J55,$J$10:$J$139,0)+COUNTIF($J$10:J55,J55)-1</f>
        <v>#REF!</v>
      </c>
      <c r="L55" s="44" t="s">
        <v>84</v>
      </c>
      <c r="M55" s="44" t="s">
        <v>84</v>
      </c>
      <c r="N55" s="44" t="s">
        <v>84</v>
      </c>
      <c r="O55" s="33">
        <f t="shared" si="3"/>
        <v>5</v>
      </c>
      <c r="P55" s="42" t="str">
        <f t="shared" si="1"/>
        <v>F5</v>
      </c>
    </row>
    <row r="56" spans="1:16" s="19" customFormat="1" ht="17.45" customHeight="1">
      <c r="A56" s="24">
        <f>'विद्य्र्थ्याची माहिती'!A56</f>
        <v>47</v>
      </c>
      <c r="B56" s="25">
        <f>'विद्य्र्थ्याची माहिती'!B56</f>
        <v>0</v>
      </c>
      <c r="C56" s="33">
        <f>प्र.भाषा!H56</f>
        <v>0</v>
      </c>
      <c r="D56" s="33">
        <f>NSQF!N56</f>
        <v>41</v>
      </c>
      <c r="E56" s="33">
        <f>'तृ. भाषा'!H56</f>
        <v>0</v>
      </c>
      <c r="F56" s="33">
        <f>गणित!L56</f>
        <v>0</v>
      </c>
      <c r="G56" s="33">
        <f>'विज्ञान '!L56</f>
        <v>0</v>
      </c>
      <c r="H56" s="44">
        <f>'समाज शास्र'!L56</f>
        <v>0</v>
      </c>
      <c r="I56" s="33">
        <f t="shared" si="4"/>
        <v>41</v>
      </c>
      <c r="J56" s="49">
        <f t="shared" si="0"/>
        <v>6.83</v>
      </c>
      <c r="K56" s="50" t="e">
        <f>RANK(J56,$J$10:$J$139,0)+COUNTIF($J$10:J56,J56)-1</f>
        <v>#REF!</v>
      </c>
      <c r="L56" s="44" t="s">
        <v>84</v>
      </c>
      <c r="M56" s="44" t="s">
        <v>84</v>
      </c>
      <c r="N56" s="44" t="s">
        <v>84</v>
      </c>
      <c r="O56" s="33">
        <f t="shared" si="3"/>
        <v>5</v>
      </c>
      <c r="P56" s="42" t="str">
        <f t="shared" si="1"/>
        <v>F5</v>
      </c>
    </row>
    <row r="57" spans="1:16" s="19" customFormat="1" ht="17.45" customHeight="1">
      <c r="A57" s="24">
        <f>'विद्य्र्थ्याची माहिती'!A57</f>
        <v>48</v>
      </c>
      <c r="B57" s="25">
        <f>'विद्य्र्थ्याची माहिती'!B57</f>
        <v>0</v>
      </c>
      <c r="C57" s="33">
        <f>प्र.भाषा!H57</f>
        <v>0</v>
      </c>
      <c r="D57" s="33">
        <f>NSQF!N57</f>
        <v>42</v>
      </c>
      <c r="E57" s="33">
        <f>'तृ. भाषा'!H57</f>
        <v>0</v>
      </c>
      <c r="F57" s="33">
        <f>गणित!L57</f>
        <v>0</v>
      </c>
      <c r="G57" s="33">
        <f>'विज्ञान '!L57</f>
        <v>0</v>
      </c>
      <c r="H57" s="44">
        <f>'समाज शास्र'!L57</f>
        <v>0</v>
      </c>
      <c r="I57" s="33">
        <f t="shared" si="4"/>
        <v>42</v>
      </c>
      <c r="J57" s="49">
        <f t="shared" si="0"/>
        <v>7</v>
      </c>
      <c r="K57" s="50" t="e">
        <f>RANK(J57,$J$10:$J$139,0)+COUNTIF($J$10:J57,J57)-1</f>
        <v>#REF!</v>
      </c>
      <c r="L57" s="44" t="s">
        <v>84</v>
      </c>
      <c r="M57" s="44" t="s">
        <v>84</v>
      </c>
      <c r="N57" s="44" t="s">
        <v>84</v>
      </c>
      <c r="O57" s="33">
        <f t="shared" si="3"/>
        <v>5</v>
      </c>
      <c r="P57" s="42" t="str">
        <f t="shared" si="1"/>
        <v>F5</v>
      </c>
    </row>
    <row r="58" spans="1:16" s="19" customFormat="1" ht="17.45" customHeight="1">
      <c r="A58" s="24">
        <f>'विद्य्र्थ्याची माहिती'!A58</f>
        <v>49</v>
      </c>
      <c r="B58" s="25">
        <f>'विद्य्र्थ्याची माहिती'!B58</f>
        <v>0</v>
      </c>
      <c r="C58" s="33">
        <f>प्र.भाषा!H58</f>
        <v>0</v>
      </c>
      <c r="D58" s="33">
        <f>NSQF!N58</f>
        <v>42</v>
      </c>
      <c r="E58" s="33">
        <f>'तृ. भाषा'!H58</f>
        <v>0</v>
      </c>
      <c r="F58" s="33">
        <f>गणित!L58</f>
        <v>0</v>
      </c>
      <c r="G58" s="33">
        <f>'विज्ञान '!L58</f>
        <v>0</v>
      </c>
      <c r="H58" s="44">
        <f>'समाज शास्र'!L58</f>
        <v>0</v>
      </c>
      <c r="I58" s="33">
        <f t="shared" si="4"/>
        <v>42</v>
      </c>
      <c r="J58" s="49">
        <f t="shared" si="0"/>
        <v>7</v>
      </c>
      <c r="K58" s="50" t="e">
        <f>RANK(J58,$J$10:$J$139,0)+COUNTIF($J$10:J58,J58)-1</f>
        <v>#REF!</v>
      </c>
      <c r="L58" s="44" t="s">
        <v>84</v>
      </c>
      <c r="M58" s="44" t="s">
        <v>84</v>
      </c>
      <c r="N58" s="44" t="s">
        <v>84</v>
      </c>
      <c r="O58" s="33">
        <f t="shared" si="3"/>
        <v>5</v>
      </c>
      <c r="P58" s="42" t="str">
        <f t="shared" si="1"/>
        <v>F5</v>
      </c>
    </row>
    <row r="59" spans="1:16" s="19" customFormat="1" ht="17.45" customHeight="1">
      <c r="A59" s="24">
        <f>'विद्य्र्थ्याची माहिती'!A59</f>
        <v>50</v>
      </c>
      <c r="B59" s="25">
        <f>'विद्य्र्थ्याची माहिती'!B59</f>
        <v>0</v>
      </c>
      <c r="C59" s="33">
        <f>प्र.भाषा!H59</f>
        <v>0</v>
      </c>
      <c r="D59" s="33">
        <f>NSQF!N59</f>
        <v>43</v>
      </c>
      <c r="E59" s="33">
        <f>'तृ. भाषा'!H59</f>
        <v>0</v>
      </c>
      <c r="F59" s="33">
        <f>गणित!L59</f>
        <v>0</v>
      </c>
      <c r="G59" s="33">
        <f>'विज्ञान '!L59</f>
        <v>0</v>
      </c>
      <c r="H59" s="44">
        <f>'समाज शास्र'!L59</f>
        <v>0</v>
      </c>
      <c r="I59" s="33">
        <f t="shared" si="4"/>
        <v>43</v>
      </c>
      <c r="J59" s="49">
        <f t="shared" si="0"/>
        <v>7.17</v>
      </c>
      <c r="K59" s="50" t="e">
        <f>RANK(J59,$J$10:$J$139,0)+COUNTIF($J$10:J59,J59)-1</f>
        <v>#REF!</v>
      </c>
      <c r="L59" s="44" t="s">
        <v>84</v>
      </c>
      <c r="M59" s="44" t="s">
        <v>84</v>
      </c>
      <c r="N59" s="44" t="s">
        <v>84</v>
      </c>
      <c r="O59" s="33">
        <f t="shared" si="3"/>
        <v>5</v>
      </c>
      <c r="P59" s="42" t="str">
        <f t="shared" si="1"/>
        <v>F5</v>
      </c>
    </row>
    <row r="60" spans="1:16" s="19" customFormat="1" ht="17.45" customHeight="1">
      <c r="A60" s="24">
        <f>'विद्य्र्थ्याची माहिती'!A60</f>
        <v>51</v>
      </c>
      <c r="B60" s="25">
        <f>'विद्य्र्थ्याची माहिती'!B60</f>
        <v>0</v>
      </c>
      <c r="C60" s="33">
        <f>प्र.भाषा!H60</f>
        <v>0</v>
      </c>
      <c r="D60" s="33">
        <f>NSQF!N60</f>
        <v>43</v>
      </c>
      <c r="E60" s="33">
        <f>'तृ. भाषा'!H60</f>
        <v>0</v>
      </c>
      <c r="F60" s="33">
        <f>गणित!L60</f>
        <v>0</v>
      </c>
      <c r="G60" s="33">
        <f>'विज्ञान '!L60</f>
        <v>0</v>
      </c>
      <c r="H60" s="44">
        <f>'समाज शास्र'!L60</f>
        <v>0</v>
      </c>
      <c r="I60" s="33">
        <f t="shared" si="4"/>
        <v>43</v>
      </c>
      <c r="J60" s="49">
        <f t="shared" si="0"/>
        <v>7.17</v>
      </c>
      <c r="K60" s="50" t="e">
        <f>RANK(J60,$J$10:$J$139,0)+COUNTIF($J$10:J60,J60)-1</f>
        <v>#REF!</v>
      </c>
      <c r="L60" s="44" t="s">
        <v>84</v>
      </c>
      <c r="M60" s="44" t="s">
        <v>84</v>
      </c>
      <c r="N60" s="44" t="s">
        <v>84</v>
      </c>
      <c r="O60" s="33">
        <f t="shared" si="3"/>
        <v>5</v>
      </c>
      <c r="P60" s="42" t="str">
        <f t="shared" si="1"/>
        <v>F5</v>
      </c>
    </row>
    <row r="61" spans="1:16" s="19" customFormat="1" ht="17.45" customHeight="1">
      <c r="A61" s="24">
        <f>'विद्य्र्थ्याची माहिती'!A61</f>
        <v>52</v>
      </c>
      <c r="B61" s="25">
        <f>'विद्य्र्थ्याची माहिती'!B61</f>
        <v>0</v>
      </c>
      <c r="C61" s="33">
        <f>प्र.भाषा!H61</f>
        <v>0</v>
      </c>
      <c r="D61" s="33">
        <f>NSQF!N61</f>
        <v>43</v>
      </c>
      <c r="E61" s="33">
        <f>'तृ. भाषा'!H61</f>
        <v>0</v>
      </c>
      <c r="F61" s="33">
        <f>गणित!L61</f>
        <v>0</v>
      </c>
      <c r="G61" s="33">
        <f>'विज्ञान '!L61</f>
        <v>0</v>
      </c>
      <c r="H61" s="44">
        <f>'समाज शास्र'!L61</f>
        <v>0</v>
      </c>
      <c r="I61" s="33">
        <f t="shared" si="4"/>
        <v>43</v>
      </c>
      <c r="J61" s="49">
        <f t="shared" si="0"/>
        <v>7.17</v>
      </c>
      <c r="K61" s="50" t="e">
        <f>RANK(J61,$J$10:$J$139,0)+COUNTIF($J$10:J61,J61)-1</f>
        <v>#REF!</v>
      </c>
      <c r="L61" s="44" t="s">
        <v>84</v>
      </c>
      <c r="M61" s="44" t="s">
        <v>84</v>
      </c>
      <c r="N61" s="44" t="s">
        <v>84</v>
      </c>
      <c r="O61" s="33">
        <f t="shared" si="3"/>
        <v>5</v>
      </c>
      <c r="P61" s="42" t="str">
        <f t="shared" si="1"/>
        <v>F5</v>
      </c>
    </row>
    <row r="62" spans="1:16" s="19" customFormat="1" ht="17.45" customHeight="1">
      <c r="A62" s="24">
        <f>'विद्य्र्थ्याची माहिती'!A62</f>
        <v>53</v>
      </c>
      <c r="B62" s="25">
        <f>'विद्य्र्थ्याची माहिती'!B62</f>
        <v>0</v>
      </c>
      <c r="C62" s="33">
        <f>प्र.भाषा!H62</f>
        <v>0</v>
      </c>
      <c r="D62" s="33">
        <f>NSQF!N62</f>
        <v>44</v>
      </c>
      <c r="E62" s="33">
        <f>'तृ. भाषा'!H62</f>
        <v>0</v>
      </c>
      <c r="F62" s="33">
        <f>गणित!L62</f>
        <v>0</v>
      </c>
      <c r="G62" s="33">
        <f>'विज्ञान '!L62</f>
        <v>0</v>
      </c>
      <c r="H62" s="44">
        <f>'समाज शास्र'!L62</f>
        <v>0</v>
      </c>
      <c r="I62" s="33">
        <f t="shared" si="4"/>
        <v>44</v>
      </c>
      <c r="J62" s="49">
        <f t="shared" si="0"/>
        <v>7.33</v>
      </c>
      <c r="K62" s="50" t="e">
        <f>RANK(J62,$J$10:$J$139,0)+COUNTIF($J$10:J62,J62)-1</f>
        <v>#REF!</v>
      </c>
      <c r="L62" s="44" t="s">
        <v>84</v>
      </c>
      <c r="M62" s="44" t="s">
        <v>84</v>
      </c>
      <c r="N62" s="44" t="s">
        <v>84</v>
      </c>
      <c r="O62" s="33">
        <f t="shared" si="3"/>
        <v>5</v>
      </c>
      <c r="P62" s="42" t="str">
        <f t="shared" si="1"/>
        <v>F5</v>
      </c>
    </row>
    <row r="63" spans="1:16" s="19" customFormat="1" ht="17.45" customHeight="1">
      <c r="A63" s="24">
        <f>'विद्य्र्थ्याची माहिती'!A63</f>
        <v>54</v>
      </c>
      <c r="B63" s="25">
        <f>'विद्य्र्थ्याची माहिती'!B63</f>
        <v>0</v>
      </c>
      <c r="C63" s="33">
        <f>प्र.भाषा!H63</f>
        <v>0</v>
      </c>
      <c r="D63" s="33">
        <f>NSQF!N63</f>
        <v>44</v>
      </c>
      <c r="E63" s="33">
        <f>'तृ. भाषा'!H63</f>
        <v>0</v>
      </c>
      <c r="F63" s="33">
        <f>गणित!L63</f>
        <v>0</v>
      </c>
      <c r="G63" s="33">
        <f>'विज्ञान '!L63</f>
        <v>0</v>
      </c>
      <c r="H63" s="44">
        <f>'समाज शास्र'!L63</f>
        <v>0</v>
      </c>
      <c r="I63" s="33">
        <f t="shared" si="4"/>
        <v>44</v>
      </c>
      <c r="J63" s="49">
        <f t="shared" si="0"/>
        <v>7.33</v>
      </c>
      <c r="K63" s="50" t="e">
        <f>RANK(J63,$J$10:$J$139,0)+COUNTIF($J$10:J63,J63)-1</f>
        <v>#REF!</v>
      </c>
      <c r="L63" s="44" t="s">
        <v>84</v>
      </c>
      <c r="M63" s="44" t="s">
        <v>84</v>
      </c>
      <c r="N63" s="44" t="s">
        <v>84</v>
      </c>
      <c r="O63" s="33">
        <f t="shared" si="3"/>
        <v>5</v>
      </c>
      <c r="P63" s="42" t="str">
        <f t="shared" si="1"/>
        <v>F5</v>
      </c>
    </row>
    <row r="64" spans="1:16" s="19" customFormat="1" ht="17.45" customHeight="1">
      <c r="A64" s="24">
        <f>'विद्य्र्थ्याची माहिती'!A64</f>
        <v>55</v>
      </c>
      <c r="B64" s="25">
        <f>'विद्य्र्थ्याची माहिती'!B64</f>
        <v>0</v>
      </c>
      <c r="C64" s="33">
        <f>प्र.भाषा!H64</f>
        <v>0</v>
      </c>
      <c r="D64" s="33">
        <f>NSQF!N64</f>
        <v>44</v>
      </c>
      <c r="E64" s="33">
        <f>'तृ. भाषा'!H64</f>
        <v>0</v>
      </c>
      <c r="F64" s="33">
        <f>गणित!L64</f>
        <v>0</v>
      </c>
      <c r="G64" s="33">
        <f>'विज्ञान '!L64</f>
        <v>0</v>
      </c>
      <c r="H64" s="44">
        <f>'समाज शास्र'!L64</f>
        <v>0</v>
      </c>
      <c r="I64" s="33">
        <f t="shared" si="4"/>
        <v>44</v>
      </c>
      <c r="J64" s="49">
        <f t="shared" si="0"/>
        <v>7.33</v>
      </c>
      <c r="K64" s="50" t="e">
        <f>RANK(J64,$J$10:$J$139,0)+COUNTIF($J$10:J64,J64)-1</f>
        <v>#REF!</v>
      </c>
      <c r="L64" s="44" t="s">
        <v>84</v>
      </c>
      <c r="M64" s="44" t="s">
        <v>84</v>
      </c>
      <c r="N64" s="44" t="s">
        <v>84</v>
      </c>
      <c r="O64" s="33">
        <f t="shared" si="3"/>
        <v>5</v>
      </c>
      <c r="P64" s="42" t="str">
        <f t="shared" si="1"/>
        <v>F5</v>
      </c>
    </row>
    <row r="65" spans="1:16" s="19" customFormat="1" ht="17.45" customHeight="1">
      <c r="A65" s="24">
        <f>'विद्य्र्थ्याची माहिती'!A65</f>
        <v>56</v>
      </c>
      <c r="B65" s="25">
        <f>'विद्य्र्थ्याची माहिती'!B65</f>
        <v>0</v>
      </c>
      <c r="C65" s="33">
        <f>प्र.भाषा!H65</f>
        <v>0</v>
      </c>
      <c r="D65" s="33">
        <f>NSQF!N65</f>
        <v>45</v>
      </c>
      <c r="E65" s="33">
        <f>'तृ. भाषा'!H65</f>
        <v>0</v>
      </c>
      <c r="F65" s="33">
        <f>गणित!L65</f>
        <v>0</v>
      </c>
      <c r="G65" s="33">
        <f>'विज्ञान '!L65</f>
        <v>0</v>
      </c>
      <c r="H65" s="44">
        <f>'समाज शास्र'!L65</f>
        <v>0</v>
      </c>
      <c r="I65" s="33">
        <f t="shared" si="4"/>
        <v>45</v>
      </c>
      <c r="J65" s="49">
        <f t="shared" si="0"/>
        <v>7.5</v>
      </c>
      <c r="K65" s="50" t="e">
        <f>RANK(J65,$J$10:$J$139,0)+COUNTIF($J$10:J65,J65)-1</f>
        <v>#REF!</v>
      </c>
      <c r="L65" s="44" t="s">
        <v>84</v>
      </c>
      <c r="M65" s="44" t="s">
        <v>84</v>
      </c>
      <c r="N65" s="44" t="s">
        <v>84</v>
      </c>
      <c r="O65" s="33">
        <f t="shared" si="3"/>
        <v>5</v>
      </c>
      <c r="P65" s="42" t="str">
        <f t="shared" si="1"/>
        <v>F5</v>
      </c>
    </row>
    <row r="66" spans="1:16" s="19" customFormat="1" ht="17.45" customHeight="1">
      <c r="A66" s="24">
        <f>'विद्य्र्थ्याची माहिती'!A66</f>
        <v>57</v>
      </c>
      <c r="B66" s="25">
        <f>'विद्य्र्थ्याची माहिती'!B66</f>
        <v>0</v>
      </c>
      <c r="C66" s="33">
        <f>प्र.भाषा!H66</f>
        <v>0</v>
      </c>
      <c r="D66" s="33">
        <f>NSQF!N66</f>
        <v>45</v>
      </c>
      <c r="E66" s="33">
        <f>'तृ. भाषा'!H66</f>
        <v>0</v>
      </c>
      <c r="F66" s="33">
        <f>गणित!L66</f>
        <v>0</v>
      </c>
      <c r="G66" s="33">
        <f>'विज्ञान '!L66</f>
        <v>0</v>
      </c>
      <c r="H66" s="44">
        <f>'समाज शास्र'!L66</f>
        <v>0</v>
      </c>
      <c r="I66" s="33">
        <f t="shared" si="4"/>
        <v>45</v>
      </c>
      <c r="J66" s="49">
        <f t="shared" si="0"/>
        <v>7.5</v>
      </c>
      <c r="K66" s="50" t="e">
        <f>RANK(J66,$J$10:$J$139,0)+COUNTIF($J$10:J66,J66)-1</f>
        <v>#REF!</v>
      </c>
      <c r="L66" s="44" t="s">
        <v>84</v>
      </c>
      <c r="M66" s="44" t="s">
        <v>84</v>
      </c>
      <c r="N66" s="44" t="s">
        <v>84</v>
      </c>
      <c r="O66" s="33">
        <f t="shared" si="3"/>
        <v>5</v>
      </c>
      <c r="P66" s="42" t="str">
        <f t="shared" si="1"/>
        <v>F5</v>
      </c>
    </row>
    <row r="67" spans="1:16" s="19" customFormat="1" ht="17.45" customHeight="1">
      <c r="A67" s="24">
        <f>'विद्य्र्थ्याची माहिती'!A67</f>
        <v>58</v>
      </c>
      <c r="B67" s="25">
        <f>'विद्य्र्थ्याची माहिती'!B67</f>
        <v>0</v>
      </c>
      <c r="C67" s="33">
        <f>प्र.भाषा!H67</f>
        <v>0</v>
      </c>
      <c r="D67" s="33">
        <f>NSQF!N67</f>
        <v>46</v>
      </c>
      <c r="E67" s="33">
        <f>'तृ. भाषा'!H67</f>
        <v>0</v>
      </c>
      <c r="F67" s="33">
        <f>गणित!L67</f>
        <v>0</v>
      </c>
      <c r="G67" s="33">
        <f>'विज्ञान '!L67</f>
        <v>0</v>
      </c>
      <c r="H67" s="44">
        <f>'समाज शास्र'!L67</f>
        <v>0</v>
      </c>
      <c r="I67" s="33">
        <f t="shared" si="4"/>
        <v>46</v>
      </c>
      <c r="J67" s="49">
        <f t="shared" si="0"/>
        <v>7.67</v>
      </c>
      <c r="K67" s="50" t="e">
        <f>RANK(J67,$J$10:$J$139,0)+COUNTIF($J$10:J67,J67)-1</f>
        <v>#REF!</v>
      </c>
      <c r="L67" s="44" t="s">
        <v>84</v>
      </c>
      <c r="M67" s="44" t="s">
        <v>84</v>
      </c>
      <c r="N67" s="44" t="s">
        <v>84</v>
      </c>
      <c r="O67" s="33">
        <f t="shared" si="3"/>
        <v>5</v>
      </c>
      <c r="P67" s="42" t="str">
        <f t="shared" si="1"/>
        <v>F5</v>
      </c>
    </row>
    <row r="68" spans="1:16" s="19" customFormat="1" ht="17.45" customHeight="1">
      <c r="A68" s="24">
        <f>'विद्य्र्थ्याची माहिती'!A68</f>
        <v>59</v>
      </c>
      <c r="B68" s="25">
        <f>'विद्य्र्थ्याची माहिती'!B68</f>
        <v>0</v>
      </c>
      <c r="C68" s="33">
        <f>प्र.भाषा!H68</f>
        <v>0</v>
      </c>
      <c r="D68" s="33">
        <f>NSQF!N68</f>
        <v>46</v>
      </c>
      <c r="E68" s="33">
        <f>'तृ. भाषा'!H68</f>
        <v>0</v>
      </c>
      <c r="F68" s="33">
        <f>गणित!L68</f>
        <v>0</v>
      </c>
      <c r="G68" s="33">
        <f>'विज्ञान '!L68</f>
        <v>0</v>
      </c>
      <c r="H68" s="44">
        <f>'समाज शास्र'!L68</f>
        <v>0</v>
      </c>
      <c r="I68" s="33">
        <f t="shared" si="4"/>
        <v>46</v>
      </c>
      <c r="J68" s="49">
        <f t="shared" si="0"/>
        <v>7.67</v>
      </c>
      <c r="K68" s="50" t="e">
        <f>RANK(J68,$J$10:$J$139,0)+COUNTIF($J$10:J68,J68)-1</f>
        <v>#REF!</v>
      </c>
      <c r="L68" s="44" t="s">
        <v>84</v>
      </c>
      <c r="M68" s="44" t="s">
        <v>84</v>
      </c>
      <c r="N68" s="44" t="s">
        <v>84</v>
      </c>
      <c r="O68" s="33">
        <f t="shared" si="3"/>
        <v>5</v>
      </c>
      <c r="P68" s="42" t="str">
        <f t="shared" si="1"/>
        <v>F5</v>
      </c>
    </row>
    <row r="69" spans="1:16" s="19" customFormat="1" ht="17.45" customHeight="1">
      <c r="A69" s="24">
        <f>'विद्य्र्थ्याची माहिती'!A69</f>
        <v>60</v>
      </c>
      <c r="B69" s="25">
        <f>'विद्य्र्थ्याची माहिती'!B69</f>
        <v>0</v>
      </c>
      <c r="C69" s="33">
        <f>प्र.भाषा!H69</f>
        <v>0</v>
      </c>
      <c r="D69" s="33">
        <f>NSQF!N69</f>
        <v>46</v>
      </c>
      <c r="E69" s="33">
        <f>'तृ. भाषा'!H69</f>
        <v>0</v>
      </c>
      <c r="F69" s="33">
        <f>गणित!L69</f>
        <v>0</v>
      </c>
      <c r="G69" s="33">
        <f>'विज्ञान '!L69</f>
        <v>0</v>
      </c>
      <c r="H69" s="44">
        <f>'समाज शास्र'!L69</f>
        <v>0</v>
      </c>
      <c r="I69" s="33">
        <f t="shared" si="4"/>
        <v>46</v>
      </c>
      <c r="J69" s="49">
        <f t="shared" si="0"/>
        <v>7.67</v>
      </c>
      <c r="K69" s="50" t="e">
        <f>RANK(J69,$J$10:$J$139,0)+COUNTIF($J$10:J69,J69)-1</f>
        <v>#REF!</v>
      </c>
      <c r="L69" s="44" t="s">
        <v>84</v>
      </c>
      <c r="M69" s="44" t="s">
        <v>84</v>
      </c>
      <c r="N69" s="44" t="s">
        <v>84</v>
      </c>
      <c r="O69" s="33">
        <f t="shared" si="3"/>
        <v>5</v>
      </c>
      <c r="P69" s="42" t="str">
        <f t="shared" si="1"/>
        <v>F5</v>
      </c>
    </row>
    <row r="70" spans="1:16" s="19" customFormat="1" ht="17.45" customHeight="1">
      <c r="A70" s="24" t="e">
        <f>'विद्य्र्थ्याची माहिती'!#REF!</f>
        <v>#REF!</v>
      </c>
      <c r="B70" s="25" t="e">
        <f>'विद्य्र्थ्याची माहिती'!#REF!</f>
        <v>#REF!</v>
      </c>
      <c r="C70" s="33" t="e">
        <f>प्र.भाषा!#REF!</f>
        <v>#REF!</v>
      </c>
      <c r="D70" s="33">
        <f>NSQF!N70</f>
        <v>47</v>
      </c>
      <c r="E70" s="33" t="e">
        <f>'तृ. भाषा'!#REF!</f>
        <v>#REF!</v>
      </c>
      <c r="F70" s="33" t="e">
        <f>गणित!#REF!</f>
        <v>#REF!</v>
      </c>
      <c r="G70" s="33" t="e">
        <f>'विज्ञान '!#REF!</f>
        <v>#REF!</v>
      </c>
      <c r="H70" s="44" t="e">
        <f>'समाज शास्र'!#REF!</f>
        <v>#REF!</v>
      </c>
      <c r="I70" s="33" t="e">
        <f t="shared" si="4"/>
        <v>#REF!</v>
      </c>
      <c r="J70" s="49" t="e">
        <f t="shared" si="0"/>
        <v>#REF!</v>
      </c>
      <c r="K70" s="50" t="e">
        <f>RANK(J70,$J$10:$J$139,0)+COUNTIF($J$10:J70,J70)-1</f>
        <v>#REF!</v>
      </c>
      <c r="L70" s="44" t="s">
        <v>84</v>
      </c>
      <c r="M70" s="44" t="s">
        <v>84</v>
      </c>
      <c r="N70" s="44" t="s">
        <v>84</v>
      </c>
      <c r="O70" s="33">
        <f t="shared" si="3"/>
        <v>0</v>
      </c>
      <c r="P70" s="42" t="str">
        <f t="shared" si="1"/>
        <v>Pass</v>
      </c>
    </row>
    <row r="71" spans="1:16" s="19" customFormat="1" ht="17.45" customHeight="1">
      <c r="A71" s="24" t="e">
        <f>'विद्य्र्थ्याची माहिती'!#REF!</f>
        <v>#REF!</v>
      </c>
      <c r="B71" s="25" t="e">
        <f>'विद्य्र्थ्याची माहिती'!#REF!</f>
        <v>#REF!</v>
      </c>
      <c r="C71" s="33" t="e">
        <f>प्र.भाषा!#REF!</f>
        <v>#REF!</v>
      </c>
      <c r="D71" s="33">
        <f>NSQF!N71</f>
        <v>47</v>
      </c>
      <c r="E71" s="33" t="e">
        <f>'तृ. भाषा'!#REF!</f>
        <v>#REF!</v>
      </c>
      <c r="F71" s="33" t="e">
        <f>गणित!#REF!</f>
        <v>#REF!</v>
      </c>
      <c r="G71" s="33" t="e">
        <f>'विज्ञान '!#REF!</f>
        <v>#REF!</v>
      </c>
      <c r="H71" s="44" t="e">
        <f>'समाज शास्र'!#REF!</f>
        <v>#REF!</v>
      </c>
      <c r="I71" s="33" t="e">
        <f t="shared" si="4"/>
        <v>#REF!</v>
      </c>
      <c r="J71" s="49" t="e">
        <f t="shared" si="0"/>
        <v>#REF!</v>
      </c>
      <c r="K71" s="50" t="e">
        <f>RANK(J71,$J$10:$J$139,0)+COUNTIF($J$10:J71,J71)-1</f>
        <v>#REF!</v>
      </c>
      <c r="L71" s="44" t="s">
        <v>84</v>
      </c>
      <c r="M71" s="44" t="s">
        <v>84</v>
      </c>
      <c r="N71" s="44" t="s">
        <v>84</v>
      </c>
      <c r="O71" s="33">
        <f t="shared" si="3"/>
        <v>0</v>
      </c>
      <c r="P71" s="42" t="str">
        <f t="shared" si="1"/>
        <v>Pass</v>
      </c>
    </row>
    <row r="72" spans="1:16" s="19" customFormat="1" ht="17.45" customHeight="1">
      <c r="A72" s="24" t="e">
        <f>'विद्य्र्थ्याची माहिती'!#REF!</f>
        <v>#REF!</v>
      </c>
      <c r="B72" s="25" t="e">
        <f>'विद्य्र्थ्याची माहिती'!#REF!</f>
        <v>#REF!</v>
      </c>
      <c r="C72" s="33" t="e">
        <f>प्र.भाषा!#REF!</f>
        <v>#REF!</v>
      </c>
      <c r="D72" s="33">
        <f>NSQF!N72</f>
        <v>47</v>
      </c>
      <c r="E72" s="33" t="e">
        <f>'तृ. भाषा'!#REF!</f>
        <v>#REF!</v>
      </c>
      <c r="F72" s="33" t="e">
        <f>गणित!#REF!</f>
        <v>#REF!</v>
      </c>
      <c r="G72" s="33" t="e">
        <f>'विज्ञान '!#REF!</f>
        <v>#REF!</v>
      </c>
      <c r="H72" s="44" t="e">
        <f>'समाज शास्र'!#REF!</f>
        <v>#REF!</v>
      </c>
      <c r="I72" s="33" t="e">
        <f t="shared" si="4"/>
        <v>#REF!</v>
      </c>
      <c r="J72" s="49" t="e">
        <f t="shared" si="0"/>
        <v>#REF!</v>
      </c>
      <c r="K72" s="50" t="e">
        <f>RANK(J72,$J$10:$J$139,0)+COUNTIF($J$10:J72,J72)-1</f>
        <v>#REF!</v>
      </c>
      <c r="L72" s="44" t="s">
        <v>84</v>
      </c>
      <c r="M72" s="44" t="s">
        <v>84</v>
      </c>
      <c r="N72" s="44" t="s">
        <v>84</v>
      </c>
      <c r="O72" s="33">
        <f t="shared" si="3"/>
        <v>0</v>
      </c>
      <c r="P72" s="42" t="str">
        <f t="shared" si="1"/>
        <v>Pass</v>
      </c>
    </row>
    <row r="73" spans="1:16" s="19" customFormat="1" ht="17.45" customHeight="1">
      <c r="A73" s="24" t="e">
        <f>'विद्य्र्थ्याची माहिती'!#REF!</f>
        <v>#REF!</v>
      </c>
      <c r="B73" s="25" t="e">
        <f>'विद्य्र्थ्याची माहिती'!#REF!</f>
        <v>#REF!</v>
      </c>
      <c r="C73" s="33" t="e">
        <f>प्र.भाषा!#REF!</f>
        <v>#REF!</v>
      </c>
      <c r="D73" s="33">
        <f>NSQF!N73</f>
        <v>48</v>
      </c>
      <c r="E73" s="33" t="e">
        <f>'तृ. भाषा'!#REF!</f>
        <v>#REF!</v>
      </c>
      <c r="F73" s="33" t="e">
        <f>गणित!#REF!</f>
        <v>#REF!</v>
      </c>
      <c r="G73" s="33" t="e">
        <f>'विज्ञान '!#REF!</f>
        <v>#REF!</v>
      </c>
      <c r="H73" s="44" t="e">
        <f>'समाज शास्र'!#REF!</f>
        <v>#REF!</v>
      </c>
      <c r="I73" s="33" t="e">
        <f t="shared" si="4"/>
        <v>#REF!</v>
      </c>
      <c r="J73" s="49" t="e">
        <f t="shared" ref="J73:J136" si="5">ROUND(I73/6,2)</f>
        <v>#REF!</v>
      </c>
      <c r="K73" s="50" t="e">
        <f>RANK(J73,$J$10:$J$139,0)+COUNTIF($J$10:J73,J73)-1</f>
        <v>#REF!</v>
      </c>
      <c r="L73" s="44" t="s">
        <v>84</v>
      </c>
      <c r="M73" s="44" t="s">
        <v>84</v>
      </c>
      <c r="N73" s="44" t="s">
        <v>84</v>
      </c>
      <c r="O73" s="33">
        <f t="shared" si="3"/>
        <v>0</v>
      </c>
      <c r="P73" s="42" t="str">
        <f t="shared" si="1"/>
        <v>Pass</v>
      </c>
    </row>
    <row r="74" spans="1:16" s="19" customFormat="1" ht="17.45" customHeight="1">
      <c r="A74" s="24" t="e">
        <f>'विद्य्र्थ्याची माहिती'!#REF!</f>
        <v>#REF!</v>
      </c>
      <c r="B74" s="25" t="e">
        <f>'विद्य्र्थ्याची माहिती'!#REF!</f>
        <v>#REF!</v>
      </c>
      <c r="C74" s="33" t="e">
        <f>प्र.भाषा!#REF!</f>
        <v>#REF!</v>
      </c>
      <c r="D74" s="33">
        <f>NSQF!N74</f>
        <v>48</v>
      </c>
      <c r="E74" s="33" t="e">
        <f>'तृ. भाषा'!#REF!</f>
        <v>#REF!</v>
      </c>
      <c r="F74" s="33" t="e">
        <f>गणित!#REF!</f>
        <v>#REF!</v>
      </c>
      <c r="G74" s="33" t="e">
        <f>'विज्ञान '!#REF!</f>
        <v>#REF!</v>
      </c>
      <c r="H74" s="44" t="e">
        <f>'समाज शास्र'!#REF!</f>
        <v>#REF!</v>
      </c>
      <c r="I74" s="33" t="e">
        <f t="shared" si="4"/>
        <v>#REF!</v>
      </c>
      <c r="J74" s="49" t="e">
        <f t="shared" si="5"/>
        <v>#REF!</v>
      </c>
      <c r="K74" s="50" t="e">
        <f>RANK(J74,$J$10:$J$139,0)+COUNTIF($J$10:J74,J74)-1</f>
        <v>#REF!</v>
      </c>
      <c r="L74" s="44" t="s">
        <v>84</v>
      </c>
      <c r="M74" s="44" t="s">
        <v>84</v>
      </c>
      <c r="N74" s="44" t="s">
        <v>84</v>
      </c>
      <c r="O74" s="33">
        <f t="shared" si="3"/>
        <v>0</v>
      </c>
      <c r="P74" s="42" t="str">
        <f t="shared" ref="P74:P137" si="6">IF(O74=0,"Pass",IF(O74=1,"F1",IF(O74=2,"F2",IF(O74=3,"F3",IF(O74=4,"F4",IF(O74=5,"F5","F6"))))))</f>
        <v>Pass</v>
      </c>
    </row>
    <row r="75" spans="1:16" s="19" customFormat="1" ht="17.45" customHeight="1">
      <c r="A75" s="24" t="e">
        <f>'विद्य्र्थ्याची माहिती'!#REF!</f>
        <v>#REF!</v>
      </c>
      <c r="B75" s="25" t="e">
        <f>'विद्य्र्थ्याची माहिती'!#REF!</f>
        <v>#REF!</v>
      </c>
      <c r="C75" s="33" t="e">
        <f>प्र.भाषा!#REF!</f>
        <v>#REF!</v>
      </c>
      <c r="D75" s="33">
        <f>NSQF!N75</f>
        <v>49</v>
      </c>
      <c r="E75" s="33" t="e">
        <f>'तृ. भाषा'!#REF!</f>
        <v>#REF!</v>
      </c>
      <c r="F75" s="33" t="e">
        <f>गणित!#REF!</f>
        <v>#REF!</v>
      </c>
      <c r="G75" s="33" t="e">
        <f>'विज्ञान '!#REF!</f>
        <v>#REF!</v>
      </c>
      <c r="H75" s="44" t="e">
        <f>'समाज शास्र'!#REF!</f>
        <v>#REF!</v>
      </c>
      <c r="I75" s="33" t="e">
        <f t="shared" si="4"/>
        <v>#REF!</v>
      </c>
      <c r="J75" s="49" t="e">
        <f t="shared" si="5"/>
        <v>#REF!</v>
      </c>
      <c r="K75" s="50" t="e">
        <f>RANK(J75,$J$10:$J$139,0)+COUNTIF($J$10:J75,J75)-1</f>
        <v>#REF!</v>
      </c>
      <c r="L75" s="44" t="s">
        <v>84</v>
      </c>
      <c r="M75" s="44" t="s">
        <v>84</v>
      </c>
      <c r="N75" s="44" t="s">
        <v>84</v>
      </c>
      <c r="O75" s="33">
        <f t="shared" ref="O75:O138" si="7">COUNTIF(C75,"&lt;35")+COUNTIF(D75,"&lt;35")+COUNTIF(E75,"&lt;35")+COUNTIF(F75,"&lt;35")+COUNTIF(G75,"&lt;35")+COUNTIF(H75,"&lt;35")</f>
        <v>0</v>
      </c>
      <c r="P75" s="42" t="str">
        <f t="shared" si="6"/>
        <v>Pass</v>
      </c>
    </row>
    <row r="76" spans="1:16" s="19" customFormat="1" ht="17.45" customHeight="1">
      <c r="A76" s="24" t="e">
        <f>'विद्य्र्थ्याची माहिती'!#REF!</f>
        <v>#REF!</v>
      </c>
      <c r="B76" s="25" t="e">
        <f>'विद्य्र्थ्याची माहिती'!#REF!</f>
        <v>#REF!</v>
      </c>
      <c r="C76" s="33" t="e">
        <f>प्र.भाषा!#REF!</f>
        <v>#REF!</v>
      </c>
      <c r="D76" s="33">
        <f>NSQF!N76</f>
        <v>49</v>
      </c>
      <c r="E76" s="33" t="e">
        <f>'तृ. भाषा'!#REF!</f>
        <v>#REF!</v>
      </c>
      <c r="F76" s="33" t="e">
        <f>गणित!#REF!</f>
        <v>#REF!</v>
      </c>
      <c r="G76" s="33" t="e">
        <f>'विज्ञान '!#REF!</f>
        <v>#REF!</v>
      </c>
      <c r="H76" s="44" t="e">
        <f>'समाज शास्र'!#REF!</f>
        <v>#REF!</v>
      </c>
      <c r="I76" s="33" t="e">
        <f t="shared" si="4"/>
        <v>#REF!</v>
      </c>
      <c r="J76" s="49" t="e">
        <f t="shared" si="5"/>
        <v>#REF!</v>
      </c>
      <c r="K76" s="50" t="e">
        <f>RANK(J76,$J$10:$J$139,0)+COUNTIF($J$10:J76,J76)-1</f>
        <v>#REF!</v>
      </c>
      <c r="L76" s="44" t="s">
        <v>84</v>
      </c>
      <c r="M76" s="44" t="s">
        <v>84</v>
      </c>
      <c r="N76" s="44" t="s">
        <v>84</v>
      </c>
      <c r="O76" s="33">
        <f t="shared" si="7"/>
        <v>0</v>
      </c>
      <c r="P76" s="42" t="str">
        <f t="shared" si="6"/>
        <v>Pass</v>
      </c>
    </row>
    <row r="77" spans="1:16" s="19" customFormat="1" ht="17.45" customHeight="1">
      <c r="A77" s="24" t="e">
        <f>'विद्य्र्थ्याची माहिती'!#REF!</f>
        <v>#REF!</v>
      </c>
      <c r="B77" s="25" t="e">
        <f>'विद्य्र्थ्याची माहिती'!#REF!</f>
        <v>#REF!</v>
      </c>
      <c r="C77" s="33" t="e">
        <f>प्र.भाषा!#REF!</f>
        <v>#REF!</v>
      </c>
      <c r="D77" s="33">
        <f>NSQF!N77</f>
        <v>49</v>
      </c>
      <c r="E77" s="33" t="e">
        <f>'तृ. भाषा'!#REF!</f>
        <v>#REF!</v>
      </c>
      <c r="F77" s="33" t="e">
        <f>गणित!#REF!</f>
        <v>#REF!</v>
      </c>
      <c r="G77" s="33" t="e">
        <f>'विज्ञान '!#REF!</f>
        <v>#REF!</v>
      </c>
      <c r="H77" s="44" t="e">
        <f>'समाज शास्र'!#REF!</f>
        <v>#REF!</v>
      </c>
      <c r="I77" s="33" t="e">
        <f t="shared" si="4"/>
        <v>#REF!</v>
      </c>
      <c r="J77" s="49" t="e">
        <f t="shared" si="5"/>
        <v>#REF!</v>
      </c>
      <c r="K77" s="50" t="e">
        <f>RANK(J77,$J$10:$J$139,0)+COUNTIF($J$10:J77,J77)-1</f>
        <v>#REF!</v>
      </c>
      <c r="L77" s="44" t="s">
        <v>84</v>
      </c>
      <c r="M77" s="44" t="s">
        <v>84</v>
      </c>
      <c r="N77" s="44" t="s">
        <v>84</v>
      </c>
      <c r="O77" s="33">
        <f t="shared" si="7"/>
        <v>0</v>
      </c>
      <c r="P77" s="42" t="str">
        <f t="shared" si="6"/>
        <v>Pass</v>
      </c>
    </row>
    <row r="78" spans="1:16" s="19" customFormat="1" ht="17.45" customHeight="1">
      <c r="A78" s="24" t="e">
        <f>'विद्य्र्थ्याची माहिती'!#REF!</f>
        <v>#REF!</v>
      </c>
      <c r="B78" s="25" t="e">
        <f>'विद्य्र्थ्याची माहिती'!#REF!</f>
        <v>#REF!</v>
      </c>
      <c r="C78" s="33" t="e">
        <f>प्र.भाषा!#REF!</f>
        <v>#REF!</v>
      </c>
      <c r="D78" s="33">
        <f>NSQF!N78</f>
        <v>50</v>
      </c>
      <c r="E78" s="33" t="e">
        <f>'तृ. भाषा'!#REF!</f>
        <v>#REF!</v>
      </c>
      <c r="F78" s="33" t="e">
        <f>गणित!#REF!</f>
        <v>#REF!</v>
      </c>
      <c r="G78" s="33" t="e">
        <f>'विज्ञान '!#REF!</f>
        <v>#REF!</v>
      </c>
      <c r="H78" s="44" t="e">
        <f>'समाज शास्र'!#REF!</f>
        <v>#REF!</v>
      </c>
      <c r="I78" s="33" t="e">
        <f t="shared" si="4"/>
        <v>#REF!</v>
      </c>
      <c r="J78" s="49" t="e">
        <f t="shared" si="5"/>
        <v>#REF!</v>
      </c>
      <c r="K78" s="50" t="e">
        <f>RANK(J78,$J$10:$J$139,0)+COUNTIF($J$10:J78,J78)-1</f>
        <v>#REF!</v>
      </c>
      <c r="L78" s="44" t="s">
        <v>84</v>
      </c>
      <c r="M78" s="44" t="s">
        <v>84</v>
      </c>
      <c r="N78" s="44" t="s">
        <v>84</v>
      </c>
      <c r="O78" s="33">
        <f t="shared" si="7"/>
        <v>0</v>
      </c>
      <c r="P78" s="42" t="str">
        <f t="shared" si="6"/>
        <v>Pass</v>
      </c>
    </row>
    <row r="79" spans="1:16" s="19" customFormat="1" ht="17.45" customHeight="1">
      <c r="A79" s="24" t="e">
        <f>'विद्य्र्थ्याची माहिती'!#REF!</f>
        <v>#REF!</v>
      </c>
      <c r="B79" s="25" t="e">
        <f>'विद्य्र्थ्याची माहिती'!#REF!</f>
        <v>#REF!</v>
      </c>
      <c r="C79" s="33" t="e">
        <f>प्र.भाषा!#REF!</f>
        <v>#REF!</v>
      </c>
      <c r="D79" s="33">
        <f>NSQF!N79</f>
        <v>50</v>
      </c>
      <c r="E79" s="33" t="e">
        <f>'तृ. भाषा'!#REF!</f>
        <v>#REF!</v>
      </c>
      <c r="F79" s="33" t="e">
        <f>गणित!#REF!</f>
        <v>#REF!</v>
      </c>
      <c r="G79" s="33" t="e">
        <f>'विज्ञान '!#REF!</f>
        <v>#REF!</v>
      </c>
      <c r="H79" s="44" t="e">
        <f>'समाज शास्र'!#REF!</f>
        <v>#REF!</v>
      </c>
      <c r="I79" s="33" t="e">
        <f t="shared" si="4"/>
        <v>#REF!</v>
      </c>
      <c r="J79" s="49" t="e">
        <f t="shared" si="5"/>
        <v>#REF!</v>
      </c>
      <c r="K79" s="50" t="e">
        <f>RANK(J79,$J$10:$J$139,0)+COUNTIF($J$10:J79,J79)-1</f>
        <v>#REF!</v>
      </c>
      <c r="L79" s="44" t="s">
        <v>84</v>
      </c>
      <c r="M79" s="44" t="s">
        <v>84</v>
      </c>
      <c r="N79" s="44" t="s">
        <v>84</v>
      </c>
      <c r="O79" s="33">
        <f t="shared" si="7"/>
        <v>0</v>
      </c>
      <c r="P79" s="42" t="str">
        <f t="shared" si="6"/>
        <v>Pass</v>
      </c>
    </row>
    <row r="80" spans="1:16" s="19" customFormat="1" ht="17.45" customHeight="1">
      <c r="A80" s="24" t="e">
        <f>'विद्य्र्थ्याची माहिती'!#REF!</f>
        <v>#REF!</v>
      </c>
      <c r="B80" s="25" t="e">
        <f>'विद्य्र्थ्याची माहिती'!#REF!</f>
        <v>#REF!</v>
      </c>
      <c r="C80" s="33" t="e">
        <f>प्र.भाषा!#REF!</f>
        <v>#REF!</v>
      </c>
      <c r="D80" s="33">
        <f>NSQF!N80</f>
        <v>50</v>
      </c>
      <c r="E80" s="33" t="e">
        <f>'तृ. भाषा'!#REF!</f>
        <v>#REF!</v>
      </c>
      <c r="F80" s="33" t="e">
        <f>गणित!#REF!</f>
        <v>#REF!</v>
      </c>
      <c r="G80" s="33" t="e">
        <f>'विज्ञान '!#REF!</f>
        <v>#REF!</v>
      </c>
      <c r="H80" s="44" t="e">
        <f>'समाज शास्र'!#REF!</f>
        <v>#REF!</v>
      </c>
      <c r="I80" s="33" t="e">
        <f t="shared" si="4"/>
        <v>#REF!</v>
      </c>
      <c r="J80" s="49" t="e">
        <f t="shared" si="5"/>
        <v>#REF!</v>
      </c>
      <c r="K80" s="50" t="e">
        <f>RANK(J80,$J$10:$J$139,0)+COUNTIF($J$10:J80,J80)-1</f>
        <v>#REF!</v>
      </c>
      <c r="L80" s="44" t="s">
        <v>84</v>
      </c>
      <c r="M80" s="44" t="s">
        <v>84</v>
      </c>
      <c r="N80" s="44" t="s">
        <v>84</v>
      </c>
      <c r="O80" s="33">
        <f t="shared" si="7"/>
        <v>0</v>
      </c>
      <c r="P80" s="42" t="str">
        <f t="shared" si="6"/>
        <v>Pass</v>
      </c>
    </row>
    <row r="81" spans="1:16" s="19" customFormat="1" ht="17.45" customHeight="1">
      <c r="A81" s="24" t="e">
        <f>'विद्य्र्थ्याची माहिती'!#REF!</f>
        <v>#REF!</v>
      </c>
      <c r="B81" s="25" t="e">
        <f>'विद्य्र्थ्याची माहिती'!#REF!</f>
        <v>#REF!</v>
      </c>
      <c r="C81" s="33" t="e">
        <f>प्र.भाषा!#REF!</f>
        <v>#REF!</v>
      </c>
      <c r="D81" s="33">
        <f>NSQF!N81</f>
        <v>51</v>
      </c>
      <c r="E81" s="33" t="e">
        <f>'तृ. भाषा'!#REF!</f>
        <v>#REF!</v>
      </c>
      <c r="F81" s="33" t="e">
        <f>गणित!#REF!</f>
        <v>#REF!</v>
      </c>
      <c r="G81" s="33" t="e">
        <f>'विज्ञान '!#REF!</f>
        <v>#REF!</v>
      </c>
      <c r="H81" s="44" t="e">
        <f>'समाज शास्र'!#REF!</f>
        <v>#REF!</v>
      </c>
      <c r="I81" s="33" t="e">
        <f t="shared" si="4"/>
        <v>#REF!</v>
      </c>
      <c r="J81" s="49" t="e">
        <f t="shared" si="5"/>
        <v>#REF!</v>
      </c>
      <c r="K81" s="50" t="e">
        <f>RANK(J81,$J$10:$J$139,0)+COUNTIF($J$10:J81,J81)-1</f>
        <v>#REF!</v>
      </c>
      <c r="L81" s="44" t="s">
        <v>84</v>
      </c>
      <c r="M81" s="44" t="s">
        <v>84</v>
      </c>
      <c r="N81" s="44" t="s">
        <v>84</v>
      </c>
      <c r="O81" s="33">
        <f t="shared" si="7"/>
        <v>0</v>
      </c>
      <c r="P81" s="42" t="str">
        <f t="shared" si="6"/>
        <v>Pass</v>
      </c>
    </row>
    <row r="82" spans="1:16" s="19" customFormat="1" ht="17.45" customHeight="1">
      <c r="A82" s="24" t="e">
        <f>'विद्य्र्थ्याची माहिती'!#REF!</f>
        <v>#REF!</v>
      </c>
      <c r="B82" s="25" t="e">
        <f>'विद्य्र्थ्याची माहिती'!#REF!</f>
        <v>#REF!</v>
      </c>
      <c r="C82" s="33" t="e">
        <f>प्र.भाषा!#REF!</f>
        <v>#REF!</v>
      </c>
      <c r="D82" s="33">
        <f>NSQF!N82</f>
        <v>51</v>
      </c>
      <c r="E82" s="33" t="e">
        <f>'तृ. भाषा'!#REF!</f>
        <v>#REF!</v>
      </c>
      <c r="F82" s="33" t="e">
        <f>गणित!#REF!</f>
        <v>#REF!</v>
      </c>
      <c r="G82" s="33" t="e">
        <f>'विज्ञान '!#REF!</f>
        <v>#REF!</v>
      </c>
      <c r="H82" s="44" t="e">
        <f>'समाज शास्र'!#REF!</f>
        <v>#REF!</v>
      </c>
      <c r="I82" s="33" t="e">
        <f t="shared" si="4"/>
        <v>#REF!</v>
      </c>
      <c r="J82" s="49" t="e">
        <f t="shared" si="5"/>
        <v>#REF!</v>
      </c>
      <c r="K82" s="50" t="e">
        <f>RANK(J82,$J$10:$J$139,0)+COUNTIF($J$10:J82,J82)-1</f>
        <v>#REF!</v>
      </c>
      <c r="L82" s="44" t="s">
        <v>84</v>
      </c>
      <c r="M82" s="44" t="s">
        <v>84</v>
      </c>
      <c r="N82" s="44" t="s">
        <v>84</v>
      </c>
      <c r="O82" s="33">
        <f t="shared" si="7"/>
        <v>0</v>
      </c>
      <c r="P82" s="42" t="str">
        <f t="shared" si="6"/>
        <v>Pass</v>
      </c>
    </row>
    <row r="83" spans="1:16" s="19" customFormat="1" ht="17.45" customHeight="1">
      <c r="A83" s="24" t="e">
        <f>'विद्य्र्थ्याची माहिती'!#REF!</f>
        <v>#REF!</v>
      </c>
      <c r="B83" s="25" t="e">
        <f>'विद्य्र्थ्याची माहिती'!#REF!</f>
        <v>#REF!</v>
      </c>
      <c r="C83" s="33" t="e">
        <f>प्र.भाषा!#REF!</f>
        <v>#REF!</v>
      </c>
      <c r="D83" s="33">
        <f>NSQF!N83</f>
        <v>52</v>
      </c>
      <c r="E83" s="33" t="e">
        <f>'तृ. भाषा'!#REF!</f>
        <v>#REF!</v>
      </c>
      <c r="F83" s="33" t="e">
        <f>गणित!#REF!</f>
        <v>#REF!</v>
      </c>
      <c r="G83" s="33" t="e">
        <f>'विज्ञान '!#REF!</f>
        <v>#REF!</v>
      </c>
      <c r="H83" s="44" t="e">
        <f>'समाज शास्र'!#REF!</f>
        <v>#REF!</v>
      </c>
      <c r="I83" s="33" t="e">
        <f t="shared" si="4"/>
        <v>#REF!</v>
      </c>
      <c r="J83" s="49" t="e">
        <f t="shared" si="5"/>
        <v>#REF!</v>
      </c>
      <c r="K83" s="50" t="e">
        <f>RANK(J83,$J$10:$J$139,0)+COUNTIF($J$10:J83,J83)-1</f>
        <v>#REF!</v>
      </c>
      <c r="L83" s="44" t="s">
        <v>84</v>
      </c>
      <c r="M83" s="44" t="s">
        <v>84</v>
      </c>
      <c r="N83" s="44" t="s">
        <v>84</v>
      </c>
      <c r="O83" s="33">
        <f t="shared" si="7"/>
        <v>0</v>
      </c>
      <c r="P83" s="42" t="str">
        <f t="shared" si="6"/>
        <v>Pass</v>
      </c>
    </row>
    <row r="84" spans="1:16" s="19" customFormat="1" ht="17.45" customHeight="1">
      <c r="A84" s="24" t="e">
        <f>'विद्य्र्थ्याची माहिती'!#REF!</f>
        <v>#REF!</v>
      </c>
      <c r="B84" s="25" t="e">
        <f>'विद्य्र्थ्याची माहिती'!#REF!</f>
        <v>#REF!</v>
      </c>
      <c r="C84" s="33" t="e">
        <f>प्र.भाषा!#REF!</f>
        <v>#REF!</v>
      </c>
      <c r="D84" s="33">
        <f>NSQF!N84</f>
        <v>52</v>
      </c>
      <c r="E84" s="33" t="e">
        <f>'तृ. भाषा'!#REF!</f>
        <v>#REF!</v>
      </c>
      <c r="F84" s="33" t="e">
        <f>गणित!#REF!</f>
        <v>#REF!</v>
      </c>
      <c r="G84" s="33" t="e">
        <f>'विज्ञान '!#REF!</f>
        <v>#REF!</v>
      </c>
      <c r="H84" s="44" t="e">
        <f>'समाज शास्र'!#REF!</f>
        <v>#REF!</v>
      </c>
      <c r="I84" s="33" t="e">
        <f t="shared" si="4"/>
        <v>#REF!</v>
      </c>
      <c r="J84" s="49" t="e">
        <f t="shared" si="5"/>
        <v>#REF!</v>
      </c>
      <c r="K84" s="50" t="e">
        <f>RANK(J84,$J$10:$J$139,0)+COUNTIF($J$10:J84,J84)-1</f>
        <v>#REF!</v>
      </c>
      <c r="L84" s="44" t="s">
        <v>84</v>
      </c>
      <c r="M84" s="44" t="s">
        <v>84</v>
      </c>
      <c r="N84" s="44" t="s">
        <v>84</v>
      </c>
      <c r="O84" s="33">
        <f t="shared" si="7"/>
        <v>0</v>
      </c>
      <c r="P84" s="42" t="str">
        <f t="shared" si="6"/>
        <v>Pass</v>
      </c>
    </row>
    <row r="85" spans="1:16" s="19" customFormat="1" ht="17.45" customHeight="1">
      <c r="A85" s="24" t="e">
        <f>'विद्य्र्थ्याची माहिती'!#REF!</f>
        <v>#REF!</v>
      </c>
      <c r="B85" s="25" t="e">
        <f>'विद्य्र्थ्याची माहिती'!#REF!</f>
        <v>#REF!</v>
      </c>
      <c r="C85" s="33" t="e">
        <f>प्र.भाषा!#REF!</f>
        <v>#REF!</v>
      </c>
      <c r="D85" s="33">
        <f>NSQF!N85</f>
        <v>52</v>
      </c>
      <c r="E85" s="33" t="e">
        <f>'तृ. भाषा'!#REF!</f>
        <v>#REF!</v>
      </c>
      <c r="F85" s="33" t="e">
        <f>गणित!#REF!</f>
        <v>#REF!</v>
      </c>
      <c r="G85" s="33" t="e">
        <f>'विज्ञान '!#REF!</f>
        <v>#REF!</v>
      </c>
      <c r="H85" s="44" t="e">
        <f>'समाज शास्र'!#REF!</f>
        <v>#REF!</v>
      </c>
      <c r="I85" s="33" t="e">
        <f t="shared" si="4"/>
        <v>#REF!</v>
      </c>
      <c r="J85" s="49" t="e">
        <f t="shared" si="5"/>
        <v>#REF!</v>
      </c>
      <c r="K85" s="50" t="e">
        <f>RANK(J85,$J$10:$J$139,0)+COUNTIF($J$10:J85,J85)-1</f>
        <v>#REF!</v>
      </c>
      <c r="L85" s="44" t="s">
        <v>84</v>
      </c>
      <c r="M85" s="44" t="s">
        <v>84</v>
      </c>
      <c r="N85" s="44" t="s">
        <v>84</v>
      </c>
      <c r="O85" s="33">
        <f t="shared" si="7"/>
        <v>0</v>
      </c>
      <c r="P85" s="42" t="str">
        <f t="shared" si="6"/>
        <v>Pass</v>
      </c>
    </row>
    <row r="86" spans="1:16" s="19" customFormat="1" ht="17.45" customHeight="1">
      <c r="A86" s="24" t="e">
        <f>'विद्य्र्थ्याची माहिती'!#REF!</f>
        <v>#REF!</v>
      </c>
      <c r="B86" s="25" t="e">
        <f>'विद्य्र्थ्याची माहिती'!#REF!</f>
        <v>#REF!</v>
      </c>
      <c r="C86" s="33" t="e">
        <f>प्र.भाषा!#REF!</f>
        <v>#REF!</v>
      </c>
      <c r="D86" s="33">
        <f>NSQF!N86</f>
        <v>53</v>
      </c>
      <c r="E86" s="33" t="e">
        <f>'तृ. भाषा'!#REF!</f>
        <v>#REF!</v>
      </c>
      <c r="F86" s="33" t="e">
        <f>गणित!#REF!</f>
        <v>#REF!</v>
      </c>
      <c r="G86" s="33" t="e">
        <f>'विज्ञान '!#REF!</f>
        <v>#REF!</v>
      </c>
      <c r="H86" s="44" t="e">
        <f>'समाज शास्र'!#REF!</f>
        <v>#REF!</v>
      </c>
      <c r="I86" s="33" t="e">
        <f t="shared" si="4"/>
        <v>#REF!</v>
      </c>
      <c r="J86" s="49" t="e">
        <f t="shared" si="5"/>
        <v>#REF!</v>
      </c>
      <c r="K86" s="50" t="e">
        <f>RANK(J86,$J$10:$J$139,0)+COUNTIF($J$10:J86,J86)-1</f>
        <v>#REF!</v>
      </c>
      <c r="L86" s="44" t="s">
        <v>84</v>
      </c>
      <c r="M86" s="44" t="s">
        <v>84</v>
      </c>
      <c r="N86" s="44" t="s">
        <v>84</v>
      </c>
      <c r="O86" s="33">
        <f t="shared" si="7"/>
        <v>0</v>
      </c>
      <c r="P86" s="42" t="str">
        <f t="shared" si="6"/>
        <v>Pass</v>
      </c>
    </row>
    <row r="87" spans="1:16" s="19" customFormat="1" ht="17.45" customHeight="1">
      <c r="A87" s="24" t="e">
        <f>'विद्य्र्थ्याची माहिती'!#REF!</f>
        <v>#REF!</v>
      </c>
      <c r="B87" s="25" t="e">
        <f>'विद्य्र्थ्याची माहिती'!#REF!</f>
        <v>#REF!</v>
      </c>
      <c r="C87" s="33" t="e">
        <f>प्र.भाषा!#REF!</f>
        <v>#REF!</v>
      </c>
      <c r="D87" s="33">
        <f>NSQF!N87</f>
        <v>53</v>
      </c>
      <c r="E87" s="33" t="e">
        <f>'तृ. भाषा'!#REF!</f>
        <v>#REF!</v>
      </c>
      <c r="F87" s="33" t="e">
        <f>गणित!#REF!</f>
        <v>#REF!</v>
      </c>
      <c r="G87" s="33" t="e">
        <f>'विज्ञान '!#REF!</f>
        <v>#REF!</v>
      </c>
      <c r="H87" s="44" t="e">
        <f>'समाज शास्र'!#REF!</f>
        <v>#REF!</v>
      </c>
      <c r="I87" s="33" t="e">
        <f t="shared" si="4"/>
        <v>#REF!</v>
      </c>
      <c r="J87" s="49" t="e">
        <f t="shared" si="5"/>
        <v>#REF!</v>
      </c>
      <c r="K87" s="50" t="e">
        <f>RANK(J87,$J$10:$J$139,0)+COUNTIF($J$10:J87,J87)-1</f>
        <v>#REF!</v>
      </c>
      <c r="L87" s="44" t="s">
        <v>84</v>
      </c>
      <c r="M87" s="44" t="s">
        <v>84</v>
      </c>
      <c r="N87" s="44" t="s">
        <v>84</v>
      </c>
      <c r="O87" s="33">
        <f t="shared" si="7"/>
        <v>0</v>
      </c>
      <c r="P87" s="42" t="str">
        <f t="shared" si="6"/>
        <v>Pass</v>
      </c>
    </row>
    <row r="88" spans="1:16" s="19" customFormat="1" ht="17.45" customHeight="1">
      <c r="A88" s="24" t="e">
        <f>'विद्य्र्थ्याची माहिती'!#REF!</f>
        <v>#REF!</v>
      </c>
      <c r="B88" s="25" t="e">
        <f>'विद्य्र्थ्याची माहिती'!#REF!</f>
        <v>#REF!</v>
      </c>
      <c r="C88" s="33" t="e">
        <f>प्र.भाषा!#REF!</f>
        <v>#REF!</v>
      </c>
      <c r="D88" s="33">
        <f>NSQF!N88</f>
        <v>53</v>
      </c>
      <c r="E88" s="33" t="e">
        <f>'तृ. भाषा'!#REF!</f>
        <v>#REF!</v>
      </c>
      <c r="F88" s="33" t="e">
        <f>गणित!#REF!</f>
        <v>#REF!</v>
      </c>
      <c r="G88" s="33" t="e">
        <f>'विज्ञान '!#REF!</f>
        <v>#REF!</v>
      </c>
      <c r="H88" s="44" t="e">
        <f>'समाज शास्र'!#REF!</f>
        <v>#REF!</v>
      </c>
      <c r="I88" s="33" t="e">
        <f t="shared" si="4"/>
        <v>#REF!</v>
      </c>
      <c r="J88" s="49" t="e">
        <f t="shared" si="5"/>
        <v>#REF!</v>
      </c>
      <c r="K88" s="50" t="e">
        <f>RANK(J88,$J$10:$J$139,0)+COUNTIF($J$10:J88,J88)-1</f>
        <v>#REF!</v>
      </c>
      <c r="L88" s="44" t="s">
        <v>84</v>
      </c>
      <c r="M88" s="44" t="s">
        <v>84</v>
      </c>
      <c r="N88" s="44" t="s">
        <v>84</v>
      </c>
      <c r="O88" s="33">
        <f t="shared" si="7"/>
        <v>0</v>
      </c>
      <c r="P88" s="42" t="str">
        <f t="shared" si="6"/>
        <v>Pass</v>
      </c>
    </row>
    <row r="89" spans="1:16" s="19" customFormat="1" ht="17.45" customHeight="1">
      <c r="A89" s="24" t="e">
        <f>'विद्य्र्थ्याची माहिती'!#REF!</f>
        <v>#REF!</v>
      </c>
      <c r="B89" s="25" t="e">
        <f>'विद्य्र्थ्याची माहिती'!#REF!</f>
        <v>#REF!</v>
      </c>
      <c r="C89" s="33" t="e">
        <f>प्र.भाषा!#REF!</f>
        <v>#REF!</v>
      </c>
      <c r="D89" s="33">
        <f>NSQF!N89</f>
        <v>54</v>
      </c>
      <c r="E89" s="33" t="e">
        <f>'तृ. भाषा'!#REF!</f>
        <v>#REF!</v>
      </c>
      <c r="F89" s="33" t="e">
        <f>गणित!#REF!</f>
        <v>#REF!</v>
      </c>
      <c r="G89" s="33" t="e">
        <f>'विज्ञान '!#REF!</f>
        <v>#REF!</v>
      </c>
      <c r="H89" s="44" t="e">
        <f>'समाज शास्र'!#REF!</f>
        <v>#REF!</v>
      </c>
      <c r="I89" s="33" t="e">
        <f t="shared" si="4"/>
        <v>#REF!</v>
      </c>
      <c r="J89" s="49" t="e">
        <f t="shared" si="5"/>
        <v>#REF!</v>
      </c>
      <c r="K89" s="50" t="e">
        <f>RANK(J89,$J$10:$J$139,0)+COUNTIF($J$10:J89,J89)-1</f>
        <v>#REF!</v>
      </c>
      <c r="L89" s="44" t="s">
        <v>84</v>
      </c>
      <c r="M89" s="44" t="s">
        <v>84</v>
      </c>
      <c r="N89" s="44" t="s">
        <v>84</v>
      </c>
      <c r="O89" s="33">
        <f t="shared" si="7"/>
        <v>0</v>
      </c>
      <c r="P89" s="42" t="str">
        <f t="shared" si="6"/>
        <v>Pass</v>
      </c>
    </row>
    <row r="90" spans="1:16" s="19" customFormat="1" ht="17.45" customHeight="1">
      <c r="A90" s="24" t="e">
        <f>'विद्य्र्थ्याची माहिती'!#REF!</f>
        <v>#REF!</v>
      </c>
      <c r="B90" s="25" t="e">
        <f>'विद्य्र्थ्याची माहिती'!#REF!</f>
        <v>#REF!</v>
      </c>
      <c r="C90" s="33" t="e">
        <f>प्र.भाषा!#REF!</f>
        <v>#REF!</v>
      </c>
      <c r="D90" s="33">
        <f>NSQF!N90</f>
        <v>54</v>
      </c>
      <c r="E90" s="33" t="e">
        <f>'तृ. भाषा'!#REF!</f>
        <v>#REF!</v>
      </c>
      <c r="F90" s="33" t="e">
        <f>गणित!#REF!</f>
        <v>#REF!</v>
      </c>
      <c r="G90" s="33" t="e">
        <f>'विज्ञान '!#REF!</f>
        <v>#REF!</v>
      </c>
      <c r="H90" s="44" t="e">
        <f>'समाज शास्र'!#REF!</f>
        <v>#REF!</v>
      </c>
      <c r="I90" s="33" t="e">
        <f t="shared" si="4"/>
        <v>#REF!</v>
      </c>
      <c r="J90" s="49" t="e">
        <f t="shared" si="5"/>
        <v>#REF!</v>
      </c>
      <c r="K90" s="50" t="e">
        <f>RANK(J90,$J$10:$J$139,0)+COUNTIF($J$10:J90,J90)-1</f>
        <v>#REF!</v>
      </c>
      <c r="L90" s="44" t="s">
        <v>84</v>
      </c>
      <c r="M90" s="44" t="s">
        <v>84</v>
      </c>
      <c r="N90" s="44" t="s">
        <v>84</v>
      </c>
      <c r="O90" s="33">
        <f t="shared" si="7"/>
        <v>0</v>
      </c>
      <c r="P90" s="42" t="str">
        <f t="shared" si="6"/>
        <v>Pass</v>
      </c>
    </row>
    <row r="91" spans="1:16" s="19" customFormat="1" ht="17.45" customHeight="1">
      <c r="A91" s="24" t="e">
        <f>'विद्य्र्थ्याची माहिती'!#REF!</f>
        <v>#REF!</v>
      </c>
      <c r="B91" s="25" t="e">
        <f>'विद्य्र्थ्याची माहिती'!#REF!</f>
        <v>#REF!</v>
      </c>
      <c r="C91" s="33" t="e">
        <f>प्र.भाषा!#REF!</f>
        <v>#REF!</v>
      </c>
      <c r="D91" s="33">
        <f>NSQF!N91</f>
        <v>55</v>
      </c>
      <c r="E91" s="33" t="e">
        <f>'तृ. भाषा'!#REF!</f>
        <v>#REF!</v>
      </c>
      <c r="F91" s="33" t="e">
        <f>गणित!#REF!</f>
        <v>#REF!</v>
      </c>
      <c r="G91" s="33" t="e">
        <f>'विज्ञान '!#REF!</f>
        <v>#REF!</v>
      </c>
      <c r="H91" s="44" t="e">
        <f>'समाज शास्र'!#REF!</f>
        <v>#REF!</v>
      </c>
      <c r="I91" s="33" t="e">
        <f t="shared" si="4"/>
        <v>#REF!</v>
      </c>
      <c r="J91" s="49" t="e">
        <f t="shared" si="5"/>
        <v>#REF!</v>
      </c>
      <c r="K91" s="50" t="e">
        <f>RANK(J91,$J$10:$J$139,0)+COUNTIF($J$10:J91,J91)-1</f>
        <v>#REF!</v>
      </c>
      <c r="L91" s="44" t="s">
        <v>84</v>
      </c>
      <c r="M91" s="44" t="s">
        <v>84</v>
      </c>
      <c r="N91" s="44" t="s">
        <v>84</v>
      </c>
      <c r="O91" s="33">
        <f t="shared" si="7"/>
        <v>0</v>
      </c>
      <c r="P91" s="42" t="str">
        <f t="shared" si="6"/>
        <v>Pass</v>
      </c>
    </row>
    <row r="92" spans="1:16" s="19" customFormat="1" ht="17.45" customHeight="1">
      <c r="A92" s="24" t="e">
        <f>'विद्य्र्थ्याची माहिती'!#REF!</f>
        <v>#REF!</v>
      </c>
      <c r="B92" s="25" t="e">
        <f>'विद्य्र्थ्याची माहिती'!#REF!</f>
        <v>#REF!</v>
      </c>
      <c r="C92" s="33" t="e">
        <f>प्र.भाषा!#REF!</f>
        <v>#REF!</v>
      </c>
      <c r="D92" s="33">
        <f>NSQF!N92</f>
        <v>55</v>
      </c>
      <c r="E92" s="33" t="e">
        <f>'तृ. भाषा'!#REF!</f>
        <v>#REF!</v>
      </c>
      <c r="F92" s="33" t="e">
        <f>गणित!#REF!</f>
        <v>#REF!</v>
      </c>
      <c r="G92" s="33" t="e">
        <f>'विज्ञान '!#REF!</f>
        <v>#REF!</v>
      </c>
      <c r="H92" s="44" t="e">
        <f>'समाज शास्र'!#REF!</f>
        <v>#REF!</v>
      </c>
      <c r="I92" s="33" t="e">
        <f t="shared" si="4"/>
        <v>#REF!</v>
      </c>
      <c r="J92" s="49" t="e">
        <f t="shared" si="5"/>
        <v>#REF!</v>
      </c>
      <c r="K92" s="50" t="e">
        <f>RANK(J92,$J$10:$J$139,0)+COUNTIF($J$10:J92,J92)-1</f>
        <v>#REF!</v>
      </c>
      <c r="L92" s="44" t="s">
        <v>84</v>
      </c>
      <c r="M92" s="44" t="s">
        <v>84</v>
      </c>
      <c r="N92" s="44" t="s">
        <v>84</v>
      </c>
      <c r="O92" s="33">
        <f t="shared" si="7"/>
        <v>0</v>
      </c>
      <c r="P92" s="42" t="str">
        <f t="shared" si="6"/>
        <v>Pass</v>
      </c>
    </row>
    <row r="93" spans="1:16" s="19" customFormat="1" ht="17.45" customHeight="1">
      <c r="A93" s="24" t="e">
        <f>'विद्य्र्थ्याची माहिती'!#REF!</f>
        <v>#REF!</v>
      </c>
      <c r="B93" s="25" t="e">
        <f>'विद्य्र्थ्याची माहिती'!#REF!</f>
        <v>#REF!</v>
      </c>
      <c r="C93" s="33" t="e">
        <f>प्र.भाषा!#REF!</f>
        <v>#REF!</v>
      </c>
      <c r="D93" s="33">
        <f>NSQF!N93</f>
        <v>55</v>
      </c>
      <c r="E93" s="33" t="e">
        <f>'तृ. भाषा'!#REF!</f>
        <v>#REF!</v>
      </c>
      <c r="F93" s="33" t="e">
        <f>गणित!#REF!</f>
        <v>#REF!</v>
      </c>
      <c r="G93" s="33" t="e">
        <f>'विज्ञान '!#REF!</f>
        <v>#REF!</v>
      </c>
      <c r="H93" s="44" t="e">
        <f>'समाज शास्र'!#REF!</f>
        <v>#REF!</v>
      </c>
      <c r="I93" s="33" t="e">
        <f t="shared" si="4"/>
        <v>#REF!</v>
      </c>
      <c r="J93" s="49" t="e">
        <f t="shared" si="5"/>
        <v>#REF!</v>
      </c>
      <c r="K93" s="50" t="e">
        <f>RANK(J93,$J$10:$J$139,0)+COUNTIF($J$10:J93,J93)-1</f>
        <v>#REF!</v>
      </c>
      <c r="L93" s="44" t="s">
        <v>84</v>
      </c>
      <c r="M93" s="44" t="s">
        <v>84</v>
      </c>
      <c r="N93" s="44" t="s">
        <v>84</v>
      </c>
      <c r="O93" s="33">
        <f t="shared" si="7"/>
        <v>0</v>
      </c>
      <c r="P93" s="42" t="str">
        <f t="shared" si="6"/>
        <v>Pass</v>
      </c>
    </row>
    <row r="94" spans="1:16" s="19" customFormat="1" ht="17.45" customHeight="1">
      <c r="A94" s="24" t="e">
        <f>'विद्य्र्थ्याची माहिती'!#REF!</f>
        <v>#REF!</v>
      </c>
      <c r="B94" s="25" t="e">
        <f>'विद्य्र्थ्याची माहिती'!#REF!</f>
        <v>#REF!</v>
      </c>
      <c r="C94" s="33" t="e">
        <f>प्र.भाषा!#REF!</f>
        <v>#REF!</v>
      </c>
      <c r="D94" s="33">
        <f>NSQF!N94</f>
        <v>56</v>
      </c>
      <c r="E94" s="33" t="e">
        <f>'तृ. भाषा'!#REF!</f>
        <v>#REF!</v>
      </c>
      <c r="F94" s="33" t="e">
        <f>गणित!#REF!</f>
        <v>#REF!</v>
      </c>
      <c r="G94" s="33" t="e">
        <f>'विज्ञान '!#REF!</f>
        <v>#REF!</v>
      </c>
      <c r="H94" s="44" t="e">
        <f>'समाज शास्र'!#REF!</f>
        <v>#REF!</v>
      </c>
      <c r="I94" s="33" t="e">
        <f t="shared" si="4"/>
        <v>#REF!</v>
      </c>
      <c r="J94" s="49" t="e">
        <f t="shared" si="5"/>
        <v>#REF!</v>
      </c>
      <c r="K94" s="50" t="e">
        <f>RANK(J94,$J$10:$J$139,0)+COUNTIF($J$10:J94,J94)-1</f>
        <v>#REF!</v>
      </c>
      <c r="L94" s="44" t="s">
        <v>84</v>
      </c>
      <c r="M94" s="44" t="s">
        <v>84</v>
      </c>
      <c r="N94" s="44" t="s">
        <v>84</v>
      </c>
      <c r="O94" s="33">
        <f t="shared" si="7"/>
        <v>0</v>
      </c>
      <c r="P94" s="42" t="str">
        <f t="shared" si="6"/>
        <v>Pass</v>
      </c>
    </row>
    <row r="95" spans="1:16" s="19" customFormat="1" ht="17.45" customHeight="1">
      <c r="A95" s="24" t="e">
        <f>'विद्य्र्थ्याची माहिती'!#REF!</f>
        <v>#REF!</v>
      </c>
      <c r="B95" s="25" t="e">
        <f>'विद्य्र्थ्याची माहिती'!#REF!</f>
        <v>#REF!</v>
      </c>
      <c r="C95" s="33" t="e">
        <f>प्र.भाषा!#REF!</f>
        <v>#REF!</v>
      </c>
      <c r="D95" s="33">
        <f>NSQF!N95</f>
        <v>56</v>
      </c>
      <c r="E95" s="33" t="e">
        <f>'तृ. भाषा'!#REF!</f>
        <v>#REF!</v>
      </c>
      <c r="F95" s="33" t="e">
        <f>गणित!#REF!</f>
        <v>#REF!</v>
      </c>
      <c r="G95" s="33" t="e">
        <f>'विज्ञान '!#REF!</f>
        <v>#REF!</v>
      </c>
      <c r="H95" s="44" t="e">
        <f>'समाज शास्र'!#REF!</f>
        <v>#REF!</v>
      </c>
      <c r="I95" s="33" t="e">
        <f t="shared" si="4"/>
        <v>#REF!</v>
      </c>
      <c r="J95" s="49" t="e">
        <f t="shared" si="5"/>
        <v>#REF!</v>
      </c>
      <c r="K95" s="50" t="e">
        <f>RANK(J95,$J$10:$J$139,0)+COUNTIF($J$10:J95,J95)-1</f>
        <v>#REF!</v>
      </c>
      <c r="L95" s="44" t="s">
        <v>84</v>
      </c>
      <c r="M95" s="44" t="s">
        <v>84</v>
      </c>
      <c r="N95" s="44" t="s">
        <v>84</v>
      </c>
      <c r="O95" s="33">
        <f t="shared" si="7"/>
        <v>0</v>
      </c>
      <c r="P95" s="42" t="str">
        <f t="shared" si="6"/>
        <v>Pass</v>
      </c>
    </row>
    <row r="96" spans="1:16" s="19" customFormat="1" ht="17.45" customHeight="1">
      <c r="A96" s="24" t="e">
        <f>'विद्य्र्थ्याची माहिती'!#REF!</f>
        <v>#REF!</v>
      </c>
      <c r="B96" s="25" t="e">
        <f>'विद्य्र्थ्याची माहिती'!#REF!</f>
        <v>#REF!</v>
      </c>
      <c r="C96" s="33" t="e">
        <f>प्र.भाषा!#REF!</f>
        <v>#REF!</v>
      </c>
      <c r="D96" s="33">
        <f>NSQF!N96</f>
        <v>56</v>
      </c>
      <c r="E96" s="33" t="e">
        <f>'तृ. भाषा'!#REF!</f>
        <v>#REF!</v>
      </c>
      <c r="F96" s="33" t="e">
        <f>गणित!#REF!</f>
        <v>#REF!</v>
      </c>
      <c r="G96" s="33" t="e">
        <f>'विज्ञान '!#REF!</f>
        <v>#REF!</v>
      </c>
      <c r="H96" s="44" t="e">
        <f>'समाज शास्र'!#REF!</f>
        <v>#REF!</v>
      </c>
      <c r="I96" s="33" t="e">
        <f t="shared" si="4"/>
        <v>#REF!</v>
      </c>
      <c r="J96" s="49" t="e">
        <f t="shared" si="5"/>
        <v>#REF!</v>
      </c>
      <c r="K96" s="50" t="e">
        <f>RANK(J96,$J$10:$J$139,0)+COUNTIF($J$10:J96,J96)-1</f>
        <v>#REF!</v>
      </c>
      <c r="L96" s="44" t="s">
        <v>84</v>
      </c>
      <c r="M96" s="44" t="s">
        <v>84</v>
      </c>
      <c r="N96" s="44" t="s">
        <v>84</v>
      </c>
      <c r="O96" s="33">
        <f t="shared" si="7"/>
        <v>0</v>
      </c>
      <c r="P96" s="42" t="str">
        <f t="shared" si="6"/>
        <v>Pass</v>
      </c>
    </row>
    <row r="97" spans="1:222" s="19" customFormat="1" ht="17.45" customHeight="1">
      <c r="A97" s="24" t="e">
        <f>'विद्य्र्थ्याची माहिती'!#REF!</f>
        <v>#REF!</v>
      </c>
      <c r="B97" s="25" t="e">
        <f>'विद्य्र्थ्याची माहिती'!#REF!</f>
        <v>#REF!</v>
      </c>
      <c r="C97" s="33" t="e">
        <f>प्र.भाषा!#REF!</f>
        <v>#REF!</v>
      </c>
      <c r="D97" s="33">
        <f>NSQF!N97</f>
        <v>57</v>
      </c>
      <c r="E97" s="33" t="e">
        <f>'तृ. भाषा'!#REF!</f>
        <v>#REF!</v>
      </c>
      <c r="F97" s="33" t="e">
        <f>गणित!#REF!</f>
        <v>#REF!</v>
      </c>
      <c r="G97" s="33" t="e">
        <f>'विज्ञान '!#REF!</f>
        <v>#REF!</v>
      </c>
      <c r="H97" s="44" t="e">
        <f>'समाज शास्र'!#REF!</f>
        <v>#REF!</v>
      </c>
      <c r="I97" s="33" t="e">
        <f t="shared" si="4"/>
        <v>#REF!</v>
      </c>
      <c r="J97" s="49" t="e">
        <f t="shared" si="5"/>
        <v>#REF!</v>
      </c>
      <c r="K97" s="50" t="e">
        <f>RANK(J97,$J$10:$J$139,0)+COUNTIF($J$10:J97,J97)-1</f>
        <v>#REF!</v>
      </c>
      <c r="L97" s="44" t="s">
        <v>84</v>
      </c>
      <c r="M97" s="44" t="s">
        <v>84</v>
      </c>
      <c r="N97" s="44" t="s">
        <v>84</v>
      </c>
      <c r="O97" s="33">
        <f t="shared" si="7"/>
        <v>0</v>
      </c>
      <c r="P97" s="42" t="str">
        <f t="shared" si="6"/>
        <v>Pass</v>
      </c>
    </row>
    <row r="98" spans="1:222" s="19" customFormat="1" ht="17.45" customHeight="1">
      <c r="A98" s="24" t="e">
        <f>'विद्य्र्थ्याची माहिती'!#REF!</f>
        <v>#REF!</v>
      </c>
      <c r="B98" s="25" t="e">
        <f>'विद्य्र्थ्याची माहिती'!#REF!</f>
        <v>#REF!</v>
      </c>
      <c r="C98" s="33" t="e">
        <f>प्र.भाषा!#REF!</f>
        <v>#REF!</v>
      </c>
      <c r="D98" s="33">
        <f>NSQF!N98</f>
        <v>57</v>
      </c>
      <c r="E98" s="33" t="e">
        <f>'तृ. भाषा'!#REF!</f>
        <v>#REF!</v>
      </c>
      <c r="F98" s="33" t="e">
        <f>गणित!#REF!</f>
        <v>#REF!</v>
      </c>
      <c r="G98" s="33" t="e">
        <f>'विज्ञान '!#REF!</f>
        <v>#REF!</v>
      </c>
      <c r="H98" s="44" t="e">
        <f>'समाज शास्र'!#REF!</f>
        <v>#REF!</v>
      </c>
      <c r="I98" s="33" t="e">
        <f t="shared" si="4"/>
        <v>#REF!</v>
      </c>
      <c r="J98" s="49" t="e">
        <f t="shared" si="5"/>
        <v>#REF!</v>
      </c>
      <c r="K98" s="50" t="e">
        <f>RANK(J98,$J$10:$J$139,0)+COUNTIF($J$10:J98,J98)-1</f>
        <v>#REF!</v>
      </c>
      <c r="L98" s="44" t="s">
        <v>84</v>
      </c>
      <c r="M98" s="44" t="s">
        <v>84</v>
      </c>
      <c r="N98" s="44" t="s">
        <v>84</v>
      </c>
      <c r="O98" s="33">
        <f t="shared" si="7"/>
        <v>0</v>
      </c>
      <c r="P98" s="42" t="str">
        <f t="shared" si="6"/>
        <v>Pass</v>
      </c>
    </row>
    <row r="99" spans="1:222" s="19" customFormat="1" ht="17.45" customHeight="1">
      <c r="A99" s="24" t="e">
        <f>'विद्य्र्थ्याची माहिती'!#REF!</f>
        <v>#REF!</v>
      </c>
      <c r="B99" s="25" t="e">
        <f>'विद्य्र्थ्याची माहिती'!#REF!</f>
        <v>#REF!</v>
      </c>
      <c r="C99" s="33" t="e">
        <f>प्र.भाषा!#REF!</f>
        <v>#REF!</v>
      </c>
      <c r="D99" s="33">
        <f>NSQF!N99</f>
        <v>58</v>
      </c>
      <c r="E99" s="33" t="e">
        <f>'तृ. भाषा'!#REF!</f>
        <v>#REF!</v>
      </c>
      <c r="F99" s="33" t="e">
        <f>गणित!#REF!</f>
        <v>#REF!</v>
      </c>
      <c r="G99" s="33" t="e">
        <f>'विज्ञान '!#REF!</f>
        <v>#REF!</v>
      </c>
      <c r="H99" s="44" t="e">
        <f>'समाज शास्र'!#REF!</f>
        <v>#REF!</v>
      </c>
      <c r="I99" s="33" t="e">
        <f t="shared" si="4"/>
        <v>#REF!</v>
      </c>
      <c r="J99" s="49" t="e">
        <f t="shared" si="5"/>
        <v>#REF!</v>
      </c>
      <c r="K99" s="50" t="e">
        <f>RANK(J99,$J$10:$J$139,0)+COUNTIF($J$10:J99,J99)-1</f>
        <v>#REF!</v>
      </c>
      <c r="L99" s="44" t="s">
        <v>84</v>
      </c>
      <c r="M99" s="44" t="s">
        <v>84</v>
      </c>
      <c r="N99" s="44" t="s">
        <v>84</v>
      </c>
      <c r="O99" s="33">
        <f t="shared" si="7"/>
        <v>0</v>
      </c>
      <c r="P99" s="42" t="str">
        <f t="shared" si="6"/>
        <v>Pass</v>
      </c>
    </row>
    <row r="100" spans="1:222" s="19" customFormat="1" ht="17.45" customHeight="1">
      <c r="A100" s="24" t="e">
        <f>'विद्य्र्थ्याची माहिती'!#REF!</f>
        <v>#REF!</v>
      </c>
      <c r="B100" s="25" t="e">
        <f>'विद्य्र्थ्याची माहिती'!#REF!</f>
        <v>#REF!</v>
      </c>
      <c r="C100" s="33" t="e">
        <f>प्र.भाषा!#REF!</f>
        <v>#REF!</v>
      </c>
      <c r="D100" s="33">
        <f>NSQF!N100</f>
        <v>58</v>
      </c>
      <c r="E100" s="33" t="e">
        <f>'तृ. भाषा'!#REF!</f>
        <v>#REF!</v>
      </c>
      <c r="F100" s="33" t="e">
        <f>गणित!#REF!</f>
        <v>#REF!</v>
      </c>
      <c r="G100" s="33" t="e">
        <f>'विज्ञान '!#REF!</f>
        <v>#REF!</v>
      </c>
      <c r="H100" s="44" t="e">
        <f>'समाज शास्र'!#REF!</f>
        <v>#REF!</v>
      </c>
      <c r="I100" s="33" t="e">
        <f t="shared" si="4"/>
        <v>#REF!</v>
      </c>
      <c r="J100" s="49" t="e">
        <f t="shared" si="5"/>
        <v>#REF!</v>
      </c>
      <c r="K100" s="50" t="e">
        <f>RANK(J100,$J$10:$J$139,0)+COUNTIF($J$10:J100,J100)-1</f>
        <v>#REF!</v>
      </c>
      <c r="L100" s="44" t="s">
        <v>84</v>
      </c>
      <c r="M100" s="44" t="s">
        <v>84</v>
      </c>
      <c r="N100" s="44" t="s">
        <v>84</v>
      </c>
      <c r="O100" s="33">
        <f t="shared" si="7"/>
        <v>0</v>
      </c>
      <c r="P100" s="42" t="str">
        <f t="shared" si="6"/>
        <v>Pass</v>
      </c>
    </row>
    <row r="101" spans="1:222" s="19" customFormat="1" ht="17.45" customHeight="1">
      <c r="A101" s="24" t="e">
        <f>'विद्य्र्थ्याची माहिती'!#REF!</f>
        <v>#REF!</v>
      </c>
      <c r="B101" s="25" t="e">
        <f>'विद्य्र्थ्याची माहिती'!#REF!</f>
        <v>#REF!</v>
      </c>
      <c r="C101" s="33" t="e">
        <f>प्र.भाषा!#REF!</f>
        <v>#REF!</v>
      </c>
      <c r="D101" s="33">
        <f>NSQF!N101</f>
        <v>58</v>
      </c>
      <c r="E101" s="33" t="e">
        <f>'तृ. भाषा'!#REF!</f>
        <v>#REF!</v>
      </c>
      <c r="F101" s="33" t="e">
        <f>गणित!#REF!</f>
        <v>#REF!</v>
      </c>
      <c r="G101" s="33" t="e">
        <f>'विज्ञान '!#REF!</f>
        <v>#REF!</v>
      </c>
      <c r="H101" s="44" t="e">
        <f>'समाज शास्र'!#REF!</f>
        <v>#REF!</v>
      </c>
      <c r="I101" s="33" t="e">
        <f t="shared" si="4"/>
        <v>#REF!</v>
      </c>
      <c r="J101" s="49" t="e">
        <f t="shared" si="5"/>
        <v>#REF!</v>
      </c>
      <c r="K101" s="50" t="e">
        <f>RANK(J101,$J$10:$J$139,0)+COUNTIF($J$10:J101,J101)-1</f>
        <v>#REF!</v>
      </c>
      <c r="L101" s="44" t="s">
        <v>84</v>
      </c>
      <c r="M101" s="44" t="s">
        <v>84</v>
      </c>
      <c r="N101" s="44" t="s">
        <v>84</v>
      </c>
      <c r="O101" s="33">
        <f t="shared" si="7"/>
        <v>0</v>
      </c>
      <c r="P101" s="42" t="str">
        <f t="shared" si="6"/>
        <v>Pass</v>
      </c>
    </row>
    <row r="102" spans="1:222" s="19" customFormat="1" ht="17.45" customHeight="1">
      <c r="A102" s="24" t="e">
        <f>'विद्य्र्थ्याची माहिती'!#REF!</f>
        <v>#REF!</v>
      </c>
      <c r="B102" s="25" t="e">
        <f>'विद्य्र्थ्याची माहिती'!#REF!</f>
        <v>#REF!</v>
      </c>
      <c r="C102" s="33" t="e">
        <f>प्र.भाषा!#REF!</f>
        <v>#REF!</v>
      </c>
      <c r="D102" s="33">
        <f>NSQF!N102</f>
        <v>59</v>
      </c>
      <c r="E102" s="33" t="e">
        <f>'तृ. भाषा'!#REF!</f>
        <v>#REF!</v>
      </c>
      <c r="F102" s="33" t="e">
        <f>गणित!#REF!</f>
        <v>#REF!</v>
      </c>
      <c r="G102" s="33" t="e">
        <f>'विज्ञान '!#REF!</f>
        <v>#REF!</v>
      </c>
      <c r="H102" s="44" t="e">
        <f>'समाज शास्र'!#REF!</f>
        <v>#REF!</v>
      </c>
      <c r="I102" s="33" t="e">
        <f t="shared" si="4"/>
        <v>#REF!</v>
      </c>
      <c r="J102" s="49" t="e">
        <f t="shared" si="5"/>
        <v>#REF!</v>
      </c>
      <c r="K102" s="50" t="e">
        <f>RANK(J102,$J$10:$J$139,0)+COUNTIF($J$10:J102,J102)-1</f>
        <v>#REF!</v>
      </c>
      <c r="L102" s="44" t="s">
        <v>84</v>
      </c>
      <c r="M102" s="44" t="s">
        <v>84</v>
      </c>
      <c r="N102" s="44" t="s">
        <v>84</v>
      </c>
      <c r="O102" s="33">
        <f t="shared" si="7"/>
        <v>0</v>
      </c>
      <c r="P102" s="42" t="str">
        <f t="shared" si="6"/>
        <v>Pass</v>
      </c>
    </row>
    <row r="103" spans="1:222" s="19" customFormat="1" ht="17.45" customHeight="1">
      <c r="A103" s="24" t="e">
        <f>'विद्य्र्थ्याची माहिती'!#REF!</f>
        <v>#REF!</v>
      </c>
      <c r="B103" s="25" t="e">
        <f>'विद्य्र्थ्याची माहिती'!#REF!</f>
        <v>#REF!</v>
      </c>
      <c r="C103" s="33" t="e">
        <f>प्र.भाषा!#REF!</f>
        <v>#REF!</v>
      </c>
      <c r="D103" s="33">
        <f>NSQF!N103</f>
        <v>59</v>
      </c>
      <c r="E103" s="33" t="e">
        <f>'तृ. भाषा'!#REF!</f>
        <v>#REF!</v>
      </c>
      <c r="F103" s="33" t="e">
        <f>गणित!#REF!</f>
        <v>#REF!</v>
      </c>
      <c r="G103" s="33" t="e">
        <f>'विज्ञान '!#REF!</f>
        <v>#REF!</v>
      </c>
      <c r="H103" s="44" t="e">
        <f>'समाज शास्र'!#REF!</f>
        <v>#REF!</v>
      </c>
      <c r="I103" s="33" t="e">
        <f t="shared" si="4"/>
        <v>#REF!</v>
      </c>
      <c r="J103" s="49" t="e">
        <f t="shared" si="5"/>
        <v>#REF!</v>
      </c>
      <c r="K103" s="50" t="e">
        <f>RANK(J103,$J$10:$J$139,0)+COUNTIF($J$10:J103,J103)-1</f>
        <v>#REF!</v>
      </c>
      <c r="L103" s="44" t="s">
        <v>84</v>
      </c>
      <c r="M103" s="44" t="s">
        <v>84</v>
      </c>
      <c r="N103" s="44" t="s">
        <v>84</v>
      </c>
      <c r="O103" s="33">
        <f t="shared" si="7"/>
        <v>0</v>
      </c>
      <c r="P103" s="42" t="str">
        <f t="shared" si="6"/>
        <v>Pass</v>
      </c>
    </row>
    <row r="104" spans="1:222" s="19" customFormat="1" ht="17.45" customHeight="1">
      <c r="A104" s="24" t="e">
        <f>'विद्य्र्थ्याची माहिती'!#REF!</f>
        <v>#REF!</v>
      </c>
      <c r="B104" s="25" t="e">
        <f>'विद्य्र्थ्याची माहिती'!#REF!</f>
        <v>#REF!</v>
      </c>
      <c r="C104" s="33" t="e">
        <f>प्र.भाषा!#REF!</f>
        <v>#REF!</v>
      </c>
      <c r="D104" s="33">
        <f>NSQF!N104</f>
        <v>59</v>
      </c>
      <c r="E104" s="33" t="e">
        <f>'तृ. भाषा'!#REF!</f>
        <v>#REF!</v>
      </c>
      <c r="F104" s="33" t="e">
        <f>गणित!#REF!</f>
        <v>#REF!</v>
      </c>
      <c r="G104" s="33" t="e">
        <f>'विज्ञान '!#REF!</f>
        <v>#REF!</v>
      </c>
      <c r="H104" s="44" t="e">
        <f>'समाज शास्र'!#REF!</f>
        <v>#REF!</v>
      </c>
      <c r="I104" s="33" t="e">
        <f t="shared" si="4"/>
        <v>#REF!</v>
      </c>
      <c r="J104" s="49" t="e">
        <f t="shared" si="5"/>
        <v>#REF!</v>
      </c>
      <c r="K104" s="50" t="e">
        <f>RANK(J104,$J$10:$J$139,0)+COUNTIF($J$10:J104,J104)-1</f>
        <v>#REF!</v>
      </c>
      <c r="L104" s="44" t="s">
        <v>84</v>
      </c>
      <c r="M104" s="44" t="s">
        <v>84</v>
      </c>
      <c r="N104" s="44" t="s">
        <v>84</v>
      </c>
      <c r="O104" s="33">
        <f t="shared" si="7"/>
        <v>0</v>
      </c>
      <c r="P104" s="42" t="str">
        <f t="shared" si="6"/>
        <v>Pass</v>
      </c>
    </row>
    <row r="105" spans="1:222" s="19" customFormat="1" ht="17.45" customHeight="1">
      <c r="A105" s="24" t="e">
        <f>'विद्य्र्थ्याची माहिती'!#REF!</f>
        <v>#REF!</v>
      </c>
      <c r="B105" s="25" t="e">
        <f>'विद्य्र्थ्याची माहिती'!#REF!</f>
        <v>#REF!</v>
      </c>
      <c r="C105" s="33" t="e">
        <f>प्र.भाषा!#REF!</f>
        <v>#REF!</v>
      </c>
      <c r="D105" s="33">
        <f>NSQF!N105</f>
        <v>60</v>
      </c>
      <c r="E105" s="33" t="e">
        <f>'तृ. भाषा'!#REF!</f>
        <v>#REF!</v>
      </c>
      <c r="F105" s="33" t="e">
        <f>गणित!#REF!</f>
        <v>#REF!</v>
      </c>
      <c r="G105" s="33" t="e">
        <f>'विज्ञान '!#REF!</f>
        <v>#REF!</v>
      </c>
      <c r="H105" s="44" t="e">
        <f>'समाज शास्र'!#REF!</f>
        <v>#REF!</v>
      </c>
      <c r="I105" s="33" t="e">
        <f t="shared" si="4"/>
        <v>#REF!</v>
      </c>
      <c r="J105" s="49" t="e">
        <f t="shared" si="5"/>
        <v>#REF!</v>
      </c>
      <c r="K105" s="50" t="e">
        <f>RANK(J105,$J$10:$J$139,0)+COUNTIF($J$10:J105,J105)-1</f>
        <v>#REF!</v>
      </c>
      <c r="L105" s="44" t="s">
        <v>84</v>
      </c>
      <c r="M105" s="44" t="s">
        <v>84</v>
      </c>
      <c r="N105" s="44" t="s">
        <v>84</v>
      </c>
      <c r="O105" s="33">
        <f t="shared" si="7"/>
        <v>0</v>
      </c>
      <c r="P105" s="42" t="str">
        <f t="shared" si="6"/>
        <v>Pass</v>
      </c>
    </row>
    <row r="106" spans="1:222" s="19" customFormat="1" ht="17.45" customHeight="1">
      <c r="A106" s="24" t="e">
        <f>'विद्य्र्थ्याची माहिती'!#REF!</f>
        <v>#REF!</v>
      </c>
      <c r="B106" s="25" t="e">
        <f>'विद्य्र्थ्याची माहिती'!#REF!</f>
        <v>#REF!</v>
      </c>
      <c r="C106" s="33" t="e">
        <f>प्र.भाषा!#REF!</f>
        <v>#REF!</v>
      </c>
      <c r="D106" s="33">
        <f>NSQF!N106</f>
        <v>60</v>
      </c>
      <c r="E106" s="33" t="e">
        <f>'तृ. भाषा'!#REF!</f>
        <v>#REF!</v>
      </c>
      <c r="F106" s="33" t="e">
        <f>गणित!#REF!</f>
        <v>#REF!</v>
      </c>
      <c r="G106" s="33" t="e">
        <f>'विज्ञान '!#REF!</f>
        <v>#REF!</v>
      </c>
      <c r="H106" s="44" t="e">
        <f>'समाज शास्र'!#REF!</f>
        <v>#REF!</v>
      </c>
      <c r="I106" s="33" t="e">
        <f t="shared" si="4"/>
        <v>#REF!</v>
      </c>
      <c r="J106" s="49" t="e">
        <f t="shared" si="5"/>
        <v>#REF!</v>
      </c>
      <c r="K106" s="50" t="e">
        <f>RANK(J106,$J$10:$J$139,0)+COUNTIF($J$10:J106,J106)-1</f>
        <v>#REF!</v>
      </c>
      <c r="L106" s="44" t="s">
        <v>84</v>
      </c>
      <c r="M106" s="44" t="s">
        <v>84</v>
      </c>
      <c r="N106" s="44" t="s">
        <v>84</v>
      </c>
      <c r="O106" s="33">
        <f t="shared" si="7"/>
        <v>0</v>
      </c>
      <c r="P106" s="42" t="str">
        <f t="shared" si="6"/>
        <v>Pass</v>
      </c>
    </row>
    <row r="107" spans="1:222" s="19" customFormat="1" ht="17.45" customHeight="1">
      <c r="A107" s="24" t="e">
        <f>'विद्य्र्थ्याची माहिती'!#REF!</f>
        <v>#REF!</v>
      </c>
      <c r="B107" s="25" t="e">
        <f>'विद्य्र्थ्याची माहिती'!#REF!</f>
        <v>#REF!</v>
      </c>
      <c r="C107" s="33" t="e">
        <f>प्र.भाषा!#REF!</f>
        <v>#REF!</v>
      </c>
      <c r="D107" s="33">
        <f>NSQF!N107</f>
        <v>61</v>
      </c>
      <c r="E107" s="33" t="e">
        <f>'तृ. भाषा'!#REF!</f>
        <v>#REF!</v>
      </c>
      <c r="F107" s="33" t="e">
        <f>गणित!#REF!</f>
        <v>#REF!</v>
      </c>
      <c r="G107" s="33" t="e">
        <f>'विज्ञान '!#REF!</f>
        <v>#REF!</v>
      </c>
      <c r="H107" s="44" t="e">
        <f>'समाज शास्र'!#REF!</f>
        <v>#REF!</v>
      </c>
      <c r="I107" s="33" t="e">
        <f t="shared" ref="I107:I139" si="8">SUM(C107:H107)</f>
        <v>#REF!</v>
      </c>
      <c r="J107" s="49" t="e">
        <f t="shared" si="5"/>
        <v>#REF!</v>
      </c>
      <c r="K107" s="50" t="e">
        <f>RANK(J107,$J$10:$J$139,0)+COUNTIF($J$10:J107,J107)-1</f>
        <v>#REF!</v>
      </c>
      <c r="L107" s="44" t="s">
        <v>84</v>
      </c>
      <c r="M107" s="44" t="s">
        <v>84</v>
      </c>
      <c r="N107" s="44" t="s">
        <v>84</v>
      </c>
      <c r="O107" s="33">
        <f t="shared" si="7"/>
        <v>0</v>
      </c>
      <c r="P107" s="42" t="str">
        <f t="shared" si="6"/>
        <v>Pass</v>
      </c>
    </row>
    <row r="108" spans="1:222" s="19" customFormat="1" ht="17.45" customHeight="1">
      <c r="A108" s="24" t="e">
        <f>'विद्य्र्थ्याची माहिती'!#REF!</f>
        <v>#REF!</v>
      </c>
      <c r="B108" s="25" t="e">
        <f>'विद्य्र्थ्याची माहिती'!#REF!</f>
        <v>#REF!</v>
      </c>
      <c r="C108" s="33" t="e">
        <f>प्र.भाषा!#REF!</f>
        <v>#REF!</v>
      </c>
      <c r="D108" s="33">
        <f>NSQF!N108</f>
        <v>61</v>
      </c>
      <c r="E108" s="33" t="e">
        <f>'तृ. भाषा'!#REF!</f>
        <v>#REF!</v>
      </c>
      <c r="F108" s="33" t="e">
        <f>गणित!#REF!</f>
        <v>#REF!</v>
      </c>
      <c r="G108" s="33" t="e">
        <f>'विज्ञान '!#REF!</f>
        <v>#REF!</v>
      </c>
      <c r="H108" s="44" t="e">
        <f>'समाज शास्र'!#REF!</f>
        <v>#REF!</v>
      </c>
      <c r="I108" s="33" t="e">
        <f t="shared" si="8"/>
        <v>#REF!</v>
      </c>
      <c r="J108" s="49" t="e">
        <f t="shared" si="5"/>
        <v>#REF!</v>
      </c>
      <c r="K108" s="50" t="e">
        <f>RANK(J108,$J$10:$J$139,0)+COUNTIF($J$10:J108,J108)-1</f>
        <v>#REF!</v>
      </c>
      <c r="L108" s="44" t="s">
        <v>84</v>
      </c>
      <c r="M108" s="44" t="s">
        <v>84</v>
      </c>
      <c r="N108" s="44" t="s">
        <v>84</v>
      </c>
      <c r="O108" s="33">
        <f t="shared" si="7"/>
        <v>0</v>
      </c>
      <c r="P108" s="42" t="str">
        <f t="shared" si="6"/>
        <v>Pass</v>
      </c>
    </row>
    <row r="109" spans="1:222" s="19" customFormat="1" ht="17.45" customHeight="1">
      <c r="A109" s="24" t="e">
        <f>'विद्य्र्थ्याची माहिती'!#REF!</f>
        <v>#REF!</v>
      </c>
      <c r="B109" s="25" t="e">
        <f>'विद्य्र्थ्याची माहिती'!#REF!</f>
        <v>#REF!</v>
      </c>
      <c r="C109" s="33" t="e">
        <f>प्र.भाषा!#REF!</f>
        <v>#REF!</v>
      </c>
      <c r="D109" s="33">
        <f>NSQF!N109</f>
        <v>61</v>
      </c>
      <c r="E109" s="33" t="e">
        <f>'तृ. भाषा'!#REF!</f>
        <v>#REF!</v>
      </c>
      <c r="F109" s="33" t="e">
        <f>गणित!#REF!</f>
        <v>#REF!</v>
      </c>
      <c r="G109" s="33" t="e">
        <f>'विज्ञान '!#REF!</f>
        <v>#REF!</v>
      </c>
      <c r="H109" s="44" t="e">
        <f>'समाज शास्र'!#REF!</f>
        <v>#REF!</v>
      </c>
      <c r="I109" s="33" t="e">
        <f t="shared" si="8"/>
        <v>#REF!</v>
      </c>
      <c r="J109" s="49" t="e">
        <f t="shared" si="5"/>
        <v>#REF!</v>
      </c>
      <c r="K109" s="50" t="e">
        <f>RANK(J109,$J$10:$J$139,0)+COUNTIF($J$10:J109,J109)-1</f>
        <v>#REF!</v>
      </c>
      <c r="L109" s="44" t="s">
        <v>84</v>
      </c>
      <c r="M109" s="44" t="s">
        <v>84</v>
      </c>
      <c r="N109" s="44" t="s">
        <v>84</v>
      </c>
      <c r="O109" s="33">
        <f t="shared" si="7"/>
        <v>0</v>
      </c>
      <c r="P109" s="42" t="str">
        <f t="shared" si="6"/>
        <v>Pass</v>
      </c>
    </row>
    <row r="110" spans="1:222" s="30" customFormat="1" ht="17.45" customHeight="1">
      <c r="A110" s="24" t="e">
        <f>'विद्य्र्थ्याची माहिती'!#REF!</f>
        <v>#REF!</v>
      </c>
      <c r="B110" s="25" t="e">
        <f>'विद्य्र्थ्याची माहिती'!#REF!</f>
        <v>#REF!</v>
      </c>
      <c r="C110" s="33" t="e">
        <f>प्र.भाषा!#REF!</f>
        <v>#REF!</v>
      </c>
      <c r="D110" s="33">
        <f>NSQF!N110</f>
        <v>62</v>
      </c>
      <c r="E110" s="33" t="e">
        <f>'तृ. भाषा'!#REF!</f>
        <v>#REF!</v>
      </c>
      <c r="F110" s="33" t="e">
        <f>गणित!#REF!</f>
        <v>#REF!</v>
      </c>
      <c r="G110" s="33" t="e">
        <f>'विज्ञान '!#REF!</f>
        <v>#REF!</v>
      </c>
      <c r="H110" s="44" t="e">
        <f>'समाज शास्र'!#REF!</f>
        <v>#REF!</v>
      </c>
      <c r="I110" s="33" t="e">
        <f t="shared" si="8"/>
        <v>#REF!</v>
      </c>
      <c r="J110" s="49" t="e">
        <f t="shared" si="5"/>
        <v>#REF!</v>
      </c>
      <c r="K110" s="50" t="e">
        <f>RANK(J110,$J$10:$J$139,0)+COUNTIF($J$10:J110,J110)-1</f>
        <v>#REF!</v>
      </c>
      <c r="L110" s="44" t="s">
        <v>84</v>
      </c>
      <c r="M110" s="44" t="s">
        <v>84</v>
      </c>
      <c r="N110" s="44" t="s">
        <v>84</v>
      </c>
      <c r="O110" s="33">
        <f t="shared" si="7"/>
        <v>0</v>
      </c>
      <c r="P110" s="42" t="str">
        <f t="shared" si="6"/>
        <v>Pass</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33" t="e">
        <f>प्र.भाषा!#REF!</f>
        <v>#REF!</v>
      </c>
      <c r="D111" s="33">
        <f>NSQF!N111</f>
        <v>62</v>
      </c>
      <c r="E111" s="33" t="e">
        <f>'तृ. भाषा'!#REF!</f>
        <v>#REF!</v>
      </c>
      <c r="F111" s="33" t="e">
        <f>गणित!#REF!</f>
        <v>#REF!</v>
      </c>
      <c r="G111" s="33" t="e">
        <f>'विज्ञान '!#REF!</f>
        <v>#REF!</v>
      </c>
      <c r="H111" s="44" t="e">
        <f>'समाज शास्र'!#REF!</f>
        <v>#REF!</v>
      </c>
      <c r="I111" s="33" t="e">
        <f t="shared" si="8"/>
        <v>#REF!</v>
      </c>
      <c r="J111" s="49" t="e">
        <f t="shared" si="5"/>
        <v>#REF!</v>
      </c>
      <c r="K111" s="50" t="e">
        <f>RANK(J111,$J$10:$J$139,0)+COUNTIF($J$10:J111,J111)-1</f>
        <v>#REF!</v>
      </c>
      <c r="L111" s="44" t="s">
        <v>84</v>
      </c>
      <c r="M111" s="44" t="s">
        <v>84</v>
      </c>
      <c r="N111" s="44" t="s">
        <v>84</v>
      </c>
      <c r="O111" s="33">
        <f t="shared" si="7"/>
        <v>0</v>
      </c>
      <c r="P111" s="42" t="str">
        <f t="shared" si="6"/>
        <v>Pass</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33" t="e">
        <f>प्र.भाषा!#REF!</f>
        <v>#REF!</v>
      </c>
      <c r="D112" s="33">
        <f>NSQF!N112</f>
        <v>62</v>
      </c>
      <c r="E112" s="33" t="e">
        <f>'तृ. भाषा'!#REF!</f>
        <v>#REF!</v>
      </c>
      <c r="F112" s="33" t="e">
        <f>गणित!#REF!</f>
        <v>#REF!</v>
      </c>
      <c r="G112" s="33" t="e">
        <f>'विज्ञान '!#REF!</f>
        <v>#REF!</v>
      </c>
      <c r="H112" s="44" t="e">
        <f>'समाज शास्र'!#REF!</f>
        <v>#REF!</v>
      </c>
      <c r="I112" s="33" t="e">
        <f t="shared" si="8"/>
        <v>#REF!</v>
      </c>
      <c r="J112" s="49" t="e">
        <f t="shared" si="5"/>
        <v>#REF!</v>
      </c>
      <c r="K112" s="50" t="e">
        <f>RANK(J112,$J$10:$J$139,0)+COUNTIF($J$10:J112,J112)-1</f>
        <v>#REF!</v>
      </c>
      <c r="L112" s="44" t="s">
        <v>84</v>
      </c>
      <c r="M112" s="44" t="s">
        <v>84</v>
      </c>
      <c r="N112" s="44" t="s">
        <v>84</v>
      </c>
      <c r="O112" s="33">
        <f t="shared" si="7"/>
        <v>0</v>
      </c>
      <c r="P112" s="42" t="str">
        <f t="shared" si="6"/>
        <v>Pass</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33" t="e">
        <f>प्र.भाषा!#REF!</f>
        <v>#REF!</v>
      </c>
      <c r="D113" s="33">
        <f>NSQF!N113</f>
        <v>63</v>
      </c>
      <c r="E113" s="33" t="e">
        <f>'तृ. भाषा'!#REF!</f>
        <v>#REF!</v>
      </c>
      <c r="F113" s="33" t="e">
        <f>गणित!#REF!</f>
        <v>#REF!</v>
      </c>
      <c r="G113" s="33" t="e">
        <f>'विज्ञान '!#REF!</f>
        <v>#REF!</v>
      </c>
      <c r="H113" s="44" t="e">
        <f>'समाज शास्र'!#REF!</f>
        <v>#REF!</v>
      </c>
      <c r="I113" s="33" t="e">
        <f t="shared" si="8"/>
        <v>#REF!</v>
      </c>
      <c r="J113" s="49" t="e">
        <f t="shared" si="5"/>
        <v>#REF!</v>
      </c>
      <c r="K113" s="50" t="e">
        <f>RANK(J113,$J$10:$J$139,0)+COUNTIF($J$10:J113,J113)-1</f>
        <v>#REF!</v>
      </c>
      <c r="L113" s="44" t="s">
        <v>84</v>
      </c>
      <c r="M113" s="44" t="s">
        <v>84</v>
      </c>
      <c r="N113" s="44" t="s">
        <v>84</v>
      </c>
      <c r="O113" s="33">
        <f t="shared" si="7"/>
        <v>0</v>
      </c>
      <c r="P113" s="42" t="str">
        <f t="shared" si="6"/>
        <v>Pass</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33" t="e">
        <f>प्र.भाषा!#REF!</f>
        <v>#REF!</v>
      </c>
      <c r="D114" s="33">
        <f>NSQF!N114</f>
        <v>63</v>
      </c>
      <c r="E114" s="33" t="e">
        <f>'तृ. भाषा'!#REF!</f>
        <v>#REF!</v>
      </c>
      <c r="F114" s="33" t="e">
        <f>गणित!#REF!</f>
        <v>#REF!</v>
      </c>
      <c r="G114" s="33" t="e">
        <f>'विज्ञान '!#REF!</f>
        <v>#REF!</v>
      </c>
      <c r="H114" s="44" t="e">
        <f>'समाज शास्र'!#REF!</f>
        <v>#REF!</v>
      </c>
      <c r="I114" s="33" t="e">
        <f t="shared" si="8"/>
        <v>#REF!</v>
      </c>
      <c r="J114" s="49" t="e">
        <f t="shared" si="5"/>
        <v>#REF!</v>
      </c>
      <c r="K114" s="50" t="e">
        <f>RANK(J114,$J$10:$J$139,0)+COUNTIF($J$10:J114,J114)-1</f>
        <v>#REF!</v>
      </c>
      <c r="L114" s="44" t="s">
        <v>84</v>
      </c>
      <c r="M114" s="44" t="s">
        <v>84</v>
      </c>
      <c r="N114" s="44" t="s">
        <v>84</v>
      </c>
      <c r="O114" s="33">
        <f t="shared" si="7"/>
        <v>0</v>
      </c>
      <c r="P114" s="42" t="str">
        <f t="shared" si="6"/>
        <v>Pass</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33" t="e">
        <f>प्र.भाषा!#REF!</f>
        <v>#REF!</v>
      </c>
      <c r="D115" s="33">
        <f>NSQF!N115</f>
        <v>64</v>
      </c>
      <c r="E115" s="33" t="e">
        <f>'तृ. भाषा'!#REF!</f>
        <v>#REF!</v>
      </c>
      <c r="F115" s="33" t="e">
        <f>गणित!#REF!</f>
        <v>#REF!</v>
      </c>
      <c r="G115" s="33" t="e">
        <f>'विज्ञान '!#REF!</f>
        <v>#REF!</v>
      </c>
      <c r="H115" s="44" t="e">
        <f>'समाज शास्र'!#REF!</f>
        <v>#REF!</v>
      </c>
      <c r="I115" s="33" t="e">
        <f t="shared" si="8"/>
        <v>#REF!</v>
      </c>
      <c r="J115" s="49" t="e">
        <f t="shared" si="5"/>
        <v>#REF!</v>
      </c>
      <c r="K115" s="50" t="e">
        <f>RANK(J115,$J$10:$J$139,0)+COUNTIF($J$10:J115,J115)-1</f>
        <v>#REF!</v>
      </c>
      <c r="L115" s="44" t="s">
        <v>84</v>
      </c>
      <c r="M115" s="44" t="s">
        <v>84</v>
      </c>
      <c r="N115" s="44" t="s">
        <v>84</v>
      </c>
      <c r="O115" s="33">
        <f t="shared" si="7"/>
        <v>0</v>
      </c>
      <c r="P115" s="42" t="str">
        <f t="shared" si="6"/>
        <v>Pass</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33" t="e">
        <f>प्र.भाषा!#REF!</f>
        <v>#REF!</v>
      </c>
      <c r="D116" s="33">
        <f>NSQF!N116</f>
        <v>64</v>
      </c>
      <c r="E116" s="33" t="e">
        <f>'तृ. भाषा'!#REF!</f>
        <v>#REF!</v>
      </c>
      <c r="F116" s="33" t="e">
        <f>गणित!#REF!</f>
        <v>#REF!</v>
      </c>
      <c r="G116" s="33" t="e">
        <f>'विज्ञान '!#REF!</f>
        <v>#REF!</v>
      </c>
      <c r="H116" s="44" t="e">
        <f>'समाज शास्र'!#REF!</f>
        <v>#REF!</v>
      </c>
      <c r="I116" s="33" t="e">
        <f t="shared" si="8"/>
        <v>#REF!</v>
      </c>
      <c r="J116" s="49" t="e">
        <f t="shared" si="5"/>
        <v>#REF!</v>
      </c>
      <c r="K116" s="50" t="e">
        <f>RANK(J116,$J$10:$J$139,0)+COUNTIF($J$10:J116,J116)-1</f>
        <v>#REF!</v>
      </c>
      <c r="L116" s="44" t="s">
        <v>84</v>
      </c>
      <c r="M116" s="44" t="s">
        <v>84</v>
      </c>
      <c r="N116" s="44" t="s">
        <v>84</v>
      </c>
      <c r="O116" s="33">
        <f t="shared" si="7"/>
        <v>0</v>
      </c>
      <c r="P116" s="42" t="str">
        <f t="shared" si="6"/>
        <v>Pass</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33" t="e">
        <f>प्र.भाषा!#REF!</f>
        <v>#REF!</v>
      </c>
      <c r="D117" s="33">
        <f>NSQF!N117</f>
        <v>64</v>
      </c>
      <c r="E117" s="33" t="e">
        <f>'तृ. भाषा'!#REF!</f>
        <v>#REF!</v>
      </c>
      <c r="F117" s="33" t="e">
        <f>गणित!#REF!</f>
        <v>#REF!</v>
      </c>
      <c r="G117" s="33" t="e">
        <f>'विज्ञान '!#REF!</f>
        <v>#REF!</v>
      </c>
      <c r="H117" s="44" t="e">
        <f>'समाज शास्र'!#REF!</f>
        <v>#REF!</v>
      </c>
      <c r="I117" s="33" t="e">
        <f t="shared" si="8"/>
        <v>#REF!</v>
      </c>
      <c r="J117" s="49" t="e">
        <f t="shared" si="5"/>
        <v>#REF!</v>
      </c>
      <c r="K117" s="50" t="e">
        <f>RANK(J117,$J$10:$J$139,0)+COUNTIF($J$10:J117,J117)-1</f>
        <v>#REF!</v>
      </c>
      <c r="L117" s="44" t="s">
        <v>84</v>
      </c>
      <c r="M117" s="44" t="s">
        <v>84</v>
      </c>
      <c r="N117" s="44" t="s">
        <v>84</v>
      </c>
      <c r="O117" s="33">
        <f t="shared" si="7"/>
        <v>0</v>
      </c>
      <c r="P117" s="42" t="str">
        <f t="shared" si="6"/>
        <v>Pass</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33" t="e">
        <f>प्र.भाषा!#REF!</f>
        <v>#REF!</v>
      </c>
      <c r="D118" s="33">
        <f>NSQF!N118</f>
        <v>65</v>
      </c>
      <c r="E118" s="33" t="e">
        <f>'तृ. भाषा'!#REF!</f>
        <v>#REF!</v>
      </c>
      <c r="F118" s="33" t="e">
        <f>गणित!#REF!</f>
        <v>#REF!</v>
      </c>
      <c r="G118" s="33" t="e">
        <f>'विज्ञान '!#REF!</f>
        <v>#REF!</v>
      </c>
      <c r="H118" s="44" t="e">
        <f>'समाज शास्र'!#REF!</f>
        <v>#REF!</v>
      </c>
      <c r="I118" s="33" t="e">
        <f t="shared" si="8"/>
        <v>#REF!</v>
      </c>
      <c r="J118" s="49" t="e">
        <f t="shared" si="5"/>
        <v>#REF!</v>
      </c>
      <c r="K118" s="50" t="e">
        <f>RANK(J118,$J$10:$J$139,0)+COUNTIF($J$10:J118,J118)-1</f>
        <v>#REF!</v>
      </c>
      <c r="L118" s="44" t="s">
        <v>84</v>
      </c>
      <c r="M118" s="44" t="s">
        <v>84</v>
      </c>
      <c r="N118" s="44" t="s">
        <v>84</v>
      </c>
      <c r="O118" s="33">
        <f t="shared" si="7"/>
        <v>0</v>
      </c>
      <c r="P118" s="42" t="str">
        <f t="shared" si="6"/>
        <v>Pass</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33" t="e">
        <f>प्र.भाषा!#REF!</f>
        <v>#REF!</v>
      </c>
      <c r="D119" s="33">
        <f>NSQF!N119</f>
        <v>65</v>
      </c>
      <c r="E119" s="33" t="e">
        <f>'तृ. भाषा'!#REF!</f>
        <v>#REF!</v>
      </c>
      <c r="F119" s="33" t="e">
        <f>गणित!#REF!</f>
        <v>#REF!</v>
      </c>
      <c r="G119" s="33" t="e">
        <f>'विज्ञान '!#REF!</f>
        <v>#REF!</v>
      </c>
      <c r="H119" s="44" t="e">
        <f>'समाज शास्र'!#REF!</f>
        <v>#REF!</v>
      </c>
      <c r="I119" s="33" t="e">
        <f t="shared" si="8"/>
        <v>#REF!</v>
      </c>
      <c r="J119" s="49" t="e">
        <f t="shared" si="5"/>
        <v>#REF!</v>
      </c>
      <c r="K119" s="50" t="e">
        <f>RANK(J119,$J$10:$J$139,0)+COUNTIF($J$10:J119,J119)-1</f>
        <v>#REF!</v>
      </c>
      <c r="L119" s="44" t="s">
        <v>84</v>
      </c>
      <c r="M119" s="44" t="s">
        <v>84</v>
      </c>
      <c r="N119" s="44" t="s">
        <v>84</v>
      </c>
      <c r="O119" s="33">
        <f t="shared" si="7"/>
        <v>0</v>
      </c>
      <c r="P119" s="42" t="str">
        <f t="shared" si="6"/>
        <v>Pass</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33" t="e">
        <f>प्र.भाषा!#REF!</f>
        <v>#REF!</v>
      </c>
      <c r="D120" s="33">
        <f>NSQF!N120</f>
        <v>65</v>
      </c>
      <c r="E120" s="33" t="e">
        <f>'तृ. भाषा'!#REF!</f>
        <v>#REF!</v>
      </c>
      <c r="F120" s="33" t="e">
        <f>गणित!#REF!</f>
        <v>#REF!</v>
      </c>
      <c r="G120" s="33" t="e">
        <f>'विज्ञान '!#REF!</f>
        <v>#REF!</v>
      </c>
      <c r="H120" s="44" t="e">
        <f>'समाज शास्र'!#REF!</f>
        <v>#REF!</v>
      </c>
      <c r="I120" s="33" t="e">
        <f t="shared" si="8"/>
        <v>#REF!</v>
      </c>
      <c r="J120" s="49" t="e">
        <f t="shared" si="5"/>
        <v>#REF!</v>
      </c>
      <c r="K120" s="50" t="e">
        <f>RANK(J120,$J$10:$J$139,0)+COUNTIF($J$10:J120,J120)-1</f>
        <v>#REF!</v>
      </c>
      <c r="L120" s="44" t="s">
        <v>84</v>
      </c>
      <c r="M120" s="44" t="s">
        <v>84</v>
      </c>
      <c r="N120" s="44" t="s">
        <v>84</v>
      </c>
      <c r="O120" s="33">
        <f t="shared" si="7"/>
        <v>0</v>
      </c>
      <c r="P120" s="42" t="str">
        <f t="shared" si="6"/>
        <v>Pass</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33" t="e">
        <f>प्र.भाषा!#REF!</f>
        <v>#REF!</v>
      </c>
      <c r="D121" s="33">
        <f>NSQF!N121</f>
        <v>66</v>
      </c>
      <c r="E121" s="33" t="e">
        <f>'तृ. भाषा'!#REF!</f>
        <v>#REF!</v>
      </c>
      <c r="F121" s="33" t="e">
        <f>गणित!#REF!</f>
        <v>#REF!</v>
      </c>
      <c r="G121" s="33" t="e">
        <f>'विज्ञान '!#REF!</f>
        <v>#REF!</v>
      </c>
      <c r="H121" s="44" t="e">
        <f>'समाज शास्र'!#REF!</f>
        <v>#REF!</v>
      </c>
      <c r="I121" s="33" t="e">
        <f t="shared" si="8"/>
        <v>#REF!</v>
      </c>
      <c r="J121" s="49" t="e">
        <f t="shared" si="5"/>
        <v>#REF!</v>
      </c>
      <c r="K121" s="50" t="e">
        <f>RANK(J121,$J$10:$J$139,0)+COUNTIF($J$10:J121,J121)-1</f>
        <v>#REF!</v>
      </c>
      <c r="L121" s="44" t="s">
        <v>84</v>
      </c>
      <c r="M121" s="44" t="s">
        <v>84</v>
      </c>
      <c r="N121" s="44" t="s">
        <v>84</v>
      </c>
      <c r="O121" s="33">
        <f t="shared" si="7"/>
        <v>0</v>
      </c>
      <c r="P121" s="42" t="str">
        <f t="shared" si="6"/>
        <v>Pass</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33" t="e">
        <f>प्र.भाषा!#REF!</f>
        <v>#REF!</v>
      </c>
      <c r="D122" s="33">
        <f>NSQF!N122</f>
        <v>66</v>
      </c>
      <c r="E122" s="33" t="e">
        <f>'तृ. भाषा'!#REF!</f>
        <v>#REF!</v>
      </c>
      <c r="F122" s="33" t="e">
        <f>गणित!#REF!</f>
        <v>#REF!</v>
      </c>
      <c r="G122" s="33" t="e">
        <f>'विज्ञान '!#REF!</f>
        <v>#REF!</v>
      </c>
      <c r="H122" s="44" t="e">
        <f>'समाज शास्र'!#REF!</f>
        <v>#REF!</v>
      </c>
      <c r="I122" s="33" t="e">
        <f t="shared" si="8"/>
        <v>#REF!</v>
      </c>
      <c r="J122" s="49" t="e">
        <f t="shared" si="5"/>
        <v>#REF!</v>
      </c>
      <c r="K122" s="50" t="e">
        <f>RANK(J122,$J$10:$J$139,0)+COUNTIF($J$10:J122,J122)-1</f>
        <v>#REF!</v>
      </c>
      <c r="L122" s="44" t="s">
        <v>84</v>
      </c>
      <c r="M122" s="44" t="s">
        <v>84</v>
      </c>
      <c r="N122" s="44" t="s">
        <v>84</v>
      </c>
      <c r="O122" s="33">
        <f t="shared" si="7"/>
        <v>0</v>
      </c>
      <c r="P122" s="42" t="str">
        <f t="shared" si="6"/>
        <v>Pass</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33" t="e">
        <f>प्र.भाषा!#REF!</f>
        <v>#REF!</v>
      </c>
      <c r="D123" s="33">
        <f>NSQF!N123</f>
        <v>67</v>
      </c>
      <c r="E123" s="33" t="e">
        <f>'तृ. भाषा'!#REF!</f>
        <v>#REF!</v>
      </c>
      <c r="F123" s="33" t="e">
        <f>गणित!#REF!</f>
        <v>#REF!</v>
      </c>
      <c r="G123" s="33" t="e">
        <f>'विज्ञान '!#REF!</f>
        <v>#REF!</v>
      </c>
      <c r="H123" s="44" t="e">
        <f>'समाज शास्र'!#REF!</f>
        <v>#REF!</v>
      </c>
      <c r="I123" s="33" t="e">
        <f t="shared" si="8"/>
        <v>#REF!</v>
      </c>
      <c r="J123" s="49" t="e">
        <f t="shared" si="5"/>
        <v>#REF!</v>
      </c>
      <c r="K123" s="50" t="e">
        <f>RANK(J123,$J$10:$J$139,0)+COUNTIF($J$10:J123,J123)-1</f>
        <v>#REF!</v>
      </c>
      <c r="L123" s="44" t="s">
        <v>84</v>
      </c>
      <c r="M123" s="44" t="s">
        <v>84</v>
      </c>
      <c r="N123" s="44" t="s">
        <v>84</v>
      </c>
      <c r="O123" s="33">
        <f t="shared" si="7"/>
        <v>0</v>
      </c>
      <c r="P123" s="42" t="str">
        <f t="shared" si="6"/>
        <v>Pass</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33" t="e">
        <f>प्र.भाषा!#REF!</f>
        <v>#REF!</v>
      </c>
      <c r="D124" s="33">
        <f>NSQF!N124</f>
        <v>67</v>
      </c>
      <c r="E124" s="33" t="e">
        <f>'तृ. भाषा'!#REF!</f>
        <v>#REF!</v>
      </c>
      <c r="F124" s="33" t="e">
        <f>गणित!#REF!</f>
        <v>#REF!</v>
      </c>
      <c r="G124" s="33" t="e">
        <f>'विज्ञान '!#REF!</f>
        <v>#REF!</v>
      </c>
      <c r="H124" s="44" t="e">
        <f>'समाज शास्र'!#REF!</f>
        <v>#REF!</v>
      </c>
      <c r="I124" s="33" t="e">
        <f t="shared" si="8"/>
        <v>#REF!</v>
      </c>
      <c r="J124" s="49" t="e">
        <f t="shared" si="5"/>
        <v>#REF!</v>
      </c>
      <c r="K124" s="50" t="e">
        <f>RANK(J124,$J$10:$J$139,0)+COUNTIF($J$10:J124,J124)-1</f>
        <v>#REF!</v>
      </c>
      <c r="L124" s="44" t="s">
        <v>84</v>
      </c>
      <c r="M124" s="44" t="s">
        <v>84</v>
      </c>
      <c r="N124" s="44" t="s">
        <v>84</v>
      </c>
      <c r="O124" s="33">
        <f t="shared" si="7"/>
        <v>0</v>
      </c>
      <c r="P124" s="42" t="str">
        <f t="shared" si="6"/>
        <v>Pass</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33" t="e">
        <f>प्र.भाषा!#REF!</f>
        <v>#REF!</v>
      </c>
      <c r="D125" s="33">
        <f>NSQF!N125</f>
        <v>67</v>
      </c>
      <c r="E125" s="33" t="e">
        <f>'तृ. भाषा'!#REF!</f>
        <v>#REF!</v>
      </c>
      <c r="F125" s="33" t="e">
        <f>गणित!#REF!</f>
        <v>#REF!</v>
      </c>
      <c r="G125" s="33" t="e">
        <f>'विज्ञान '!#REF!</f>
        <v>#REF!</v>
      </c>
      <c r="H125" s="44" t="e">
        <f>'समाज शास्र'!#REF!</f>
        <v>#REF!</v>
      </c>
      <c r="I125" s="33" t="e">
        <f t="shared" si="8"/>
        <v>#REF!</v>
      </c>
      <c r="J125" s="49" t="e">
        <f t="shared" si="5"/>
        <v>#REF!</v>
      </c>
      <c r="K125" s="50" t="e">
        <f>RANK(J125,$J$10:$J$139,0)+COUNTIF($J$10:J125,J125)-1</f>
        <v>#REF!</v>
      </c>
      <c r="L125" s="44" t="s">
        <v>84</v>
      </c>
      <c r="M125" s="44" t="s">
        <v>84</v>
      </c>
      <c r="N125" s="44" t="s">
        <v>84</v>
      </c>
      <c r="O125" s="33">
        <f t="shared" si="7"/>
        <v>0</v>
      </c>
      <c r="P125" s="42" t="str">
        <f t="shared" si="6"/>
        <v>Pass</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33" t="e">
        <f>प्र.भाषा!#REF!</f>
        <v>#REF!</v>
      </c>
      <c r="D126" s="33">
        <f>NSQF!N126</f>
        <v>68</v>
      </c>
      <c r="E126" s="33" t="e">
        <f>'तृ. भाषा'!#REF!</f>
        <v>#REF!</v>
      </c>
      <c r="F126" s="33" t="e">
        <f>गणित!#REF!</f>
        <v>#REF!</v>
      </c>
      <c r="G126" s="33" t="e">
        <f>'विज्ञान '!#REF!</f>
        <v>#REF!</v>
      </c>
      <c r="H126" s="44" t="e">
        <f>'समाज शास्र'!#REF!</f>
        <v>#REF!</v>
      </c>
      <c r="I126" s="33" t="e">
        <f t="shared" si="8"/>
        <v>#REF!</v>
      </c>
      <c r="J126" s="49" t="e">
        <f t="shared" si="5"/>
        <v>#REF!</v>
      </c>
      <c r="K126" s="50" t="e">
        <f>RANK(J126,$J$10:$J$139,0)+COUNTIF($J$10:J126,J126)-1</f>
        <v>#REF!</v>
      </c>
      <c r="L126" s="44" t="s">
        <v>84</v>
      </c>
      <c r="M126" s="44" t="s">
        <v>84</v>
      </c>
      <c r="N126" s="44" t="s">
        <v>84</v>
      </c>
      <c r="O126" s="33">
        <f t="shared" si="7"/>
        <v>0</v>
      </c>
      <c r="P126" s="42" t="str">
        <f t="shared" si="6"/>
        <v>Pass</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33" t="e">
        <f>प्र.भाषा!#REF!</f>
        <v>#REF!</v>
      </c>
      <c r="D127" s="33">
        <f>NSQF!N127</f>
        <v>68</v>
      </c>
      <c r="E127" s="33" t="e">
        <f>'तृ. भाषा'!#REF!</f>
        <v>#REF!</v>
      </c>
      <c r="F127" s="33" t="e">
        <f>गणित!#REF!</f>
        <v>#REF!</v>
      </c>
      <c r="G127" s="33" t="e">
        <f>'विज्ञान '!#REF!</f>
        <v>#REF!</v>
      </c>
      <c r="H127" s="44" t="e">
        <f>'समाज शास्र'!#REF!</f>
        <v>#REF!</v>
      </c>
      <c r="I127" s="33" t="e">
        <f t="shared" si="8"/>
        <v>#REF!</v>
      </c>
      <c r="J127" s="49" t="e">
        <f t="shared" si="5"/>
        <v>#REF!</v>
      </c>
      <c r="K127" s="50" t="e">
        <f>RANK(J127,$J$10:$J$139,0)+COUNTIF($J$10:J127,J127)-1</f>
        <v>#REF!</v>
      </c>
      <c r="L127" s="44" t="s">
        <v>84</v>
      </c>
      <c r="M127" s="44" t="s">
        <v>84</v>
      </c>
      <c r="N127" s="44" t="s">
        <v>84</v>
      </c>
      <c r="O127" s="33">
        <f t="shared" si="7"/>
        <v>0</v>
      </c>
      <c r="P127" s="42" t="str">
        <f t="shared" si="6"/>
        <v>Pass</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33" t="e">
        <f>प्र.भाषा!#REF!</f>
        <v>#REF!</v>
      </c>
      <c r="D128" s="33">
        <f>NSQF!N128</f>
        <v>68</v>
      </c>
      <c r="E128" s="33" t="e">
        <f>'तृ. भाषा'!#REF!</f>
        <v>#REF!</v>
      </c>
      <c r="F128" s="33" t="e">
        <f>गणित!#REF!</f>
        <v>#REF!</v>
      </c>
      <c r="G128" s="33" t="e">
        <f>'विज्ञान '!#REF!</f>
        <v>#REF!</v>
      </c>
      <c r="H128" s="44" t="e">
        <f>'समाज शास्र'!#REF!</f>
        <v>#REF!</v>
      </c>
      <c r="I128" s="33" t="e">
        <f t="shared" si="8"/>
        <v>#REF!</v>
      </c>
      <c r="J128" s="49" t="e">
        <f t="shared" si="5"/>
        <v>#REF!</v>
      </c>
      <c r="K128" s="50" t="e">
        <f>RANK(J128,$J$10:$J$139,0)+COUNTIF($J$10:J128,J128)-1</f>
        <v>#REF!</v>
      </c>
      <c r="L128" s="44" t="s">
        <v>84</v>
      </c>
      <c r="M128" s="44" t="s">
        <v>84</v>
      </c>
      <c r="N128" s="44" t="s">
        <v>84</v>
      </c>
      <c r="O128" s="33">
        <f t="shared" si="7"/>
        <v>0</v>
      </c>
      <c r="P128" s="42" t="str">
        <f t="shared" si="6"/>
        <v>Pass</v>
      </c>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33" t="e">
        <f>प्र.भाषा!#REF!</f>
        <v>#REF!</v>
      </c>
      <c r="D129" s="33">
        <f>NSQF!N129</f>
        <v>69</v>
      </c>
      <c r="E129" s="33" t="e">
        <f>'तृ. भाषा'!#REF!</f>
        <v>#REF!</v>
      </c>
      <c r="F129" s="33" t="e">
        <f>गणित!#REF!</f>
        <v>#REF!</v>
      </c>
      <c r="G129" s="33" t="e">
        <f>'विज्ञान '!#REF!</f>
        <v>#REF!</v>
      </c>
      <c r="H129" s="44" t="e">
        <f>'समाज शास्र'!#REF!</f>
        <v>#REF!</v>
      </c>
      <c r="I129" s="33" t="e">
        <f t="shared" si="8"/>
        <v>#REF!</v>
      </c>
      <c r="J129" s="49" t="e">
        <f t="shared" si="5"/>
        <v>#REF!</v>
      </c>
      <c r="K129" s="50" t="e">
        <f>RANK(J129,$J$10:$J$139,0)+COUNTIF($J$10:J129,J129)-1</f>
        <v>#REF!</v>
      </c>
      <c r="L129" s="44" t="s">
        <v>84</v>
      </c>
      <c r="M129" s="44" t="s">
        <v>84</v>
      </c>
      <c r="N129" s="44" t="s">
        <v>84</v>
      </c>
      <c r="O129" s="33">
        <f t="shared" si="7"/>
        <v>0</v>
      </c>
      <c r="P129" s="42" t="str">
        <f t="shared" si="6"/>
        <v>Pass</v>
      </c>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33" t="e">
        <f>प्र.भाषा!#REF!</f>
        <v>#REF!</v>
      </c>
      <c r="D130" s="33">
        <f>NSQF!N130</f>
        <v>69</v>
      </c>
      <c r="E130" s="33" t="e">
        <f>'तृ. भाषा'!#REF!</f>
        <v>#REF!</v>
      </c>
      <c r="F130" s="33" t="e">
        <f>गणित!#REF!</f>
        <v>#REF!</v>
      </c>
      <c r="G130" s="33" t="e">
        <f>'विज्ञान '!#REF!</f>
        <v>#REF!</v>
      </c>
      <c r="H130" s="44" t="e">
        <f>'समाज शास्र'!#REF!</f>
        <v>#REF!</v>
      </c>
      <c r="I130" s="33" t="e">
        <f t="shared" si="8"/>
        <v>#REF!</v>
      </c>
      <c r="J130" s="49" t="e">
        <f t="shared" si="5"/>
        <v>#REF!</v>
      </c>
      <c r="K130" s="50" t="e">
        <f>RANK(J130,$J$10:$J$139,0)+COUNTIF($J$10:J130,J130)-1</f>
        <v>#REF!</v>
      </c>
      <c r="L130" s="44" t="s">
        <v>84</v>
      </c>
      <c r="M130" s="44" t="s">
        <v>84</v>
      </c>
      <c r="N130" s="44" t="s">
        <v>84</v>
      </c>
      <c r="O130" s="33">
        <f t="shared" si="7"/>
        <v>0</v>
      </c>
      <c r="P130" s="42" t="str">
        <f t="shared" si="6"/>
        <v>Pass</v>
      </c>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33" t="e">
        <f>प्र.भाषा!#REF!</f>
        <v>#REF!</v>
      </c>
      <c r="D131" s="33">
        <f>NSQF!N131</f>
        <v>70</v>
      </c>
      <c r="E131" s="33" t="e">
        <f>'तृ. भाषा'!#REF!</f>
        <v>#REF!</v>
      </c>
      <c r="F131" s="33" t="e">
        <f>गणित!#REF!</f>
        <v>#REF!</v>
      </c>
      <c r="G131" s="33" t="e">
        <f>'विज्ञान '!#REF!</f>
        <v>#REF!</v>
      </c>
      <c r="H131" s="44" t="e">
        <f>'समाज शास्र'!#REF!</f>
        <v>#REF!</v>
      </c>
      <c r="I131" s="33" t="e">
        <f t="shared" si="8"/>
        <v>#REF!</v>
      </c>
      <c r="J131" s="49" t="e">
        <f t="shared" si="5"/>
        <v>#REF!</v>
      </c>
      <c r="K131" s="50" t="e">
        <f>RANK(J131,$J$10:$J$139,0)+COUNTIF($J$10:J131,J131)-1</f>
        <v>#REF!</v>
      </c>
      <c r="L131" s="44" t="s">
        <v>84</v>
      </c>
      <c r="M131" s="44" t="s">
        <v>84</v>
      </c>
      <c r="N131" s="44" t="s">
        <v>84</v>
      </c>
      <c r="O131" s="33">
        <f t="shared" si="7"/>
        <v>0</v>
      </c>
      <c r="P131" s="42" t="str">
        <f t="shared" si="6"/>
        <v>Pass</v>
      </c>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33" t="e">
        <f>प्र.भाषा!#REF!</f>
        <v>#REF!</v>
      </c>
      <c r="D132" s="33">
        <f>NSQF!N132</f>
        <v>70</v>
      </c>
      <c r="E132" s="33" t="e">
        <f>'तृ. भाषा'!#REF!</f>
        <v>#REF!</v>
      </c>
      <c r="F132" s="33" t="e">
        <f>गणित!#REF!</f>
        <v>#REF!</v>
      </c>
      <c r="G132" s="33" t="e">
        <f>'विज्ञान '!#REF!</f>
        <v>#REF!</v>
      </c>
      <c r="H132" s="44" t="e">
        <f>'समाज शास्र'!#REF!</f>
        <v>#REF!</v>
      </c>
      <c r="I132" s="33" t="e">
        <f t="shared" si="8"/>
        <v>#REF!</v>
      </c>
      <c r="J132" s="49" t="e">
        <f t="shared" si="5"/>
        <v>#REF!</v>
      </c>
      <c r="K132" s="50" t="e">
        <f>RANK(J132,$J$10:$J$139,0)+COUNTIF($J$10:J132,J132)-1</f>
        <v>#REF!</v>
      </c>
      <c r="L132" s="44" t="s">
        <v>84</v>
      </c>
      <c r="M132" s="44" t="s">
        <v>84</v>
      </c>
      <c r="N132" s="44" t="s">
        <v>84</v>
      </c>
      <c r="O132" s="33">
        <f t="shared" si="7"/>
        <v>0</v>
      </c>
      <c r="P132" s="42" t="str">
        <f t="shared" si="6"/>
        <v>Pass</v>
      </c>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33" t="e">
        <f>प्र.भाषा!#REF!</f>
        <v>#REF!</v>
      </c>
      <c r="D133" s="33">
        <f>NSQF!N133</f>
        <v>70</v>
      </c>
      <c r="E133" s="33" t="e">
        <f>'तृ. भाषा'!#REF!</f>
        <v>#REF!</v>
      </c>
      <c r="F133" s="33" t="e">
        <f>गणित!#REF!</f>
        <v>#REF!</v>
      </c>
      <c r="G133" s="33" t="e">
        <f>'विज्ञान '!#REF!</f>
        <v>#REF!</v>
      </c>
      <c r="H133" s="44" t="e">
        <f>'समाज शास्र'!#REF!</f>
        <v>#REF!</v>
      </c>
      <c r="I133" s="33" t="e">
        <f t="shared" si="8"/>
        <v>#REF!</v>
      </c>
      <c r="J133" s="49" t="e">
        <f t="shared" si="5"/>
        <v>#REF!</v>
      </c>
      <c r="K133" s="50" t="e">
        <f>RANK(J133,$J$10:$J$139,0)+COUNTIF($J$10:J133,J133)-1</f>
        <v>#REF!</v>
      </c>
      <c r="L133" s="44" t="s">
        <v>84</v>
      </c>
      <c r="M133" s="44" t="s">
        <v>84</v>
      </c>
      <c r="N133" s="44" t="s">
        <v>84</v>
      </c>
      <c r="O133" s="33">
        <f t="shared" si="7"/>
        <v>0</v>
      </c>
      <c r="P133" s="42" t="str">
        <f t="shared" si="6"/>
        <v>Pass</v>
      </c>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33" t="e">
        <f>प्र.भाषा!#REF!</f>
        <v>#REF!</v>
      </c>
      <c r="D134" s="33">
        <f>NSQF!N134</f>
        <v>71</v>
      </c>
      <c r="E134" s="33" t="e">
        <f>'तृ. भाषा'!#REF!</f>
        <v>#REF!</v>
      </c>
      <c r="F134" s="33" t="e">
        <f>गणित!#REF!</f>
        <v>#REF!</v>
      </c>
      <c r="G134" s="33" t="e">
        <f>'विज्ञान '!#REF!</f>
        <v>#REF!</v>
      </c>
      <c r="H134" s="44" t="e">
        <f>'समाज शास्र'!#REF!</f>
        <v>#REF!</v>
      </c>
      <c r="I134" s="33" t="e">
        <f t="shared" si="8"/>
        <v>#REF!</v>
      </c>
      <c r="J134" s="49" t="e">
        <f t="shared" si="5"/>
        <v>#REF!</v>
      </c>
      <c r="K134" s="50" t="e">
        <f>RANK(J134,$J$10:$J$139,0)+COUNTIF($J$10:J134,J134)-1</f>
        <v>#REF!</v>
      </c>
      <c r="L134" s="44" t="s">
        <v>84</v>
      </c>
      <c r="M134" s="44" t="s">
        <v>84</v>
      </c>
      <c r="N134" s="44" t="s">
        <v>84</v>
      </c>
      <c r="O134" s="33">
        <f t="shared" si="7"/>
        <v>0</v>
      </c>
      <c r="P134" s="42" t="str">
        <f t="shared" si="6"/>
        <v>Pass</v>
      </c>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33" t="e">
        <f>प्र.भाषा!#REF!</f>
        <v>#REF!</v>
      </c>
      <c r="D135" s="33">
        <f>NSQF!N135</f>
        <v>71</v>
      </c>
      <c r="E135" s="33" t="e">
        <f>'तृ. भाषा'!#REF!</f>
        <v>#REF!</v>
      </c>
      <c r="F135" s="33" t="e">
        <f>गणित!#REF!</f>
        <v>#REF!</v>
      </c>
      <c r="G135" s="33" t="e">
        <f>'विज्ञान '!#REF!</f>
        <v>#REF!</v>
      </c>
      <c r="H135" s="44" t="e">
        <f>'समाज शास्र'!#REF!</f>
        <v>#REF!</v>
      </c>
      <c r="I135" s="33" t="e">
        <f t="shared" si="8"/>
        <v>#REF!</v>
      </c>
      <c r="J135" s="49" t="e">
        <f t="shared" si="5"/>
        <v>#REF!</v>
      </c>
      <c r="K135" s="50" t="e">
        <f>RANK(J135,$J$10:$J$139,0)+COUNTIF($J$10:J135,J135)-1</f>
        <v>#REF!</v>
      </c>
      <c r="L135" s="44" t="s">
        <v>84</v>
      </c>
      <c r="M135" s="44" t="s">
        <v>84</v>
      </c>
      <c r="N135" s="44" t="s">
        <v>84</v>
      </c>
      <c r="O135" s="33">
        <f t="shared" si="7"/>
        <v>0</v>
      </c>
      <c r="P135" s="42" t="str">
        <f t="shared" si="6"/>
        <v>Pass</v>
      </c>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33" t="e">
        <f>प्र.भाषा!#REF!</f>
        <v>#REF!</v>
      </c>
      <c r="D136" s="33">
        <f>NSQF!N136</f>
        <v>71</v>
      </c>
      <c r="E136" s="33" t="e">
        <f>'तृ. भाषा'!#REF!</f>
        <v>#REF!</v>
      </c>
      <c r="F136" s="33" t="e">
        <f>गणित!#REF!</f>
        <v>#REF!</v>
      </c>
      <c r="G136" s="33" t="e">
        <f>'विज्ञान '!#REF!</f>
        <v>#REF!</v>
      </c>
      <c r="H136" s="44" t="e">
        <f>'समाज शास्र'!#REF!</f>
        <v>#REF!</v>
      </c>
      <c r="I136" s="33" t="e">
        <f t="shared" si="8"/>
        <v>#REF!</v>
      </c>
      <c r="J136" s="49" t="e">
        <f t="shared" si="5"/>
        <v>#REF!</v>
      </c>
      <c r="K136" s="50" t="e">
        <f>RANK(J136,$J$10:$J$139,0)+COUNTIF($J$10:J136,J136)-1</f>
        <v>#REF!</v>
      </c>
      <c r="L136" s="44" t="s">
        <v>84</v>
      </c>
      <c r="M136" s="44" t="s">
        <v>84</v>
      </c>
      <c r="N136" s="44" t="s">
        <v>84</v>
      </c>
      <c r="O136" s="33">
        <f t="shared" si="7"/>
        <v>0</v>
      </c>
      <c r="P136" s="42" t="str">
        <f t="shared" si="6"/>
        <v>Pass</v>
      </c>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33" t="e">
        <f>प्र.भाषा!#REF!</f>
        <v>#REF!</v>
      </c>
      <c r="D137" s="33">
        <f>NSQF!N137</f>
        <v>72</v>
      </c>
      <c r="E137" s="33" t="e">
        <f>'तृ. भाषा'!#REF!</f>
        <v>#REF!</v>
      </c>
      <c r="F137" s="33" t="e">
        <f>गणित!#REF!</f>
        <v>#REF!</v>
      </c>
      <c r="G137" s="33" t="e">
        <f>'विज्ञान '!#REF!</f>
        <v>#REF!</v>
      </c>
      <c r="H137" s="44" t="e">
        <f>'समाज शास्र'!#REF!</f>
        <v>#REF!</v>
      </c>
      <c r="I137" s="33" t="e">
        <f t="shared" si="8"/>
        <v>#REF!</v>
      </c>
      <c r="J137" s="49" t="e">
        <f t="shared" ref="J137:J139" si="9">ROUND(I137/6,2)</f>
        <v>#REF!</v>
      </c>
      <c r="K137" s="50" t="e">
        <f>RANK(J137,$J$10:$J$139,0)+COUNTIF($J$10:J137,J137)-1</f>
        <v>#REF!</v>
      </c>
      <c r="L137" s="44" t="s">
        <v>84</v>
      </c>
      <c r="M137" s="44" t="s">
        <v>84</v>
      </c>
      <c r="N137" s="44" t="s">
        <v>84</v>
      </c>
      <c r="O137" s="33">
        <f t="shared" si="7"/>
        <v>0</v>
      </c>
      <c r="P137" s="42" t="str">
        <f t="shared" si="6"/>
        <v>Pass</v>
      </c>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33" t="e">
        <f>प्र.भाषा!#REF!</f>
        <v>#REF!</v>
      </c>
      <c r="D138" s="33">
        <f>NSQF!N138</f>
        <v>72</v>
      </c>
      <c r="E138" s="33" t="e">
        <f>'तृ. भाषा'!#REF!</f>
        <v>#REF!</v>
      </c>
      <c r="F138" s="33" t="e">
        <f>गणित!#REF!</f>
        <v>#REF!</v>
      </c>
      <c r="G138" s="33" t="e">
        <f>'विज्ञान '!#REF!</f>
        <v>#REF!</v>
      </c>
      <c r="H138" s="44" t="e">
        <f>'समाज शास्र'!#REF!</f>
        <v>#REF!</v>
      </c>
      <c r="I138" s="33" t="e">
        <f t="shared" si="8"/>
        <v>#REF!</v>
      </c>
      <c r="J138" s="49" t="e">
        <f t="shared" si="9"/>
        <v>#REF!</v>
      </c>
      <c r="K138" s="50" t="e">
        <f>RANK(J138,$J$10:$J$139,0)+COUNTIF($J$10:J138,J138)-1</f>
        <v>#REF!</v>
      </c>
      <c r="L138" s="44" t="s">
        <v>84</v>
      </c>
      <c r="M138" s="44" t="s">
        <v>84</v>
      </c>
      <c r="N138" s="44" t="s">
        <v>84</v>
      </c>
      <c r="O138" s="33">
        <f t="shared" si="7"/>
        <v>0</v>
      </c>
      <c r="P138" s="42" t="str">
        <f t="shared" ref="P138:P139" si="10">IF(O138=0,"Pass",IF(O138=1,"F1",IF(O138=2,"F2",IF(O138=3,"F3",IF(O138=4,"F4",IF(O138=5,"F5","F6"))))))</f>
        <v>Pass</v>
      </c>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33" t="e">
        <f>प्र.भाषा!#REF!</f>
        <v>#REF!</v>
      </c>
      <c r="D139" s="33">
        <f>NSQF!N139</f>
        <v>73</v>
      </c>
      <c r="E139" s="33" t="e">
        <f>'तृ. भाषा'!#REF!</f>
        <v>#REF!</v>
      </c>
      <c r="F139" s="33" t="e">
        <f>गणित!#REF!</f>
        <v>#REF!</v>
      </c>
      <c r="G139" s="33" t="e">
        <f>'विज्ञान '!#REF!</f>
        <v>#REF!</v>
      </c>
      <c r="H139" s="44" t="e">
        <f>'समाज शास्र'!#REF!</f>
        <v>#REF!</v>
      </c>
      <c r="I139" s="33" t="e">
        <f t="shared" si="8"/>
        <v>#REF!</v>
      </c>
      <c r="J139" s="49" t="e">
        <f t="shared" si="9"/>
        <v>#REF!</v>
      </c>
      <c r="K139" s="50" t="e">
        <f>RANK(J139,$J$10:$J$139,0)+COUNTIF($J$10:J139,J139)-1</f>
        <v>#REF!</v>
      </c>
      <c r="L139" s="44" t="s">
        <v>84</v>
      </c>
      <c r="M139" s="44" t="s">
        <v>84</v>
      </c>
      <c r="N139" s="44" t="s">
        <v>84</v>
      </c>
      <c r="O139" s="33">
        <f t="shared" ref="O139" si="11">COUNTIF(C139,"&lt;35")+COUNTIF(D139,"&lt;35")+COUNTIF(E139,"&lt;35")+COUNTIF(F139,"&lt;35")+COUNTIF(G139,"&lt;35")+COUNTIF(H139,"&lt;35")</f>
        <v>0</v>
      </c>
      <c r="P139" s="42" t="str">
        <f t="shared" si="10"/>
        <v>Pass</v>
      </c>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45"/>
      <c r="R140" s="45"/>
    </row>
    <row r="141" spans="1:222" s="7" customFormat="1" ht="17.45" customHeight="1"/>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row>
    <row r="144" spans="1:222" s="7" customFormat="1" ht="17.45" customHeight="1"/>
    <row r="145" spans="1:16" s="7" customFormat="1" ht="17.45" customHeight="1"/>
    <row r="146" spans="1:16" ht="17.45" customHeight="1">
      <c r="A146" s="7"/>
      <c r="B146" s="7"/>
      <c r="C146" s="7"/>
      <c r="D146" s="7"/>
      <c r="E146" s="7"/>
      <c r="F146" s="7"/>
      <c r="G146" s="7"/>
      <c r="H146" s="7"/>
      <c r="I146" s="7"/>
      <c r="J146" s="7"/>
      <c r="K146" s="7"/>
      <c r="L146" s="7"/>
      <c r="M146" s="7"/>
      <c r="N146" s="7"/>
      <c r="O146" s="7"/>
      <c r="P146" s="7"/>
    </row>
    <row r="147" spans="1:16" ht="17.45" customHeight="1">
      <c r="A147" s="7"/>
      <c r="B147" s="7"/>
      <c r="C147" s="7"/>
      <c r="D147" s="7"/>
      <c r="E147" s="7"/>
      <c r="F147" s="7"/>
      <c r="G147" s="7"/>
      <c r="H147" s="7"/>
      <c r="I147" s="7"/>
      <c r="J147" s="7"/>
      <c r="K147" s="7"/>
      <c r="L147" s="7"/>
      <c r="M147" s="7"/>
      <c r="N147" s="7"/>
      <c r="O147" s="7"/>
      <c r="P147" s="7"/>
    </row>
    <row r="148" spans="1:16" ht="17.45" customHeight="1">
      <c r="A148" s="7"/>
      <c r="B148" s="7"/>
      <c r="C148" s="7"/>
      <c r="D148" s="7"/>
      <c r="E148" s="7"/>
      <c r="F148" s="7"/>
      <c r="G148" s="7"/>
      <c r="H148" s="7"/>
      <c r="I148" s="7"/>
      <c r="J148" s="7"/>
      <c r="K148" s="7"/>
      <c r="L148" s="7"/>
      <c r="M148" s="7"/>
      <c r="N148" s="7"/>
      <c r="O148" s="7"/>
      <c r="P148" s="7"/>
    </row>
  </sheetData>
  <sheetProtection algorithmName="SHA-512" hashValue="UygGmIJDSlTYIMSeQW0ZE88kvFi7h3yN+0A8KrF34w8lU6213xYRPw3RWBGOAurtt1NtUYXhDvRCTzCMTV21fQ==" saltValue="cUaOxdq8QFwbVR7onSBq5w==" spinCount="100000" sheet="1" objects="1" scenarios="1"/>
  <mergeCells count="25">
    <mergeCell ref="A1:P2"/>
    <mergeCell ref="C3:P3"/>
    <mergeCell ref="A4:P4"/>
    <mergeCell ref="A5:P5"/>
    <mergeCell ref="A6:A9"/>
    <mergeCell ref="B6:B9"/>
    <mergeCell ref="C6:C8"/>
    <mergeCell ref="D6:D8"/>
    <mergeCell ref="E6:E8"/>
    <mergeCell ref="F6:F8"/>
    <mergeCell ref="A143:B143"/>
    <mergeCell ref="I143:P143"/>
    <mergeCell ref="M6:M8"/>
    <mergeCell ref="N6:N8"/>
    <mergeCell ref="O6:O8"/>
    <mergeCell ref="P6:P8"/>
    <mergeCell ref="A140:P140"/>
    <mergeCell ref="A142:B142"/>
    <mergeCell ref="I142:P142"/>
    <mergeCell ref="G6:G8"/>
    <mergeCell ref="H6:H8"/>
    <mergeCell ref="I6:I8"/>
    <mergeCell ref="J6:J8"/>
    <mergeCell ref="K6:K8"/>
    <mergeCell ref="L6:L8"/>
  </mergeCells>
  <conditionalFormatting sqref="K10:K139">
    <cfRule type="top10" dxfId="13" priority="1" bottom="1" rank="5"/>
    <cfRule type="top10" dxfId="12" priority="2" percent="1" bottom="1" rank="5"/>
  </conditionalFormatting>
  <pageMargins left="0.5" right="0.25" top="0.25" bottom="1" header="0" footer="0"/>
  <pageSetup paperSize="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HO148"/>
  <sheetViews>
    <sheetView view="pageBreakPreview" zoomScale="60" workbookViewId="0">
      <pane xSplit="2" ySplit="9" topLeftCell="C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7109375" style="12" hidden="1" customWidth="1"/>
    <col min="2" max="2" width="4.140625" style="12" customWidth="1"/>
    <col min="3" max="3" width="25.42578125" style="12" customWidth="1"/>
    <col min="4" max="9" width="4.5703125" style="12" customWidth="1"/>
    <col min="10" max="10" width="6.28515625" style="12" customWidth="1"/>
    <col min="11" max="11" width="8.42578125" style="12" customWidth="1"/>
    <col min="12" max="15" width="4.5703125" style="12" customWidth="1"/>
    <col min="16" max="16" width="0.140625" style="12" customWidth="1"/>
    <col min="17" max="17" width="8.42578125" style="12" customWidth="1"/>
    <col min="18" max="18" width="7.7109375" style="7" customWidth="1"/>
    <col min="19" max="19" width="4.5703125" style="7" customWidth="1"/>
    <col min="20" max="20" width="29.7109375" style="7" customWidth="1"/>
    <col min="21" max="23" width="9.140625" style="7" hidden="1" customWidth="1"/>
    <col min="24" max="27" width="9.140625" style="7"/>
    <col min="28" max="16384" width="9.140625" style="12"/>
  </cols>
  <sheetData>
    <row r="1" spans="1:27" ht="17.45" customHeight="1">
      <c r="B1" s="436" t="str">
        <f>MASTER!B5</f>
        <v>अनुदानित माध्यमिक आश्रमशाळा, एकदरे, ता. अकोले जि. अहिल्यानगर</v>
      </c>
      <c r="C1" s="437"/>
      <c r="D1" s="437"/>
      <c r="E1" s="437"/>
      <c r="F1" s="437"/>
      <c r="G1" s="437"/>
      <c r="H1" s="437"/>
      <c r="I1" s="437"/>
      <c r="J1" s="437"/>
      <c r="K1" s="437"/>
      <c r="L1" s="437"/>
      <c r="M1" s="437"/>
      <c r="N1" s="437"/>
      <c r="O1" s="437"/>
      <c r="P1" s="437"/>
      <c r="Q1" s="438"/>
    </row>
    <row r="2" spans="1:27" ht="17.45" customHeight="1">
      <c r="B2" s="439"/>
      <c r="C2" s="440"/>
      <c r="D2" s="440"/>
      <c r="E2" s="440"/>
      <c r="F2" s="440"/>
      <c r="G2" s="440"/>
      <c r="H2" s="440"/>
      <c r="I2" s="440"/>
      <c r="J2" s="440"/>
      <c r="K2" s="440"/>
      <c r="L2" s="440"/>
      <c r="M2" s="440"/>
      <c r="N2" s="440"/>
      <c r="O2" s="440"/>
      <c r="P2" s="440"/>
      <c r="Q2" s="441"/>
    </row>
    <row r="3" spans="1:27" ht="17.45" customHeight="1">
      <c r="B3" s="35" t="s">
        <v>122</v>
      </c>
      <c r="C3" s="47" t="str">
        <f>MASTER!B6</f>
        <v>9 वी</v>
      </c>
      <c r="D3" s="528"/>
      <c r="E3" s="528"/>
      <c r="F3" s="528"/>
      <c r="G3" s="528"/>
      <c r="H3" s="528"/>
      <c r="I3" s="528"/>
      <c r="J3" s="528"/>
      <c r="K3" s="528"/>
      <c r="L3" s="528"/>
      <c r="M3" s="528"/>
      <c r="N3" s="528"/>
      <c r="O3" s="528"/>
      <c r="P3" s="528"/>
      <c r="Q3" s="529"/>
    </row>
    <row r="4" spans="1:27" ht="17.45" customHeight="1">
      <c r="B4" s="515" t="str">
        <f>MASTER!H21</f>
        <v>वार्षिक निकाल पत्रक (सन 2026-2027)</v>
      </c>
      <c r="C4" s="516"/>
      <c r="D4" s="516"/>
      <c r="E4" s="516"/>
      <c r="F4" s="516"/>
      <c r="G4" s="516"/>
      <c r="H4" s="516"/>
      <c r="I4" s="516"/>
      <c r="J4" s="516"/>
      <c r="K4" s="516"/>
      <c r="L4" s="516"/>
      <c r="M4" s="516"/>
      <c r="N4" s="516"/>
      <c r="O4" s="516"/>
      <c r="P4" s="516"/>
      <c r="Q4" s="517"/>
    </row>
    <row r="5" spans="1:27" ht="17.45" customHeight="1">
      <c r="B5" s="418" t="str">
        <f>MASTER!C7</f>
        <v>वर्ग शिक्षक- श्री. ढगे भरत बुधाजी</v>
      </c>
      <c r="C5" s="418"/>
      <c r="D5" s="418"/>
      <c r="E5" s="418"/>
      <c r="F5" s="418"/>
      <c r="G5" s="418"/>
      <c r="H5" s="418"/>
      <c r="I5" s="418"/>
      <c r="J5" s="418"/>
      <c r="K5" s="418"/>
      <c r="L5" s="418"/>
      <c r="M5" s="418"/>
      <c r="N5" s="418"/>
      <c r="O5" s="418"/>
      <c r="P5" s="418"/>
      <c r="Q5" s="418"/>
    </row>
    <row r="6" spans="1:27" ht="17.45" customHeight="1">
      <c r="B6" s="527" t="s">
        <v>193</v>
      </c>
      <c r="C6" s="483" t="s">
        <v>0</v>
      </c>
      <c r="D6" s="519" t="str">
        <f>MASTER!A15</f>
        <v>मराठी</v>
      </c>
      <c r="E6" s="520" t="str">
        <f>MASTER!A24</f>
        <v>NSQF</v>
      </c>
      <c r="F6" s="520" t="str">
        <f>MASTER!A17</f>
        <v>इंग्रजी</v>
      </c>
      <c r="G6" s="520" t="str">
        <f>MASTER!A18</f>
        <v>गणित</v>
      </c>
      <c r="H6" s="520" t="str">
        <f>MASTER!A19</f>
        <v>विज्ञान</v>
      </c>
      <c r="I6" s="520" t="str">
        <f>MASTER!A20</f>
        <v>समाजशास्रे</v>
      </c>
      <c r="J6" s="519" t="s">
        <v>36</v>
      </c>
      <c r="K6" s="519" t="s">
        <v>16</v>
      </c>
      <c r="L6" s="524" t="s">
        <v>86</v>
      </c>
      <c r="M6" s="520" t="str">
        <f>MASTER!A21</f>
        <v>आरोग्य व शारीरिक शिक्षण</v>
      </c>
      <c r="N6" s="520" t="str">
        <f>MASTER!A22</f>
        <v>जलसुरक्षा</v>
      </c>
      <c r="O6" s="520" t="str">
        <f>MASTER!A23</f>
        <v>स्काऊट गाईड</v>
      </c>
      <c r="P6" s="519"/>
      <c r="Q6" s="491" t="s">
        <v>5</v>
      </c>
    </row>
    <row r="7" spans="1:27" ht="17.45" customHeight="1">
      <c r="B7" s="527"/>
      <c r="C7" s="484"/>
      <c r="D7" s="519"/>
      <c r="E7" s="521"/>
      <c r="F7" s="521"/>
      <c r="G7" s="521"/>
      <c r="H7" s="521"/>
      <c r="I7" s="521"/>
      <c r="J7" s="519"/>
      <c r="K7" s="519"/>
      <c r="L7" s="525"/>
      <c r="M7" s="521"/>
      <c r="N7" s="521"/>
      <c r="O7" s="521"/>
      <c r="P7" s="519"/>
      <c r="Q7" s="492"/>
    </row>
    <row r="8" spans="1:27" ht="17.45" customHeight="1">
      <c r="B8" s="527"/>
      <c r="C8" s="484"/>
      <c r="D8" s="519"/>
      <c r="E8" s="522"/>
      <c r="F8" s="522"/>
      <c r="G8" s="522"/>
      <c r="H8" s="522"/>
      <c r="I8" s="522"/>
      <c r="J8" s="519"/>
      <c r="K8" s="519"/>
      <c r="L8" s="525"/>
      <c r="M8" s="522"/>
      <c r="N8" s="522"/>
      <c r="O8" s="522"/>
      <c r="P8" s="519"/>
      <c r="Q8" s="530"/>
    </row>
    <row r="9" spans="1:27" s="23" customFormat="1" ht="17.45" customHeight="1">
      <c r="B9" s="527"/>
      <c r="C9" s="485"/>
      <c r="D9" s="21">
        <f>प्र.भाषा!L9</f>
        <v>100</v>
      </c>
      <c r="E9" s="21">
        <f>NSQF!R9</f>
        <v>100</v>
      </c>
      <c r="F9" s="21">
        <f>'तृ. भाषा'!L9</f>
        <v>100</v>
      </c>
      <c r="G9" s="21">
        <f>गणित!P9</f>
        <v>100</v>
      </c>
      <c r="H9" s="21">
        <f>'विज्ञान '!P9</f>
        <v>100</v>
      </c>
      <c r="I9" s="235">
        <f>'समाज शास्र'!P9</f>
        <v>100</v>
      </c>
      <c r="J9" s="21">
        <f>SUM(D9:I9)</f>
        <v>600</v>
      </c>
      <c r="K9" s="48">
        <f t="shared" ref="K9:K72" si="0">ROUND(J9/6,2)</f>
        <v>100</v>
      </c>
      <c r="L9" s="39"/>
      <c r="M9" s="20" t="str">
        <f>'आ.शा.शिक्षण'!P9</f>
        <v>A</v>
      </c>
      <c r="N9" s="20" t="str">
        <f>जलसुरक्षा!T9</f>
        <v>A</v>
      </c>
      <c r="O9" s="20" t="str">
        <f>संरक्षणशास्र!K9</f>
        <v>A</v>
      </c>
      <c r="P9" s="20">
        <f>COUNTIF(D10,"&lt;35")+COUNTIF(E10,"&lt;35")+COUNTIF(F10,"&lt;35")+COUNTIF(G10,"&lt;35")+COUNTIF(H10,"&lt;35")+COUNTIF(I10,"&lt;35")</f>
        <v>0</v>
      </c>
      <c r="Q9" s="42" t="str">
        <f>IF(P9=0,"Pass",IF(P9=1,"F1",IF(P9=2,"F2",IF(P9=3,"F3",IF(P9=4,"F4",IF(P9=5,"F5","F6"))))))</f>
        <v>Pass</v>
      </c>
      <c r="R9" s="22"/>
      <c r="S9" s="22"/>
      <c r="T9" s="22"/>
      <c r="U9" s="22"/>
      <c r="V9" s="22"/>
      <c r="W9" s="22"/>
      <c r="X9" s="22"/>
      <c r="Y9" s="22"/>
      <c r="Z9" s="22"/>
      <c r="AA9" s="22"/>
    </row>
    <row r="10" spans="1:27" s="19" customFormat="1" ht="17.45" customHeight="1">
      <c r="A10" s="19" t="e">
        <f>L10</f>
        <v>#REF!</v>
      </c>
      <c r="B10" s="24">
        <f>'विद्य्र्थ्याची माहिती'!A10</f>
        <v>1</v>
      </c>
      <c r="C10" s="25" t="str">
        <f>'विद्य्र्थ्याची माहिती'!B10</f>
        <v>चि. समीर यशवंत देशमुख सखाराम</v>
      </c>
      <c r="D10" s="33">
        <f>प्र.भाषा!L10</f>
        <v>78</v>
      </c>
      <c r="E10" s="33">
        <f>NSQF!R10</f>
        <v>85</v>
      </c>
      <c r="F10" s="33">
        <f>'तृ. भाषा'!L10</f>
        <v>78</v>
      </c>
      <c r="G10" s="33">
        <f>गणित!P10</f>
        <v>78</v>
      </c>
      <c r="H10" s="33">
        <f>'विज्ञान '!P10</f>
        <v>52</v>
      </c>
      <c r="I10" s="44">
        <f>'समाज शास्र'!P10</f>
        <v>53</v>
      </c>
      <c r="J10" s="33">
        <f t="shared" ref="J10:J71" si="1">SUM(D10:I10)</f>
        <v>424</v>
      </c>
      <c r="K10" s="49">
        <f>ROUND(J10/6,2)</f>
        <v>70.67</v>
      </c>
      <c r="L10" s="50" t="e">
        <f>RANK(K10,$K$10:$K$139,0)+COUNTIF($K$10:K10,K10)-1</f>
        <v>#REF!</v>
      </c>
      <c r="M10" s="51" t="str">
        <f>'आ.शा.शिक्षण'!P10</f>
        <v>A</v>
      </c>
      <c r="N10" s="51" t="str">
        <f>जलसुरक्षा!T10</f>
        <v>A</v>
      </c>
      <c r="O10" s="51" t="str">
        <f>संरक्षणशास्र!K10</f>
        <v>A</v>
      </c>
      <c r="P10" s="33">
        <f>COUNTIF(D10,"&lt;35")+COUNTIF(E10,"&lt;35")+COUNTIF(F10,"&lt;35")+COUNTIF(G10,"&lt;35")+COUNTIF(H10,"&lt;35")+COUNTIF(I10,"&lt;35")</f>
        <v>0</v>
      </c>
      <c r="Q10" s="42" t="str">
        <f t="shared" ref="Q10:Q73" si="2">IF(P10=0,"Pass",IF(P10=1,"F1",IF(P10=2,"F2",IF(P10=3,"F3",IF(P10=4,"F4",IF(P10=5,"F5","F6"))))))</f>
        <v>Pass</v>
      </c>
      <c r="R10" s="52"/>
      <c r="S10" s="7"/>
      <c r="T10" s="7"/>
      <c r="U10" s="7"/>
      <c r="V10" s="7"/>
      <c r="W10" s="7"/>
      <c r="X10" s="7"/>
      <c r="Y10" s="7"/>
      <c r="Z10" s="7"/>
      <c r="AA10" s="7"/>
    </row>
    <row r="11" spans="1:27" s="19" customFormat="1" ht="17.45" customHeight="1">
      <c r="A11" s="19" t="e">
        <f t="shared" ref="A11:A74" si="3">L11</f>
        <v>#REF!</v>
      </c>
      <c r="B11" s="24">
        <f>'विद्य्र्थ्याची माहिती'!A11</f>
        <v>2</v>
      </c>
      <c r="C11" s="25">
        <f>'विद्य्र्थ्याची माहिती'!B11</f>
        <v>0</v>
      </c>
      <c r="D11" s="33">
        <f>प्र.भाषा!L11</f>
        <v>38</v>
      </c>
      <c r="E11" s="33">
        <f>NSQF!R11</f>
        <v>33</v>
      </c>
      <c r="F11" s="33">
        <f>'तृ. भाषा'!L11</f>
        <v>0</v>
      </c>
      <c r="G11" s="33">
        <f>गणित!P11</f>
        <v>0</v>
      </c>
      <c r="H11" s="33">
        <f>'विज्ञान '!P11</f>
        <v>0</v>
      </c>
      <c r="I11" s="44">
        <f>'समाज शास्र'!P11</f>
        <v>0</v>
      </c>
      <c r="J11" s="33">
        <f>SUM(D11:I11)</f>
        <v>71</v>
      </c>
      <c r="K11" s="49">
        <f t="shared" si="0"/>
        <v>11.83</v>
      </c>
      <c r="L11" s="50" t="e">
        <f>RANK(K11,$K$10:$K$139,0)+COUNTIF($K$10:K11,K11)-1</f>
        <v>#REF!</v>
      </c>
      <c r="M11" s="51" t="str">
        <f>'आ.शा.शिक्षण'!P11</f>
        <v>D</v>
      </c>
      <c r="N11" s="51" t="str">
        <f>जलसुरक्षा!T11</f>
        <v>D</v>
      </c>
      <c r="O11" s="51" t="str">
        <f>संरक्षणशास्र!K11</f>
        <v>D</v>
      </c>
      <c r="P11" s="33">
        <f t="shared" ref="P11:P74" si="4">COUNTIF(D11,"&lt;35")+COUNTIF(E11,"&lt;35")+COUNTIF(F11,"&lt;35")+COUNTIF(G11,"&lt;35")+COUNTIF(H11,"&lt;35")+COUNTIF(I11,"&lt;35")</f>
        <v>5</v>
      </c>
      <c r="Q11" s="42" t="str">
        <f t="shared" si="2"/>
        <v>F5</v>
      </c>
      <c r="R11" s="52"/>
      <c r="S11" s="7"/>
      <c r="T11" s="7"/>
      <c r="U11" s="7"/>
      <c r="V11" s="7"/>
      <c r="W11" s="7"/>
      <c r="X11" s="7"/>
      <c r="Y11" s="7"/>
      <c r="Z11" s="7"/>
      <c r="AA11" s="7"/>
    </row>
    <row r="12" spans="1:27" s="19" customFormat="1" ht="17.45" customHeight="1">
      <c r="A12" s="19" t="e">
        <f t="shared" si="3"/>
        <v>#REF!</v>
      </c>
      <c r="B12" s="24">
        <f>'विद्य्र्थ्याची माहिती'!A12</f>
        <v>3</v>
      </c>
      <c r="C12" s="25">
        <f>'विद्य्र्थ्याची माहिती'!B12</f>
        <v>0</v>
      </c>
      <c r="D12" s="33">
        <f>प्र.भाषा!L12</f>
        <v>43</v>
      </c>
      <c r="E12" s="33">
        <f>NSQF!R12</f>
        <v>31</v>
      </c>
      <c r="F12" s="33">
        <f>'तृ. भाषा'!L12</f>
        <v>0</v>
      </c>
      <c r="G12" s="33">
        <f>गणित!P12</f>
        <v>0</v>
      </c>
      <c r="H12" s="33">
        <f>'विज्ञान '!P12</f>
        <v>0</v>
      </c>
      <c r="I12" s="44">
        <f>'समाज शास्र'!P12</f>
        <v>0</v>
      </c>
      <c r="J12" s="33">
        <f t="shared" si="1"/>
        <v>74</v>
      </c>
      <c r="K12" s="49">
        <f t="shared" si="0"/>
        <v>12.33</v>
      </c>
      <c r="L12" s="50" t="e">
        <f>RANK(K12,$K$10:$K$139,0)+COUNTIF($K$10:K12,K12)-1</f>
        <v>#REF!</v>
      </c>
      <c r="M12" s="51" t="str">
        <f>'आ.शा.शिक्षण'!P12</f>
        <v>D</v>
      </c>
      <c r="N12" s="51" t="str">
        <f>जलसुरक्षा!T12</f>
        <v>D</v>
      </c>
      <c r="O12" s="51" t="str">
        <f>संरक्षणशास्र!K12</f>
        <v>D</v>
      </c>
      <c r="P12" s="33">
        <f t="shared" si="4"/>
        <v>5</v>
      </c>
      <c r="Q12" s="42" t="str">
        <f t="shared" si="2"/>
        <v>F5</v>
      </c>
      <c r="R12" s="52"/>
      <c r="S12" s="7"/>
      <c r="T12" s="7"/>
      <c r="U12" s="7"/>
      <c r="V12" s="7"/>
      <c r="W12" s="7"/>
      <c r="X12" s="7"/>
      <c r="Y12" s="7"/>
      <c r="Z12" s="7"/>
      <c r="AA12" s="7"/>
    </row>
    <row r="13" spans="1:27" s="19" customFormat="1" ht="17.45" customHeight="1">
      <c r="A13" s="19" t="e">
        <f t="shared" si="3"/>
        <v>#REF!</v>
      </c>
      <c r="B13" s="24">
        <f>'विद्य्र्थ्याची माहिती'!A13</f>
        <v>4</v>
      </c>
      <c r="C13" s="25">
        <f>'विद्य्र्थ्याची माहिती'!B13</f>
        <v>0</v>
      </c>
      <c r="D13" s="33">
        <f>प्र.भाषा!L13</f>
        <v>0</v>
      </c>
      <c r="E13" s="33">
        <f>NSQF!R13</f>
        <v>29</v>
      </c>
      <c r="F13" s="33">
        <f>'तृ. भाषा'!L13</f>
        <v>0</v>
      </c>
      <c r="G13" s="33">
        <f>गणित!P13</f>
        <v>0</v>
      </c>
      <c r="H13" s="33">
        <f>'विज्ञान '!P13</f>
        <v>0</v>
      </c>
      <c r="I13" s="44">
        <f>'समाज शास्र'!P13</f>
        <v>0</v>
      </c>
      <c r="J13" s="33">
        <f t="shared" si="1"/>
        <v>29</v>
      </c>
      <c r="K13" s="49">
        <f t="shared" si="0"/>
        <v>4.83</v>
      </c>
      <c r="L13" s="50" t="e">
        <f>RANK(K13,$K$10:$K$139,0)+COUNTIF($K$10:K13,K13)-1</f>
        <v>#REF!</v>
      </c>
      <c r="M13" s="51" t="str">
        <f>'आ.शा.शिक्षण'!P13</f>
        <v>D</v>
      </c>
      <c r="N13" s="51" t="str">
        <f>जलसुरक्षा!T13</f>
        <v>D</v>
      </c>
      <c r="O13" s="51" t="str">
        <f>संरक्षणशास्र!K13</f>
        <v>D</v>
      </c>
      <c r="P13" s="33">
        <f t="shared" si="4"/>
        <v>6</v>
      </c>
      <c r="Q13" s="42" t="str">
        <f t="shared" si="2"/>
        <v>F6</v>
      </c>
      <c r="R13" s="52"/>
      <c r="S13" s="7"/>
      <c r="T13" s="7"/>
      <c r="U13" s="7"/>
      <c r="V13" s="7"/>
      <c r="W13" s="7"/>
      <c r="X13" s="7"/>
      <c r="Y13" s="7"/>
      <c r="Z13" s="7"/>
      <c r="AA13" s="7"/>
    </row>
    <row r="14" spans="1:27" s="19" customFormat="1" ht="17.45" customHeight="1">
      <c r="A14" s="19" t="e">
        <f t="shared" si="3"/>
        <v>#REF!</v>
      </c>
      <c r="B14" s="24">
        <f>'विद्य्र्थ्याची माहिती'!A14</f>
        <v>5</v>
      </c>
      <c r="C14" s="25">
        <f>'विद्य्र्थ्याची माहिती'!B14</f>
        <v>0</v>
      </c>
      <c r="D14" s="33">
        <f>प्र.भाषा!L14</f>
        <v>0</v>
      </c>
      <c r="E14" s="33">
        <f>NSQF!R14</f>
        <v>98</v>
      </c>
      <c r="F14" s="33">
        <f>'तृ. भाषा'!L14</f>
        <v>0</v>
      </c>
      <c r="G14" s="33">
        <f>गणित!P14</f>
        <v>0</v>
      </c>
      <c r="H14" s="33">
        <f>'विज्ञान '!P14</f>
        <v>0</v>
      </c>
      <c r="I14" s="44">
        <f>'समाज शास्र'!P14</f>
        <v>0</v>
      </c>
      <c r="J14" s="33">
        <f t="shared" si="1"/>
        <v>98</v>
      </c>
      <c r="K14" s="49">
        <f t="shared" si="0"/>
        <v>16.329999999999998</v>
      </c>
      <c r="L14" s="50" t="e">
        <f>RANK(K14,$K$10:$K$139,0)+COUNTIF($K$10:K14,K14)-1</f>
        <v>#REF!</v>
      </c>
      <c r="M14" s="51" t="str">
        <f>'आ.शा.शिक्षण'!P14</f>
        <v>D</v>
      </c>
      <c r="N14" s="51" t="str">
        <f>जलसुरक्षा!T14</f>
        <v>D</v>
      </c>
      <c r="O14" s="51" t="str">
        <f>संरक्षणशास्र!K14</f>
        <v>D</v>
      </c>
      <c r="P14" s="33">
        <f t="shared" si="4"/>
        <v>5</v>
      </c>
      <c r="Q14" s="42" t="str">
        <f t="shared" si="2"/>
        <v>F5</v>
      </c>
      <c r="R14" s="52"/>
      <c r="S14" s="7"/>
      <c r="T14" s="7"/>
      <c r="U14" s="7"/>
      <c r="V14" s="7"/>
      <c r="W14" s="7"/>
      <c r="X14" s="7"/>
      <c r="Y14" s="7"/>
      <c r="Z14" s="7"/>
      <c r="AA14" s="7"/>
    </row>
    <row r="15" spans="1:27" s="19" customFormat="1" ht="17.45" customHeight="1">
      <c r="A15" s="19" t="e">
        <f t="shared" si="3"/>
        <v>#REF!</v>
      </c>
      <c r="B15" s="24">
        <f>'विद्य्र्थ्याची माहिती'!A15</f>
        <v>6</v>
      </c>
      <c r="C15" s="25">
        <f>'विद्य्र्थ्याची माहिती'!B15</f>
        <v>0</v>
      </c>
      <c r="D15" s="33">
        <f>प्र.भाषा!L15</f>
        <v>0</v>
      </c>
      <c r="E15" s="33">
        <f>NSQF!R15</f>
        <v>30</v>
      </c>
      <c r="F15" s="33">
        <f>'तृ. भाषा'!L15</f>
        <v>0</v>
      </c>
      <c r="G15" s="33">
        <f>गणित!P15</f>
        <v>0</v>
      </c>
      <c r="H15" s="33">
        <f>'विज्ञान '!P15</f>
        <v>0</v>
      </c>
      <c r="I15" s="44">
        <f>'समाज शास्र'!P15</f>
        <v>0</v>
      </c>
      <c r="J15" s="33">
        <f t="shared" si="1"/>
        <v>30</v>
      </c>
      <c r="K15" s="49">
        <f t="shared" si="0"/>
        <v>5</v>
      </c>
      <c r="L15" s="50" t="e">
        <f>RANK(K15,$K$10:$K$139,0)+COUNTIF($K$10:K15,K15)-1</f>
        <v>#REF!</v>
      </c>
      <c r="M15" s="51" t="str">
        <f>'आ.शा.शिक्षण'!P15</f>
        <v>D</v>
      </c>
      <c r="N15" s="51" t="str">
        <f>जलसुरक्षा!T15</f>
        <v>D</v>
      </c>
      <c r="O15" s="51" t="str">
        <f>संरक्षणशास्र!K15</f>
        <v>D</v>
      </c>
      <c r="P15" s="33">
        <f t="shared" si="4"/>
        <v>6</v>
      </c>
      <c r="Q15" s="42" t="str">
        <f t="shared" si="2"/>
        <v>F6</v>
      </c>
      <c r="R15" s="52"/>
      <c r="S15" s="7"/>
      <c r="T15" s="7"/>
      <c r="U15" s="7"/>
      <c r="V15" s="7"/>
      <c r="W15" s="7"/>
      <c r="X15" s="7"/>
      <c r="Y15" s="7"/>
      <c r="Z15" s="7"/>
      <c r="AA15" s="7"/>
    </row>
    <row r="16" spans="1:27" s="19" customFormat="1" ht="17.45" customHeight="1">
      <c r="A16" s="19" t="e">
        <f t="shared" si="3"/>
        <v>#REF!</v>
      </c>
      <c r="B16" s="24">
        <f>'विद्य्र्थ्याची माहिती'!A16</f>
        <v>7</v>
      </c>
      <c r="C16" s="25">
        <f>'विद्य्र्थ्याची माहिती'!B16</f>
        <v>0</v>
      </c>
      <c r="D16" s="33">
        <f>प्र.भाषा!L16</f>
        <v>0</v>
      </c>
      <c r="E16" s="33">
        <f>NSQF!R16</f>
        <v>32</v>
      </c>
      <c r="F16" s="33">
        <f>'तृ. भाषा'!L16</f>
        <v>0</v>
      </c>
      <c r="G16" s="33">
        <f>गणित!P16</f>
        <v>0</v>
      </c>
      <c r="H16" s="33">
        <f>'विज्ञान '!P16</f>
        <v>0</v>
      </c>
      <c r="I16" s="44">
        <f>'समाज शास्र'!P16</f>
        <v>0</v>
      </c>
      <c r="J16" s="33">
        <f t="shared" si="1"/>
        <v>32</v>
      </c>
      <c r="K16" s="49">
        <f t="shared" si="0"/>
        <v>5.33</v>
      </c>
      <c r="L16" s="50" t="e">
        <f>RANK(K16,$K$10:$K$139,0)+COUNTIF($K$10:K16,K16)-1</f>
        <v>#REF!</v>
      </c>
      <c r="M16" s="33" t="str">
        <f>'आ.शा.शिक्षण'!P16</f>
        <v>D</v>
      </c>
      <c r="N16" s="33" t="str">
        <f>जलसुरक्षा!T16</f>
        <v>D</v>
      </c>
      <c r="O16" s="33" t="str">
        <f>संरक्षणशास्र!K16</f>
        <v>D</v>
      </c>
      <c r="P16" s="33">
        <f t="shared" si="4"/>
        <v>6</v>
      </c>
      <c r="Q16" s="42" t="str">
        <f t="shared" si="2"/>
        <v>F6</v>
      </c>
      <c r="R16" s="52"/>
      <c r="S16" s="7"/>
      <c r="T16" s="7"/>
      <c r="U16" s="7"/>
      <c r="V16" s="7"/>
      <c r="W16" s="7"/>
      <c r="X16" s="7"/>
      <c r="Y16" s="7"/>
      <c r="Z16" s="7"/>
      <c r="AA16" s="7"/>
    </row>
    <row r="17" spans="1:27" s="19" customFormat="1" ht="17.45" customHeight="1">
      <c r="A17" s="19" t="e">
        <f t="shared" si="3"/>
        <v>#REF!</v>
      </c>
      <c r="B17" s="24">
        <f>'विद्य्र्थ्याची माहिती'!A17</f>
        <v>8</v>
      </c>
      <c r="C17" s="25">
        <f>'विद्य्र्थ्याची माहिती'!B17</f>
        <v>0</v>
      </c>
      <c r="D17" s="33">
        <f>प्र.भाषा!L17</f>
        <v>0</v>
      </c>
      <c r="E17" s="33">
        <f>NSQF!R17</f>
        <v>35</v>
      </c>
      <c r="F17" s="33">
        <f>'तृ. भाषा'!L17</f>
        <v>0</v>
      </c>
      <c r="G17" s="33">
        <f>गणित!P17</f>
        <v>0</v>
      </c>
      <c r="H17" s="33">
        <f>'विज्ञान '!P17</f>
        <v>0</v>
      </c>
      <c r="I17" s="44">
        <f>'समाज शास्र'!P17</f>
        <v>0</v>
      </c>
      <c r="J17" s="33">
        <f t="shared" si="1"/>
        <v>35</v>
      </c>
      <c r="K17" s="49">
        <f t="shared" si="0"/>
        <v>5.83</v>
      </c>
      <c r="L17" s="50" t="e">
        <f>RANK(K17,$K$10:$K$139,0)+COUNTIF($K$10:K17,K17)-1</f>
        <v>#REF!</v>
      </c>
      <c r="M17" s="33" t="str">
        <f>'आ.शा.शिक्षण'!P17</f>
        <v>D</v>
      </c>
      <c r="N17" s="33" t="str">
        <f>जलसुरक्षा!T17</f>
        <v>D</v>
      </c>
      <c r="O17" s="33" t="str">
        <f>संरक्षणशास्र!K17</f>
        <v>D</v>
      </c>
      <c r="P17" s="33">
        <f t="shared" si="4"/>
        <v>5</v>
      </c>
      <c r="Q17" s="42" t="str">
        <f t="shared" si="2"/>
        <v>F5</v>
      </c>
      <c r="R17" s="52"/>
      <c r="S17" s="7"/>
      <c r="T17" s="7"/>
      <c r="U17" s="7"/>
      <c r="V17" s="7"/>
      <c r="W17" s="7"/>
      <c r="X17" s="7"/>
      <c r="Y17" s="7"/>
      <c r="Z17" s="7"/>
      <c r="AA17" s="7"/>
    </row>
    <row r="18" spans="1:27" s="19" customFormat="1" ht="17.45" customHeight="1">
      <c r="A18" s="19" t="e">
        <f t="shared" si="3"/>
        <v>#REF!</v>
      </c>
      <c r="B18" s="24">
        <f>'विद्य्र्थ्याची माहिती'!A18</f>
        <v>9</v>
      </c>
      <c r="C18" s="25">
        <f>'विद्य्र्थ्याची माहिती'!B18</f>
        <v>0</v>
      </c>
      <c r="D18" s="33">
        <f>प्र.भाषा!L18</f>
        <v>0</v>
      </c>
      <c r="E18" s="33">
        <f>NSQF!R18</f>
        <v>37</v>
      </c>
      <c r="F18" s="33">
        <f>'तृ. भाषा'!L18</f>
        <v>0</v>
      </c>
      <c r="G18" s="33">
        <f>गणित!P18</f>
        <v>0</v>
      </c>
      <c r="H18" s="33">
        <f>'विज्ञान '!P18</f>
        <v>0</v>
      </c>
      <c r="I18" s="44">
        <f>'समाज शास्र'!P18</f>
        <v>0</v>
      </c>
      <c r="J18" s="33">
        <f t="shared" si="1"/>
        <v>37</v>
      </c>
      <c r="K18" s="49">
        <f t="shared" si="0"/>
        <v>6.17</v>
      </c>
      <c r="L18" s="50" t="e">
        <f>RANK(K18,$K$10:$K$139,0)+COUNTIF($K$10:K18,K18)-1</f>
        <v>#REF!</v>
      </c>
      <c r="M18" s="33" t="str">
        <f>'आ.शा.शिक्षण'!P18</f>
        <v>D</v>
      </c>
      <c r="N18" s="33" t="str">
        <f>जलसुरक्षा!T18</f>
        <v>D</v>
      </c>
      <c r="O18" s="33" t="str">
        <f>संरक्षणशास्र!K18</f>
        <v>D</v>
      </c>
      <c r="P18" s="33">
        <f t="shared" si="4"/>
        <v>5</v>
      </c>
      <c r="Q18" s="42" t="str">
        <f t="shared" si="2"/>
        <v>F5</v>
      </c>
      <c r="R18" s="52"/>
      <c r="S18" s="7"/>
      <c r="T18" s="7"/>
      <c r="U18" s="7"/>
      <c r="V18" s="7"/>
      <c r="W18" s="7"/>
      <c r="X18" s="7"/>
      <c r="Y18" s="7"/>
      <c r="Z18" s="7"/>
      <c r="AA18" s="7"/>
    </row>
    <row r="19" spans="1:27" s="19" customFormat="1" ht="17.45" customHeight="1">
      <c r="A19" s="19" t="e">
        <f t="shared" si="3"/>
        <v>#REF!</v>
      </c>
      <c r="B19" s="24">
        <f>'विद्य्र्थ्याची माहिती'!A19</f>
        <v>10</v>
      </c>
      <c r="C19" s="25">
        <f>'विद्य्र्थ्याची माहिती'!B19</f>
        <v>0</v>
      </c>
      <c r="D19" s="33">
        <f>प्र.भाषा!L19</f>
        <v>0</v>
      </c>
      <c r="E19" s="33">
        <f>NSQF!R19</f>
        <v>40</v>
      </c>
      <c r="F19" s="33">
        <f>'तृ. भाषा'!L19</f>
        <v>0</v>
      </c>
      <c r="G19" s="33">
        <f>गणित!P19</f>
        <v>0</v>
      </c>
      <c r="H19" s="33">
        <f>'विज्ञान '!P19</f>
        <v>0</v>
      </c>
      <c r="I19" s="44">
        <f>'समाज शास्र'!P19</f>
        <v>0</v>
      </c>
      <c r="J19" s="33">
        <f t="shared" si="1"/>
        <v>40</v>
      </c>
      <c r="K19" s="49">
        <f t="shared" si="0"/>
        <v>6.67</v>
      </c>
      <c r="L19" s="50" t="e">
        <f>RANK(K19,$K$10:$K$139,0)+COUNTIF($K$10:K19,K19)-1</f>
        <v>#REF!</v>
      </c>
      <c r="M19" s="33" t="str">
        <f>'आ.शा.शिक्षण'!P19</f>
        <v>D</v>
      </c>
      <c r="N19" s="33" t="str">
        <f>जलसुरक्षा!T19</f>
        <v>D</v>
      </c>
      <c r="O19" s="33" t="str">
        <f>संरक्षणशास्र!K19</f>
        <v>D</v>
      </c>
      <c r="P19" s="33">
        <f t="shared" si="4"/>
        <v>5</v>
      </c>
      <c r="Q19" s="42" t="str">
        <f t="shared" si="2"/>
        <v>F5</v>
      </c>
      <c r="R19" s="52"/>
      <c r="S19" s="7"/>
      <c r="T19" s="7"/>
      <c r="U19" s="7"/>
      <c r="V19" s="7"/>
      <c r="W19" s="7"/>
      <c r="X19" s="7"/>
      <c r="Y19" s="7"/>
      <c r="Z19" s="7"/>
      <c r="AA19" s="7"/>
    </row>
    <row r="20" spans="1:27" s="19" customFormat="1" ht="17.45" customHeight="1">
      <c r="A20" s="19" t="e">
        <f t="shared" si="3"/>
        <v>#REF!</v>
      </c>
      <c r="B20" s="24">
        <f>'विद्य्र्थ्याची माहिती'!A20</f>
        <v>11</v>
      </c>
      <c r="C20" s="25">
        <f>'विद्य्र्थ्याची माहिती'!B20</f>
        <v>0</v>
      </c>
      <c r="D20" s="33">
        <f>प्र.भाषा!L20</f>
        <v>0</v>
      </c>
      <c r="E20" s="33">
        <f>NSQF!R20</f>
        <v>42</v>
      </c>
      <c r="F20" s="33">
        <f>'तृ. भाषा'!L20</f>
        <v>0</v>
      </c>
      <c r="G20" s="33">
        <f>गणित!P20</f>
        <v>0</v>
      </c>
      <c r="H20" s="33">
        <f>'विज्ञान '!P20</f>
        <v>0</v>
      </c>
      <c r="I20" s="44">
        <f>'समाज शास्र'!P20</f>
        <v>0</v>
      </c>
      <c r="J20" s="33">
        <f t="shared" si="1"/>
        <v>42</v>
      </c>
      <c r="K20" s="49">
        <f t="shared" si="0"/>
        <v>7</v>
      </c>
      <c r="L20" s="50" t="e">
        <f>RANK(K20,$K$10:$K$139,0)+COUNTIF($K$10:K20,K20)-1</f>
        <v>#REF!</v>
      </c>
      <c r="M20" s="33" t="str">
        <f>'आ.शा.शिक्षण'!P20</f>
        <v>D</v>
      </c>
      <c r="N20" s="33" t="str">
        <f>जलसुरक्षा!T20</f>
        <v>D</v>
      </c>
      <c r="O20" s="33" t="str">
        <f>संरक्षणशास्र!K20</f>
        <v>D</v>
      </c>
      <c r="P20" s="33">
        <f t="shared" si="4"/>
        <v>5</v>
      </c>
      <c r="Q20" s="32" t="str">
        <f t="shared" si="2"/>
        <v>F5</v>
      </c>
      <c r="R20" s="52"/>
      <c r="S20" s="7"/>
      <c r="T20" s="7"/>
      <c r="U20" s="7"/>
      <c r="V20" s="7"/>
      <c r="W20" s="7"/>
      <c r="X20" s="7"/>
      <c r="Y20" s="7"/>
      <c r="Z20" s="7"/>
      <c r="AA20" s="7"/>
    </row>
    <row r="21" spans="1:27" s="19" customFormat="1" ht="17.45" customHeight="1">
      <c r="A21" s="19" t="e">
        <f t="shared" si="3"/>
        <v>#REF!</v>
      </c>
      <c r="B21" s="24">
        <f>'विद्य्र्थ्याची माहिती'!A21</f>
        <v>12</v>
      </c>
      <c r="C21" s="25">
        <f>'विद्य्र्थ्याची माहिती'!B21</f>
        <v>0</v>
      </c>
      <c r="D21" s="33">
        <f>प्र.भाषा!L21</f>
        <v>0</v>
      </c>
      <c r="E21" s="33">
        <f>NSQF!R21</f>
        <v>28</v>
      </c>
      <c r="F21" s="33">
        <f>'तृ. भाषा'!L21</f>
        <v>0</v>
      </c>
      <c r="G21" s="33">
        <f>गणित!P21</f>
        <v>0</v>
      </c>
      <c r="H21" s="33">
        <f>'विज्ञान '!P21</f>
        <v>0</v>
      </c>
      <c r="I21" s="44">
        <f>'समाज शास्र'!P21</f>
        <v>0</v>
      </c>
      <c r="J21" s="33">
        <f t="shared" si="1"/>
        <v>28</v>
      </c>
      <c r="K21" s="49">
        <f t="shared" si="0"/>
        <v>4.67</v>
      </c>
      <c r="L21" s="50" t="e">
        <f>RANK(K21,$K$10:$K$139,0)+COUNTIF($K$10:K21,K21)-1</f>
        <v>#REF!</v>
      </c>
      <c r="M21" s="33" t="str">
        <f>'आ.शा.शिक्षण'!P21</f>
        <v>D</v>
      </c>
      <c r="N21" s="33" t="str">
        <f>जलसुरक्षा!T21</f>
        <v>D</v>
      </c>
      <c r="O21" s="33" t="str">
        <f>संरक्षणशास्र!K21</f>
        <v>D</v>
      </c>
      <c r="P21" s="33">
        <f t="shared" si="4"/>
        <v>6</v>
      </c>
      <c r="Q21" s="42" t="str">
        <f t="shared" si="2"/>
        <v>F6</v>
      </c>
      <c r="R21" s="52"/>
      <c r="S21" s="7"/>
      <c r="T21" s="7"/>
      <c r="U21" s="7"/>
      <c r="V21" s="7"/>
      <c r="W21" s="7"/>
      <c r="X21" s="7"/>
      <c r="Y21" s="7"/>
      <c r="Z21" s="7"/>
      <c r="AA21" s="7"/>
    </row>
    <row r="22" spans="1:27" s="19" customFormat="1" ht="17.45" customHeight="1">
      <c r="A22" s="19" t="e">
        <f t="shared" si="3"/>
        <v>#REF!</v>
      </c>
      <c r="B22" s="24">
        <f>'विद्य्र्थ्याची माहिती'!A22</f>
        <v>13</v>
      </c>
      <c r="C22" s="25">
        <f>'विद्य्र्थ्याची माहिती'!B22</f>
        <v>0</v>
      </c>
      <c r="D22" s="33">
        <f>प्र.भाषा!L22</f>
        <v>0</v>
      </c>
      <c r="E22" s="33">
        <f>NSQF!R22</f>
        <v>29</v>
      </c>
      <c r="F22" s="33">
        <f>'तृ. भाषा'!L22</f>
        <v>0</v>
      </c>
      <c r="G22" s="33">
        <f>गणित!P22</f>
        <v>0</v>
      </c>
      <c r="H22" s="33">
        <f>'विज्ञान '!P22</f>
        <v>0</v>
      </c>
      <c r="I22" s="44">
        <f>'समाज शास्र'!P22</f>
        <v>0</v>
      </c>
      <c r="J22" s="33">
        <f t="shared" si="1"/>
        <v>29</v>
      </c>
      <c r="K22" s="49">
        <f t="shared" si="0"/>
        <v>4.83</v>
      </c>
      <c r="L22" s="50" t="e">
        <f>RANK(K22,$K$10:$K$139,0)+COUNTIF($K$10:K22,K22)-1</f>
        <v>#REF!</v>
      </c>
      <c r="M22" s="33" t="str">
        <f>'आ.शा.शिक्षण'!P22</f>
        <v>D</v>
      </c>
      <c r="N22" s="33" t="str">
        <f>जलसुरक्षा!T22</f>
        <v>D</v>
      </c>
      <c r="O22" s="33" t="str">
        <f>संरक्षणशास्र!K22</f>
        <v>D</v>
      </c>
      <c r="P22" s="33">
        <f t="shared" si="4"/>
        <v>6</v>
      </c>
      <c r="Q22" s="42" t="str">
        <f t="shared" si="2"/>
        <v>F6</v>
      </c>
      <c r="R22" s="52"/>
      <c r="S22" s="7"/>
      <c r="T22" s="7"/>
      <c r="U22" s="7"/>
      <c r="V22" s="7"/>
      <c r="W22" s="7"/>
      <c r="X22" s="7"/>
      <c r="Y22" s="7"/>
      <c r="Z22" s="7"/>
      <c r="AA22" s="7"/>
    </row>
    <row r="23" spans="1:27" s="19" customFormat="1" ht="17.45" customHeight="1">
      <c r="A23" s="19" t="e">
        <f t="shared" si="3"/>
        <v>#REF!</v>
      </c>
      <c r="B23" s="24">
        <f>'विद्य्र्थ्याची माहिती'!A23</f>
        <v>14</v>
      </c>
      <c r="C23" s="25">
        <f>'विद्य्र्थ्याची माहिती'!B23</f>
        <v>0</v>
      </c>
      <c r="D23" s="33">
        <f>प्र.भाषा!L23</f>
        <v>0</v>
      </c>
      <c r="E23" s="33">
        <f>NSQF!R23</f>
        <v>29</v>
      </c>
      <c r="F23" s="33">
        <f>'तृ. भाषा'!L23</f>
        <v>0</v>
      </c>
      <c r="G23" s="33">
        <f>गणित!P23</f>
        <v>0</v>
      </c>
      <c r="H23" s="33">
        <f>'विज्ञान '!P23</f>
        <v>0</v>
      </c>
      <c r="I23" s="44">
        <f>'समाज शास्र'!P23</f>
        <v>0</v>
      </c>
      <c r="J23" s="33">
        <f t="shared" si="1"/>
        <v>29</v>
      </c>
      <c r="K23" s="49">
        <f t="shared" si="0"/>
        <v>4.83</v>
      </c>
      <c r="L23" s="50" t="e">
        <f>RANK(K23,$K$10:$K$139,0)+COUNTIF($K$10:K23,K23)-1</f>
        <v>#REF!</v>
      </c>
      <c r="M23" s="33" t="str">
        <f>'आ.शा.शिक्षण'!P23</f>
        <v>D</v>
      </c>
      <c r="N23" s="33" t="str">
        <f>जलसुरक्षा!T23</f>
        <v>D</v>
      </c>
      <c r="O23" s="33" t="str">
        <f>संरक्षणशास्र!K23</f>
        <v>D</v>
      </c>
      <c r="P23" s="33">
        <f t="shared" si="4"/>
        <v>6</v>
      </c>
      <c r="Q23" s="42" t="str">
        <f t="shared" si="2"/>
        <v>F6</v>
      </c>
      <c r="R23" s="52"/>
      <c r="S23" s="7"/>
      <c r="T23" s="7"/>
      <c r="U23" s="7"/>
      <c r="V23" s="7"/>
      <c r="W23" s="7"/>
      <c r="X23" s="7"/>
      <c r="Y23" s="7"/>
      <c r="Z23" s="7"/>
      <c r="AA23" s="7"/>
    </row>
    <row r="24" spans="1:27" s="19" customFormat="1" ht="17.45" customHeight="1">
      <c r="A24" s="19" t="e">
        <f t="shared" si="3"/>
        <v>#REF!</v>
      </c>
      <c r="B24" s="24">
        <f>'विद्य्र्थ्याची माहिती'!A24</f>
        <v>15</v>
      </c>
      <c r="C24" s="25">
        <f>'विद्य्र्थ्याची माहिती'!B24</f>
        <v>0</v>
      </c>
      <c r="D24" s="33">
        <f>प्र.भाषा!L24</f>
        <v>0</v>
      </c>
      <c r="E24" s="33">
        <f>NSQF!R24</f>
        <v>29</v>
      </c>
      <c r="F24" s="33">
        <f>'तृ. भाषा'!L24</f>
        <v>0</v>
      </c>
      <c r="G24" s="33">
        <f>गणित!P24</f>
        <v>0</v>
      </c>
      <c r="H24" s="33">
        <f>'विज्ञान '!P24</f>
        <v>0</v>
      </c>
      <c r="I24" s="44">
        <f>'समाज शास्र'!P24</f>
        <v>0</v>
      </c>
      <c r="J24" s="33">
        <f t="shared" si="1"/>
        <v>29</v>
      </c>
      <c r="K24" s="49">
        <f t="shared" si="0"/>
        <v>4.83</v>
      </c>
      <c r="L24" s="50" t="e">
        <f>RANK(K24,$K$10:$K$139,0)+COUNTIF($K$10:K24,K24)-1</f>
        <v>#REF!</v>
      </c>
      <c r="M24" s="33" t="str">
        <f>'आ.शा.शिक्षण'!P24</f>
        <v>D</v>
      </c>
      <c r="N24" s="33" t="str">
        <f>जलसुरक्षा!T24</f>
        <v>D</v>
      </c>
      <c r="O24" s="33" t="str">
        <f>संरक्षणशास्र!K24</f>
        <v>D</v>
      </c>
      <c r="P24" s="33">
        <f t="shared" si="4"/>
        <v>6</v>
      </c>
      <c r="Q24" s="42" t="str">
        <f t="shared" si="2"/>
        <v>F6</v>
      </c>
      <c r="R24" s="52"/>
      <c r="S24" s="7"/>
      <c r="T24" s="7"/>
      <c r="U24" s="7"/>
      <c r="V24" s="7"/>
      <c r="W24" s="7"/>
      <c r="X24" s="7"/>
      <c r="Y24" s="7"/>
      <c r="Z24" s="7"/>
      <c r="AA24" s="7"/>
    </row>
    <row r="25" spans="1:27" s="19" customFormat="1" ht="17.45" customHeight="1">
      <c r="A25" s="19" t="e">
        <f t="shared" si="3"/>
        <v>#REF!</v>
      </c>
      <c r="B25" s="24">
        <f>'विद्य्र्थ्याची माहिती'!A25</f>
        <v>16</v>
      </c>
      <c r="C25" s="25">
        <f>'विद्य्र्थ्याची माहिती'!B25</f>
        <v>0</v>
      </c>
      <c r="D25" s="33">
        <f>प्र.भाषा!L25</f>
        <v>0</v>
      </c>
      <c r="E25" s="33">
        <f>NSQF!R25</f>
        <v>30</v>
      </c>
      <c r="F25" s="33">
        <f>'तृ. भाषा'!L25</f>
        <v>0</v>
      </c>
      <c r="G25" s="33">
        <f>गणित!P25</f>
        <v>0</v>
      </c>
      <c r="H25" s="33">
        <f>'विज्ञान '!P25</f>
        <v>0</v>
      </c>
      <c r="I25" s="44">
        <f>'समाज शास्र'!P25</f>
        <v>0</v>
      </c>
      <c r="J25" s="33">
        <f t="shared" si="1"/>
        <v>30</v>
      </c>
      <c r="K25" s="49">
        <f t="shared" si="0"/>
        <v>5</v>
      </c>
      <c r="L25" s="50" t="e">
        <f>RANK(K25,$K$10:$K$139,0)+COUNTIF($K$10:K25,K25)-1</f>
        <v>#REF!</v>
      </c>
      <c r="M25" s="33" t="str">
        <f>'आ.शा.शिक्षण'!P25</f>
        <v>D</v>
      </c>
      <c r="N25" s="33" t="str">
        <f>जलसुरक्षा!T25</f>
        <v>D</v>
      </c>
      <c r="O25" s="33" t="str">
        <f>संरक्षणशास्र!K25</f>
        <v>D</v>
      </c>
      <c r="P25" s="33">
        <f t="shared" si="4"/>
        <v>6</v>
      </c>
      <c r="Q25" s="42" t="str">
        <f t="shared" si="2"/>
        <v>F6</v>
      </c>
      <c r="R25" s="52"/>
      <c r="S25" s="7"/>
      <c r="T25" s="7"/>
      <c r="U25" s="7"/>
      <c r="V25" s="7"/>
      <c r="W25" s="7"/>
      <c r="X25" s="7"/>
      <c r="Y25" s="7"/>
      <c r="Z25" s="7"/>
      <c r="AA25" s="7"/>
    </row>
    <row r="26" spans="1:27" s="19" customFormat="1" ht="17.45" customHeight="1">
      <c r="A26" s="19" t="e">
        <f t="shared" si="3"/>
        <v>#REF!</v>
      </c>
      <c r="B26" s="24">
        <f>'विद्य्र्थ्याची माहिती'!A26</f>
        <v>17</v>
      </c>
      <c r="C26" s="25">
        <f>'विद्य्र्थ्याची माहिती'!B26</f>
        <v>0</v>
      </c>
      <c r="D26" s="33">
        <f>प्र.भाषा!L26</f>
        <v>0</v>
      </c>
      <c r="E26" s="33">
        <f>NSQF!R26</f>
        <v>30</v>
      </c>
      <c r="F26" s="33">
        <f>'तृ. भाषा'!L26</f>
        <v>0</v>
      </c>
      <c r="G26" s="33">
        <f>गणित!P26</f>
        <v>0</v>
      </c>
      <c r="H26" s="33">
        <f>'विज्ञान '!P26</f>
        <v>0</v>
      </c>
      <c r="I26" s="44">
        <f>'समाज शास्र'!P26</f>
        <v>0</v>
      </c>
      <c r="J26" s="33">
        <f t="shared" si="1"/>
        <v>30</v>
      </c>
      <c r="K26" s="49">
        <f t="shared" si="0"/>
        <v>5</v>
      </c>
      <c r="L26" s="50" t="e">
        <f>RANK(K26,$K$10:$K$139,0)+COUNTIF($K$10:K26,K26)-1</f>
        <v>#REF!</v>
      </c>
      <c r="M26" s="33" t="str">
        <f>'आ.शा.शिक्षण'!P26</f>
        <v>D</v>
      </c>
      <c r="N26" s="33" t="str">
        <f>जलसुरक्षा!T26</f>
        <v>D</v>
      </c>
      <c r="O26" s="33" t="str">
        <f>संरक्षणशास्र!K26</f>
        <v>D</v>
      </c>
      <c r="P26" s="33">
        <f t="shared" si="4"/>
        <v>6</v>
      </c>
      <c r="Q26" s="42" t="str">
        <f t="shared" si="2"/>
        <v>F6</v>
      </c>
      <c r="R26" s="52"/>
      <c r="S26" s="7"/>
      <c r="T26" s="7"/>
      <c r="U26" s="7"/>
      <c r="V26" s="7"/>
      <c r="W26" s="7"/>
      <c r="X26" s="7"/>
      <c r="Y26" s="7"/>
      <c r="Z26" s="7"/>
      <c r="AA26" s="7"/>
    </row>
    <row r="27" spans="1:27" s="19" customFormat="1" ht="17.45" customHeight="1">
      <c r="A27" s="19" t="e">
        <f t="shared" si="3"/>
        <v>#REF!</v>
      </c>
      <c r="B27" s="24">
        <f>'विद्य्र्थ्याची माहिती'!A27</f>
        <v>18</v>
      </c>
      <c r="C27" s="25">
        <f>'विद्य्र्थ्याची माहिती'!B27</f>
        <v>0</v>
      </c>
      <c r="D27" s="33">
        <f>प्र.भाषा!L27</f>
        <v>0</v>
      </c>
      <c r="E27" s="33">
        <f>NSQF!R27</f>
        <v>31</v>
      </c>
      <c r="F27" s="33">
        <f>'तृ. भाषा'!L27</f>
        <v>0</v>
      </c>
      <c r="G27" s="33">
        <f>गणित!P27</f>
        <v>0</v>
      </c>
      <c r="H27" s="33">
        <f>'विज्ञान '!P27</f>
        <v>0</v>
      </c>
      <c r="I27" s="44">
        <f>'समाज शास्र'!P27</f>
        <v>0</v>
      </c>
      <c r="J27" s="33">
        <f t="shared" si="1"/>
        <v>31</v>
      </c>
      <c r="K27" s="49">
        <f t="shared" si="0"/>
        <v>5.17</v>
      </c>
      <c r="L27" s="50" t="e">
        <f>RANK(K27,$K$10:$K$139,0)+COUNTIF($K$10:K27,K27)-1</f>
        <v>#REF!</v>
      </c>
      <c r="M27" s="33" t="str">
        <f>'आ.शा.शिक्षण'!P27</f>
        <v>D</v>
      </c>
      <c r="N27" s="33" t="str">
        <f>जलसुरक्षा!T27</f>
        <v>D</v>
      </c>
      <c r="O27" s="33" t="str">
        <f>संरक्षणशास्र!K27</f>
        <v>D</v>
      </c>
      <c r="P27" s="33">
        <f t="shared" si="4"/>
        <v>6</v>
      </c>
      <c r="Q27" s="42" t="str">
        <f t="shared" si="2"/>
        <v>F6</v>
      </c>
      <c r="R27" s="52"/>
      <c r="S27" s="7"/>
      <c r="T27" s="7"/>
      <c r="U27" s="7"/>
      <c r="V27" s="7"/>
      <c r="W27" s="7"/>
      <c r="X27" s="7"/>
      <c r="Y27" s="7"/>
      <c r="Z27" s="7"/>
      <c r="AA27" s="7"/>
    </row>
    <row r="28" spans="1:27" s="19" customFormat="1" ht="17.45" customHeight="1">
      <c r="A28" s="19" t="e">
        <f t="shared" si="3"/>
        <v>#REF!</v>
      </c>
      <c r="B28" s="24">
        <f>'विद्य्र्थ्याची माहिती'!A28</f>
        <v>19</v>
      </c>
      <c r="C28" s="25">
        <f>'विद्य्र्थ्याची माहिती'!B28</f>
        <v>0</v>
      </c>
      <c r="D28" s="33">
        <f>प्र.भाषा!L28</f>
        <v>0</v>
      </c>
      <c r="E28" s="33">
        <f>NSQF!R28</f>
        <v>31</v>
      </c>
      <c r="F28" s="33">
        <f>'तृ. भाषा'!L28</f>
        <v>0</v>
      </c>
      <c r="G28" s="33">
        <f>गणित!P28</f>
        <v>0</v>
      </c>
      <c r="H28" s="33">
        <f>'विज्ञान '!P28</f>
        <v>0</v>
      </c>
      <c r="I28" s="44">
        <f>'समाज शास्र'!P28</f>
        <v>0</v>
      </c>
      <c r="J28" s="33">
        <f t="shared" si="1"/>
        <v>31</v>
      </c>
      <c r="K28" s="49">
        <f t="shared" si="0"/>
        <v>5.17</v>
      </c>
      <c r="L28" s="50" t="e">
        <f>RANK(K28,$K$10:$K$139,0)+COUNTIF($K$10:K28,K28)-1</f>
        <v>#REF!</v>
      </c>
      <c r="M28" s="33" t="str">
        <f>'आ.शा.शिक्षण'!P28</f>
        <v>D</v>
      </c>
      <c r="N28" s="33" t="str">
        <f>जलसुरक्षा!T28</f>
        <v>D</v>
      </c>
      <c r="O28" s="33" t="str">
        <f>संरक्षणशास्र!K28</f>
        <v>D</v>
      </c>
      <c r="P28" s="33">
        <f t="shared" si="4"/>
        <v>6</v>
      </c>
      <c r="Q28" s="42" t="str">
        <f t="shared" si="2"/>
        <v>F6</v>
      </c>
      <c r="R28" s="52"/>
      <c r="S28" s="7"/>
      <c r="T28" s="7"/>
      <c r="U28" s="7"/>
      <c r="V28" s="7"/>
      <c r="W28" s="7"/>
      <c r="X28" s="7"/>
      <c r="Y28" s="7"/>
      <c r="Z28" s="7"/>
      <c r="AA28" s="7"/>
    </row>
    <row r="29" spans="1:27" s="19" customFormat="1" ht="17.45" customHeight="1">
      <c r="A29" s="19" t="e">
        <f t="shared" si="3"/>
        <v>#REF!</v>
      </c>
      <c r="B29" s="24">
        <f>'विद्य्र्थ्याची माहिती'!A29</f>
        <v>20</v>
      </c>
      <c r="C29" s="25">
        <f>'विद्य्र्थ्याची माहिती'!B29</f>
        <v>0</v>
      </c>
      <c r="D29" s="33">
        <f>प्र.भाषा!L29</f>
        <v>0</v>
      </c>
      <c r="E29" s="33">
        <f>NSQF!R29</f>
        <v>31</v>
      </c>
      <c r="F29" s="33">
        <f>'तृ. भाषा'!L29</f>
        <v>0</v>
      </c>
      <c r="G29" s="33">
        <f>गणित!P29</f>
        <v>0</v>
      </c>
      <c r="H29" s="33">
        <f>'विज्ञान '!P29</f>
        <v>0</v>
      </c>
      <c r="I29" s="44">
        <f>'समाज शास्र'!P29</f>
        <v>0</v>
      </c>
      <c r="J29" s="33">
        <f t="shared" si="1"/>
        <v>31</v>
      </c>
      <c r="K29" s="49">
        <f t="shared" si="0"/>
        <v>5.17</v>
      </c>
      <c r="L29" s="50" t="e">
        <f>RANK(K29,$K$10:$K$139,0)+COUNTIF($K$10:K29,K29)-1</f>
        <v>#REF!</v>
      </c>
      <c r="M29" s="33" t="str">
        <f>'आ.शा.शिक्षण'!P29</f>
        <v>D</v>
      </c>
      <c r="N29" s="33" t="str">
        <f>जलसुरक्षा!T29</f>
        <v>D</v>
      </c>
      <c r="O29" s="33" t="str">
        <f>संरक्षणशास्र!K29</f>
        <v>D</v>
      </c>
      <c r="P29" s="33">
        <f t="shared" si="4"/>
        <v>6</v>
      </c>
      <c r="Q29" s="42" t="str">
        <f t="shared" si="2"/>
        <v>F6</v>
      </c>
      <c r="R29" s="52"/>
      <c r="S29" s="7"/>
      <c r="T29" s="7"/>
      <c r="U29" s="7"/>
      <c r="V29" s="7"/>
      <c r="W29" s="7"/>
      <c r="X29" s="7"/>
      <c r="Y29" s="7"/>
      <c r="Z29" s="7"/>
      <c r="AA29" s="7"/>
    </row>
    <row r="30" spans="1:27" s="19" customFormat="1" ht="17.45" customHeight="1">
      <c r="A30" s="19" t="e">
        <f t="shared" si="3"/>
        <v>#REF!</v>
      </c>
      <c r="B30" s="24">
        <f>'विद्य्र्थ्याची माहिती'!A30</f>
        <v>21</v>
      </c>
      <c r="C30" s="25">
        <f>'विद्य्र्थ्याची माहिती'!B30</f>
        <v>0</v>
      </c>
      <c r="D30" s="33">
        <f>प्र.भाषा!L30</f>
        <v>0</v>
      </c>
      <c r="E30" s="33">
        <f>NSQF!R30</f>
        <v>32</v>
      </c>
      <c r="F30" s="33">
        <f>'तृ. भाषा'!L30</f>
        <v>0</v>
      </c>
      <c r="G30" s="33">
        <f>गणित!P30</f>
        <v>0</v>
      </c>
      <c r="H30" s="33">
        <f>'विज्ञान '!P30</f>
        <v>0</v>
      </c>
      <c r="I30" s="44">
        <f>'समाज शास्र'!P30</f>
        <v>0</v>
      </c>
      <c r="J30" s="33">
        <f t="shared" si="1"/>
        <v>32</v>
      </c>
      <c r="K30" s="49">
        <f t="shared" si="0"/>
        <v>5.33</v>
      </c>
      <c r="L30" s="50" t="e">
        <f>RANK(K30,$K$10:$K$139,0)+COUNTIF($K$10:K30,K30)-1</f>
        <v>#REF!</v>
      </c>
      <c r="M30" s="33" t="str">
        <f>'आ.शा.शिक्षण'!P30</f>
        <v>D</v>
      </c>
      <c r="N30" s="33" t="str">
        <f>जलसुरक्षा!T30</f>
        <v>D</v>
      </c>
      <c r="O30" s="33" t="str">
        <f>संरक्षणशास्र!K30</f>
        <v>D</v>
      </c>
      <c r="P30" s="33">
        <f t="shared" si="4"/>
        <v>6</v>
      </c>
      <c r="Q30" s="42" t="str">
        <f t="shared" si="2"/>
        <v>F6</v>
      </c>
      <c r="R30" s="52"/>
      <c r="S30" s="7"/>
      <c r="T30" s="7"/>
      <c r="U30" s="7"/>
      <c r="V30" s="7"/>
      <c r="W30" s="7"/>
      <c r="X30" s="7"/>
      <c r="Y30" s="7"/>
      <c r="Z30" s="7"/>
      <c r="AA30" s="7"/>
    </row>
    <row r="31" spans="1:27" s="19" customFormat="1" ht="17.45" customHeight="1">
      <c r="A31" s="19" t="e">
        <f t="shared" si="3"/>
        <v>#REF!</v>
      </c>
      <c r="B31" s="24">
        <f>'विद्य्र्थ्याची माहिती'!A31</f>
        <v>22</v>
      </c>
      <c r="C31" s="25">
        <f>'विद्य्र्थ्याची माहिती'!B31</f>
        <v>0</v>
      </c>
      <c r="D31" s="33">
        <f>प्र.भाषा!L31</f>
        <v>0</v>
      </c>
      <c r="E31" s="33">
        <f>NSQF!R31</f>
        <v>32</v>
      </c>
      <c r="F31" s="33">
        <f>'तृ. भाषा'!L31</f>
        <v>0</v>
      </c>
      <c r="G31" s="33">
        <f>गणित!P31</f>
        <v>0</v>
      </c>
      <c r="H31" s="33">
        <f>'विज्ञान '!P31</f>
        <v>0</v>
      </c>
      <c r="I31" s="44">
        <f>'समाज शास्र'!P31</f>
        <v>0</v>
      </c>
      <c r="J31" s="33">
        <f t="shared" si="1"/>
        <v>32</v>
      </c>
      <c r="K31" s="49">
        <f t="shared" si="0"/>
        <v>5.33</v>
      </c>
      <c r="L31" s="50" t="e">
        <f>RANK(K31,$K$10:$K$139,0)+COUNTIF($K$10:K31,K31)-1</f>
        <v>#REF!</v>
      </c>
      <c r="M31" s="33" t="str">
        <f>'आ.शा.शिक्षण'!P31</f>
        <v>D</v>
      </c>
      <c r="N31" s="33" t="str">
        <f>जलसुरक्षा!T31</f>
        <v>D</v>
      </c>
      <c r="O31" s="33" t="str">
        <f>संरक्षणशास्र!K31</f>
        <v>D</v>
      </c>
      <c r="P31" s="33">
        <f t="shared" si="4"/>
        <v>6</v>
      </c>
      <c r="Q31" s="42" t="str">
        <f t="shared" si="2"/>
        <v>F6</v>
      </c>
      <c r="R31" s="52"/>
      <c r="S31" s="7"/>
      <c r="T31" s="7"/>
      <c r="U31" s="7"/>
      <c r="V31" s="7"/>
      <c r="W31" s="7"/>
      <c r="X31" s="7"/>
      <c r="Y31" s="7"/>
      <c r="Z31" s="7"/>
      <c r="AA31" s="7"/>
    </row>
    <row r="32" spans="1:27" s="19" customFormat="1" ht="17.45" customHeight="1">
      <c r="A32" s="19" t="e">
        <f t="shared" si="3"/>
        <v>#REF!</v>
      </c>
      <c r="B32" s="24">
        <f>'विद्य्र्थ्याची माहिती'!A32</f>
        <v>23</v>
      </c>
      <c r="C32" s="25">
        <f>'विद्य्र्थ्याची माहिती'!B32</f>
        <v>0</v>
      </c>
      <c r="D32" s="33">
        <f>प्र.भाषा!L32</f>
        <v>0</v>
      </c>
      <c r="E32" s="33">
        <f>NSQF!R32</f>
        <v>32</v>
      </c>
      <c r="F32" s="33">
        <f>'तृ. भाषा'!L32</f>
        <v>0</v>
      </c>
      <c r="G32" s="33">
        <f>गणित!P32</f>
        <v>0</v>
      </c>
      <c r="H32" s="33">
        <f>'विज्ञान '!P32</f>
        <v>0</v>
      </c>
      <c r="I32" s="44">
        <f>'समाज शास्र'!P32</f>
        <v>0</v>
      </c>
      <c r="J32" s="33">
        <f t="shared" si="1"/>
        <v>32</v>
      </c>
      <c r="K32" s="49">
        <f t="shared" si="0"/>
        <v>5.33</v>
      </c>
      <c r="L32" s="50" t="e">
        <f>RANK(K32,$K$10:$K$139,0)+COUNTIF($K$10:K32,K32)-1</f>
        <v>#REF!</v>
      </c>
      <c r="M32" s="33" t="str">
        <f>'आ.शा.शिक्षण'!P32</f>
        <v>D</v>
      </c>
      <c r="N32" s="33" t="str">
        <f>जलसुरक्षा!T32</f>
        <v>D</v>
      </c>
      <c r="O32" s="33" t="str">
        <f>संरक्षणशास्र!K32</f>
        <v>D</v>
      </c>
      <c r="P32" s="33">
        <f t="shared" si="4"/>
        <v>6</v>
      </c>
      <c r="Q32" s="42" t="str">
        <f t="shared" si="2"/>
        <v>F6</v>
      </c>
      <c r="R32" s="52"/>
      <c r="S32" s="7"/>
      <c r="T32" s="7"/>
      <c r="U32" s="7"/>
      <c r="V32" s="7"/>
      <c r="W32" s="7"/>
      <c r="X32" s="7"/>
      <c r="Y32" s="7"/>
      <c r="Z32" s="7"/>
      <c r="AA32" s="7"/>
    </row>
    <row r="33" spans="1:27" s="19" customFormat="1" ht="17.45" customHeight="1">
      <c r="A33" s="19" t="e">
        <f t="shared" si="3"/>
        <v>#REF!</v>
      </c>
      <c r="B33" s="24">
        <f>'विद्य्र्थ्याची माहिती'!A33</f>
        <v>24</v>
      </c>
      <c r="C33" s="25">
        <f>'विद्य्र्थ्याची माहिती'!B33</f>
        <v>0</v>
      </c>
      <c r="D33" s="33">
        <f>प्र.भाषा!L33</f>
        <v>0</v>
      </c>
      <c r="E33" s="33">
        <f>NSQF!R33</f>
        <v>33</v>
      </c>
      <c r="F33" s="33">
        <f>'तृ. भाषा'!L33</f>
        <v>0</v>
      </c>
      <c r="G33" s="33">
        <f>गणित!P33</f>
        <v>0</v>
      </c>
      <c r="H33" s="33">
        <f>'विज्ञान '!P33</f>
        <v>0</v>
      </c>
      <c r="I33" s="44">
        <f>'समाज शास्र'!P33</f>
        <v>0</v>
      </c>
      <c r="J33" s="33">
        <f t="shared" si="1"/>
        <v>33</v>
      </c>
      <c r="K33" s="49">
        <f t="shared" si="0"/>
        <v>5.5</v>
      </c>
      <c r="L33" s="50" t="e">
        <f>RANK(K33,$K$10:$K$139,0)+COUNTIF($K$10:K33,K33)-1</f>
        <v>#REF!</v>
      </c>
      <c r="M33" s="33" t="str">
        <f>'आ.शा.शिक्षण'!P33</f>
        <v>D</v>
      </c>
      <c r="N33" s="33" t="str">
        <f>जलसुरक्षा!T33</f>
        <v>D</v>
      </c>
      <c r="O33" s="33" t="str">
        <f>संरक्षणशास्र!K33</f>
        <v>D</v>
      </c>
      <c r="P33" s="33">
        <f t="shared" si="4"/>
        <v>6</v>
      </c>
      <c r="Q33" s="42" t="str">
        <f t="shared" si="2"/>
        <v>F6</v>
      </c>
      <c r="R33" s="52"/>
      <c r="S33" s="7"/>
      <c r="T33" s="7"/>
      <c r="U33" s="7"/>
      <c r="V33" s="7"/>
      <c r="W33" s="7"/>
      <c r="X33" s="7"/>
      <c r="Y33" s="7"/>
      <c r="Z33" s="7"/>
      <c r="AA33" s="7"/>
    </row>
    <row r="34" spans="1:27" s="19" customFormat="1" ht="17.45" customHeight="1">
      <c r="A34" s="19" t="e">
        <f t="shared" si="3"/>
        <v>#REF!</v>
      </c>
      <c r="B34" s="24">
        <f>'विद्य्र्थ्याची माहिती'!A34</f>
        <v>25</v>
      </c>
      <c r="C34" s="25">
        <f>'विद्य्र्थ्याची माहिती'!B34</f>
        <v>0</v>
      </c>
      <c r="D34" s="33">
        <f>प्र.भाषा!L34</f>
        <v>0</v>
      </c>
      <c r="E34" s="33">
        <f>NSQF!R34</f>
        <v>33</v>
      </c>
      <c r="F34" s="33">
        <f>'तृ. भाषा'!L34</f>
        <v>0</v>
      </c>
      <c r="G34" s="33">
        <f>गणित!P34</f>
        <v>0</v>
      </c>
      <c r="H34" s="33">
        <f>'विज्ञान '!P34</f>
        <v>0</v>
      </c>
      <c r="I34" s="44">
        <f>'समाज शास्र'!P34</f>
        <v>0</v>
      </c>
      <c r="J34" s="33">
        <f t="shared" si="1"/>
        <v>33</v>
      </c>
      <c r="K34" s="49">
        <f t="shared" si="0"/>
        <v>5.5</v>
      </c>
      <c r="L34" s="50" t="e">
        <f>RANK(K34,$K$10:$K$139,0)+COUNTIF($K$10:K34,K34)-1</f>
        <v>#REF!</v>
      </c>
      <c r="M34" s="33" t="str">
        <f>'आ.शा.शिक्षण'!P34</f>
        <v>D</v>
      </c>
      <c r="N34" s="33" t="str">
        <f>जलसुरक्षा!T34</f>
        <v>D</v>
      </c>
      <c r="O34" s="33" t="str">
        <f>संरक्षणशास्र!K34</f>
        <v>D</v>
      </c>
      <c r="P34" s="33">
        <f t="shared" si="4"/>
        <v>6</v>
      </c>
      <c r="Q34" s="42" t="str">
        <f t="shared" si="2"/>
        <v>F6</v>
      </c>
      <c r="R34" s="52"/>
      <c r="S34" s="7"/>
      <c r="T34" s="7"/>
      <c r="U34" s="7"/>
      <c r="V34" s="7"/>
      <c r="W34" s="7"/>
      <c r="X34" s="7"/>
      <c r="Y34" s="7"/>
      <c r="Z34" s="7"/>
      <c r="AA34" s="7"/>
    </row>
    <row r="35" spans="1:27" s="19" customFormat="1" ht="17.45" customHeight="1">
      <c r="A35" s="19" t="e">
        <f t="shared" si="3"/>
        <v>#REF!</v>
      </c>
      <c r="B35" s="24">
        <f>'विद्य्र्थ्याची माहिती'!A35</f>
        <v>26</v>
      </c>
      <c r="C35" s="25">
        <f>'विद्य्र्थ्याची माहिती'!B35</f>
        <v>0</v>
      </c>
      <c r="D35" s="33">
        <f>प्र.भाषा!L35</f>
        <v>0</v>
      </c>
      <c r="E35" s="33">
        <f>NSQF!R35</f>
        <v>34</v>
      </c>
      <c r="F35" s="33">
        <f>'तृ. भाषा'!L35</f>
        <v>0</v>
      </c>
      <c r="G35" s="33">
        <f>गणित!P35</f>
        <v>0</v>
      </c>
      <c r="H35" s="33">
        <f>'विज्ञान '!P35</f>
        <v>0</v>
      </c>
      <c r="I35" s="44">
        <f>'समाज शास्र'!P35</f>
        <v>0</v>
      </c>
      <c r="J35" s="33">
        <f t="shared" si="1"/>
        <v>34</v>
      </c>
      <c r="K35" s="49">
        <f t="shared" si="0"/>
        <v>5.67</v>
      </c>
      <c r="L35" s="50" t="e">
        <f>RANK(K35,$K$10:$K$139,0)+COUNTIF($K$10:K35,K35)-1</f>
        <v>#REF!</v>
      </c>
      <c r="M35" s="33" t="str">
        <f>'आ.शा.शिक्षण'!P35</f>
        <v>D</v>
      </c>
      <c r="N35" s="33" t="str">
        <f>जलसुरक्षा!T35</f>
        <v>D</v>
      </c>
      <c r="O35" s="33" t="str">
        <f>संरक्षणशास्र!K35</f>
        <v>D</v>
      </c>
      <c r="P35" s="33">
        <f t="shared" si="4"/>
        <v>6</v>
      </c>
      <c r="Q35" s="42" t="str">
        <f t="shared" si="2"/>
        <v>F6</v>
      </c>
      <c r="R35" s="52"/>
      <c r="S35" s="7"/>
      <c r="T35" s="7"/>
      <c r="U35" s="7"/>
      <c r="V35" s="7"/>
      <c r="W35" s="7"/>
      <c r="X35" s="7"/>
      <c r="Y35" s="7"/>
      <c r="Z35" s="7"/>
      <c r="AA35" s="7"/>
    </row>
    <row r="36" spans="1:27" s="19" customFormat="1" ht="17.45" customHeight="1">
      <c r="A36" s="19" t="e">
        <f t="shared" si="3"/>
        <v>#REF!</v>
      </c>
      <c r="B36" s="24">
        <f>'विद्य्र्थ्याची माहिती'!A36</f>
        <v>27</v>
      </c>
      <c r="C36" s="25">
        <f>'विद्य्र्थ्याची माहिती'!B36</f>
        <v>0</v>
      </c>
      <c r="D36" s="33">
        <f>प्र.भाषा!L36</f>
        <v>0</v>
      </c>
      <c r="E36" s="33">
        <f>NSQF!R36</f>
        <v>34</v>
      </c>
      <c r="F36" s="33">
        <f>'तृ. भाषा'!L36</f>
        <v>0</v>
      </c>
      <c r="G36" s="33">
        <f>गणित!P36</f>
        <v>0</v>
      </c>
      <c r="H36" s="33">
        <f>'विज्ञान '!P36</f>
        <v>0</v>
      </c>
      <c r="I36" s="44">
        <f>'समाज शास्र'!P36</f>
        <v>0</v>
      </c>
      <c r="J36" s="33">
        <f t="shared" si="1"/>
        <v>34</v>
      </c>
      <c r="K36" s="49">
        <f t="shared" si="0"/>
        <v>5.67</v>
      </c>
      <c r="L36" s="50" t="e">
        <f>RANK(K36,$K$10:$K$139,0)+COUNTIF($K$10:K36,K36)-1</f>
        <v>#REF!</v>
      </c>
      <c r="M36" s="33" t="str">
        <f>'आ.शा.शिक्षण'!P36</f>
        <v>D</v>
      </c>
      <c r="N36" s="33" t="str">
        <f>जलसुरक्षा!T36</f>
        <v>D</v>
      </c>
      <c r="O36" s="33" t="str">
        <f>संरक्षणशास्र!K36</f>
        <v>D</v>
      </c>
      <c r="P36" s="33">
        <f t="shared" si="4"/>
        <v>6</v>
      </c>
      <c r="Q36" s="42" t="str">
        <f t="shared" si="2"/>
        <v>F6</v>
      </c>
      <c r="R36" s="52"/>
      <c r="S36" s="7"/>
      <c r="T36" s="7"/>
      <c r="U36" s="7"/>
      <c r="V36" s="7"/>
      <c r="W36" s="7"/>
      <c r="X36" s="7"/>
      <c r="Y36" s="7"/>
      <c r="Z36" s="7"/>
      <c r="AA36" s="7"/>
    </row>
    <row r="37" spans="1:27" s="19" customFormat="1" ht="17.45" customHeight="1">
      <c r="A37" s="19" t="e">
        <f t="shared" si="3"/>
        <v>#REF!</v>
      </c>
      <c r="B37" s="24">
        <f>'विद्य्र्थ्याची माहिती'!A37</f>
        <v>28</v>
      </c>
      <c r="C37" s="25">
        <f>'विद्य्र्थ्याची माहिती'!B37</f>
        <v>0</v>
      </c>
      <c r="D37" s="33">
        <f>प्र.भाषा!L37</f>
        <v>0</v>
      </c>
      <c r="E37" s="33">
        <f>NSQF!R37</f>
        <v>34</v>
      </c>
      <c r="F37" s="33">
        <f>'तृ. भाषा'!L37</f>
        <v>0</v>
      </c>
      <c r="G37" s="33">
        <f>गणित!P37</f>
        <v>0</v>
      </c>
      <c r="H37" s="33">
        <f>'विज्ञान '!P37</f>
        <v>0</v>
      </c>
      <c r="I37" s="44">
        <f>'समाज शास्र'!P37</f>
        <v>0</v>
      </c>
      <c r="J37" s="33">
        <f t="shared" si="1"/>
        <v>34</v>
      </c>
      <c r="K37" s="49">
        <f t="shared" si="0"/>
        <v>5.67</v>
      </c>
      <c r="L37" s="50" t="e">
        <f>RANK(K37,$K$10:$K$139,0)+COUNTIF($K$10:K37,K37)-1</f>
        <v>#REF!</v>
      </c>
      <c r="M37" s="33" t="str">
        <f>'आ.शा.शिक्षण'!P37</f>
        <v>D</v>
      </c>
      <c r="N37" s="33" t="str">
        <f>जलसुरक्षा!T37</f>
        <v>D</v>
      </c>
      <c r="O37" s="33" t="str">
        <f>संरक्षणशास्र!K37</f>
        <v>D</v>
      </c>
      <c r="P37" s="33">
        <f t="shared" si="4"/>
        <v>6</v>
      </c>
      <c r="Q37" s="42" t="str">
        <f t="shared" si="2"/>
        <v>F6</v>
      </c>
      <c r="R37" s="52"/>
      <c r="S37" s="7"/>
      <c r="T37" s="7"/>
      <c r="U37" s="7"/>
      <c r="V37" s="7"/>
      <c r="W37" s="7"/>
      <c r="X37" s="7"/>
      <c r="Y37" s="7"/>
      <c r="Z37" s="7"/>
      <c r="AA37" s="7"/>
    </row>
    <row r="38" spans="1:27" s="19" customFormat="1" ht="17.45" customHeight="1">
      <c r="A38" s="19" t="e">
        <f t="shared" si="3"/>
        <v>#REF!</v>
      </c>
      <c r="B38" s="24">
        <f>'विद्य्र्थ्याची माहिती'!A38</f>
        <v>29</v>
      </c>
      <c r="C38" s="25">
        <f>'विद्य्र्थ्याची माहिती'!B38</f>
        <v>0</v>
      </c>
      <c r="D38" s="33">
        <f>प्र.भाषा!L38</f>
        <v>0</v>
      </c>
      <c r="E38" s="33">
        <f>NSQF!R38</f>
        <v>35</v>
      </c>
      <c r="F38" s="33">
        <f>'तृ. भाषा'!L38</f>
        <v>0</v>
      </c>
      <c r="G38" s="33">
        <f>गणित!P38</f>
        <v>0</v>
      </c>
      <c r="H38" s="33">
        <f>'विज्ञान '!P38</f>
        <v>0</v>
      </c>
      <c r="I38" s="44">
        <f>'समाज शास्र'!P38</f>
        <v>0</v>
      </c>
      <c r="J38" s="33">
        <f t="shared" si="1"/>
        <v>35</v>
      </c>
      <c r="K38" s="49">
        <f t="shared" si="0"/>
        <v>5.83</v>
      </c>
      <c r="L38" s="50" t="e">
        <f>RANK(K38,$K$10:$K$139,0)+COUNTIF($K$10:K38,K38)-1</f>
        <v>#REF!</v>
      </c>
      <c r="M38" s="33" t="str">
        <f>'आ.शा.शिक्षण'!P38</f>
        <v>D</v>
      </c>
      <c r="N38" s="33" t="str">
        <f>जलसुरक्षा!T38</f>
        <v>D</v>
      </c>
      <c r="O38" s="33" t="str">
        <f>संरक्षणशास्र!K38</f>
        <v>D</v>
      </c>
      <c r="P38" s="33">
        <f t="shared" si="4"/>
        <v>5</v>
      </c>
      <c r="Q38" s="42" t="str">
        <f t="shared" si="2"/>
        <v>F5</v>
      </c>
      <c r="R38" s="52"/>
      <c r="S38" s="7"/>
      <c r="T38" s="7"/>
      <c r="U38" s="7"/>
      <c r="V38" s="7"/>
      <c r="W38" s="7"/>
      <c r="X38" s="7"/>
      <c r="Y38" s="7"/>
      <c r="Z38" s="7"/>
      <c r="AA38" s="7"/>
    </row>
    <row r="39" spans="1:27" s="19" customFormat="1" ht="17.45" customHeight="1">
      <c r="A39" s="19" t="e">
        <f t="shared" si="3"/>
        <v>#REF!</v>
      </c>
      <c r="B39" s="24">
        <f>'विद्य्र्थ्याची माहिती'!A39</f>
        <v>30</v>
      </c>
      <c r="C39" s="25">
        <f>'विद्य्र्थ्याची माहिती'!B39</f>
        <v>0</v>
      </c>
      <c r="D39" s="33">
        <f>प्र.भाषा!L39</f>
        <v>0</v>
      </c>
      <c r="E39" s="33">
        <f>NSQF!R39</f>
        <v>35</v>
      </c>
      <c r="F39" s="33">
        <f>'तृ. भाषा'!L39</f>
        <v>0</v>
      </c>
      <c r="G39" s="33">
        <f>गणित!P39</f>
        <v>0</v>
      </c>
      <c r="H39" s="33">
        <f>'विज्ञान '!P39</f>
        <v>0</v>
      </c>
      <c r="I39" s="44">
        <f>'समाज शास्र'!P39</f>
        <v>0</v>
      </c>
      <c r="J39" s="33">
        <f t="shared" si="1"/>
        <v>35</v>
      </c>
      <c r="K39" s="49">
        <f t="shared" si="0"/>
        <v>5.83</v>
      </c>
      <c r="L39" s="50" t="e">
        <f>RANK(K39,$K$10:$K$139,0)+COUNTIF($K$10:K39,K39)-1</f>
        <v>#REF!</v>
      </c>
      <c r="M39" s="33" t="str">
        <f>'आ.शा.शिक्षण'!P39</f>
        <v>D</v>
      </c>
      <c r="N39" s="33" t="str">
        <f>जलसुरक्षा!T39</f>
        <v>D</v>
      </c>
      <c r="O39" s="33" t="str">
        <f>संरक्षणशास्र!K39</f>
        <v>D</v>
      </c>
      <c r="P39" s="33">
        <f t="shared" si="4"/>
        <v>5</v>
      </c>
      <c r="Q39" s="42" t="str">
        <f t="shared" si="2"/>
        <v>F5</v>
      </c>
      <c r="R39" s="52"/>
      <c r="S39" s="7"/>
      <c r="T39" s="7"/>
      <c r="U39" s="7"/>
      <c r="V39" s="7"/>
      <c r="W39" s="7"/>
      <c r="X39" s="7"/>
      <c r="Y39" s="7"/>
      <c r="Z39" s="7"/>
      <c r="AA39" s="7"/>
    </row>
    <row r="40" spans="1:27" s="19" customFormat="1" ht="17.45" customHeight="1">
      <c r="A40" s="19" t="e">
        <f t="shared" si="3"/>
        <v>#REF!</v>
      </c>
      <c r="B40" s="24">
        <f>'विद्य्र्थ्याची माहिती'!A40</f>
        <v>31</v>
      </c>
      <c r="C40" s="25">
        <f>'विद्य्र्थ्याची माहिती'!B40</f>
        <v>0</v>
      </c>
      <c r="D40" s="33">
        <f>प्र.भाषा!L40</f>
        <v>0</v>
      </c>
      <c r="E40" s="33">
        <f>NSQF!R40</f>
        <v>35</v>
      </c>
      <c r="F40" s="33">
        <f>'तृ. भाषा'!L40</f>
        <v>0</v>
      </c>
      <c r="G40" s="33">
        <f>गणित!P40</f>
        <v>0</v>
      </c>
      <c r="H40" s="33">
        <f>'विज्ञान '!P40</f>
        <v>0</v>
      </c>
      <c r="I40" s="44">
        <f>'समाज शास्र'!P40</f>
        <v>0</v>
      </c>
      <c r="J40" s="33">
        <f t="shared" si="1"/>
        <v>35</v>
      </c>
      <c r="K40" s="49">
        <f t="shared" si="0"/>
        <v>5.83</v>
      </c>
      <c r="L40" s="50" t="e">
        <f>RANK(K40,$K$10:$K$139,0)+COUNTIF($K$10:K40,K40)-1</f>
        <v>#REF!</v>
      </c>
      <c r="M40" s="33" t="str">
        <f>'आ.शा.शिक्षण'!P40</f>
        <v>D</v>
      </c>
      <c r="N40" s="33" t="str">
        <f>जलसुरक्षा!T40</f>
        <v>D</v>
      </c>
      <c r="O40" s="33" t="str">
        <f>संरक्षणशास्र!K40</f>
        <v>D</v>
      </c>
      <c r="P40" s="33">
        <f t="shared" si="4"/>
        <v>5</v>
      </c>
      <c r="Q40" s="42" t="str">
        <f t="shared" si="2"/>
        <v>F5</v>
      </c>
      <c r="R40" s="52"/>
      <c r="S40" s="7"/>
      <c r="T40" s="7"/>
      <c r="U40" s="7"/>
      <c r="V40" s="7"/>
      <c r="W40" s="7"/>
      <c r="X40" s="7"/>
      <c r="Y40" s="7"/>
      <c r="Z40" s="7"/>
      <c r="AA40" s="7"/>
    </row>
    <row r="41" spans="1:27" s="19" customFormat="1" ht="17.45" customHeight="1">
      <c r="A41" s="19" t="e">
        <f t="shared" si="3"/>
        <v>#REF!</v>
      </c>
      <c r="B41" s="24">
        <f>'विद्य्र्थ्याची माहिती'!A41</f>
        <v>32</v>
      </c>
      <c r="C41" s="25">
        <f>'विद्य्र्थ्याची माहिती'!B41</f>
        <v>0</v>
      </c>
      <c r="D41" s="33">
        <f>प्र.भाषा!L41</f>
        <v>0</v>
      </c>
      <c r="E41" s="33">
        <f>NSQF!R41</f>
        <v>36</v>
      </c>
      <c r="F41" s="33">
        <f>'तृ. भाषा'!L41</f>
        <v>0</v>
      </c>
      <c r="G41" s="33">
        <f>गणित!P41</f>
        <v>0</v>
      </c>
      <c r="H41" s="33">
        <f>'विज्ञान '!P41</f>
        <v>0</v>
      </c>
      <c r="I41" s="44">
        <f>'समाज शास्र'!P41</f>
        <v>0</v>
      </c>
      <c r="J41" s="33">
        <f t="shared" si="1"/>
        <v>36</v>
      </c>
      <c r="K41" s="49">
        <f t="shared" si="0"/>
        <v>6</v>
      </c>
      <c r="L41" s="50" t="e">
        <f>RANK(K41,$K$10:$K$139,0)+COUNTIF($K$10:K41,K41)-1</f>
        <v>#REF!</v>
      </c>
      <c r="M41" s="33" t="str">
        <f>'आ.शा.शिक्षण'!P41</f>
        <v>D</v>
      </c>
      <c r="N41" s="33" t="str">
        <f>जलसुरक्षा!T41</f>
        <v>D</v>
      </c>
      <c r="O41" s="33" t="str">
        <f>संरक्षणशास्र!K41</f>
        <v>D</v>
      </c>
      <c r="P41" s="33">
        <f t="shared" si="4"/>
        <v>5</v>
      </c>
      <c r="Q41" s="42" t="str">
        <f t="shared" si="2"/>
        <v>F5</v>
      </c>
      <c r="R41" s="52"/>
      <c r="S41" s="7"/>
      <c r="T41" s="7"/>
      <c r="U41" s="7"/>
      <c r="V41" s="7"/>
      <c r="W41" s="7"/>
      <c r="X41" s="7"/>
      <c r="Y41" s="7"/>
      <c r="Z41" s="7"/>
      <c r="AA41" s="7"/>
    </row>
    <row r="42" spans="1:27" s="19" customFormat="1" ht="17.45" customHeight="1">
      <c r="A42" s="19" t="e">
        <f t="shared" si="3"/>
        <v>#REF!</v>
      </c>
      <c r="B42" s="24">
        <f>'विद्य्र्थ्याची माहिती'!A42</f>
        <v>33</v>
      </c>
      <c r="C42" s="25">
        <f>'विद्य्र्थ्याची माहिती'!B42</f>
        <v>0</v>
      </c>
      <c r="D42" s="33">
        <f>प्र.भाषा!L42</f>
        <v>0</v>
      </c>
      <c r="E42" s="33">
        <f>NSQF!R42</f>
        <v>36</v>
      </c>
      <c r="F42" s="33">
        <f>'तृ. भाषा'!L42</f>
        <v>0</v>
      </c>
      <c r="G42" s="33">
        <f>गणित!P42</f>
        <v>0</v>
      </c>
      <c r="H42" s="33">
        <f>'विज्ञान '!P42</f>
        <v>0</v>
      </c>
      <c r="I42" s="44">
        <f>'समाज शास्र'!P42</f>
        <v>0</v>
      </c>
      <c r="J42" s="33">
        <f t="shared" si="1"/>
        <v>36</v>
      </c>
      <c r="K42" s="49">
        <f t="shared" si="0"/>
        <v>6</v>
      </c>
      <c r="L42" s="50" t="e">
        <f>RANK(K42,$K$10:$K$139,0)+COUNTIF($K$10:K42,K42)-1</f>
        <v>#REF!</v>
      </c>
      <c r="M42" s="33" t="str">
        <f>'आ.शा.शिक्षण'!P42</f>
        <v>D</v>
      </c>
      <c r="N42" s="33" t="str">
        <f>जलसुरक्षा!T42</f>
        <v>D</v>
      </c>
      <c r="O42" s="33" t="str">
        <f>संरक्षणशास्र!K42</f>
        <v>D</v>
      </c>
      <c r="P42" s="33">
        <f t="shared" si="4"/>
        <v>5</v>
      </c>
      <c r="Q42" s="42" t="str">
        <f t="shared" si="2"/>
        <v>F5</v>
      </c>
      <c r="R42" s="52"/>
      <c r="S42" s="7"/>
      <c r="T42" s="7"/>
      <c r="U42" s="7"/>
      <c r="V42" s="7"/>
      <c r="W42" s="7"/>
      <c r="X42" s="7"/>
      <c r="Y42" s="7"/>
      <c r="Z42" s="7"/>
      <c r="AA42" s="7"/>
    </row>
    <row r="43" spans="1:27" s="19" customFormat="1" ht="17.45" customHeight="1">
      <c r="A43" s="19" t="e">
        <f t="shared" si="3"/>
        <v>#REF!</v>
      </c>
      <c r="B43" s="24">
        <f>'विद्य्र्थ्याची माहिती'!A43</f>
        <v>34</v>
      </c>
      <c r="C43" s="25">
        <f>'विद्य्र्थ्याची माहिती'!B43</f>
        <v>0</v>
      </c>
      <c r="D43" s="33">
        <f>प्र.भाषा!L43</f>
        <v>0</v>
      </c>
      <c r="E43" s="33">
        <f>NSQF!R43</f>
        <v>37</v>
      </c>
      <c r="F43" s="33">
        <f>'तृ. भाषा'!L43</f>
        <v>0</v>
      </c>
      <c r="G43" s="33">
        <f>गणित!P43</f>
        <v>0</v>
      </c>
      <c r="H43" s="33">
        <f>'विज्ञान '!P43</f>
        <v>0</v>
      </c>
      <c r="I43" s="44">
        <f>'समाज शास्र'!P43</f>
        <v>0</v>
      </c>
      <c r="J43" s="33">
        <f t="shared" si="1"/>
        <v>37</v>
      </c>
      <c r="K43" s="49">
        <f t="shared" si="0"/>
        <v>6.17</v>
      </c>
      <c r="L43" s="50" t="e">
        <f>RANK(K43,$K$10:$K$139,0)+COUNTIF($K$10:K43,K43)-1</f>
        <v>#REF!</v>
      </c>
      <c r="M43" s="33" t="str">
        <f>'आ.शा.शिक्षण'!P43</f>
        <v>D</v>
      </c>
      <c r="N43" s="33" t="str">
        <f>जलसुरक्षा!T43</f>
        <v>D</v>
      </c>
      <c r="O43" s="33" t="str">
        <f>संरक्षणशास्र!K43</f>
        <v>D</v>
      </c>
      <c r="P43" s="33">
        <f t="shared" si="4"/>
        <v>5</v>
      </c>
      <c r="Q43" s="42" t="str">
        <f t="shared" si="2"/>
        <v>F5</v>
      </c>
      <c r="R43" s="52"/>
      <c r="S43" s="7"/>
      <c r="T43" s="7"/>
      <c r="U43" s="7"/>
      <c r="V43" s="7"/>
      <c r="W43" s="7"/>
      <c r="X43" s="7"/>
      <c r="Y43" s="7"/>
      <c r="Z43" s="7"/>
      <c r="AA43" s="7"/>
    </row>
    <row r="44" spans="1:27" s="19" customFormat="1" ht="17.45" customHeight="1">
      <c r="A44" s="19" t="e">
        <f t="shared" si="3"/>
        <v>#REF!</v>
      </c>
      <c r="B44" s="24">
        <f>'विद्य्र्थ्याची माहिती'!A44</f>
        <v>35</v>
      </c>
      <c r="C44" s="25">
        <f>'विद्य्र्थ्याची माहिती'!B44</f>
        <v>0</v>
      </c>
      <c r="D44" s="33">
        <f>प्र.भाषा!L44</f>
        <v>0</v>
      </c>
      <c r="E44" s="33">
        <f>NSQF!R44</f>
        <v>37</v>
      </c>
      <c r="F44" s="33">
        <f>'तृ. भाषा'!L44</f>
        <v>0</v>
      </c>
      <c r="G44" s="33">
        <f>गणित!P44</f>
        <v>0</v>
      </c>
      <c r="H44" s="33">
        <f>'विज्ञान '!P44</f>
        <v>0</v>
      </c>
      <c r="I44" s="44">
        <f>'समाज शास्र'!P44</f>
        <v>0</v>
      </c>
      <c r="J44" s="33">
        <f t="shared" si="1"/>
        <v>37</v>
      </c>
      <c r="K44" s="49">
        <f t="shared" si="0"/>
        <v>6.17</v>
      </c>
      <c r="L44" s="50" t="e">
        <f>RANK(K44,$K$10:$K$139,0)+COUNTIF($K$10:K44,K44)-1</f>
        <v>#REF!</v>
      </c>
      <c r="M44" s="33" t="str">
        <f>'आ.शा.शिक्षण'!P44</f>
        <v>D</v>
      </c>
      <c r="N44" s="33" t="str">
        <f>जलसुरक्षा!T44</f>
        <v>D</v>
      </c>
      <c r="O44" s="33" t="str">
        <f>संरक्षणशास्र!K44</f>
        <v>D</v>
      </c>
      <c r="P44" s="33">
        <f t="shared" si="4"/>
        <v>5</v>
      </c>
      <c r="Q44" s="42" t="str">
        <f t="shared" si="2"/>
        <v>F5</v>
      </c>
      <c r="R44" s="52"/>
      <c r="S44" s="7"/>
      <c r="T44" s="7"/>
      <c r="U44" s="7"/>
      <c r="V44" s="7"/>
      <c r="W44" s="7"/>
      <c r="X44" s="7"/>
      <c r="Y44" s="7"/>
      <c r="Z44" s="7"/>
      <c r="AA44" s="7"/>
    </row>
    <row r="45" spans="1:27" s="19" customFormat="1" ht="17.45" customHeight="1">
      <c r="A45" s="19" t="e">
        <f t="shared" si="3"/>
        <v>#REF!</v>
      </c>
      <c r="B45" s="24">
        <f>'विद्य्र्थ्याची माहिती'!A45</f>
        <v>36</v>
      </c>
      <c r="C45" s="25">
        <f>'विद्य्र्थ्याची माहिती'!B45</f>
        <v>0</v>
      </c>
      <c r="D45" s="33">
        <f>प्र.भाषा!L45</f>
        <v>0</v>
      </c>
      <c r="E45" s="33">
        <f>NSQF!R45</f>
        <v>37</v>
      </c>
      <c r="F45" s="33">
        <f>'तृ. भाषा'!L45</f>
        <v>0</v>
      </c>
      <c r="G45" s="33">
        <f>गणित!P45</f>
        <v>0</v>
      </c>
      <c r="H45" s="33">
        <f>'विज्ञान '!P45</f>
        <v>0</v>
      </c>
      <c r="I45" s="44">
        <f>'समाज शास्र'!P45</f>
        <v>0</v>
      </c>
      <c r="J45" s="33">
        <f t="shared" si="1"/>
        <v>37</v>
      </c>
      <c r="K45" s="49">
        <f t="shared" si="0"/>
        <v>6.17</v>
      </c>
      <c r="L45" s="50" t="e">
        <f>RANK(K45,$K$10:$K$139,0)+COUNTIF($K$10:K45,K45)-1</f>
        <v>#REF!</v>
      </c>
      <c r="M45" s="33" t="str">
        <f>'आ.शा.शिक्षण'!P45</f>
        <v>D</v>
      </c>
      <c r="N45" s="33" t="str">
        <f>जलसुरक्षा!T45</f>
        <v>D</v>
      </c>
      <c r="O45" s="33" t="str">
        <f>संरक्षणशास्र!K45</f>
        <v>D</v>
      </c>
      <c r="P45" s="33">
        <f t="shared" si="4"/>
        <v>5</v>
      </c>
      <c r="Q45" s="42" t="str">
        <f t="shared" si="2"/>
        <v>F5</v>
      </c>
      <c r="R45" s="52"/>
      <c r="S45" s="7"/>
      <c r="T45" s="7"/>
      <c r="U45" s="7"/>
      <c r="V45" s="7"/>
      <c r="W45" s="7"/>
      <c r="X45" s="7"/>
      <c r="Y45" s="7"/>
      <c r="Z45" s="7"/>
      <c r="AA45" s="7"/>
    </row>
    <row r="46" spans="1:27" s="19" customFormat="1" ht="17.45" customHeight="1">
      <c r="A46" s="19" t="e">
        <f t="shared" si="3"/>
        <v>#REF!</v>
      </c>
      <c r="B46" s="24">
        <f>'विद्य्र्थ्याची माहिती'!A46</f>
        <v>37</v>
      </c>
      <c r="C46" s="25">
        <f>'विद्य्र्थ्याची माहिती'!B46</f>
        <v>0</v>
      </c>
      <c r="D46" s="33">
        <f>प्र.भाषा!L46</f>
        <v>0</v>
      </c>
      <c r="E46" s="33">
        <f>NSQF!R46</f>
        <v>38</v>
      </c>
      <c r="F46" s="33">
        <f>'तृ. भाषा'!L46</f>
        <v>0</v>
      </c>
      <c r="G46" s="33">
        <f>गणित!P46</f>
        <v>0</v>
      </c>
      <c r="H46" s="33">
        <f>'विज्ञान '!P46</f>
        <v>0</v>
      </c>
      <c r="I46" s="44">
        <f>'समाज शास्र'!P46</f>
        <v>0</v>
      </c>
      <c r="J46" s="33">
        <f t="shared" si="1"/>
        <v>38</v>
      </c>
      <c r="K46" s="49">
        <f t="shared" si="0"/>
        <v>6.33</v>
      </c>
      <c r="L46" s="50" t="e">
        <f>RANK(K46,$K$10:$K$139,0)+COUNTIF($K$10:K46,K46)-1</f>
        <v>#REF!</v>
      </c>
      <c r="M46" s="33" t="str">
        <f>'आ.शा.शिक्षण'!P46</f>
        <v>D</v>
      </c>
      <c r="N46" s="33" t="str">
        <f>जलसुरक्षा!T46</f>
        <v>D</v>
      </c>
      <c r="O46" s="33" t="str">
        <f>संरक्षणशास्र!K46</f>
        <v>D</v>
      </c>
      <c r="P46" s="33">
        <f t="shared" si="4"/>
        <v>5</v>
      </c>
      <c r="Q46" s="42" t="str">
        <f t="shared" si="2"/>
        <v>F5</v>
      </c>
      <c r="R46" s="52"/>
      <c r="S46" s="7"/>
      <c r="T46" s="7"/>
      <c r="U46" s="7"/>
      <c r="V46" s="7"/>
      <c r="W46" s="7"/>
      <c r="X46" s="7"/>
      <c r="Y46" s="7"/>
      <c r="Z46" s="7"/>
      <c r="AA46" s="7"/>
    </row>
    <row r="47" spans="1:27" s="19" customFormat="1" ht="17.45" customHeight="1">
      <c r="A47" s="19" t="e">
        <f t="shared" si="3"/>
        <v>#REF!</v>
      </c>
      <c r="B47" s="24">
        <f>'विद्य्र्थ्याची माहिती'!A47</f>
        <v>38</v>
      </c>
      <c r="C47" s="25">
        <f>'विद्य्र्थ्याची माहिती'!B47</f>
        <v>0</v>
      </c>
      <c r="D47" s="33">
        <f>प्र.भाषा!L47</f>
        <v>0</v>
      </c>
      <c r="E47" s="33">
        <f>NSQF!R47</f>
        <v>38</v>
      </c>
      <c r="F47" s="33">
        <f>'तृ. भाषा'!L47</f>
        <v>0</v>
      </c>
      <c r="G47" s="33">
        <f>गणित!P47</f>
        <v>0</v>
      </c>
      <c r="H47" s="33">
        <f>'विज्ञान '!P47</f>
        <v>0</v>
      </c>
      <c r="I47" s="44">
        <f>'समाज शास्र'!P47</f>
        <v>0</v>
      </c>
      <c r="J47" s="33">
        <f t="shared" si="1"/>
        <v>38</v>
      </c>
      <c r="K47" s="49">
        <f t="shared" si="0"/>
        <v>6.33</v>
      </c>
      <c r="L47" s="50" t="e">
        <f>RANK(K47,$K$10:$K$139,0)+COUNTIF($K$10:K47,K47)-1</f>
        <v>#REF!</v>
      </c>
      <c r="M47" s="33" t="str">
        <f>'आ.शा.शिक्षण'!P47</f>
        <v>D</v>
      </c>
      <c r="N47" s="33" t="str">
        <f>जलसुरक्षा!T47</f>
        <v>D</v>
      </c>
      <c r="O47" s="33" t="str">
        <f>संरक्षणशास्र!K47</f>
        <v>D</v>
      </c>
      <c r="P47" s="33">
        <f t="shared" si="4"/>
        <v>5</v>
      </c>
      <c r="Q47" s="42" t="str">
        <f t="shared" si="2"/>
        <v>F5</v>
      </c>
      <c r="R47" s="52"/>
      <c r="S47" s="7"/>
      <c r="T47" s="7"/>
      <c r="U47" s="7"/>
      <c r="V47" s="7"/>
      <c r="W47" s="7"/>
      <c r="X47" s="7"/>
      <c r="Y47" s="7"/>
      <c r="Z47" s="7"/>
      <c r="AA47" s="7"/>
    </row>
    <row r="48" spans="1:27" s="19" customFormat="1" ht="17.45" customHeight="1">
      <c r="A48" s="19" t="e">
        <f t="shared" si="3"/>
        <v>#REF!</v>
      </c>
      <c r="B48" s="24">
        <f>'विद्य्र्थ्याची माहिती'!A48</f>
        <v>39</v>
      </c>
      <c r="C48" s="25">
        <f>'विद्य्र्थ्याची माहिती'!B48</f>
        <v>0</v>
      </c>
      <c r="D48" s="33">
        <f>प्र.भाषा!L48</f>
        <v>0</v>
      </c>
      <c r="E48" s="33">
        <f>NSQF!R48</f>
        <v>38</v>
      </c>
      <c r="F48" s="33">
        <f>'तृ. भाषा'!L48</f>
        <v>0</v>
      </c>
      <c r="G48" s="33">
        <f>गणित!P48</f>
        <v>0</v>
      </c>
      <c r="H48" s="33">
        <f>'विज्ञान '!P48</f>
        <v>0</v>
      </c>
      <c r="I48" s="44">
        <f>'समाज शास्र'!P48</f>
        <v>0</v>
      </c>
      <c r="J48" s="33">
        <f t="shared" si="1"/>
        <v>38</v>
      </c>
      <c r="K48" s="49">
        <f t="shared" si="0"/>
        <v>6.33</v>
      </c>
      <c r="L48" s="50" t="e">
        <f>RANK(K48,$K$10:$K$139,0)+COUNTIF($K$10:K48,K48)-1</f>
        <v>#REF!</v>
      </c>
      <c r="M48" s="33" t="str">
        <f>'आ.शा.शिक्षण'!P48</f>
        <v>D</v>
      </c>
      <c r="N48" s="33" t="str">
        <f>जलसुरक्षा!T48</f>
        <v>D</v>
      </c>
      <c r="O48" s="33" t="str">
        <f>संरक्षणशास्र!K48</f>
        <v>D</v>
      </c>
      <c r="P48" s="33">
        <f t="shared" si="4"/>
        <v>5</v>
      </c>
      <c r="Q48" s="42" t="str">
        <f t="shared" si="2"/>
        <v>F5</v>
      </c>
      <c r="R48" s="52"/>
      <c r="S48" s="7"/>
      <c r="T48" s="7"/>
      <c r="U48" s="7"/>
      <c r="V48" s="7"/>
      <c r="W48" s="7"/>
      <c r="X48" s="7"/>
      <c r="Y48" s="7"/>
      <c r="Z48" s="7"/>
      <c r="AA48" s="7"/>
    </row>
    <row r="49" spans="1:27" s="19" customFormat="1" ht="17.45" customHeight="1">
      <c r="A49" s="19" t="e">
        <f t="shared" si="3"/>
        <v>#REF!</v>
      </c>
      <c r="B49" s="24">
        <f>'विद्य्र्थ्याची माहिती'!A49</f>
        <v>40</v>
      </c>
      <c r="C49" s="25">
        <f>'विद्य्र्थ्याची माहिती'!B49</f>
        <v>0</v>
      </c>
      <c r="D49" s="33">
        <f>प्र.भाषा!L49</f>
        <v>0</v>
      </c>
      <c r="E49" s="33">
        <f>NSQF!R49</f>
        <v>39</v>
      </c>
      <c r="F49" s="33">
        <f>'तृ. भाषा'!L49</f>
        <v>0</v>
      </c>
      <c r="G49" s="33">
        <f>गणित!P49</f>
        <v>0</v>
      </c>
      <c r="H49" s="33">
        <f>'विज्ञान '!P49</f>
        <v>0</v>
      </c>
      <c r="I49" s="44">
        <f>'समाज शास्र'!P49</f>
        <v>0</v>
      </c>
      <c r="J49" s="33">
        <f t="shared" si="1"/>
        <v>39</v>
      </c>
      <c r="K49" s="49">
        <f t="shared" si="0"/>
        <v>6.5</v>
      </c>
      <c r="L49" s="50" t="e">
        <f>RANK(K49,$K$10:$K$139,0)+COUNTIF($K$10:K49,K49)-1</f>
        <v>#REF!</v>
      </c>
      <c r="M49" s="33" t="str">
        <f>'आ.शा.शिक्षण'!P49</f>
        <v>D</v>
      </c>
      <c r="N49" s="33" t="str">
        <f>जलसुरक्षा!T49</f>
        <v>D</v>
      </c>
      <c r="O49" s="33" t="str">
        <f>संरक्षणशास्र!K49</f>
        <v>D</v>
      </c>
      <c r="P49" s="33">
        <f t="shared" si="4"/>
        <v>5</v>
      </c>
      <c r="Q49" s="42" t="str">
        <f t="shared" si="2"/>
        <v>F5</v>
      </c>
      <c r="R49" s="52"/>
      <c r="S49" s="7"/>
      <c r="T49" s="7"/>
      <c r="U49" s="7"/>
      <c r="V49" s="7"/>
      <c r="W49" s="7"/>
      <c r="X49" s="7"/>
      <c r="Y49" s="7"/>
      <c r="Z49" s="7"/>
      <c r="AA49" s="7"/>
    </row>
    <row r="50" spans="1:27" s="19" customFormat="1" ht="17.45" customHeight="1">
      <c r="A50" s="19" t="e">
        <f t="shared" si="3"/>
        <v>#REF!</v>
      </c>
      <c r="B50" s="24">
        <f>'विद्य्र्थ्याची माहिती'!A50</f>
        <v>41</v>
      </c>
      <c r="C50" s="25">
        <f>'विद्य्र्थ्याची माहिती'!B50</f>
        <v>0</v>
      </c>
      <c r="D50" s="33">
        <f>प्र.भाषा!L50</f>
        <v>0</v>
      </c>
      <c r="E50" s="33">
        <f>NSQF!R50</f>
        <v>39</v>
      </c>
      <c r="F50" s="33">
        <f>'तृ. भाषा'!L50</f>
        <v>0</v>
      </c>
      <c r="G50" s="33">
        <f>गणित!P50</f>
        <v>0</v>
      </c>
      <c r="H50" s="33">
        <f>'विज्ञान '!P50</f>
        <v>0</v>
      </c>
      <c r="I50" s="44">
        <f>'समाज शास्र'!P50</f>
        <v>0</v>
      </c>
      <c r="J50" s="33">
        <f t="shared" si="1"/>
        <v>39</v>
      </c>
      <c r="K50" s="49">
        <f t="shared" si="0"/>
        <v>6.5</v>
      </c>
      <c r="L50" s="50" t="e">
        <f>RANK(K50,$K$10:$K$139,0)+COUNTIF($K$10:K50,K50)-1</f>
        <v>#REF!</v>
      </c>
      <c r="M50" s="33" t="str">
        <f>'आ.शा.शिक्षण'!P50</f>
        <v>D</v>
      </c>
      <c r="N50" s="33" t="str">
        <f>जलसुरक्षा!T50</f>
        <v>D</v>
      </c>
      <c r="O50" s="33" t="str">
        <f>संरक्षणशास्र!K50</f>
        <v>D</v>
      </c>
      <c r="P50" s="33">
        <f t="shared" si="4"/>
        <v>5</v>
      </c>
      <c r="Q50" s="42" t="str">
        <f t="shared" si="2"/>
        <v>F5</v>
      </c>
      <c r="R50" s="52"/>
      <c r="S50" s="7"/>
      <c r="T50" s="7"/>
      <c r="U50" s="7"/>
      <c r="V50" s="7"/>
      <c r="W50" s="7"/>
      <c r="X50" s="7"/>
      <c r="Y50" s="7"/>
      <c r="Z50" s="7"/>
      <c r="AA50" s="7"/>
    </row>
    <row r="51" spans="1:27" s="19" customFormat="1" ht="17.45" customHeight="1">
      <c r="A51" s="19" t="e">
        <f t="shared" si="3"/>
        <v>#REF!</v>
      </c>
      <c r="B51" s="24">
        <f>'विद्य्र्थ्याची माहिती'!A51</f>
        <v>42</v>
      </c>
      <c r="C51" s="25">
        <f>'विद्य्र्थ्याची माहिती'!B51</f>
        <v>0</v>
      </c>
      <c r="D51" s="33">
        <f>प्र.भाषा!L51</f>
        <v>0</v>
      </c>
      <c r="E51" s="33">
        <f>NSQF!R51</f>
        <v>40</v>
      </c>
      <c r="F51" s="33">
        <f>'तृ. भाषा'!L51</f>
        <v>0</v>
      </c>
      <c r="G51" s="33">
        <f>गणित!P51</f>
        <v>0</v>
      </c>
      <c r="H51" s="33">
        <f>'विज्ञान '!P51</f>
        <v>0</v>
      </c>
      <c r="I51" s="44">
        <f>'समाज शास्र'!P51</f>
        <v>0</v>
      </c>
      <c r="J51" s="33">
        <f t="shared" si="1"/>
        <v>40</v>
      </c>
      <c r="K51" s="49">
        <f t="shared" si="0"/>
        <v>6.67</v>
      </c>
      <c r="L51" s="50" t="e">
        <f>RANK(K51,$K$10:$K$139,0)+COUNTIF($K$10:K51,K51)-1</f>
        <v>#REF!</v>
      </c>
      <c r="M51" s="33" t="str">
        <f>'आ.शा.शिक्षण'!P51</f>
        <v>D</v>
      </c>
      <c r="N51" s="33" t="str">
        <f>जलसुरक्षा!T51</f>
        <v>D</v>
      </c>
      <c r="O51" s="33" t="str">
        <f>संरक्षणशास्र!K51</f>
        <v>D</v>
      </c>
      <c r="P51" s="33">
        <f t="shared" si="4"/>
        <v>5</v>
      </c>
      <c r="Q51" s="42" t="str">
        <f t="shared" si="2"/>
        <v>F5</v>
      </c>
      <c r="R51" s="52"/>
      <c r="S51" s="7"/>
      <c r="T51" s="7"/>
      <c r="U51" s="7"/>
      <c r="V51" s="7"/>
      <c r="W51" s="7"/>
      <c r="X51" s="7"/>
      <c r="Y51" s="7"/>
      <c r="Z51" s="7"/>
      <c r="AA51" s="7"/>
    </row>
    <row r="52" spans="1:27" s="19" customFormat="1" ht="17.45" customHeight="1">
      <c r="A52" s="19" t="e">
        <f t="shared" si="3"/>
        <v>#REF!</v>
      </c>
      <c r="B52" s="24">
        <f>'विद्य्र्थ्याची माहिती'!A52</f>
        <v>43</v>
      </c>
      <c r="C52" s="25">
        <f>'विद्य्र्थ्याची माहिती'!B52</f>
        <v>0</v>
      </c>
      <c r="D52" s="33">
        <f>प्र.भाषा!L52</f>
        <v>0</v>
      </c>
      <c r="E52" s="33">
        <f>NSQF!R52</f>
        <v>40</v>
      </c>
      <c r="F52" s="33">
        <f>'तृ. भाषा'!L52</f>
        <v>0</v>
      </c>
      <c r="G52" s="33">
        <f>गणित!P52</f>
        <v>0</v>
      </c>
      <c r="H52" s="33">
        <f>'विज्ञान '!P52</f>
        <v>0</v>
      </c>
      <c r="I52" s="44">
        <f>'समाज शास्र'!P52</f>
        <v>0</v>
      </c>
      <c r="J52" s="33">
        <f t="shared" si="1"/>
        <v>40</v>
      </c>
      <c r="K52" s="49">
        <f t="shared" si="0"/>
        <v>6.67</v>
      </c>
      <c r="L52" s="50" t="e">
        <f>RANK(K52,$K$10:$K$139,0)+COUNTIF($K$10:K52,K52)-1</f>
        <v>#REF!</v>
      </c>
      <c r="M52" s="33" t="str">
        <f>'आ.शा.शिक्षण'!P52</f>
        <v>D</v>
      </c>
      <c r="N52" s="33" t="str">
        <f>जलसुरक्षा!T52</f>
        <v>D</v>
      </c>
      <c r="O52" s="33" t="str">
        <f>संरक्षणशास्र!K52</f>
        <v>D</v>
      </c>
      <c r="P52" s="33">
        <f t="shared" si="4"/>
        <v>5</v>
      </c>
      <c r="Q52" s="42" t="str">
        <f t="shared" si="2"/>
        <v>F5</v>
      </c>
      <c r="R52" s="52"/>
      <c r="S52" s="7"/>
      <c r="T52" s="7"/>
      <c r="U52" s="7"/>
      <c r="V52" s="7"/>
      <c r="W52" s="7"/>
      <c r="X52" s="7"/>
      <c r="Y52" s="7"/>
      <c r="Z52" s="7"/>
      <c r="AA52" s="7"/>
    </row>
    <row r="53" spans="1:27" s="19" customFormat="1" ht="17.45" customHeight="1">
      <c r="A53" s="19" t="e">
        <f t="shared" si="3"/>
        <v>#REF!</v>
      </c>
      <c r="B53" s="24">
        <f>'विद्य्र्थ्याची माहिती'!A53</f>
        <v>44</v>
      </c>
      <c r="C53" s="25">
        <f>'विद्य्र्थ्याची माहिती'!B53</f>
        <v>0</v>
      </c>
      <c r="D53" s="33">
        <f>प्र.भाषा!L53</f>
        <v>0</v>
      </c>
      <c r="E53" s="33">
        <f>NSQF!R53</f>
        <v>40</v>
      </c>
      <c r="F53" s="33">
        <f>'तृ. भाषा'!L53</f>
        <v>0</v>
      </c>
      <c r="G53" s="33">
        <f>गणित!P53</f>
        <v>0</v>
      </c>
      <c r="H53" s="33">
        <f>'विज्ञान '!P53</f>
        <v>0</v>
      </c>
      <c r="I53" s="44">
        <f>'समाज शास्र'!P53</f>
        <v>0</v>
      </c>
      <c r="J53" s="33">
        <f t="shared" si="1"/>
        <v>40</v>
      </c>
      <c r="K53" s="49">
        <f t="shared" si="0"/>
        <v>6.67</v>
      </c>
      <c r="L53" s="50" t="e">
        <f>RANK(K53,$K$10:$K$139,0)+COUNTIF($K$10:K53,K53)-1</f>
        <v>#REF!</v>
      </c>
      <c r="M53" s="33" t="str">
        <f>'आ.शा.शिक्षण'!P53</f>
        <v>D</v>
      </c>
      <c r="N53" s="33" t="str">
        <f>जलसुरक्षा!T53</f>
        <v>D</v>
      </c>
      <c r="O53" s="33" t="str">
        <f>संरक्षणशास्र!K53</f>
        <v>D</v>
      </c>
      <c r="P53" s="33">
        <f t="shared" si="4"/>
        <v>5</v>
      </c>
      <c r="Q53" s="42" t="str">
        <f t="shared" si="2"/>
        <v>F5</v>
      </c>
      <c r="R53" s="52"/>
      <c r="S53" s="7"/>
      <c r="T53" s="7"/>
      <c r="U53" s="7"/>
      <c r="V53" s="7"/>
      <c r="W53" s="7"/>
      <c r="X53" s="7"/>
      <c r="Y53" s="7"/>
      <c r="Z53" s="7"/>
      <c r="AA53" s="7"/>
    </row>
    <row r="54" spans="1:27" s="19" customFormat="1" ht="17.45" customHeight="1">
      <c r="A54" s="19" t="e">
        <f t="shared" si="3"/>
        <v>#REF!</v>
      </c>
      <c r="B54" s="24">
        <f>'विद्य्र्थ्याची माहिती'!A54</f>
        <v>45</v>
      </c>
      <c r="C54" s="25">
        <f>'विद्य्र्थ्याची माहिती'!B54</f>
        <v>0</v>
      </c>
      <c r="D54" s="33">
        <f>प्र.भाषा!L54</f>
        <v>0</v>
      </c>
      <c r="E54" s="33">
        <f>NSQF!R54</f>
        <v>41</v>
      </c>
      <c r="F54" s="33">
        <f>'तृ. भाषा'!L54</f>
        <v>0</v>
      </c>
      <c r="G54" s="33">
        <f>गणित!P54</f>
        <v>0</v>
      </c>
      <c r="H54" s="33">
        <f>'विज्ञान '!P54</f>
        <v>0</v>
      </c>
      <c r="I54" s="44">
        <f>'समाज शास्र'!P54</f>
        <v>0</v>
      </c>
      <c r="J54" s="33">
        <f t="shared" si="1"/>
        <v>41</v>
      </c>
      <c r="K54" s="49">
        <f t="shared" si="0"/>
        <v>6.83</v>
      </c>
      <c r="L54" s="50" t="e">
        <f>RANK(K54,$K$10:$K$139,0)+COUNTIF($K$10:K54,K54)-1</f>
        <v>#REF!</v>
      </c>
      <c r="M54" s="33" t="str">
        <f>'आ.शा.शिक्षण'!P54</f>
        <v>D</v>
      </c>
      <c r="N54" s="33" t="str">
        <f>जलसुरक्षा!T54</f>
        <v>D</v>
      </c>
      <c r="O54" s="33" t="str">
        <f>संरक्षणशास्र!K54</f>
        <v>D</v>
      </c>
      <c r="P54" s="33">
        <f t="shared" si="4"/>
        <v>5</v>
      </c>
      <c r="Q54" s="42" t="str">
        <f t="shared" si="2"/>
        <v>F5</v>
      </c>
      <c r="R54" s="52"/>
      <c r="S54" s="7"/>
      <c r="T54" s="7"/>
      <c r="U54" s="7"/>
      <c r="V54" s="7"/>
      <c r="W54" s="7"/>
      <c r="X54" s="7"/>
      <c r="Y54" s="7"/>
      <c r="Z54" s="7"/>
      <c r="AA54" s="7"/>
    </row>
    <row r="55" spans="1:27" s="19" customFormat="1" ht="17.45" customHeight="1">
      <c r="A55" s="19" t="e">
        <f t="shared" si="3"/>
        <v>#REF!</v>
      </c>
      <c r="B55" s="24">
        <f>'विद्य्र्थ्याची माहिती'!A55</f>
        <v>46</v>
      </c>
      <c r="C55" s="25">
        <f>'विद्य्र्थ्याची माहिती'!B55</f>
        <v>0</v>
      </c>
      <c r="D55" s="33">
        <f>प्र.भाषा!L55</f>
        <v>0</v>
      </c>
      <c r="E55" s="33">
        <f>NSQF!R55</f>
        <v>41</v>
      </c>
      <c r="F55" s="33">
        <f>'तृ. भाषा'!L55</f>
        <v>0</v>
      </c>
      <c r="G55" s="33">
        <f>गणित!P55</f>
        <v>0</v>
      </c>
      <c r="H55" s="33">
        <f>'विज्ञान '!P55</f>
        <v>0</v>
      </c>
      <c r="I55" s="44">
        <f>'समाज शास्र'!P55</f>
        <v>0</v>
      </c>
      <c r="J55" s="33">
        <f t="shared" si="1"/>
        <v>41</v>
      </c>
      <c r="K55" s="49">
        <f t="shared" si="0"/>
        <v>6.83</v>
      </c>
      <c r="L55" s="50" t="e">
        <f>RANK(K55,$K$10:$K$139,0)+COUNTIF($K$10:K55,K55)-1</f>
        <v>#REF!</v>
      </c>
      <c r="M55" s="33" t="str">
        <f>'आ.शा.शिक्षण'!P55</f>
        <v>D</v>
      </c>
      <c r="N55" s="33" t="str">
        <f>जलसुरक्षा!T55</f>
        <v>D</v>
      </c>
      <c r="O55" s="33" t="str">
        <f>संरक्षणशास्र!K55</f>
        <v>D</v>
      </c>
      <c r="P55" s="33">
        <f t="shared" si="4"/>
        <v>5</v>
      </c>
      <c r="Q55" s="42" t="str">
        <f t="shared" si="2"/>
        <v>F5</v>
      </c>
      <c r="R55" s="52"/>
      <c r="S55" s="7"/>
      <c r="T55" s="7"/>
      <c r="U55" s="7"/>
      <c r="V55" s="7"/>
      <c r="W55" s="7"/>
      <c r="X55" s="7"/>
      <c r="Y55" s="7"/>
      <c r="Z55" s="7"/>
      <c r="AA55" s="7"/>
    </row>
    <row r="56" spans="1:27" s="19" customFormat="1" ht="17.45" customHeight="1">
      <c r="A56" s="19" t="e">
        <f t="shared" si="3"/>
        <v>#REF!</v>
      </c>
      <c r="B56" s="24">
        <f>'विद्य्र्थ्याची माहिती'!A56</f>
        <v>47</v>
      </c>
      <c r="C56" s="25">
        <f>'विद्य्र्थ्याची माहिती'!B56</f>
        <v>0</v>
      </c>
      <c r="D56" s="33">
        <f>प्र.भाषा!L56</f>
        <v>0</v>
      </c>
      <c r="E56" s="33">
        <f>NSQF!R56</f>
        <v>41</v>
      </c>
      <c r="F56" s="33">
        <f>'तृ. भाषा'!L56</f>
        <v>0</v>
      </c>
      <c r="G56" s="33">
        <f>गणित!P56</f>
        <v>0</v>
      </c>
      <c r="H56" s="33">
        <f>'विज्ञान '!P56</f>
        <v>0</v>
      </c>
      <c r="I56" s="44">
        <f>'समाज शास्र'!P56</f>
        <v>0</v>
      </c>
      <c r="J56" s="33">
        <f t="shared" si="1"/>
        <v>41</v>
      </c>
      <c r="K56" s="49">
        <f t="shared" si="0"/>
        <v>6.83</v>
      </c>
      <c r="L56" s="50" t="e">
        <f>RANK(K56,$K$10:$K$139,0)+COUNTIF($K$10:K56,K56)-1</f>
        <v>#REF!</v>
      </c>
      <c r="M56" s="33" t="str">
        <f>'आ.शा.शिक्षण'!P56</f>
        <v>D</v>
      </c>
      <c r="N56" s="33" t="str">
        <f>जलसुरक्षा!T56</f>
        <v>D</v>
      </c>
      <c r="O56" s="33" t="str">
        <f>संरक्षणशास्र!K56</f>
        <v>D</v>
      </c>
      <c r="P56" s="33">
        <f t="shared" si="4"/>
        <v>5</v>
      </c>
      <c r="Q56" s="42" t="str">
        <f t="shared" si="2"/>
        <v>F5</v>
      </c>
      <c r="R56" s="52"/>
      <c r="S56" s="7"/>
      <c r="T56" s="7"/>
      <c r="U56" s="7"/>
      <c r="V56" s="7"/>
      <c r="W56" s="7"/>
      <c r="X56" s="7"/>
      <c r="Y56" s="7"/>
      <c r="Z56" s="7"/>
      <c r="AA56" s="7"/>
    </row>
    <row r="57" spans="1:27" s="19" customFormat="1" ht="17.45" customHeight="1">
      <c r="A57" s="19" t="e">
        <f t="shared" si="3"/>
        <v>#REF!</v>
      </c>
      <c r="B57" s="24">
        <f>'विद्य्र्थ्याची माहिती'!A57</f>
        <v>48</v>
      </c>
      <c r="C57" s="25">
        <f>'विद्य्र्थ्याची माहिती'!B57</f>
        <v>0</v>
      </c>
      <c r="D57" s="33">
        <f>प्र.भाषा!L57</f>
        <v>0</v>
      </c>
      <c r="E57" s="33">
        <f>NSQF!R57</f>
        <v>42</v>
      </c>
      <c r="F57" s="33">
        <f>'तृ. भाषा'!L57</f>
        <v>0</v>
      </c>
      <c r="G57" s="33">
        <f>गणित!P57</f>
        <v>0</v>
      </c>
      <c r="H57" s="33">
        <f>'विज्ञान '!P57</f>
        <v>0</v>
      </c>
      <c r="I57" s="44">
        <f>'समाज शास्र'!P57</f>
        <v>0</v>
      </c>
      <c r="J57" s="33">
        <f t="shared" si="1"/>
        <v>42</v>
      </c>
      <c r="K57" s="49">
        <f t="shared" si="0"/>
        <v>7</v>
      </c>
      <c r="L57" s="50" t="e">
        <f>RANK(K57,$K$10:$K$139,0)+COUNTIF($K$10:K57,K57)-1</f>
        <v>#REF!</v>
      </c>
      <c r="M57" s="33" t="str">
        <f>'आ.शा.शिक्षण'!P57</f>
        <v>D</v>
      </c>
      <c r="N57" s="33" t="str">
        <f>जलसुरक्षा!T57</f>
        <v>B</v>
      </c>
      <c r="O57" s="33" t="str">
        <f>संरक्षणशास्र!K57</f>
        <v>D</v>
      </c>
      <c r="P57" s="33">
        <f t="shared" si="4"/>
        <v>5</v>
      </c>
      <c r="Q57" s="42" t="str">
        <f t="shared" si="2"/>
        <v>F5</v>
      </c>
      <c r="R57" s="52"/>
      <c r="S57" s="7"/>
      <c r="T57" s="7"/>
      <c r="U57" s="7"/>
      <c r="V57" s="7"/>
      <c r="W57" s="7"/>
      <c r="X57" s="7"/>
      <c r="Y57" s="7"/>
      <c r="Z57" s="7"/>
      <c r="AA57" s="7"/>
    </row>
    <row r="58" spans="1:27" s="19" customFormat="1" ht="17.45" customHeight="1">
      <c r="A58" s="19" t="e">
        <f t="shared" si="3"/>
        <v>#REF!</v>
      </c>
      <c r="B58" s="24">
        <f>'विद्य्र्थ्याची माहिती'!A58</f>
        <v>49</v>
      </c>
      <c r="C58" s="25">
        <f>'विद्य्र्थ्याची माहिती'!B58</f>
        <v>0</v>
      </c>
      <c r="D58" s="33">
        <f>प्र.भाषा!L58</f>
        <v>0</v>
      </c>
      <c r="E58" s="33">
        <f>NSQF!R58</f>
        <v>42</v>
      </c>
      <c r="F58" s="33">
        <f>'तृ. भाषा'!L58</f>
        <v>0</v>
      </c>
      <c r="G58" s="33">
        <f>गणित!P58</f>
        <v>0</v>
      </c>
      <c r="H58" s="33">
        <f>'विज्ञान '!P58</f>
        <v>0</v>
      </c>
      <c r="I58" s="44">
        <f>'समाज शास्र'!P58</f>
        <v>0</v>
      </c>
      <c r="J58" s="33">
        <f t="shared" si="1"/>
        <v>42</v>
      </c>
      <c r="K58" s="49">
        <f t="shared" si="0"/>
        <v>7</v>
      </c>
      <c r="L58" s="50" t="e">
        <f>RANK(K58,$K$10:$K$139,0)+COUNTIF($K$10:K58,K58)-1</f>
        <v>#REF!</v>
      </c>
      <c r="M58" s="33" t="str">
        <f>'आ.शा.शिक्षण'!P58</f>
        <v>D</v>
      </c>
      <c r="N58" s="33" t="str">
        <f>जलसुरक्षा!T58</f>
        <v>B</v>
      </c>
      <c r="O58" s="33" t="str">
        <f>संरक्षणशास्र!K58</f>
        <v>D</v>
      </c>
      <c r="P58" s="33">
        <f t="shared" si="4"/>
        <v>5</v>
      </c>
      <c r="Q58" s="42" t="str">
        <f t="shared" si="2"/>
        <v>F5</v>
      </c>
      <c r="R58" s="52"/>
      <c r="S58" s="7"/>
      <c r="T58" s="7"/>
      <c r="U58" s="7"/>
      <c r="V58" s="7"/>
      <c r="W58" s="7"/>
      <c r="X58" s="7"/>
      <c r="Y58" s="7"/>
      <c r="Z58" s="7"/>
      <c r="AA58" s="7"/>
    </row>
    <row r="59" spans="1:27" s="19" customFormat="1" ht="17.45" customHeight="1">
      <c r="A59" s="19" t="e">
        <f t="shared" si="3"/>
        <v>#REF!</v>
      </c>
      <c r="B59" s="24">
        <f>'विद्य्र्थ्याची माहिती'!A59</f>
        <v>50</v>
      </c>
      <c r="C59" s="25">
        <f>'विद्य्र्थ्याची माहिती'!B59</f>
        <v>0</v>
      </c>
      <c r="D59" s="33">
        <f>प्र.भाषा!L59</f>
        <v>0</v>
      </c>
      <c r="E59" s="33">
        <f>NSQF!R59</f>
        <v>43</v>
      </c>
      <c r="F59" s="33">
        <f>'तृ. भाषा'!L59</f>
        <v>0</v>
      </c>
      <c r="G59" s="33">
        <f>गणित!P59</f>
        <v>0</v>
      </c>
      <c r="H59" s="33">
        <f>'विज्ञान '!P59</f>
        <v>0</v>
      </c>
      <c r="I59" s="44">
        <f>'समाज शास्र'!P59</f>
        <v>0</v>
      </c>
      <c r="J59" s="33">
        <f t="shared" si="1"/>
        <v>43</v>
      </c>
      <c r="K59" s="49">
        <f t="shared" si="0"/>
        <v>7.17</v>
      </c>
      <c r="L59" s="50" t="e">
        <f>RANK(K59,$K$10:$K$139,0)+COUNTIF($K$10:K59,K59)-1</f>
        <v>#REF!</v>
      </c>
      <c r="M59" s="33" t="str">
        <f>'आ.शा.शिक्षण'!P59</f>
        <v>D</v>
      </c>
      <c r="N59" s="33" t="str">
        <f>जलसुरक्षा!T59</f>
        <v>B</v>
      </c>
      <c r="O59" s="33" t="str">
        <f>संरक्षणशास्र!K59</f>
        <v>D</v>
      </c>
      <c r="P59" s="33">
        <f t="shared" si="4"/>
        <v>5</v>
      </c>
      <c r="Q59" s="42" t="str">
        <f t="shared" si="2"/>
        <v>F5</v>
      </c>
      <c r="R59" s="52"/>
      <c r="S59" s="7"/>
      <c r="T59" s="7"/>
      <c r="U59" s="7"/>
      <c r="V59" s="7"/>
      <c r="W59" s="7"/>
      <c r="X59" s="7"/>
      <c r="Y59" s="7"/>
      <c r="Z59" s="7"/>
      <c r="AA59" s="7"/>
    </row>
    <row r="60" spans="1:27" s="19" customFormat="1" ht="17.45" customHeight="1">
      <c r="A60" s="19" t="e">
        <f t="shared" si="3"/>
        <v>#REF!</v>
      </c>
      <c r="B60" s="24">
        <f>'विद्य्र्थ्याची माहिती'!A60</f>
        <v>51</v>
      </c>
      <c r="C60" s="25">
        <f>'विद्य्र्थ्याची माहिती'!B60</f>
        <v>0</v>
      </c>
      <c r="D60" s="33">
        <f>प्र.भाषा!L60</f>
        <v>0</v>
      </c>
      <c r="E60" s="33">
        <f>NSQF!R60</f>
        <v>43</v>
      </c>
      <c r="F60" s="33">
        <f>'तृ. भाषा'!L60</f>
        <v>0</v>
      </c>
      <c r="G60" s="33">
        <f>गणित!P60</f>
        <v>0</v>
      </c>
      <c r="H60" s="33">
        <f>'विज्ञान '!P60</f>
        <v>0</v>
      </c>
      <c r="I60" s="44">
        <f>'समाज शास्र'!P60</f>
        <v>0</v>
      </c>
      <c r="J60" s="33">
        <f t="shared" si="1"/>
        <v>43</v>
      </c>
      <c r="K60" s="49">
        <f t="shared" si="0"/>
        <v>7.17</v>
      </c>
      <c r="L60" s="50" t="e">
        <f>RANK(K60,$K$10:$K$139,0)+COUNTIF($K$10:K60,K60)-1</f>
        <v>#REF!</v>
      </c>
      <c r="M60" s="33" t="str">
        <f>'आ.शा.शिक्षण'!P60</f>
        <v>D</v>
      </c>
      <c r="N60" s="33" t="str">
        <f>जलसुरक्षा!T60</f>
        <v>A</v>
      </c>
      <c r="O60" s="33" t="str">
        <f>संरक्षणशास्र!K60</f>
        <v>D</v>
      </c>
      <c r="P60" s="33">
        <f t="shared" si="4"/>
        <v>5</v>
      </c>
      <c r="Q60" s="42" t="str">
        <f t="shared" si="2"/>
        <v>F5</v>
      </c>
      <c r="R60" s="52"/>
      <c r="S60" s="7"/>
      <c r="T60" s="7"/>
      <c r="U60" s="7"/>
      <c r="V60" s="7"/>
      <c r="W60" s="7"/>
      <c r="X60" s="7"/>
      <c r="Y60" s="7"/>
      <c r="Z60" s="7"/>
      <c r="AA60" s="7"/>
    </row>
    <row r="61" spans="1:27" s="19" customFormat="1" ht="17.45" customHeight="1">
      <c r="A61" s="19" t="e">
        <f t="shared" si="3"/>
        <v>#REF!</v>
      </c>
      <c r="B61" s="24">
        <f>'विद्य्र्थ्याची माहिती'!A61</f>
        <v>52</v>
      </c>
      <c r="C61" s="25">
        <f>'विद्य्र्थ्याची माहिती'!B61</f>
        <v>0</v>
      </c>
      <c r="D61" s="33">
        <f>प्र.भाषा!L61</f>
        <v>0</v>
      </c>
      <c r="E61" s="33">
        <f>NSQF!R61</f>
        <v>43</v>
      </c>
      <c r="F61" s="33">
        <f>'तृ. भाषा'!L61</f>
        <v>0</v>
      </c>
      <c r="G61" s="33">
        <f>गणित!P61</f>
        <v>0</v>
      </c>
      <c r="H61" s="33">
        <f>'विज्ञान '!P61</f>
        <v>0</v>
      </c>
      <c r="I61" s="44">
        <f>'समाज शास्र'!P61</f>
        <v>0</v>
      </c>
      <c r="J61" s="33">
        <f t="shared" si="1"/>
        <v>43</v>
      </c>
      <c r="K61" s="49">
        <f t="shared" si="0"/>
        <v>7.17</v>
      </c>
      <c r="L61" s="50" t="e">
        <f>RANK(K61,$K$10:$K$139,0)+COUNTIF($K$10:K61,K61)-1</f>
        <v>#REF!</v>
      </c>
      <c r="M61" s="33" t="str">
        <f>'आ.शा.शिक्षण'!P61</f>
        <v>D</v>
      </c>
      <c r="N61" s="33" t="str">
        <f>जलसुरक्षा!T61</f>
        <v>B</v>
      </c>
      <c r="O61" s="33" t="str">
        <f>संरक्षणशास्र!K61</f>
        <v>D</v>
      </c>
      <c r="P61" s="33">
        <f t="shared" si="4"/>
        <v>5</v>
      </c>
      <c r="Q61" s="42" t="str">
        <f t="shared" si="2"/>
        <v>F5</v>
      </c>
      <c r="R61" s="52"/>
      <c r="S61" s="7"/>
      <c r="T61" s="7"/>
      <c r="U61" s="7"/>
      <c r="V61" s="7"/>
      <c r="W61" s="7"/>
      <c r="X61" s="7"/>
      <c r="Y61" s="7"/>
      <c r="Z61" s="7"/>
      <c r="AA61" s="7"/>
    </row>
    <row r="62" spans="1:27" s="19" customFormat="1" ht="17.45" customHeight="1">
      <c r="A62" s="19" t="e">
        <f t="shared" si="3"/>
        <v>#REF!</v>
      </c>
      <c r="B62" s="24">
        <f>'विद्य्र्थ्याची माहिती'!A62</f>
        <v>53</v>
      </c>
      <c r="C62" s="25">
        <f>'विद्य्र्थ्याची माहिती'!B62</f>
        <v>0</v>
      </c>
      <c r="D62" s="33">
        <f>प्र.भाषा!L62</f>
        <v>0</v>
      </c>
      <c r="E62" s="33">
        <f>NSQF!R62</f>
        <v>44</v>
      </c>
      <c r="F62" s="33">
        <f>'तृ. भाषा'!L62</f>
        <v>0</v>
      </c>
      <c r="G62" s="33">
        <f>गणित!P62</f>
        <v>0</v>
      </c>
      <c r="H62" s="33">
        <f>'विज्ञान '!P62</f>
        <v>0</v>
      </c>
      <c r="I62" s="44">
        <f>'समाज शास्र'!P62</f>
        <v>0</v>
      </c>
      <c r="J62" s="33">
        <f t="shared" si="1"/>
        <v>44</v>
      </c>
      <c r="K62" s="49">
        <f t="shared" si="0"/>
        <v>7.33</v>
      </c>
      <c r="L62" s="50" t="e">
        <f>RANK(K62,$K$10:$K$139,0)+COUNTIF($K$10:K62,K62)-1</f>
        <v>#REF!</v>
      </c>
      <c r="M62" s="33" t="str">
        <f>'आ.शा.शिक्षण'!P62</f>
        <v>D</v>
      </c>
      <c r="N62" s="33" t="str">
        <f>जलसुरक्षा!T62</f>
        <v>A</v>
      </c>
      <c r="O62" s="33" t="str">
        <f>संरक्षणशास्र!K62</f>
        <v>D</v>
      </c>
      <c r="P62" s="33">
        <f t="shared" si="4"/>
        <v>5</v>
      </c>
      <c r="Q62" s="42" t="str">
        <f t="shared" si="2"/>
        <v>F5</v>
      </c>
      <c r="R62" s="52"/>
      <c r="S62" s="7"/>
      <c r="T62" s="7"/>
      <c r="U62" s="7"/>
      <c r="V62" s="7"/>
      <c r="W62" s="7"/>
      <c r="X62" s="7"/>
      <c r="Y62" s="7"/>
      <c r="Z62" s="7"/>
      <c r="AA62" s="7"/>
    </row>
    <row r="63" spans="1:27" s="19" customFormat="1" ht="17.45" customHeight="1">
      <c r="A63" s="19" t="e">
        <f t="shared" si="3"/>
        <v>#REF!</v>
      </c>
      <c r="B63" s="24">
        <f>'विद्य्र्थ्याची माहिती'!A63</f>
        <v>54</v>
      </c>
      <c r="C63" s="25">
        <f>'विद्य्र्थ्याची माहिती'!B63</f>
        <v>0</v>
      </c>
      <c r="D63" s="33">
        <f>प्र.भाषा!L63</f>
        <v>0</v>
      </c>
      <c r="E63" s="33">
        <f>NSQF!R63</f>
        <v>44</v>
      </c>
      <c r="F63" s="33">
        <f>'तृ. भाषा'!L63</f>
        <v>0</v>
      </c>
      <c r="G63" s="33">
        <f>गणित!P63</f>
        <v>0</v>
      </c>
      <c r="H63" s="33">
        <f>'विज्ञान '!P63</f>
        <v>0</v>
      </c>
      <c r="I63" s="44">
        <f>'समाज शास्र'!P63</f>
        <v>0</v>
      </c>
      <c r="J63" s="33">
        <f t="shared" si="1"/>
        <v>44</v>
      </c>
      <c r="K63" s="49">
        <f t="shared" si="0"/>
        <v>7.33</v>
      </c>
      <c r="L63" s="50" t="e">
        <f>RANK(K63,$K$10:$K$139,0)+COUNTIF($K$10:K63,K63)-1</f>
        <v>#REF!</v>
      </c>
      <c r="M63" s="33" t="str">
        <f>'आ.शा.शिक्षण'!P63</f>
        <v>D</v>
      </c>
      <c r="N63" s="33" t="str">
        <f>जलसुरक्षा!T63</f>
        <v>A</v>
      </c>
      <c r="O63" s="33" t="str">
        <f>संरक्षणशास्र!K63</f>
        <v>D</v>
      </c>
      <c r="P63" s="33">
        <f t="shared" si="4"/>
        <v>5</v>
      </c>
      <c r="Q63" s="42" t="str">
        <f t="shared" si="2"/>
        <v>F5</v>
      </c>
      <c r="R63" s="52"/>
      <c r="S63" s="7"/>
      <c r="T63" s="7"/>
      <c r="U63" s="7"/>
      <c r="V63" s="7"/>
      <c r="W63" s="7"/>
      <c r="X63" s="7"/>
      <c r="Y63" s="7"/>
      <c r="Z63" s="7"/>
      <c r="AA63" s="7"/>
    </row>
    <row r="64" spans="1:27" s="19" customFormat="1" ht="17.45" customHeight="1">
      <c r="A64" s="19" t="e">
        <f t="shared" si="3"/>
        <v>#REF!</v>
      </c>
      <c r="B64" s="24">
        <f>'विद्य्र्थ्याची माहिती'!A64</f>
        <v>55</v>
      </c>
      <c r="C64" s="25">
        <f>'विद्य्र्थ्याची माहिती'!B64</f>
        <v>0</v>
      </c>
      <c r="D64" s="33">
        <f>प्र.भाषा!L64</f>
        <v>0</v>
      </c>
      <c r="E64" s="33">
        <f>NSQF!R64</f>
        <v>44</v>
      </c>
      <c r="F64" s="33">
        <f>'तृ. भाषा'!L64</f>
        <v>0</v>
      </c>
      <c r="G64" s="33">
        <f>गणित!P64</f>
        <v>0</v>
      </c>
      <c r="H64" s="33">
        <f>'विज्ञान '!P64</f>
        <v>0</v>
      </c>
      <c r="I64" s="44">
        <f>'समाज शास्र'!P64</f>
        <v>0</v>
      </c>
      <c r="J64" s="33">
        <f t="shared" si="1"/>
        <v>44</v>
      </c>
      <c r="K64" s="49">
        <f t="shared" si="0"/>
        <v>7.33</v>
      </c>
      <c r="L64" s="50" t="e">
        <f>RANK(K64,$K$10:$K$139,0)+COUNTIF($K$10:K64,K64)-1</f>
        <v>#REF!</v>
      </c>
      <c r="M64" s="33" t="str">
        <f>'आ.शा.शिक्षण'!P64</f>
        <v>D</v>
      </c>
      <c r="N64" s="33" t="str">
        <f>जलसुरक्षा!T64</f>
        <v>B</v>
      </c>
      <c r="O64" s="33" t="str">
        <f>संरक्षणशास्र!K64</f>
        <v>D</v>
      </c>
      <c r="P64" s="33">
        <f t="shared" si="4"/>
        <v>5</v>
      </c>
      <c r="Q64" s="42" t="str">
        <f t="shared" si="2"/>
        <v>F5</v>
      </c>
      <c r="R64" s="52"/>
      <c r="S64" s="7"/>
      <c r="T64" s="7"/>
      <c r="U64" s="7"/>
      <c r="V64" s="7"/>
      <c r="W64" s="7"/>
      <c r="X64" s="7"/>
      <c r="Y64" s="7"/>
      <c r="Z64" s="7"/>
      <c r="AA64" s="7"/>
    </row>
    <row r="65" spans="1:27" s="19" customFormat="1" ht="17.45" customHeight="1">
      <c r="A65" s="19" t="e">
        <f t="shared" si="3"/>
        <v>#REF!</v>
      </c>
      <c r="B65" s="24">
        <f>'विद्य्र्थ्याची माहिती'!A65</f>
        <v>56</v>
      </c>
      <c r="C65" s="25">
        <f>'विद्य्र्थ्याची माहिती'!B65</f>
        <v>0</v>
      </c>
      <c r="D65" s="33">
        <f>प्र.भाषा!L65</f>
        <v>0</v>
      </c>
      <c r="E65" s="33">
        <f>NSQF!R65</f>
        <v>45</v>
      </c>
      <c r="F65" s="33">
        <f>'तृ. भाषा'!L65</f>
        <v>0</v>
      </c>
      <c r="G65" s="33">
        <f>गणित!P65</f>
        <v>0</v>
      </c>
      <c r="H65" s="33">
        <f>'विज्ञान '!P65</f>
        <v>0</v>
      </c>
      <c r="I65" s="44">
        <f>'समाज शास्र'!P65</f>
        <v>0</v>
      </c>
      <c r="J65" s="33">
        <f t="shared" si="1"/>
        <v>45</v>
      </c>
      <c r="K65" s="49">
        <f t="shared" si="0"/>
        <v>7.5</v>
      </c>
      <c r="L65" s="50" t="e">
        <f>RANK(K65,$K$10:$K$139,0)+COUNTIF($K$10:K65,K65)-1</f>
        <v>#REF!</v>
      </c>
      <c r="M65" s="33" t="str">
        <f>'आ.शा.शिक्षण'!P65</f>
        <v>D</v>
      </c>
      <c r="N65" s="33" t="str">
        <f>जलसुरक्षा!T65</f>
        <v>B</v>
      </c>
      <c r="O65" s="33" t="str">
        <f>संरक्षणशास्र!K65</f>
        <v>D</v>
      </c>
      <c r="P65" s="33">
        <f t="shared" si="4"/>
        <v>5</v>
      </c>
      <c r="Q65" s="42" t="str">
        <f t="shared" si="2"/>
        <v>F5</v>
      </c>
      <c r="R65" s="52"/>
      <c r="S65" s="7"/>
      <c r="T65" s="7"/>
      <c r="U65" s="7"/>
      <c r="V65" s="7"/>
      <c r="W65" s="7"/>
      <c r="X65" s="7"/>
      <c r="Y65" s="7"/>
      <c r="Z65" s="7"/>
      <c r="AA65" s="7"/>
    </row>
    <row r="66" spans="1:27" s="19" customFormat="1" ht="17.45" customHeight="1">
      <c r="A66" s="19" t="e">
        <f t="shared" si="3"/>
        <v>#REF!</v>
      </c>
      <c r="B66" s="24">
        <f>'विद्य्र्थ्याची माहिती'!A66</f>
        <v>57</v>
      </c>
      <c r="C66" s="25">
        <f>'विद्य्र्थ्याची माहिती'!B66</f>
        <v>0</v>
      </c>
      <c r="D66" s="33">
        <f>प्र.भाषा!L66</f>
        <v>0</v>
      </c>
      <c r="E66" s="33">
        <f>NSQF!R66</f>
        <v>45</v>
      </c>
      <c r="F66" s="33">
        <f>'तृ. भाषा'!L66</f>
        <v>0</v>
      </c>
      <c r="G66" s="33">
        <f>गणित!P66</f>
        <v>0</v>
      </c>
      <c r="H66" s="33">
        <f>'विज्ञान '!P66</f>
        <v>0</v>
      </c>
      <c r="I66" s="44">
        <f>'समाज शास्र'!P66</f>
        <v>0</v>
      </c>
      <c r="J66" s="33">
        <f t="shared" si="1"/>
        <v>45</v>
      </c>
      <c r="K66" s="49">
        <f t="shared" si="0"/>
        <v>7.5</v>
      </c>
      <c r="L66" s="50" t="e">
        <f>RANK(K66,$K$10:$K$139,0)+COUNTIF($K$10:K66,K66)-1</f>
        <v>#REF!</v>
      </c>
      <c r="M66" s="33" t="str">
        <f>'आ.शा.शिक्षण'!P66</f>
        <v>D</v>
      </c>
      <c r="N66" s="33" t="str">
        <f>जलसुरक्षा!T66</f>
        <v>B</v>
      </c>
      <c r="O66" s="33" t="str">
        <f>संरक्षणशास्र!K66</f>
        <v>D</v>
      </c>
      <c r="P66" s="33">
        <f t="shared" si="4"/>
        <v>5</v>
      </c>
      <c r="Q66" s="42" t="str">
        <f t="shared" si="2"/>
        <v>F5</v>
      </c>
      <c r="R66" s="52"/>
      <c r="S66" s="7"/>
      <c r="T66" s="7"/>
      <c r="U66" s="7"/>
      <c r="V66" s="7"/>
      <c r="W66" s="7"/>
      <c r="X66" s="7"/>
      <c r="Y66" s="7"/>
      <c r="Z66" s="7"/>
      <c r="AA66" s="7"/>
    </row>
    <row r="67" spans="1:27" s="19" customFormat="1" ht="17.45" customHeight="1">
      <c r="A67" s="19" t="e">
        <f t="shared" si="3"/>
        <v>#REF!</v>
      </c>
      <c r="B67" s="24">
        <f>'विद्य्र्थ्याची माहिती'!A67</f>
        <v>58</v>
      </c>
      <c r="C67" s="25">
        <f>'विद्य्र्थ्याची माहिती'!B67</f>
        <v>0</v>
      </c>
      <c r="D67" s="33">
        <f>प्र.भाषा!L67</f>
        <v>0</v>
      </c>
      <c r="E67" s="33">
        <f>NSQF!R67</f>
        <v>46</v>
      </c>
      <c r="F67" s="33">
        <f>'तृ. भाषा'!L67</f>
        <v>0</v>
      </c>
      <c r="G67" s="33">
        <f>गणित!P67</f>
        <v>0</v>
      </c>
      <c r="H67" s="33">
        <f>'विज्ञान '!P67</f>
        <v>0</v>
      </c>
      <c r="I67" s="44">
        <f>'समाज शास्र'!P67</f>
        <v>0</v>
      </c>
      <c r="J67" s="33">
        <f t="shared" si="1"/>
        <v>46</v>
      </c>
      <c r="K67" s="49">
        <f t="shared" si="0"/>
        <v>7.67</v>
      </c>
      <c r="L67" s="50" t="e">
        <f>RANK(K67,$K$10:$K$139,0)+COUNTIF($K$10:K67,K67)-1</f>
        <v>#REF!</v>
      </c>
      <c r="M67" s="33" t="str">
        <f>'आ.शा.शिक्षण'!P67</f>
        <v>D</v>
      </c>
      <c r="N67" s="33" t="str">
        <f>जलसुरक्षा!T67</f>
        <v>A</v>
      </c>
      <c r="O67" s="33" t="str">
        <f>संरक्षणशास्र!K67</f>
        <v>D</v>
      </c>
      <c r="P67" s="33">
        <f t="shared" si="4"/>
        <v>5</v>
      </c>
      <c r="Q67" s="42" t="str">
        <f t="shared" si="2"/>
        <v>F5</v>
      </c>
      <c r="R67" s="52"/>
      <c r="S67" s="7"/>
      <c r="T67" s="7"/>
      <c r="U67" s="7"/>
      <c r="V67" s="7"/>
      <c r="W67" s="7"/>
      <c r="X67" s="7"/>
      <c r="Y67" s="7"/>
      <c r="Z67" s="7"/>
      <c r="AA67" s="7"/>
    </row>
    <row r="68" spans="1:27" s="19" customFormat="1" ht="17.45" customHeight="1">
      <c r="A68" s="19" t="e">
        <f t="shared" si="3"/>
        <v>#REF!</v>
      </c>
      <c r="B68" s="24">
        <f>'विद्य्र्थ्याची माहिती'!A68</f>
        <v>59</v>
      </c>
      <c r="C68" s="25">
        <f>'विद्य्र्थ्याची माहिती'!B68</f>
        <v>0</v>
      </c>
      <c r="D68" s="33">
        <f>प्र.भाषा!L68</f>
        <v>0</v>
      </c>
      <c r="E68" s="33">
        <f>NSQF!R68</f>
        <v>46</v>
      </c>
      <c r="F68" s="33">
        <f>'तृ. भाषा'!L68</f>
        <v>0</v>
      </c>
      <c r="G68" s="33">
        <f>गणित!P68</f>
        <v>0</v>
      </c>
      <c r="H68" s="33">
        <f>'विज्ञान '!P68</f>
        <v>0</v>
      </c>
      <c r="I68" s="44">
        <f>'समाज शास्र'!P68</f>
        <v>0</v>
      </c>
      <c r="J68" s="33">
        <f t="shared" si="1"/>
        <v>46</v>
      </c>
      <c r="K68" s="49">
        <f t="shared" si="0"/>
        <v>7.67</v>
      </c>
      <c r="L68" s="50" t="e">
        <f>RANK(K68,$K$10:$K$139,0)+COUNTIF($K$10:K68,K68)-1</f>
        <v>#REF!</v>
      </c>
      <c r="M68" s="33" t="str">
        <f>'आ.शा.शिक्षण'!P68</f>
        <v>D</v>
      </c>
      <c r="N68" s="33" t="str">
        <f>जलसुरक्षा!T68</f>
        <v>A</v>
      </c>
      <c r="O68" s="33" t="str">
        <f>संरक्षणशास्र!K68</f>
        <v>D</v>
      </c>
      <c r="P68" s="33">
        <f t="shared" si="4"/>
        <v>5</v>
      </c>
      <c r="Q68" s="42" t="str">
        <f t="shared" si="2"/>
        <v>F5</v>
      </c>
      <c r="R68" s="52"/>
      <c r="S68" s="7"/>
      <c r="T68" s="7"/>
      <c r="U68" s="7"/>
      <c r="V68" s="7"/>
      <c r="W68" s="7"/>
      <c r="X68" s="7"/>
      <c r="Y68" s="7"/>
      <c r="Z68" s="7"/>
      <c r="AA68" s="7"/>
    </row>
    <row r="69" spans="1:27" s="19" customFormat="1" ht="17.45" customHeight="1">
      <c r="A69" s="19" t="e">
        <f t="shared" si="3"/>
        <v>#REF!</v>
      </c>
      <c r="B69" s="24">
        <f>'विद्य्र्थ्याची माहिती'!A69</f>
        <v>60</v>
      </c>
      <c r="C69" s="25">
        <f>'विद्य्र्थ्याची माहिती'!B69</f>
        <v>0</v>
      </c>
      <c r="D69" s="33">
        <f>प्र.भाषा!L69</f>
        <v>0</v>
      </c>
      <c r="E69" s="33">
        <f>NSQF!R69</f>
        <v>46</v>
      </c>
      <c r="F69" s="33">
        <f>'तृ. भाषा'!L69</f>
        <v>0</v>
      </c>
      <c r="G69" s="33">
        <f>गणित!P69</f>
        <v>0</v>
      </c>
      <c r="H69" s="33">
        <f>'विज्ञान '!P69</f>
        <v>0</v>
      </c>
      <c r="I69" s="44">
        <f>'समाज शास्र'!P69</f>
        <v>0</v>
      </c>
      <c r="J69" s="33">
        <f t="shared" si="1"/>
        <v>46</v>
      </c>
      <c r="K69" s="49">
        <f t="shared" si="0"/>
        <v>7.67</v>
      </c>
      <c r="L69" s="50" t="e">
        <f>RANK(K69,$K$10:$K$139,0)+COUNTIF($K$10:K69,K69)-1</f>
        <v>#REF!</v>
      </c>
      <c r="M69" s="33" t="str">
        <f>'आ.शा.शिक्षण'!P69</f>
        <v>D</v>
      </c>
      <c r="N69" s="33" t="str">
        <f>जलसुरक्षा!T69</f>
        <v>A</v>
      </c>
      <c r="O69" s="33" t="str">
        <f>संरक्षणशास्र!K69</f>
        <v>D</v>
      </c>
      <c r="P69" s="33">
        <f t="shared" si="4"/>
        <v>5</v>
      </c>
      <c r="Q69" s="42" t="str">
        <f t="shared" si="2"/>
        <v>F5</v>
      </c>
      <c r="R69" s="52"/>
      <c r="S69" s="7"/>
      <c r="T69" s="7"/>
      <c r="U69" s="7"/>
      <c r="V69" s="7"/>
      <c r="W69" s="7"/>
      <c r="X69" s="7"/>
      <c r="Y69" s="7"/>
      <c r="Z69" s="7"/>
      <c r="AA69" s="7"/>
    </row>
    <row r="70" spans="1:27" s="19" customFormat="1" ht="17.45" customHeight="1">
      <c r="A70" s="19" t="e">
        <f t="shared" si="3"/>
        <v>#REF!</v>
      </c>
      <c r="B70" s="24" t="e">
        <f>'विद्य्र्थ्याची माहिती'!#REF!</f>
        <v>#REF!</v>
      </c>
      <c r="C70" s="25" t="e">
        <f>'विद्य्र्थ्याची माहिती'!#REF!</f>
        <v>#REF!</v>
      </c>
      <c r="D70" s="33" t="e">
        <f>प्र.भाषा!#REF!</f>
        <v>#REF!</v>
      </c>
      <c r="E70" s="33">
        <f>NSQF!R70</f>
        <v>47</v>
      </c>
      <c r="F70" s="33" t="e">
        <f>'तृ. भाषा'!#REF!</f>
        <v>#REF!</v>
      </c>
      <c r="G70" s="33" t="e">
        <f>गणित!#REF!</f>
        <v>#REF!</v>
      </c>
      <c r="H70" s="33" t="e">
        <f>'विज्ञान '!#REF!</f>
        <v>#REF!</v>
      </c>
      <c r="I70" s="44" t="e">
        <f>'समाज शास्र'!#REF!</f>
        <v>#REF!</v>
      </c>
      <c r="J70" s="33" t="e">
        <f t="shared" si="1"/>
        <v>#REF!</v>
      </c>
      <c r="K70" s="49" t="e">
        <f t="shared" si="0"/>
        <v>#REF!</v>
      </c>
      <c r="L70" s="50" t="e">
        <f>RANK(K70,$K$10:$K$139,0)+COUNTIF($K$10:K70,K70)-1</f>
        <v>#REF!</v>
      </c>
      <c r="M70" s="33" t="e">
        <f>'आ.शा.शिक्षण'!#REF!</f>
        <v>#REF!</v>
      </c>
      <c r="N70" s="33" t="e">
        <f>जलसुरक्षा!#REF!</f>
        <v>#REF!</v>
      </c>
      <c r="O70" s="33" t="e">
        <f>संरक्षणशास्र!#REF!</f>
        <v>#REF!</v>
      </c>
      <c r="P70" s="33">
        <f t="shared" si="4"/>
        <v>0</v>
      </c>
      <c r="Q70" s="42" t="str">
        <f t="shared" si="2"/>
        <v>Pass</v>
      </c>
      <c r="R70" s="52"/>
      <c r="S70" s="7"/>
      <c r="T70" s="7"/>
      <c r="U70" s="7"/>
      <c r="V70" s="7"/>
      <c r="W70" s="7"/>
      <c r="X70" s="7"/>
      <c r="Y70" s="7"/>
      <c r="Z70" s="7"/>
      <c r="AA70" s="7"/>
    </row>
    <row r="71" spans="1:27" s="19" customFormat="1" ht="17.45" customHeight="1">
      <c r="A71" s="19" t="e">
        <f t="shared" si="3"/>
        <v>#REF!</v>
      </c>
      <c r="B71" s="24" t="e">
        <f>'विद्य्र्थ्याची माहिती'!#REF!</f>
        <v>#REF!</v>
      </c>
      <c r="C71" s="25" t="e">
        <f>'विद्य्र्थ्याची माहिती'!#REF!</f>
        <v>#REF!</v>
      </c>
      <c r="D71" s="33" t="e">
        <f>प्र.भाषा!#REF!</f>
        <v>#REF!</v>
      </c>
      <c r="E71" s="33">
        <f>NSQF!R71</f>
        <v>47</v>
      </c>
      <c r="F71" s="33" t="e">
        <f>'तृ. भाषा'!#REF!</f>
        <v>#REF!</v>
      </c>
      <c r="G71" s="33" t="e">
        <f>गणित!#REF!</f>
        <v>#REF!</v>
      </c>
      <c r="H71" s="33" t="e">
        <f>'विज्ञान '!#REF!</f>
        <v>#REF!</v>
      </c>
      <c r="I71" s="44" t="e">
        <f>'समाज शास्र'!#REF!</f>
        <v>#REF!</v>
      </c>
      <c r="J71" s="33" t="e">
        <f t="shared" si="1"/>
        <v>#REF!</v>
      </c>
      <c r="K71" s="49" t="e">
        <f t="shared" si="0"/>
        <v>#REF!</v>
      </c>
      <c r="L71" s="50" t="e">
        <f>RANK(K71,$K$10:$K$139,0)+COUNTIF($K$10:K71,K71)-1</f>
        <v>#REF!</v>
      </c>
      <c r="M71" s="33" t="e">
        <f>'आ.शा.शिक्षण'!#REF!</f>
        <v>#REF!</v>
      </c>
      <c r="N71" s="33" t="e">
        <f>जलसुरक्षा!#REF!</f>
        <v>#REF!</v>
      </c>
      <c r="O71" s="33" t="e">
        <f>संरक्षणशास्र!#REF!</f>
        <v>#REF!</v>
      </c>
      <c r="P71" s="33">
        <f t="shared" si="4"/>
        <v>0</v>
      </c>
      <c r="Q71" s="42" t="str">
        <f t="shared" si="2"/>
        <v>Pass</v>
      </c>
      <c r="R71" s="52"/>
      <c r="S71" s="7"/>
      <c r="T71" s="7"/>
      <c r="U71" s="7"/>
      <c r="V71" s="7"/>
      <c r="W71" s="7"/>
      <c r="X71" s="7"/>
      <c r="Y71" s="7"/>
      <c r="Z71" s="7"/>
      <c r="AA71" s="7"/>
    </row>
    <row r="72" spans="1:27" s="19" customFormat="1" ht="17.45" customHeight="1">
      <c r="A72" s="19" t="e">
        <f t="shared" si="3"/>
        <v>#REF!</v>
      </c>
      <c r="B72" s="24" t="e">
        <f>'विद्य्र्थ्याची माहिती'!#REF!</f>
        <v>#REF!</v>
      </c>
      <c r="C72" s="25" t="e">
        <f>'विद्य्र्थ्याची माहिती'!#REF!</f>
        <v>#REF!</v>
      </c>
      <c r="D72" s="33" t="e">
        <f>प्र.भाषा!#REF!</f>
        <v>#REF!</v>
      </c>
      <c r="E72" s="33">
        <f>NSQF!R72</f>
        <v>47</v>
      </c>
      <c r="F72" s="33" t="e">
        <f>'तृ. भाषा'!#REF!</f>
        <v>#REF!</v>
      </c>
      <c r="G72" s="33" t="e">
        <f>गणित!#REF!</f>
        <v>#REF!</v>
      </c>
      <c r="H72" s="33" t="e">
        <f>'विज्ञान '!#REF!</f>
        <v>#REF!</v>
      </c>
      <c r="I72" s="44" t="e">
        <f>'समाज शास्र'!#REF!</f>
        <v>#REF!</v>
      </c>
      <c r="J72" s="33" t="e">
        <f t="shared" ref="J72:J135" si="5">SUM(D72:I72)</f>
        <v>#REF!</v>
      </c>
      <c r="K72" s="49" t="e">
        <f t="shared" si="0"/>
        <v>#REF!</v>
      </c>
      <c r="L72" s="50" t="e">
        <f>RANK(K72,$K$10:$K$139,0)+COUNTIF($K$10:K72,K72)-1</f>
        <v>#REF!</v>
      </c>
      <c r="M72" s="33" t="e">
        <f>'आ.शा.शिक्षण'!#REF!</f>
        <v>#REF!</v>
      </c>
      <c r="N72" s="33" t="e">
        <f>जलसुरक्षा!#REF!</f>
        <v>#REF!</v>
      </c>
      <c r="O72" s="33" t="e">
        <f>संरक्षणशास्र!#REF!</f>
        <v>#REF!</v>
      </c>
      <c r="P72" s="33">
        <f t="shared" si="4"/>
        <v>0</v>
      </c>
      <c r="Q72" s="42" t="str">
        <f t="shared" si="2"/>
        <v>Pass</v>
      </c>
      <c r="R72" s="52"/>
      <c r="S72" s="7"/>
      <c r="T72" s="7"/>
      <c r="U72" s="7"/>
      <c r="V72" s="7"/>
      <c r="W72" s="7"/>
      <c r="X72" s="7"/>
      <c r="Y72" s="7"/>
      <c r="Z72" s="7"/>
      <c r="AA72" s="7"/>
    </row>
    <row r="73" spans="1:27" s="19" customFormat="1" ht="17.45" customHeight="1">
      <c r="A73" s="19" t="e">
        <f t="shared" si="3"/>
        <v>#REF!</v>
      </c>
      <c r="B73" s="24" t="e">
        <f>'विद्य्र्थ्याची माहिती'!#REF!</f>
        <v>#REF!</v>
      </c>
      <c r="C73" s="25" t="e">
        <f>'विद्य्र्थ्याची माहिती'!#REF!</f>
        <v>#REF!</v>
      </c>
      <c r="D73" s="33" t="e">
        <f>प्र.भाषा!#REF!</f>
        <v>#REF!</v>
      </c>
      <c r="E73" s="33">
        <f>NSQF!R73</f>
        <v>48</v>
      </c>
      <c r="F73" s="33" t="e">
        <f>'तृ. भाषा'!#REF!</f>
        <v>#REF!</v>
      </c>
      <c r="G73" s="33" t="e">
        <f>गणित!#REF!</f>
        <v>#REF!</v>
      </c>
      <c r="H73" s="33" t="e">
        <f>'विज्ञान '!#REF!</f>
        <v>#REF!</v>
      </c>
      <c r="I73" s="44" t="e">
        <f>'समाज शास्र'!#REF!</f>
        <v>#REF!</v>
      </c>
      <c r="J73" s="33" t="e">
        <f t="shared" si="5"/>
        <v>#REF!</v>
      </c>
      <c r="K73" s="49" t="e">
        <f t="shared" ref="K73:K136" si="6">ROUND(J73/6,2)</f>
        <v>#REF!</v>
      </c>
      <c r="L73" s="50" t="e">
        <f>RANK(K73,$K$10:$K$139,0)+COUNTIF($K$10:K73,K73)-1</f>
        <v>#REF!</v>
      </c>
      <c r="M73" s="33" t="e">
        <f>'आ.शा.शिक्षण'!#REF!</f>
        <v>#REF!</v>
      </c>
      <c r="N73" s="33" t="e">
        <f>जलसुरक्षा!#REF!</f>
        <v>#REF!</v>
      </c>
      <c r="O73" s="33" t="e">
        <f>संरक्षणशास्र!#REF!</f>
        <v>#REF!</v>
      </c>
      <c r="P73" s="33">
        <f t="shared" si="4"/>
        <v>0</v>
      </c>
      <c r="Q73" s="42" t="str">
        <f t="shared" si="2"/>
        <v>Pass</v>
      </c>
      <c r="R73" s="52"/>
      <c r="S73" s="7"/>
      <c r="T73" s="7"/>
      <c r="U73" s="7"/>
      <c r="V73" s="7"/>
      <c r="W73" s="7"/>
      <c r="X73" s="7"/>
      <c r="Y73" s="7"/>
      <c r="Z73" s="7"/>
      <c r="AA73" s="7"/>
    </row>
    <row r="74" spans="1:27" s="19" customFormat="1" ht="17.45" customHeight="1">
      <c r="A74" s="19" t="e">
        <f t="shared" si="3"/>
        <v>#REF!</v>
      </c>
      <c r="B74" s="24" t="e">
        <f>'विद्य्र्थ्याची माहिती'!#REF!</f>
        <v>#REF!</v>
      </c>
      <c r="C74" s="25" t="e">
        <f>'विद्य्र्थ्याची माहिती'!#REF!</f>
        <v>#REF!</v>
      </c>
      <c r="D74" s="33" t="e">
        <f>प्र.भाषा!#REF!</f>
        <v>#REF!</v>
      </c>
      <c r="E74" s="33">
        <f>NSQF!R74</f>
        <v>48</v>
      </c>
      <c r="F74" s="33" t="e">
        <f>'तृ. भाषा'!#REF!</f>
        <v>#REF!</v>
      </c>
      <c r="G74" s="33" t="e">
        <f>गणित!#REF!</f>
        <v>#REF!</v>
      </c>
      <c r="H74" s="33" t="e">
        <f>'विज्ञान '!#REF!</f>
        <v>#REF!</v>
      </c>
      <c r="I74" s="44" t="e">
        <f>'समाज शास्र'!#REF!</f>
        <v>#REF!</v>
      </c>
      <c r="J74" s="33" t="e">
        <f t="shared" si="5"/>
        <v>#REF!</v>
      </c>
      <c r="K74" s="49" t="e">
        <f t="shared" si="6"/>
        <v>#REF!</v>
      </c>
      <c r="L74" s="50" t="e">
        <f>RANK(K74,$K$10:$K$139,0)+COUNTIF($K$10:K74,K74)-1</f>
        <v>#REF!</v>
      </c>
      <c r="M74" s="33" t="e">
        <f>'आ.शा.शिक्षण'!#REF!</f>
        <v>#REF!</v>
      </c>
      <c r="N74" s="33" t="e">
        <f>जलसुरक्षा!#REF!</f>
        <v>#REF!</v>
      </c>
      <c r="O74" s="33" t="e">
        <f>संरक्षणशास्र!#REF!</f>
        <v>#REF!</v>
      </c>
      <c r="P74" s="33">
        <f t="shared" si="4"/>
        <v>0</v>
      </c>
      <c r="Q74" s="42" t="str">
        <f t="shared" ref="Q74:Q137" si="7">IF(P74=0,"Pass",IF(P74=1,"F1",IF(P74=2,"F2",IF(P74=3,"F3",IF(P74=4,"F4",IF(P74=5,"F5","F6"))))))</f>
        <v>Pass</v>
      </c>
      <c r="R74" s="52"/>
      <c r="S74" s="7"/>
      <c r="T74" s="7"/>
      <c r="U74" s="7"/>
      <c r="V74" s="7"/>
      <c r="W74" s="7"/>
      <c r="X74" s="7"/>
      <c r="Y74" s="7"/>
      <c r="Z74" s="7"/>
      <c r="AA74" s="7"/>
    </row>
    <row r="75" spans="1:27" s="19" customFormat="1" ht="17.45" customHeight="1">
      <c r="A75" s="19" t="e">
        <f t="shared" ref="A75:A138" si="8">L75</f>
        <v>#REF!</v>
      </c>
      <c r="B75" s="24" t="e">
        <f>'विद्य्र्थ्याची माहिती'!#REF!</f>
        <v>#REF!</v>
      </c>
      <c r="C75" s="25" t="e">
        <f>'विद्य्र्थ्याची माहिती'!#REF!</f>
        <v>#REF!</v>
      </c>
      <c r="D75" s="33" t="e">
        <f>प्र.भाषा!#REF!</f>
        <v>#REF!</v>
      </c>
      <c r="E75" s="33">
        <f>NSQF!R75</f>
        <v>49</v>
      </c>
      <c r="F75" s="33" t="e">
        <f>'तृ. भाषा'!#REF!</f>
        <v>#REF!</v>
      </c>
      <c r="G75" s="33" t="e">
        <f>गणित!#REF!</f>
        <v>#REF!</v>
      </c>
      <c r="H75" s="33" t="e">
        <f>'विज्ञान '!#REF!</f>
        <v>#REF!</v>
      </c>
      <c r="I75" s="44" t="e">
        <f>'समाज शास्र'!#REF!</f>
        <v>#REF!</v>
      </c>
      <c r="J75" s="33" t="e">
        <f t="shared" si="5"/>
        <v>#REF!</v>
      </c>
      <c r="K75" s="49" t="e">
        <f t="shared" si="6"/>
        <v>#REF!</v>
      </c>
      <c r="L75" s="50" t="e">
        <f>RANK(K75,$K$10:$K$139,0)+COUNTIF($K$10:K75,K75)-1</f>
        <v>#REF!</v>
      </c>
      <c r="M75" s="33" t="e">
        <f>'आ.शा.शिक्षण'!#REF!</f>
        <v>#REF!</v>
      </c>
      <c r="N75" s="33" t="e">
        <f>जलसुरक्षा!#REF!</f>
        <v>#REF!</v>
      </c>
      <c r="O75" s="33" t="e">
        <f>संरक्षणशास्र!#REF!</f>
        <v>#REF!</v>
      </c>
      <c r="P75" s="33">
        <f t="shared" ref="P75:P138" si="9">COUNTIF(D75,"&lt;35")+COUNTIF(E75,"&lt;35")+COUNTIF(F75,"&lt;35")+COUNTIF(G75,"&lt;35")+COUNTIF(H75,"&lt;35")+COUNTIF(I75,"&lt;35")</f>
        <v>0</v>
      </c>
      <c r="Q75" s="42" t="str">
        <f t="shared" si="7"/>
        <v>Pass</v>
      </c>
      <c r="R75" s="52"/>
      <c r="S75" s="7"/>
      <c r="T75" s="7"/>
      <c r="U75" s="7"/>
      <c r="V75" s="7"/>
      <c r="W75" s="7"/>
      <c r="X75" s="7"/>
      <c r="Y75" s="7"/>
      <c r="Z75" s="7"/>
      <c r="AA75" s="7"/>
    </row>
    <row r="76" spans="1:27" s="19" customFormat="1" ht="17.45" customHeight="1">
      <c r="A76" s="19" t="e">
        <f t="shared" si="8"/>
        <v>#REF!</v>
      </c>
      <c r="B76" s="24" t="e">
        <f>'विद्य्र्थ्याची माहिती'!#REF!</f>
        <v>#REF!</v>
      </c>
      <c r="C76" s="25" t="e">
        <f>'विद्य्र्थ्याची माहिती'!#REF!</f>
        <v>#REF!</v>
      </c>
      <c r="D76" s="33" t="e">
        <f>प्र.भाषा!#REF!</f>
        <v>#REF!</v>
      </c>
      <c r="E76" s="33">
        <f>NSQF!R76</f>
        <v>49</v>
      </c>
      <c r="F76" s="33" t="e">
        <f>'तृ. भाषा'!#REF!</f>
        <v>#REF!</v>
      </c>
      <c r="G76" s="33" t="e">
        <f>गणित!#REF!</f>
        <v>#REF!</v>
      </c>
      <c r="H76" s="33" t="e">
        <f>'विज्ञान '!#REF!</f>
        <v>#REF!</v>
      </c>
      <c r="I76" s="44" t="e">
        <f>'समाज शास्र'!#REF!</f>
        <v>#REF!</v>
      </c>
      <c r="J76" s="33" t="e">
        <f t="shared" si="5"/>
        <v>#REF!</v>
      </c>
      <c r="K76" s="49" t="e">
        <f t="shared" si="6"/>
        <v>#REF!</v>
      </c>
      <c r="L76" s="50" t="e">
        <f>RANK(K76,$K$10:$K$139,0)+COUNTIF($K$10:K76,K76)-1</f>
        <v>#REF!</v>
      </c>
      <c r="M76" s="33" t="e">
        <f>'आ.शा.शिक्षण'!#REF!</f>
        <v>#REF!</v>
      </c>
      <c r="N76" s="33" t="e">
        <f>जलसुरक्षा!#REF!</f>
        <v>#REF!</v>
      </c>
      <c r="O76" s="33" t="e">
        <f>संरक्षणशास्र!#REF!</f>
        <v>#REF!</v>
      </c>
      <c r="P76" s="33">
        <f t="shared" si="9"/>
        <v>0</v>
      </c>
      <c r="Q76" s="42" t="str">
        <f t="shared" si="7"/>
        <v>Pass</v>
      </c>
      <c r="R76" s="52"/>
      <c r="S76" s="7"/>
      <c r="T76" s="7"/>
      <c r="U76" s="7"/>
      <c r="V76" s="7"/>
      <c r="W76" s="7"/>
      <c r="X76" s="7"/>
      <c r="Y76" s="7"/>
      <c r="Z76" s="7"/>
      <c r="AA76" s="7"/>
    </row>
    <row r="77" spans="1:27" s="19" customFormat="1" ht="17.45" customHeight="1">
      <c r="A77" s="19" t="e">
        <f t="shared" si="8"/>
        <v>#REF!</v>
      </c>
      <c r="B77" s="24" t="e">
        <f>'विद्य्र्थ्याची माहिती'!#REF!</f>
        <v>#REF!</v>
      </c>
      <c r="C77" s="25" t="e">
        <f>'विद्य्र्थ्याची माहिती'!#REF!</f>
        <v>#REF!</v>
      </c>
      <c r="D77" s="33" t="e">
        <f>प्र.भाषा!#REF!</f>
        <v>#REF!</v>
      </c>
      <c r="E77" s="33">
        <f>NSQF!R77</f>
        <v>49</v>
      </c>
      <c r="F77" s="33" t="e">
        <f>'तृ. भाषा'!#REF!</f>
        <v>#REF!</v>
      </c>
      <c r="G77" s="33" t="e">
        <f>गणित!#REF!</f>
        <v>#REF!</v>
      </c>
      <c r="H77" s="33" t="e">
        <f>'विज्ञान '!#REF!</f>
        <v>#REF!</v>
      </c>
      <c r="I77" s="44" t="e">
        <f>'समाज शास्र'!#REF!</f>
        <v>#REF!</v>
      </c>
      <c r="J77" s="33" t="e">
        <f t="shared" si="5"/>
        <v>#REF!</v>
      </c>
      <c r="K77" s="49" t="e">
        <f t="shared" si="6"/>
        <v>#REF!</v>
      </c>
      <c r="L77" s="50" t="e">
        <f>RANK(K77,$K$10:$K$139,0)+COUNTIF($K$10:K77,K77)-1</f>
        <v>#REF!</v>
      </c>
      <c r="M77" s="33" t="e">
        <f>'आ.शा.शिक्षण'!#REF!</f>
        <v>#REF!</v>
      </c>
      <c r="N77" s="33" t="e">
        <f>जलसुरक्षा!#REF!</f>
        <v>#REF!</v>
      </c>
      <c r="O77" s="33" t="e">
        <f>संरक्षणशास्र!#REF!</f>
        <v>#REF!</v>
      </c>
      <c r="P77" s="33">
        <f t="shared" si="9"/>
        <v>0</v>
      </c>
      <c r="Q77" s="42" t="str">
        <f t="shared" si="7"/>
        <v>Pass</v>
      </c>
      <c r="R77" s="52"/>
      <c r="S77" s="7"/>
      <c r="T77" s="7"/>
      <c r="U77" s="7"/>
      <c r="V77" s="7"/>
      <c r="W77" s="7"/>
      <c r="X77" s="7"/>
      <c r="Y77" s="7"/>
      <c r="Z77" s="7"/>
      <c r="AA77" s="7"/>
    </row>
    <row r="78" spans="1:27" s="19" customFormat="1" ht="17.45" customHeight="1">
      <c r="A78" s="19" t="e">
        <f t="shared" si="8"/>
        <v>#REF!</v>
      </c>
      <c r="B78" s="24" t="e">
        <f>'विद्य्र्थ्याची माहिती'!#REF!</f>
        <v>#REF!</v>
      </c>
      <c r="C78" s="25" t="e">
        <f>'विद्य्र्थ्याची माहिती'!#REF!</f>
        <v>#REF!</v>
      </c>
      <c r="D78" s="33" t="e">
        <f>प्र.भाषा!#REF!</f>
        <v>#REF!</v>
      </c>
      <c r="E78" s="33">
        <f>NSQF!R78</f>
        <v>50</v>
      </c>
      <c r="F78" s="33" t="e">
        <f>'तृ. भाषा'!#REF!</f>
        <v>#REF!</v>
      </c>
      <c r="G78" s="33" t="e">
        <f>गणित!#REF!</f>
        <v>#REF!</v>
      </c>
      <c r="H78" s="33" t="e">
        <f>'विज्ञान '!#REF!</f>
        <v>#REF!</v>
      </c>
      <c r="I78" s="44" t="e">
        <f>'समाज शास्र'!#REF!</f>
        <v>#REF!</v>
      </c>
      <c r="J78" s="33" t="e">
        <f t="shared" si="5"/>
        <v>#REF!</v>
      </c>
      <c r="K78" s="49" t="e">
        <f t="shared" si="6"/>
        <v>#REF!</v>
      </c>
      <c r="L78" s="50" t="e">
        <f>RANK(K78,$K$10:$K$139,0)+COUNTIF($K$10:K78,K78)-1</f>
        <v>#REF!</v>
      </c>
      <c r="M78" s="33" t="e">
        <f>'आ.शा.शिक्षण'!#REF!</f>
        <v>#REF!</v>
      </c>
      <c r="N78" s="33" t="e">
        <f>जलसुरक्षा!#REF!</f>
        <v>#REF!</v>
      </c>
      <c r="O78" s="33" t="e">
        <f>संरक्षणशास्र!#REF!</f>
        <v>#REF!</v>
      </c>
      <c r="P78" s="33">
        <f t="shared" si="9"/>
        <v>0</v>
      </c>
      <c r="Q78" s="42" t="str">
        <f t="shared" si="7"/>
        <v>Pass</v>
      </c>
      <c r="R78" s="52"/>
      <c r="S78" s="7"/>
      <c r="T78" s="7"/>
      <c r="U78" s="7"/>
      <c r="V78" s="7"/>
      <c r="W78" s="7"/>
      <c r="X78" s="7"/>
      <c r="Y78" s="7"/>
      <c r="Z78" s="7"/>
      <c r="AA78" s="7"/>
    </row>
    <row r="79" spans="1:27" s="19" customFormat="1" ht="17.45" customHeight="1">
      <c r="A79" s="19" t="e">
        <f t="shared" si="8"/>
        <v>#REF!</v>
      </c>
      <c r="B79" s="24" t="e">
        <f>'विद्य्र्थ्याची माहिती'!#REF!</f>
        <v>#REF!</v>
      </c>
      <c r="C79" s="25" t="e">
        <f>'विद्य्र्थ्याची माहिती'!#REF!</f>
        <v>#REF!</v>
      </c>
      <c r="D79" s="33" t="e">
        <f>प्र.भाषा!#REF!</f>
        <v>#REF!</v>
      </c>
      <c r="E79" s="33">
        <f>NSQF!R79</f>
        <v>50</v>
      </c>
      <c r="F79" s="33" t="e">
        <f>'तृ. भाषा'!#REF!</f>
        <v>#REF!</v>
      </c>
      <c r="G79" s="33" t="e">
        <f>गणित!#REF!</f>
        <v>#REF!</v>
      </c>
      <c r="H79" s="33" t="e">
        <f>'विज्ञान '!#REF!</f>
        <v>#REF!</v>
      </c>
      <c r="I79" s="44" t="e">
        <f>'समाज शास्र'!#REF!</f>
        <v>#REF!</v>
      </c>
      <c r="J79" s="33" t="e">
        <f t="shared" si="5"/>
        <v>#REF!</v>
      </c>
      <c r="K79" s="49" t="e">
        <f t="shared" si="6"/>
        <v>#REF!</v>
      </c>
      <c r="L79" s="50" t="e">
        <f>RANK(K79,$K$10:$K$139,0)+COUNTIF($K$10:K79,K79)-1</f>
        <v>#REF!</v>
      </c>
      <c r="M79" s="33" t="e">
        <f>'आ.शा.शिक्षण'!#REF!</f>
        <v>#REF!</v>
      </c>
      <c r="N79" s="33" t="e">
        <f>जलसुरक्षा!#REF!</f>
        <v>#REF!</v>
      </c>
      <c r="O79" s="33" t="e">
        <f>संरक्षणशास्र!#REF!</f>
        <v>#REF!</v>
      </c>
      <c r="P79" s="33">
        <f t="shared" si="9"/>
        <v>0</v>
      </c>
      <c r="Q79" s="42" t="str">
        <f t="shared" si="7"/>
        <v>Pass</v>
      </c>
      <c r="R79" s="52"/>
      <c r="S79" s="7"/>
      <c r="T79" s="7"/>
      <c r="U79" s="7"/>
      <c r="V79" s="7"/>
      <c r="W79" s="7"/>
      <c r="X79" s="7"/>
      <c r="Y79" s="7"/>
      <c r="Z79" s="7"/>
      <c r="AA79" s="7"/>
    </row>
    <row r="80" spans="1:27" s="19" customFormat="1" ht="17.45" customHeight="1">
      <c r="A80" s="19" t="e">
        <f t="shared" si="8"/>
        <v>#REF!</v>
      </c>
      <c r="B80" s="24" t="e">
        <f>'विद्य्र्थ्याची माहिती'!#REF!</f>
        <v>#REF!</v>
      </c>
      <c r="C80" s="25" t="e">
        <f>'विद्य्र्थ्याची माहिती'!#REF!</f>
        <v>#REF!</v>
      </c>
      <c r="D80" s="33" t="e">
        <f>प्र.भाषा!#REF!</f>
        <v>#REF!</v>
      </c>
      <c r="E80" s="33">
        <f>NSQF!R80</f>
        <v>50</v>
      </c>
      <c r="F80" s="33" t="e">
        <f>'तृ. भाषा'!#REF!</f>
        <v>#REF!</v>
      </c>
      <c r="G80" s="33" t="e">
        <f>गणित!#REF!</f>
        <v>#REF!</v>
      </c>
      <c r="H80" s="33" t="e">
        <f>'विज्ञान '!#REF!</f>
        <v>#REF!</v>
      </c>
      <c r="I80" s="44" t="e">
        <f>'समाज शास्र'!#REF!</f>
        <v>#REF!</v>
      </c>
      <c r="J80" s="33" t="e">
        <f t="shared" si="5"/>
        <v>#REF!</v>
      </c>
      <c r="K80" s="49" t="e">
        <f t="shared" si="6"/>
        <v>#REF!</v>
      </c>
      <c r="L80" s="50" t="e">
        <f>RANK(K80,$K$10:$K$139,0)+COUNTIF($K$10:K80,K80)-1</f>
        <v>#REF!</v>
      </c>
      <c r="M80" s="33" t="e">
        <f>'आ.शा.शिक्षण'!#REF!</f>
        <v>#REF!</v>
      </c>
      <c r="N80" s="33" t="e">
        <f>जलसुरक्षा!#REF!</f>
        <v>#REF!</v>
      </c>
      <c r="O80" s="33" t="e">
        <f>संरक्षणशास्र!#REF!</f>
        <v>#REF!</v>
      </c>
      <c r="P80" s="33">
        <f t="shared" si="9"/>
        <v>0</v>
      </c>
      <c r="Q80" s="42" t="str">
        <f t="shared" si="7"/>
        <v>Pass</v>
      </c>
      <c r="R80" s="52"/>
      <c r="S80" s="7"/>
      <c r="T80" s="7"/>
      <c r="U80" s="7"/>
      <c r="V80" s="7"/>
      <c r="W80" s="7"/>
      <c r="X80" s="7"/>
      <c r="Y80" s="7"/>
      <c r="Z80" s="7"/>
      <c r="AA80" s="7"/>
    </row>
    <row r="81" spans="1:27" s="19" customFormat="1" ht="17.45" customHeight="1">
      <c r="A81" s="19" t="e">
        <f t="shared" si="8"/>
        <v>#REF!</v>
      </c>
      <c r="B81" s="24" t="e">
        <f>'विद्य्र्थ्याची माहिती'!#REF!</f>
        <v>#REF!</v>
      </c>
      <c r="C81" s="25" t="e">
        <f>'विद्य्र्थ्याची माहिती'!#REF!</f>
        <v>#REF!</v>
      </c>
      <c r="D81" s="33" t="e">
        <f>प्र.भाषा!#REF!</f>
        <v>#REF!</v>
      </c>
      <c r="E81" s="33">
        <f>NSQF!R81</f>
        <v>51</v>
      </c>
      <c r="F81" s="33" t="e">
        <f>'तृ. भाषा'!#REF!</f>
        <v>#REF!</v>
      </c>
      <c r="G81" s="33" t="e">
        <f>गणित!#REF!</f>
        <v>#REF!</v>
      </c>
      <c r="H81" s="33" t="e">
        <f>'विज्ञान '!#REF!</f>
        <v>#REF!</v>
      </c>
      <c r="I81" s="44" t="e">
        <f>'समाज शास्र'!#REF!</f>
        <v>#REF!</v>
      </c>
      <c r="J81" s="33" t="e">
        <f t="shared" si="5"/>
        <v>#REF!</v>
      </c>
      <c r="K81" s="49" t="e">
        <f t="shared" si="6"/>
        <v>#REF!</v>
      </c>
      <c r="L81" s="50" t="e">
        <f>RANK(K81,$K$10:$K$139,0)+COUNTIF($K$10:K81,K81)-1</f>
        <v>#REF!</v>
      </c>
      <c r="M81" s="33" t="e">
        <f>'आ.शा.शिक्षण'!#REF!</f>
        <v>#REF!</v>
      </c>
      <c r="N81" s="33" t="e">
        <f>जलसुरक्षा!#REF!</f>
        <v>#REF!</v>
      </c>
      <c r="O81" s="33" t="e">
        <f>संरक्षणशास्र!#REF!</f>
        <v>#REF!</v>
      </c>
      <c r="P81" s="33">
        <f t="shared" si="9"/>
        <v>0</v>
      </c>
      <c r="Q81" s="42" t="str">
        <f t="shared" si="7"/>
        <v>Pass</v>
      </c>
      <c r="R81" s="52"/>
      <c r="S81" s="7"/>
      <c r="T81" s="7"/>
      <c r="U81" s="7"/>
      <c r="V81" s="7"/>
      <c r="W81" s="7"/>
      <c r="X81" s="7"/>
      <c r="Y81" s="7"/>
      <c r="Z81" s="7"/>
      <c r="AA81" s="7"/>
    </row>
    <row r="82" spans="1:27" s="19" customFormat="1" ht="17.45" customHeight="1">
      <c r="A82" s="19" t="e">
        <f t="shared" si="8"/>
        <v>#REF!</v>
      </c>
      <c r="B82" s="24" t="e">
        <f>'विद्य्र्थ्याची माहिती'!#REF!</f>
        <v>#REF!</v>
      </c>
      <c r="C82" s="25" t="e">
        <f>'विद्य्र्थ्याची माहिती'!#REF!</f>
        <v>#REF!</v>
      </c>
      <c r="D82" s="33" t="e">
        <f>प्र.भाषा!#REF!</f>
        <v>#REF!</v>
      </c>
      <c r="E82" s="33">
        <f>NSQF!R82</f>
        <v>51</v>
      </c>
      <c r="F82" s="33" t="e">
        <f>'तृ. भाषा'!#REF!</f>
        <v>#REF!</v>
      </c>
      <c r="G82" s="33" t="e">
        <f>गणित!#REF!</f>
        <v>#REF!</v>
      </c>
      <c r="H82" s="33" t="e">
        <f>'विज्ञान '!#REF!</f>
        <v>#REF!</v>
      </c>
      <c r="I82" s="44" t="e">
        <f>'समाज शास्र'!#REF!</f>
        <v>#REF!</v>
      </c>
      <c r="J82" s="33" t="e">
        <f t="shared" si="5"/>
        <v>#REF!</v>
      </c>
      <c r="K82" s="49" t="e">
        <f t="shared" si="6"/>
        <v>#REF!</v>
      </c>
      <c r="L82" s="50" t="e">
        <f>RANK(K82,$K$10:$K$139,0)+COUNTIF($K$10:K82,K82)-1</f>
        <v>#REF!</v>
      </c>
      <c r="M82" s="33" t="e">
        <f>'आ.शा.शिक्षण'!#REF!</f>
        <v>#REF!</v>
      </c>
      <c r="N82" s="33" t="e">
        <f>जलसुरक्षा!#REF!</f>
        <v>#REF!</v>
      </c>
      <c r="O82" s="33" t="e">
        <f>संरक्षणशास्र!#REF!</f>
        <v>#REF!</v>
      </c>
      <c r="P82" s="33">
        <f t="shared" si="9"/>
        <v>0</v>
      </c>
      <c r="Q82" s="42" t="str">
        <f t="shared" si="7"/>
        <v>Pass</v>
      </c>
      <c r="R82" s="52"/>
      <c r="S82" s="7"/>
      <c r="T82" s="7"/>
      <c r="U82" s="7"/>
      <c r="V82" s="7"/>
      <c r="W82" s="7"/>
      <c r="X82" s="7"/>
      <c r="Y82" s="7"/>
      <c r="Z82" s="7"/>
      <c r="AA82" s="7"/>
    </row>
    <row r="83" spans="1:27" s="19" customFormat="1" ht="17.45" customHeight="1">
      <c r="A83" s="19" t="e">
        <f t="shared" si="8"/>
        <v>#REF!</v>
      </c>
      <c r="B83" s="24" t="e">
        <f>'विद्य्र्थ्याची माहिती'!#REF!</f>
        <v>#REF!</v>
      </c>
      <c r="C83" s="25" t="e">
        <f>'विद्य्र्थ्याची माहिती'!#REF!</f>
        <v>#REF!</v>
      </c>
      <c r="D83" s="33" t="e">
        <f>प्र.भाषा!#REF!</f>
        <v>#REF!</v>
      </c>
      <c r="E83" s="33">
        <f>NSQF!R83</f>
        <v>52</v>
      </c>
      <c r="F83" s="33" t="e">
        <f>'तृ. भाषा'!#REF!</f>
        <v>#REF!</v>
      </c>
      <c r="G83" s="33" t="e">
        <f>गणित!#REF!</f>
        <v>#REF!</v>
      </c>
      <c r="H83" s="33" t="e">
        <f>'विज्ञान '!#REF!</f>
        <v>#REF!</v>
      </c>
      <c r="I83" s="44" t="e">
        <f>'समाज शास्र'!#REF!</f>
        <v>#REF!</v>
      </c>
      <c r="J83" s="33" t="e">
        <f t="shared" si="5"/>
        <v>#REF!</v>
      </c>
      <c r="K83" s="49" t="e">
        <f t="shared" si="6"/>
        <v>#REF!</v>
      </c>
      <c r="L83" s="50" t="e">
        <f>RANK(K83,$K$10:$K$139,0)+COUNTIF($K$10:K83,K83)-1</f>
        <v>#REF!</v>
      </c>
      <c r="M83" s="33" t="e">
        <f>'आ.शा.शिक्षण'!#REF!</f>
        <v>#REF!</v>
      </c>
      <c r="N83" s="33" t="e">
        <f>जलसुरक्षा!#REF!</f>
        <v>#REF!</v>
      </c>
      <c r="O83" s="33" t="e">
        <f>संरक्षणशास्र!#REF!</f>
        <v>#REF!</v>
      </c>
      <c r="P83" s="33">
        <f t="shared" si="9"/>
        <v>0</v>
      </c>
      <c r="Q83" s="42" t="str">
        <f t="shared" si="7"/>
        <v>Pass</v>
      </c>
      <c r="R83" s="52"/>
      <c r="S83" s="7"/>
      <c r="T83" s="7"/>
      <c r="U83" s="7"/>
      <c r="V83" s="7"/>
      <c r="W83" s="7"/>
      <c r="X83" s="7"/>
      <c r="Y83" s="7"/>
      <c r="Z83" s="7"/>
      <c r="AA83" s="7"/>
    </row>
    <row r="84" spans="1:27" s="19" customFormat="1" ht="17.45" customHeight="1">
      <c r="A84" s="19" t="e">
        <f t="shared" si="8"/>
        <v>#REF!</v>
      </c>
      <c r="B84" s="24" t="e">
        <f>'विद्य्र्थ्याची माहिती'!#REF!</f>
        <v>#REF!</v>
      </c>
      <c r="C84" s="25" t="e">
        <f>'विद्य्र्थ्याची माहिती'!#REF!</f>
        <v>#REF!</v>
      </c>
      <c r="D84" s="33" t="e">
        <f>प्र.भाषा!#REF!</f>
        <v>#REF!</v>
      </c>
      <c r="E84" s="33">
        <f>NSQF!R84</f>
        <v>52</v>
      </c>
      <c r="F84" s="33" t="e">
        <f>'तृ. भाषा'!#REF!</f>
        <v>#REF!</v>
      </c>
      <c r="G84" s="33" t="e">
        <f>गणित!#REF!</f>
        <v>#REF!</v>
      </c>
      <c r="H84" s="33" t="e">
        <f>'विज्ञान '!#REF!</f>
        <v>#REF!</v>
      </c>
      <c r="I84" s="44" t="e">
        <f>'समाज शास्र'!#REF!</f>
        <v>#REF!</v>
      </c>
      <c r="J84" s="33" t="e">
        <f t="shared" si="5"/>
        <v>#REF!</v>
      </c>
      <c r="K84" s="49" t="e">
        <f t="shared" si="6"/>
        <v>#REF!</v>
      </c>
      <c r="L84" s="50" t="e">
        <f>RANK(K84,$K$10:$K$139,0)+COUNTIF($K$10:K84,K84)-1</f>
        <v>#REF!</v>
      </c>
      <c r="M84" s="33" t="e">
        <f>'आ.शा.शिक्षण'!#REF!</f>
        <v>#REF!</v>
      </c>
      <c r="N84" s="33" t="e">
        <f>जलसुरक्षा!#REF!</f>
        <v>#REF!</v>
      </c>
      <c r="O84" s="33" t="e">
        <f>संरक्षणशास्र!#REF!</f>
        <v>#REF!</v>
      </c>
      <c r="P84" s="33">
        <f t="shared" si="9"/>
        <v>0</v>
      </c>
      <c r="Q84" s="42" t="str">
        <f t="shared" si="7"/>
        <v>Pass</v>
      </c>
      <c r="R84" s="52"/>
      <c r="S84" s="7"/>
      <c r="T84" s="7"/>
      <c r="U84" s="7"/>
      <c r="V84" s="7"/>
      <c r="W84" s="7"/>
      <c r="X84" s="7"/>
      <c r="Y84" s="7"/>
      <c r="Z84" s="7"/>
      <c r="AA84" s="7"/>
    </row>
    <row r="85" spans="1:27" s="19" customFormat="1" ht="17.45" customHeight="1">
      <c r="A85" s="19" t="e">
        <f t="shared" si="8"/>
        <v>#REF!</v>
      </c>
      <c r="B85" s="24" t="e">
        <f>'विद्य्र्थ्याची माहिती'!#REF!</f>
        <v>#REF!</v>
      </c>
      <c r="C85" s="25" t="e">
        <f>'विद्य्र्थ्याची माहिती'!#REF!</f>
        <v>#REF!</v>
      </c>
      <c r="D85" s="33" t="e">
        <f>प्र.भाषा!#REF!</f>
        <v>#REF!</v>
      </c>
      <c r="E85" s="33">
        <f>NSQF!R85</f>
        <v>52</v>
      </c>
      <c r="F85" s="33" t="e">
        <f>'तृ. भाषा'!#REF!</f>
        <v>#REF!</v>
      </c>
      <c r="G85" s="33" t="e">
        <f>गणित!#REF!</f>
        <v>#REF!</v>
      </c>
      <c r="H85" s="33" t="e">
        <f>'विज्ञान '!#REF!</f>
        <v>#REF!</v>
      </c>
      <c r="I85" s="44" t="e">
        <f>'समाज शास्र'!#REF!</f>
        <v>#REF!</v>
      </c>
      <c r="J85" s="33" t="e">
        <f t="shared" si="5"/>
        <v>#REF!</v>
      </c>
      <c r="K85" s="49" t="e">
        <f t="shared" si="6"/>
        <v>#REF!</v>
      </c>
      <c r="L85" s="50" t="e">
        <f>RANK(K85,$K$10:$K$139,0)+COUNTIF($K$10:K85,K85)-1</f>
        <v>#REF!</v>
      </c>
      <c r="M85" s="33" t="e">
        <f>'आ.शा.शिक्षण'!#REF!</f>
        <v>#REF!</v>
      </c>
      <c r="N85" s="33" t="e">
        <f>जलसुरक्षा!#REF!</f>
        <v>#REF!</v>
      </c>
      <c r="O85" s="33" t="e">
        <f>संरक्षणशास्र!#REF!</f>
        <v>#REF!</v>
      </c>
      <c r="P85" s="33">
        <f t="shared" si="9"/>
        <v>0</v>
      </c>
      <c r="Q85" s="42" t="str">
        <f t="shared" si="7"/>
        <v>Pass</v>
      </c>
      <c r="R85" s="52"/>
      <c r="S85" s="7"/>
      <c r="T85" s="7"/>
      <c r="U85" s="7"/>
      <c r="V85" s="7"/>
      <c r="W85" s="7"/>
      <c r="X85" s="7"/>
      <c r="Y85" s="7"/>
      <c r="Z85" s="7"/>
      <c r="AA85" s="7"/>
    </row>
    <row r="86" spans="1:27" s="19" customFormat="1" ht="17.45" customHeight="1">
      <c r="A86" s="19" t="e">
        <f t="shared" si="8"/>
        <v>#REF!</v>
      </c>
      <c r="B86" s="24" t="e">
        <f>'विद्य्र्थ्याची माहिती'!#REF!</f>
        <v>#REF!</v>
      </c>
      <c r="C86" s="25" t="e">
        <f>'विद्य्र्थ्याची माहिती'!#REF!</f>
        <v>#REF!</v>
      </c>
      <c r="D86" s="33" t="e">
        <f>प्र.भाषा!#REF!</f>
        <v>#REF!</v>
      </c>
      <c r="E86" s="33">
        <f>NSQF!R86</f>
        <v>53</v>
      </c>
      <c r="F86" s="33" t="e">
        <f>'तृ. भाषा'!#REF!</f>
        <v>#REF!</v>
      </c>
      <c r="G86" s="33" t="e">
        <f>गणित!#REF!</f>
        <v>#REF!</v>
      </c>
      <c r="H86" s="33" t="e">
        <f>'विज्ञान '!#REF!</f>
        <v>#REF!</v>
      </c>
      <c r="I86" s="44" t="e">
        <f>'समाज शास्र'!#REF!</f>
        <v>#REF!</v>
      </c>
      <c r="J86" s="33" t="e">
        <f t="shared" si="5"/>
        <v>#REF!</v>
      </c>
      <c r="K86" s="49" t="e">
        <f t="shared" si="6"/>
        <v>#REF!</v>
      </c>
      <c r="L86" s="50" t="e">
        <f>RANK(K86,$K$10:$K$139,0)+COUNTIF($K$10:K86,K86)-1</f>
        <v>#REF!</v>
      </c>
      <c r="M86" s="33" t="e">
        <f>'आ.शा.शिक्षण'!#REF!</f>
        <v>#REF!</v>
      </c>
      <c r="N86" s="33" t="e">
        <f>जलसुरक्षा!#REF!</f>
        <v>#REF!</v>
      </c>
      <c r="O86" s="33" t="e">
        <f>संरक्षणशास्र!#REF!</f>
        <v>#REF!</v>
      </c>
      <c r="P86" s="33">
        <f t="shared" si="9"/>
        <v>0</v>
      </c>
      <c r="Q86" s="42" t="str">
        <f t="shared" si="7"/>
        <v>Pass</v>
      </c>
      <c r="R86" s="52"/>
      <c r="S86" s="7"/>
      <c r="T86" s="7"/>
      <c r="U86" s="7"/>
      <c r="V86" s="7"/>
      <c r="W86" s="7"/>
      <c r="X86" s="7"/>
      <c r="Y86" s="7"/>
      <c r="Z86" s="7"/>
      <c r="AA86" s="7"/>
    </row>
    <row r="87" spans="1:27" s="19" customFormat="1" ht="17.45" customHeight="1">
      <c r="A87" s="19" t="e">
        <f t="shared" si="8"/>
        <v>#REF!</v>
      </c>
      <c r="B87" s="24" t="e">
        <f>'विद्य्र्थ्याची माहिती'!#REF!</f>
        <v>#REF!</v>
      </c>
      <c r="C87" s="25" t="e">
        <f>'विद्य्र्थ्याची माहिती'!#REF!</f>
        <v>#REF!</v>
      </c>
      <c r="D87" s="33" t="e">
        <f>प्र.भाषा!#REF!</f>
        <v>#REF!</v>
      </c>
      <c r="E87" s="33">
        <f>NSQF!R87</f>
        <v>53</v>
      </c>
      <c r="F87" s="33" t="e">
        <f>'तृ. भाषा'!#REF!</f>
        <v>#REF!</v>
      </c>
      <c r="G87" s="33" t="e">
        <f>गणित!#REF!</f>
        <v>#REF!</v>
      </c>
      <c r="H87" s="33" t="e">
        <f>'विज्ञान '!#REF!</f>
        <v>#REF!</v>
      </c>
      <c r="I87" s="44" t="e">
        <f>'समाज शास्र'!#REF!</f>
        <v>#REF!</v>
      </c>
      <c r="J87" s="33" t="e">
        <f t="shared" si="5"/>
        <v>#REF!</v>
      </c>
      <c r="K87" s="49" t="e">
        <f t="shared" si="6"/>
        <v>#REF!</v>
      </c>
      <c r="L87" s="50" t="e">
        <f>RANK(K87,$K$10:$K$139,0)+COUNTIF($K$10:K87,K87)-1</f>
        <v>#REF!</v>
      </c>
      <c r="M87" s="33" t="e">
        <f>'आ.शा.शिक्षण'!#REF!</f>
        <v>#REF!</v>
      </c>
      <c r="N87" s="33" t="e">
        <f>जलसुरक्षा!#REF!</f>
        <v>#REF!</v>
      </c>
      <c r="O87" s="33" t="e">
        <f>संरक्षणशास्र!#REF!</f>
        <v>#REF!</v>
      </c>
      <c r="P87" s="33">
        <f t="shared" si="9"/>
        <v>0</v>
      </c>
      <c r="Q87" s="42" t="str">
        <f t="shared" si="7"/>
        <v>Pass</v>
      </c>
      <c r="R87" s="52"/>
      <c r="S87" s="7"/>
      <c r="T87" s="7"/>
      <c r="U87" s="7"/>
      <c r="V87" s="7"/>
      <c r="W87" s="7"/>
      <c r="X87" s="7"/>
      <c r="Y87" s="7"/>
      <c r="Z87" s="7"/>
      <c r="AA87" s="7"/>
    </row>
    <row r="88" spans="1:27" s="19" customFormat="1" ht="17.45" customHeight="1">
      <c r="A88" s="19" t="e">
        <f t="shared" si="8"/>
        <v>#REF!</v>
      </c>
      <c r="B88" s="24" t="e">
        <f>'विद्य्र्थ्याची माहिती'!#REF!</f>
        <v>#REF!</v>
      </c>
      <c r="C88" s="25" t="e">
        <f>'विद्य्र्थ्याची माहिती'!#REF!</f>
        <v>#REF!</v>
      </c>
      <c r="D88" s="33" t="e">
        <f>प्र.भाषा!#REF!</f>
        <v>#REF!</v>
      </c>
      <c r="E88" s="33">
        <f>NSQF!R88</f>
        <v>53</v>
      </c>
      <c r="F88" s="33" t="e">
        <f>'तृ. भाषा'!#REF!</f>
        <v>#REF!</v>
      </c>
      <c r="G88" s="33" t="e">
        <f>गणित!#REF!</f>
        <v>#REF!</v>
      </c>
      <c r="H88" s="33" t="e">
        <f>'विज्ञान '!#REF!</f>
        <v>#REF!</v>
      </c>
      <c r="I88" s="44" t="e">
        <f>'समाज शास्र'!#REF!</f>
        <v>#REF!</v>
      </c>
      <c r="J88" s="33" t="e">
        <f t="shared" si="5"/>
        <v>#REF!</v>
      </c>
      <c r="K88" s="49" t="e">
        <f t="shared" si="6"/>
        <v>#REF!</v>
      </c>
      <c r="L88" s="50" t="e">
        <f>RANK(K88,$K$10:$K$139,0)+COUNTIF($K$10:K88,K88)-1</f>
        <v>#REF!</v>
      </c>
      <c r="M88" s="33" t="e">
        <f>'आ.शा.शिक्षण'!#REF!</f>
        <v>#REF!</v>
      </c>
      <c r="N88" s="33" t="e">
        <f>जलसुरक्षा!#REF!</f>
        <v>#REF!</v>
      </c>
      <c r="O88" s="33" t="e">
        <f>संरक्षणशास्र!#REF!</f>
        <v>#REF!</v>
      </c>
      <c r="P88" s="33">
        <f t="shared" si="9"/>
        <v>0</v>
      </c>
      <c r="Q88" s="42" t="str">
        <f t="shared" si="7"/>
        <v>Pass</v>
      </c>
      <c r="R88" s="52"/>
      <c r="S88" s="7"/>
      <c r="T88" s="7"/>
      <c r="U88" s="7"/>
      <c r="V88" s="7"/>
      <c r="W88" s="7"/>
      <c r="X88" s="7"/>
      <c r="Y88" s="7"/>
      <c r="Z88" s="7"/>
      <c r="AA88" s="7"/>
    </row>
    <row r="89" spans="1:27" s="19" customFormat="1" ht="17.45" customHeight="1">
      <c r="A89" s="19" t="e">
        <f t="shared" si="8"/>
        <v>#REF!</v>
      </c>
      <c r="B89" s="24" t="e">
        <f>'विद्य्र्थ्याची माहिती'!#REF!</f>
        <v>#REF!</v>
      </c>
      <c r="C89" s="25" t="e">
        <f>'विद्य्र्थ्याची माहिती'!#REF!</f>
        <v>#REF!</v>
      </c>
      <c r="D89" s="33" t="e">
        <f>प्र.भाषा!#REF!</f>
        <v>#REF!</v>
      </c>
      <c r="E89" s="33">
        <f>NSQF!R89</f>
        <v>54</v>
      </c>
      <c r="F89" s="33" t="e">
        <f>'तृ. भाषा'!#REF!</f>
        <v>#REF!</v>
      </c>
      <c r="G89" s="33" t="e">
        <f>गणित!#REF!</f>
        <v>#REF!</v>
      </c>
      <c r="H89" s="33" t="e">
        <f>'विज्ञान '!#REF!</f>
        <v>#REF!</v>
      </c>
      <c r="I89" s="44" t="e">
        <f>'समाज शास्र'!#REF!</f>
        <v>#REF!</v>
      </c>
      <c r="J89" s="33" t="e">
        <f t="shared" si="5"/>
        <v>#REF!</v>
      </c>
      <c r="K89" s="49" t="e">
        <f t="shared" si="6"/>
        <v>#REF!</v>
      </c>
      <c r="L89" s="50" t="e">
        <f>RANK(K89,$K$10:$K$139,0)+COUNTIF($K$10:K89,K89)-1</f>
        <v>#REF!</v>
      </c>
      <c r="M89" s="33" t="e">
        <f>'आ.शा.शिक्षण'!#REF!</f>
        <v>#REF!</v>
      </c>
      <c r="N89" s="33" t="e">
        <f>जलसुरक्षा!#REF!</f>
        <v>#REF!</v>
      </c>
      <c r="O89" s="33" t="e">
        <f>संरक्षणशास्र!#REF!</f>
        <v>#REF!</v>
      </c>
      <c r="P89" s="33">
        <f t="shared" si="9"/>
        <v>0</v>
      </c>
      <c r="Q89" s="42" t="str">
        <f t="shared" si="7"/>
        <v>Pass</v>
      </c>
      <c r="R89" s="52"/>
      <c r="S89" s="7"/>
      <c r="T89" s="7"/>
      <c r="U89" s="7"/>
      <c r="V89" s="7"/>
      <c r="W89" s="7"/>
      <c r="X89" s="7"/>
      <c r="Y89" s="7"/>
      <c r="Z89" s="7"/>
      <c r="AA89" s="7"/>
    </row>
    <row r="90" spans="1:27" s="19" customFormat="1" ht="17.45" customHeight="1">
      <c r="A90" s="19" t="e">
        <f t="shared" si="8"/>
        <v>#REF!</v>
      </c>
      <c r="B90" s="24" t="e">
        <f>'विद्य्र्थ्याची माहिती'!#REF!</f>
        <v>#REF!</v>
      </c>
      <c r="C90" s="25" t="e">
        <f>'विद्य्र्थ्याची माहिती'!#REF!</f>
        <v>#REF!</v>
      </c>
      <c r="D90" s="33" t="e">
        <f>प्र.भाषा!#REF!</f>
        <v>#REF!</v>
      </c>
      <c r="E90" s="33">
        <f>NSQF!R90</f>
        <v>54</v>
      </c>
      <c r="F90" s="33" t="e">
        <f>'तृ. भाषा'!#REF!</f>
        <v>#REF!</v>
      </c>
      <c r="G90" s="33" t="e">
        <f>गणित!#REF!</f>
        <v>#REF!</v>
      </c>
      <c r="H90" s="33" t="e">
        <f>'विज्ञान '!#REF!</f>
        <v>#REF!</v>
      </c>
      <c r="I90" s="44" t="e">
        <f>'समाज शास्र'!#REF!</f>
        <v>#REF!</v>
      </c>
      <c r="J90" s="33" t="e">
        <f t="shared" si="5"/>
        <v>#REF!</v>
      </c>
      <c r="K90" s="49" t="e">
        <f t="shared" si="6"/>
        <v>#REF!</v>
      </c>
      <c r="L90" s="50" t="e">
        <f>RANK(K90,$K$10:$K$139,0)+COUNTIF($K$10:K90,K90)-1</f>
        <v>#REF!</v>
      </c>
      <c r="M90" s="33" t="e">
        <f>'आ.शा.शिक्षण'!#REF!</f>
        <v>#REF!</v>
      </c>
      <c r="N90" s="33" t="e">
        <f>जलसुरक्षा!#REF!</f>
        <v>#REF!</v>
      </c>
      <c r="O90" s="33" t="e">
        <f>संरक्षणशास्र!#REF!</f>
        <v>#REF!</v>
      </c>
      <c r="P90" s="33">
        <f t="shared" si="9"/>
        <v>0</v>
      </c>
      <c r="Q90" s="42" t="str">
        <f t="shared" si="7"/>
        <v>Pass</v>
      </c>
      <c r="R90" s="52"/>
      <c r="S90" s="7"/>
      <c r="T90" s="7"/>
      <c r="U90" s="7"/>
      <c r="V90" s="7"/>
      <c r="W90" s="7"/>
      <c r="X90" s="7"/>
      <c r="Y90" s="7"/>
      <c r="Z90" s="7"/>
      <c r="AA90" s="7"/>
    </row>
    <row r="91" spans="1:27" s="19" customFormat="1" ht="17.45" customHeight="1">
      <c r="A91" s="19" t="e">
        <f t="shared" si="8"/>
        <v>#REF!</v>
      </c>
      <c r="B91" s="24" t="e">
        <f>'विद्य्र्थ्याची माहिती'!#REF!</f>
        <v>#REF!</v>
      </c>
      <c r="C91" s="25" t="e">
        <f>'विद्य्र्थ्याची माहिती'!#REF!</f>
        <v>#REF!</v>
      </c>
      <c r="D91" s="33" t="e">
        <f>प्र.भाषा!#REF!</f>
        <v>#REF!</v>
      </c>
      <c r="E91" s="33">
        <f>NSQF!R91</f>
        <v>55</v>
      </c>
      <c r="F91" s="33" t="e">
        <f>'तृ. भाषा'!#REF!</f>
        <v>#REF!</v>
      </c>
      <c r="G91" s="33" t="e">
        <f>गणित!#REF!</f>
        <v>#REF!</v>
      </c>
      <c r="H91" s="33" t="e">
        <f>'विज्ञान '!#REF!</f>
        <v>#REF!</v>
      </c>
      <c r="I91" s="44" t="e">
        <f>'समाज शास्र'!#REF!</f>
        <v>#REF!</v>
      </c>
      <c r="J91" s="33" t="e">
        <f t="shared" si="5"/>
        <v>#REF!</v>
      </c>
      <c r="K91" s="49" t="e">
        <f t="shared" si="6"/>
        <v>#REF!</v>
      </c>
      <c r="L91" s="50" t="e">
        <f>RANK(K91,$K$10:$K$139,0)+COUNTIF($K$10:K91,K91)-1</f>
        <v>#REF!</v>
      </c>
      <c r="M91" s="33" t="e">
        <f>'आ.शा.शिक्षण'!#REF!</f>
        <v>#REF!</v>
      </c>
      <c r="N91" s="33" t="e">
        <f>जलसुरक्षा!#REF!</f>
        <v>#REF!</v>
      </c>
      <c r="O91" s="33" t="e">
        <f>संरक्षणशास्र!#REF!</f>
        <v>#REF!</v>
      </c>
      <c r="P91" s="33">
        <f t="shared" si="9"/>
        <v>0</v>
      </c>
      <c r="Q91" s="42" t="str">
        <f t="shared" si="7"/>
        <v>Pass</v>
      </c>
      <c r="R91" s="52"/>
      <c r="S91" s="7"/>
      <c r="T91" s="7"/>
      <c r="U91" s="7"/>
      <c r="V91" s="7"/>
      <c r="W91" s="7"/>
      <c r="X91" s="7"/>
      <c r="Y91" s="7"/>
      <c r="Z91" s="7"/>
      <c r="AA91" s="7"/>
    </row>
    <row r="92" spans="1:27" s="19" customFormat="1" ht="17.45" customHeight="1">
      <c r="A92" s="19" t="e">
        <f t="shared" si="8"/>
        <v>#REF!</v>
      </c>
      <c r="B92" s="24" t="e">
        <f>'विद्य्र्थ्याची माहिती'!#REF!</f>
        <v>#REF!</v>
      </c>
      <c r="C92" s="25" t="e">
        <f>'विद्य्र्थ्याची माहिती'!#REF!</f>
        <v>#REF!</v>
      </c>
      <c r="D92" s="33" t="e">
        <f>प्र.भाषा!#REF!</f>
        <v>#REF!</v>
      </c>
      <c r="E92" s="33">
        <f>NSQF!R92</f>
        <v>55</v>
      </c>
      <c r="F92" s="33" t="e">
        <f>'तृ. भाषा'!#REF!</f>
        <v>#REF!</v>
      </c>
      <c r="G92" s="33" t="e">
        <f>गणित!#REF!</f>
        <v>#REF!</v>
      </c>
      <c r="H92" s="33" t="e">
        <f>'विज्ञान '!#REF!</f>
        <v>#REF!</v>
      </c>
      <c r="I92" s="44" t="e">
        <f>'समाज शास्र'!#REF!</f>
        <v>#REF!</v>
      </c>
      <c r="J92" s="33" t="e">
        <f t="shared" si="5"/>
        <v>#REF!</v>
      </c>
      <c r="K92" s="49" t="e">
        <f t="shared" si="6"/>
        <v>#REF!</v>
      </c>
      <c r="L92" s="50" t="e">
        <f>RANK(K92,$K$10:$K$139,0)+COUNTIF($K$10:K92,K92)-1</f>
        <v>#REF!</v>
      </c>
      <c r="M92" s="33" t="e">
        <f>'आ.शा.शिक्षण'!#REF!</f>
        <v>#REF!</v>
      </c>
      <c r="N92" s="33" t="e">
        <f>जलसुरक्षा!#REF!</f>
        <v>#REF!</v>
      </c>
      <c r="O92" s="33" t="e">
        <f>संरक्षणशास्र!#REF!</f>
        <v>#REF!</v>
      </c>
      <c r="P92" s="33">
        <f t="shared" si="9"/>
        <v>0</v>
      </c>
      <c r="Q92" s="42" t="str">
        <f t="shared" si="7"/>
        <v>Pass</v>
      </c>
      <c r="R92" s="52"/>
      <c r="S92" s="7"/>
      <c r="T92" s="7"/>
      <c r="U92" s="7"/>
      <c r="V92" s="7"/>
      <c r="W92" s="7"/>
      <c r="X92" s="7"/>
      <c r="Y92" s="7"/>
      <c r="Z92" s="7"/>
      <c r="AA92" s="7"/>
    </row>
    <row r="93" spans="1:27" s="19" customFormat="1" ht="17.45" customHeight="1">
      <c r="A93" s="19" t="e">
        <f t="shared" si="8"/>
        <v>#REF!</v>
      </c>
      <c r="B93" s="24" t="e">
        <f>'विद्य्र्थ्याची माहिती'!#REF!</f>
        <v>#REF!</v>
      </c>
      <c r="C93" s="25" t="e">
        <f>'विद्य्र्थ्याची माहिती'!#REF!</f>
        <v>#REF!</v>
      </c>
      <c r="D93" s="33" t="e">
        <f>प्र.भाषा!#REF!</f>
        <v>#REF!</v>
      </c>
      <c r="E93" s="33">
        <f>NSQF!R93</f>
        <v>55</v>
      </c>
      <c r="F93" s="33" t="e">
        <f>'तृ. भाषा'!#REF!</f>
        <v>#REF!</v>
      </c>
      <c r="G93" s="33" t="e">
        <f>गणित!#REF!</f>
        <v>#REF!</v>
      </c>
      <c r="H93" s="33" t="e">
        <f>'विज्ञान '!#REF!</f>
        <v>#REF!</v>
      </c>
      <c r="I93" s="44" t="e">
        <f>'समाज शास्र'!#REF!</f>
        <v>#REF!</v>
      </c>
      <c r="J93" s="33" t="e">
        <f t="shared" si="5"/>
        <v>#REF!</v>
      </c>
      <c r="K93" s="49" t="e">
        <f t="shared" si="6"/>
        <v>#REF!</v>
      </c>
      <c r="L93" s="50" t="e">
        <f>RANK(K93,$K$10:$K$139,0)+COUNTIF($K$10:K93,K93)-1</f>
        <v>#REF!</v>
      </c>
      <c r="M93" s="33" t="e">
        <f>'आ.शा.शिक्षण'!#REF!</f>
        <v>#REF!</v>
      </c>
      <c r="N93" s="33" t="e">
        <f>जलसुरक्षा!#REF!</f>
        <v>#REF!</v>
      </c>
      <c r="O93" s="33" t="e">
        <f>संरक्षणशास्र!#REF!</f>
        <v>#REF!</v>
      </c>
      <c r="P93" s="33">
        <f t="shared" si="9"/>
        <v>0</v>
      </c>
      <c r="Q93" s="42" t="str">
        <f t="shared" si="7"/>
        <v>Pass</v>
      </c>
      <c r="R93" s="52"/>
      <c r="S93" s="7"/>
      <c r="T93" s="7"/>
      <c r="U93" s="7"/>
      <c r="V93" s="7"/>
      <c r="W93" s="7"/>
      <c r="X93" s="7"/>
      <c r="Y93" s="7"/>
      <c r="Z93" s="7"/>
      <c r="AA93" s="7"/>
    </row>
    <row r="94" spans="1:27" s="19" customFormat="1" ht="17.45" customHeight="1">
      <c r="A94" s="19" t="e">
        <f t="shared" si="8"/>
        <v>#REF!</v>
      </c>
      <c r="B94" s="24" t="e">
        <f>'विद्य्र्थ्याची माहिती'!#REF!</f>
        <v>#REF!</v>
      </c>
      <c r="C94" s="25" t="e">
        <f>'विद्य्र्थ्याची माहिती'!#REF!</f>
        <v>#REF!</v>
      </c>
      <c r="D94" s="33" t="e">
        <f>प्र.भाषा!#REF!</f>
        <v>#REF!</v>
      </c>
      <c r="E94" s="33">
        <f>NSQF!R94</f>
        <v>56</v>
      </c>
      <c r="F94" s="33" t="e">
        <f>'तृ. भाषा'!#REF!</f>
        <v>#REF!</v>
      </c>
      <c r="G94" s="33" t="e">
        <f>गणित!#REF!</f>
        <v>#REF!</v>
      </c>
      <c r="H94" s="33" t="e">
        <f>'विज्ञान '!#REF!</f>
        <v>#REF!</v>
      </c>
      <c r="I94" s="44" t="e">
        <f>'समाज शास्र'!#REF!</f>
        <v>#REF!</v>
      </c>
      <c r="J94" s="33" t="e">
        <f t="shared" si="5"/>
        <v>#REF!</v>
      </c>
      <c r="K94" s="49" t="e">
        <f t="shared" si="6"/>
        <v>#REF!</v>
      </c>
      <c r="L94" s="50" t="e">
        <f>RANK(K94,$K$10:$K$139,0)+COUNTIF($K$10:K94,K94)-1</f>
        <v>#REF!</v>
      </c>
      <c r="M94" s="33" t="e">
        <f>'आ.शा.शिक्षण'!#REF!</f>
        <v>#REF!</v>
      </c>
      <c r="N94" s="33" t="e">
        <f>जलसुरक्षा!#REF!</f>
        <v>#REF!</v>
      </c>
      <c r="O94" s="33" t="e">
        <f>संरक्षणशास्र!#REF!</f>
        <v>#REF!</v>
      </c>
      <c r="P94" s="33">
        <f t="shared" si="9"/>
        <v>0</v>
      </c>
      <c r="Q94" s="42" t="str">
        <f t="shared" si="7"/>
        <v>Pass</v>
      </c>
      <c r="R94" s="52"/>
      <c r="S94" s="7"/>
      <c r="T94" s="7"/>
      <c r="U94" s="7"/>
      <c r="V94" s="7"/>
      <c r="W94" s="7"/>
      <c r="X94" s="7"/>
      <c r="Y94" s="7"/>
      <c r="Z94" s="7"/>
      <c r="AA94" s="7"/>
    </row>
    <row r="95" spans="1:27" s="19" customFormat="1" ht="17.45" customHeight="1">
      <c r="A95" s="19" t="e">
        <f t="shared" si="8"/>
        <v>#REF!</v>
      </c>
      <c r="B95" s="24" t="e">
        <f>'विद्य्र्थ्याची माहिती'!#REF!</f>
        <v>#REF!</v>
      </c>
      <c r="C95" s="25" t="e">
        <f>'विद्य्र्थ्याची माहिती'!#REF!</f>
        <v>#REF!</v>
      </c>
      <c r="D95" s="33" t="e">
        <f>प्र.भाषा!#REF!</f>
        <v>#REF!</v>
      </c>
      <c r="E95" s="33">
        <f>NSQF!R95</f>
        <v>56</v>
      </c>
      <c r="F95" s="33" t="e">
        <f>'तृ. भाषा'!#REF!</f>
        <v>#REF!</v>
      </c>
      <c r="G95" s="33" t="e">
        <f>गणित!#REF!</f>
        <v>#REF!</v>
      </c>
      <c r="H95" s="33" t="e">
        <f>'विज्ञान '!#REF!</f>
        <v>#REF!</v>
      </c>
      <c r="I95" s="44" t="e">
        <f>'समाज शास्र'!#REF!</f>
        <v>#REF!</v>
      </c>
      <c r="J95" s="33" t="e">
        <f t="shared" si="5"/>
        <v>#REF!</v>
      </c>
      <c r="K95" s="49" t="e">
        <f t="shared" si="6"/>
        <v>#REF!</v>
      </c>
      <c r="L95" s="50" t="e">
        <f>RANK(K95,$K$10:$K$139,0)+COUNTIF($K$10:K95,K95)-1</f>
        <v>#REF!</v>
      </c>
      <c r="M95" s="33" t="e">
        <f>'आ.शा.शिक्षण'!#REF!</f>
        <v>#REF!</v>
      </c>
      <c r="N95" s="33" t="e">
        <f>जलसुरक्षा!#REF!</f>
        <v>#REF!</v>
      </c>
      <c r="O95" s="33" t="e">
        <f>संरक्षणशास्र!#REF!</f>
        <v>#REF!</v>
      </c>
      <c r="P95" s="33">
        <f t="shared" si="9"/>
        <v>0</v>
      </c>
      <c r="Q95" s="42" t="str">
        <f t="shared" si="7"/>
        <v>Pass</v>
      </c>
      <c r="R95" s="52"/>
      <c r="S95" s="7"/>
      <c r="T95" s="7"/>
      <c r="U95" s="7"/>
      <c r="V95" s="7"/>
      <c r="W95" s="7"/>
      <c r="X95" s="7"/>
      <c r="Y95" s="7"/>
      <c r="Z95" s="7"/>
      <c r="AA95" s="7"/>
    </row>
    <row r="96" spans="1:27" s="19" customFormat="1" ht="17.45" customHeight="1">
      <c r="A96" s="19" t="e">
        <f t="shared" si="8"/>
        <v>#REF!</v>
      </c>
      <c r="B96" s="24" t="e">
        <f>'विद्य्र्थ्याची माहिती'!#REF!</f>
        <v>#REF!</v>
      </c>
      <c r="C96" s="25" t="e">
        <f>'विद्य्र्थ्याची माहिती'!#REF!</f>
        <v>#REF!</v>
      </c>
      <c r="D96" s="33" t="e">
        <f>प्र.भाषा!#REF!</f>
        <v>#REF!</v>
      </c>
      <c r="E96" s="33">
        <f>NSQF!R96</f>
        <v>56</v>
      </c>
      <c r="F96" s="33" t="e">
        <f>'तृ. भाषा'!#REF!</f>
        <v>#REF!</v>
      </c>
      <c r="G96" s="33" t="e">
        <f>गणित!#REF!</f>
        <v>#REF!</v>
      </c>
      <c r="H96" s="33" t="e">
        <f>'विज्ञान '!#REF!</f>
        <v>#REF!</v>
      </c>
      <c r="I96" s="44" t="e">
        <f>'समाज शास्र'!#REF!</f>
        <v>#REF!</v>
      </c>
      <c r="J96" s="33" t="e">
        <f t="shared" si="5"/>
        <v>#REF!</v>
      </c>
      <c r="K96" s="49" t="e">
        <f t="shared" si="6"/>
        <v>#REF!</v>
      </c>
      <c r="L96" s="50" t="e">
        <f>RANK(K96,$K$10:$K$139,0)+COUNTIF($K$10:K96,K96)-1</f>
        <v>#REF!</v>
      </c>
      <c r="M96" s="33" t="e">
        <f>'आ.शा.शिक्षण'!#REF!</f>
        <v>#REF!</v>
      </c>
      <c r="N96" s="33" t="e">
        <f>जलसुरक्षा!#REF!</f>
        <v>#REF!</v>
      </c>
      <c r="O96" s="33" t="e">
        <f>संरक्षणशास्र!#REF!</f>
        <v>#REF!</v>
      </c>
      <c r="P96" s="33">
        <f t="shared" si="9"/>
        <v>0</v>
      </c>
      <c r="Q96" s="42" t="str">
        <f t="shared" si="7"/>
        <v>Pass</v>
      </c>
      <c r="R96" s="52"/>
      <c r="S96" s="7"/>
      <c r="T96" s="7"/>
      <c r="U96" s="7"/>
      <c r="V96" s="7"/>
      <c r="W96" s="7"/>
      <c r="X96" s="7"/>
      <c r="Y96" s="7"/>
      <c r="Z96" s="7"/>
      <c r="AA96" s="7"/>
    </row>
    <row r="97" spans="1:223" s="19" customFormat="1" ht="17.45" customHeight="1">
      <c r="A97" s="19" t="e">
        <f t="shared" si="8"/>
        <v>#REF!</v>
      </c>
      <c r="B97" s="24" t="e">
        <f>'विद्य्र्थ्याची माहिती'!#REF!</f>
        <v>#REF!</v>
      </c>
      <c r="C97" s="25" t="e">
        <f>'विद्य्र्थ्याची माहिती'!#REF!</f>
        <v>#REF!</v>
      </c>
      <c r="D97" s="33" t="e">
        <f>प्र.भाषा!#REF!</f>
        <v>#REF!</v>
      </c>
      <c r="E97" s="33">
        <f>NSQF!R97</f>
        <v>57</v>
      </c>
      <c r="F97" s="33" t="e">
        <f>'तृ. भाषा'!#REF!</f>
        <v>#REF!</v>
      </c>
      <c r="G97" s="33" t="e">
        <f>गणित!#REF!</f>
        <v>#REF!</v>
      </c>
      <c r="H97" s="33" t="e">
        <f>'विज्ञान '!#REF!</f>
        <v>#REF!</v>
      </c>
      <c r="I97" s="44" t="e">
        <f>'समाज शास्र'!#REF!</f>
        <v>#REF!</v>
      </c>
      <c r="J97" s="33" t="e">
        <f t="shared" si="5"/>
        <v>#REF!</v>
      </c>
      <c r="K97" s="49" t="e">
        <f t="shared" si="6"/>
        <v>#REF!</v>
      </c>
      <c r="L97" s="50" t="e">
        <f>RANK(K97,$K$10:$K$139,0)+COUNTIF($K$10:K97,K97)-1</f>
        <v>#REF!</v>
      </c>
      <c r="M97" s="33" t="e">
        <f>'आ.शा.शिक्षण'!#REF!</f>
        <v>#REF!</v>
      </c>
      <c r="N97" s="33" t="e">
        <f>जलसुरक्षा!#REF!</f>
        <v>#REF!</v>
      </c>
      <c r="O97" s="33" t="e">
        <f>संरक्षणशास्र!#REF!</f>
        <v>#REF!</v>
      </c>
      <c r="P97" s="33">
        <f t="shared" si="9"/>
        <v>0</v>
      </c>
      <c r="Q97" s="42" t="str">
        <f t="shared" si="7"/>
        <v>Pass</v>
      </c>
      <c r="R97" s="52"/>
      <c r="S97" s="7"/>
      <c r="T97" s="7"/>
      <c r="U97" s="7"/>
      <c r="V97" s="7"/>
      <c r="W97" s="7"/>
      <c r="X97" s="7"/>
      <c r="Y97" s="7"/>
      <c r="Z97" s="7"/>
      <c r="AA97" s="7"/>
    </row>
    <row r="98" spans="1:223" s="19" customFormat="1" ht="17.45" customHeight="1">
      <c r="A98" s="19" t="e">
        <f t="shared" si="8"/>
        <v>#REF!</v>
      </c>
      <c r="B98" s="24" t="e">
        <f>'विद्य्र्थ्याची माहिती'!#REF!</f>
        <v>#REF!</v>
      </c>
      <c r="C98" s="25" t="e">
        <f>'विद्य्र्थ्याची माहिती'!#REF!</f>
        <v>#REF!</v>
      </c>
      <c r="D98" s="33" t="e">
        <f>प्र.भाषा!#REF!</f>
        <v>#REF!</v>
      </c>
      <c r="E98" s="33">
        <f>NSQF!R98</f>
        <v>57</v>
      </c>
      <c r="F98" s="33" t="e">
        <f>'तृ. भाषा'!#REF!</f>
        <v>#REF!</v>
      </c>
      <c r="G98" s="33" t="e">
        <f>गणित!#REF!</f>
        <v>#REF!</v>
      </c>
      <c r="H98" s="33" t="e">
        <f>'विज्ञान '!#REF!</f>
        <v>#REF!</v>
      </c>
      <c r="I98" s="44" t="e">
        <f>'समाज शास्र'!#REF!</f>
        <v>#REF!</v>
      </c>
      <c r="J98" s="33" t="e">
        <f t="shared" si="5"/>
        <v>#REF!</v>
      </c>
      <c r="K98" s="49" t="e">
        <f t="shared" si="6"/>
        <v>#REF!</v>
      </c>
      <c r="L98" s="50" t="e">
        <f>RANK(K98,$K$10:$K$139,0)+COUNTIF($K$10:K98,K98)-1</f>
        <v>#REF!</v>
      </c>
      <c r="M98" s="33" t="e">
        <f>'आ.शा.शिक्षण'!#REF!</f>
        <v>#REF!</v>
      </c>
      <c r="N98" s="33" t="e">
        <f>जलसुरक्षा!#REF!</f>
        <v>#REF!</v>
      </c>
      <c r="O98" s="33" t="e">
        <f>संरक्षणशास्र!#REF!</f>
        <v>#REF!</v>
      </c>
      <c r="P98" s="33">
        <f t="shared" si="9"/>
        <v>0</v>
      </c>
      <c r="Q98" s="42" t="str">
        <f t="shared" si="7"/>
        <v>Pass</v>
      </c>
      <c r="R98" s="52"/>
      <c r="S98" s="7"/>
      <c r="T98" s="7"/>
      <c r="U98" s="7"/>
      <c r="V98" s="7"/>
      <c r="W98" s="7"/>
      <c r="X98" s="7"/>
      <c r="Y98" s="7"/>
      <c r="Z98" s="7"/>
      <c r="AA98" s="7"/>
    </row>
    <row r="99" spans="1:223" s="19" customFormat="1" ht="17.45" customHeight="1">
      <c r="A99" s="19" t="e">
        <f t="shared" si="8"/>
        <v>#REF!</v>
      </c>
      <c r="B99" s="24" t="e">
        <f>'विद्य्र्थ्याची माहिती'!#REF!</f>
        <v>#REF!</v>
      </c>
      <c r="C99" s="25" t="e">
        <f>'विद्य्र्थ्याची माहिती'!#REF!</f>
        <v>#REF!</v>
      </c>
      <c r="D99" s="33" t="e">
        <f>प्र.भाषा!#REF!</f>
        <v>#REF!</v>
      </c>
      <c r="E99" s="33">
        <f>NSQF!R99</f>
        <v>58</v>
      </c>
      <c r="F99" s="33" t="e">
        <f>'तृ. भाषा'!#REF!</f>
        <v>#REF!</v>
      </c>
      <c r="G99" s="33" t="e">
        <f>गणित!#REF!</f>
        <v>#REF!</v>
      </c>
      <c r="H99" s="33" t="e">
        <f>'विज्ञान '!#REF!</f>
        <v>#REF!</v>
      </c>
      <c r="I99" s="44" t="e">
        <f>'समाज शास्र'!#REF!</f>
        <v>#REF!</v>
      </c>
      <c r="J99" s="33" t="e">
        <f t="shared" si="5"/>
        <v>#REF!</v>
      </c>
      <c r="K99" s="49" t="e">
        <f t="shared" si="6"/>
        <v>#REF!</v>
      </c>
      <c r="L99" s="50" t="e">
        <f>RANK(K99,$K$10:$K$139,0)+COUNTIF($K$10:K99,K99)-1</f>
        <v>#REF!</v>
      </c>
      <c r="M99" s="33" t="e">
        <f>'आ.शा.शिक्षण'!#REF!</f>
        <v>#REF!</v>
      </c>
      <c r="N99" s="33" t="e">
        <f>जलसुरक्षा!#REF!</f>
        <v>#REF!</v>
      </c>
      <c r="O99" s="33" t="e">
        <f>संरक्षणशास्र!#REF!</f>
        <v>#REF!</v>
      </c>
      <c r="P99" s="33">
        <f t="shared" si="9"/>
        <v>0</v>
      </c>
      <c r="Q99" s="42" t="str">
        <f t="shared" si="7"/>
        <v>Pass</v>
      </c>
      <c r="R99" s="52"/>
      <c r="S99" s="7"/>
      <c r="T99" s="7"/>
      <c r="U99" s="7"/>
      <c r="V99" s="7"/>
      <c r="W99" s="7"/>
      <c r="X99" s="7"/>
      <c r="Y99" s="7"/>
      <c r="Z99" s="7"/>
      <c r="AA99" s="7"/>
    </row>
    <row r="100" spans="1:223" s="19" customFormat="1" ht="17.45" customHeight="1">
      <c r="A100" s="19" t="e">
        <f t="shared" si="8"/>
        <v>#REF!</v>
      </c>
      <c r="B100" s="24" t="e">
        <f>'विद्य्र्थ्याची माहिती'!#REF!</f>
        <v>#REF!</v>
      </c>
      <c r="C100" s="25" t="e">
        <f>'विद्य्र्थ्याची माहिती'!#REF!</f>
        <v>#REF!</v>
      </c>
      <c r="D100" s="33" t="e">
        <f>प्र.भाषा!#REF!</f>
        <v>#REF!</v>
      </c>
      <c r="E100" s="33">
        <f>NSQF!R100</f>
        <v>58</v>
      </c>
      <c r="F100" s="33" t="e">
        <f>'तृ. भाषा'!#REF!</f>
        <v>#REF!</v>
      </c>
      <c r="G100" s="33" t="e">
        <f>गणित!#REF!</f>
        <v>#REF!</v>
      </c>
      <c r="H100" s="33" t="e">
        <f>'विज्ञान '!#REF!</f>
        <v>#REF!</v>
      </c>
      <c r="I100" s="44" t="e">
        <f>'समाज शास्र'!#REF!</f>
        <v>#REF!</v>
      </c>
      <c r="J100" s="33" t="e">
        <f t="shared" si="5"/>
        <v>#REF!</v>
      </c>
      <c r="K100" s="49" t="e">
        <f t="shared" si="6"/>
        <v>#REF!</v>
      </c>
      <c r="L100" s="50" t="e">
        <f>RANK(K100,$K$10:$K$139,0)+COUNTIF($K$10:K100,K100)-1</f>
        <v>#REF!</v>
      </c>
      <c r="M100" s="33" t="e">
        <f>'आ.शा.शिक्षण'!#REF!</f>
        <v>#REF!</v>
      </c>
      <c r="N100" s="33" t="e">
        <f>जलसुरक्षा!#REF!</f>
        <v>#REF!</v>
      </c>
      <c r="O100" s="33" t="e">
        <f>संरक्षणशास्र!#REF!</f>
        <v>#REF!</v>
      </c>
      <c r="P100" s="33">
        <f t="shared" si="9"/>
        <v>0</v>
      </c>
      <c r="Q100" s="42" t="str">
        <f t="shared" si="7"/>
        <v>Pass</v>
      </c>
      <c r="R100" s="52"/>
      <c r="S100" s="7"/>
      <c r="T100" s="7"/>
      <c r="U100" s="7"/>
      <c r="V100" s="7"/>
      <c r="W100" s="7"/>
      <c r="X100" s="7"/>
      <c r="Y100" s="7"/>
      <c r="Z100" s="7"/>
      <c r="AA100" s="7"/>
    </row>
    <row r="101" spans="1:223" s="19" customFormat="1" ht="17.45" customHeight="1">
      <c r="A101" s="19" t="e">
        <f t="shared" si="8"/>
        <v>#REF!</v>
      </c>
      <c r="B101" s="24" t="e">
        <f>'विद्य्र्थ्याची माहिती'!#REF!</f>
        <v>#REF!</v>
      </c>
      <c r="C101" s="25" t="e">
        <f>'विद्य्र्थ्याची माहिती'!#REF!</f>
        <v>#REF!</v>
      </c>
      <c r="D101" s="33" t="e">
        <f>प्र.भाषा!#REF!</f>
        <v>#REF!</v>
      </c>
      <c r="E101" s="33">
        <f>NSQF!R101</f>
        <v>58</v>
      </c>
      <c r="F101" s="33" t="e">
        <f>'तृ. भाषा'!#REF!</f>
        <v>#REF!</v>
      </c>
      <c r="G101" s="33" t="e">
        <f>गणित!#REF!</f>
        <v>#REF!</v>
      </c>
      <c r="H101" s="33" t="e">
        <f>'विज्ञान '!#REF!</f>
        <v>#REF!</v>
      </c>
      <c r="I101" s="44" t="e">
        <f>'समाज शास्र'!#REF!</f>
        <v>#REF!</v>
      </c>
      <c r="J101" s="33" t="e">
        <f t="shared" si="5"/>
        <v>#REF!</v>
      </c>
      <c r="K101" s="49" t="e">
        <f t="shared" si="6"/>
        <v>#REF!</v>
      </c>
      <c r="L101" s="50" t="e">
        <f>RANK(K101,$K$10:$K$139,0)+COUNTIF($K$10:K101,K101)-1</f>
        <v>#REF!</v>
      </c>
      <c r="M101" s="33" t="e">
        <f>'आ.शा.शिक्षण'!#REF!</f>
        <v>#REF!</v>
      </c>
      <c r="N101" s="33" t="e">
        <f>जलसुरक्षा!#REF!</f>
        <v>#REF!</v>
      </c>
      <c r="O101" s="33" t="e">
        <f>संरक्षणशास्र!#REF!</f>
        <v>#REF!</v>
      </c>
      <c r="P101" s="33">
        <f t="shared" si="9"/>
        <v>0</v>
      </c>
      <c r="Q101" s="42" t="str">
        <f t="shared" si="7"/>
        <v>Pass</v>
      </c>
      <c r="R101" s="52"/>
      <c r="S101" s="7"/>
      <c r="T101" s="7"/>
      <c r="U101" s="7"/>
      <c r="V101" s="7"/>
      <c r="W101" s="7"/>
      <c r="X101" s="7"/>
      <c r="Y101" s="7"/>
      <c r="Z101" s="7"/>
      <c r="AA101" s="7"/>
    </row>
    <row r="102" spans="1:223" s="19" customFormat="1" ht="17.45" customHeight="1">
      <c r="A102" s="19" t="e">
        <f t="shared" si="8"/>
        <v>#REF!</v>
      </c>
      <c r="B102" s="24" t="e">
        <f>'विद्य्र्थ्याची माहिती'!#REF!</f>
        <v>#REF!</v>
      </c>
      <c r="C102" s="25" t="e">
        <f>'विद्य्र्थ्याची माहिती'!#REF!</f>
        <v>#REF!</v>
      </c>
      <c r="D102" s="33" t="e">
        <f>प्र.भाषा!#REF!</f>
        <v>#REF!</v>
      </c>
      <c r="E102" s="33">
        <f>NSQF!R102</f>
        <v>59</v>
      </c>
      <c r="F102" s="33" t="e">
        <f>'तृ. भाषा'!#REF!</f>
        <v>#REF!</v>
      </c>
      <c r="G102" s="33" t="e">
        <f>गणित!#REF!</f>
        <v>#REF!</v>
      </c>
      <c r="H102" s="33" t="e">
        <f>'विज्ञान '!#REF!</f>
        <v>#REF!</v>
      </c>
      <c r="I102" s="44" t="e">
        <f>'समाज शास्र'!#REF!</f>
        <v>#REF!</v>
      </c>
      <c r="J102" s="33" t="e">
        <f t="shared" si="5"/>
        <v>#REF!</v>
      </c>
      <c r="K102" s="49" t="e">
        <f t="shared" si="6"/>
        <v>#REF!</v>
      </c>
      <c r="L102" s="50" t="e">
        <f>RANK(K102,$K$10:$K$139,0)+COUNTIF($K$10:K102,K102)-1</f>
        <v>#REF!</v>
      </c>
      <c r="M102" s="33" t="e">
        <f>'आ.शा.शिक्षण'!#REF!</f>
        <v>#REF!</v>
      </c>
      <c r="N102" s="33" t="e">
        <f>जलसुरक्षा!#REF!</f>
        <v>#REF!</v>
      </c>
      <c r="O102" s="33" t="e">
        <f>संरक्षणशास्र!#REF!</f>
        <v>#REF!</v>
      </c>
      <c r="P102" s="33">
        <f t="shared" si="9"/>
        <v>0</v>
      </c>
      <c r="Q102" s="42" t="str">
        <f t="shared" si="7"/>
        <v>Pass</v>
      </c>
      <c r="R102" s="52"/>
      <c r="S102" s="7"/>
      <c r="T102" s="7"/>
      <c r="U102" s="7"/>
      <c r="V102" s="7"/>
      <c r="W102" s="7"/>
      <c r="X102" s="7"/>
      <c r="Y102" s="7"/>
      <c r="Z102" s="7"/>
      <c r="AA102" s="7"/>
    </row>
    <row r="103" spans="1:223" s="19" customFormat="1" ht="17.45" customHeight="1">
      <c r="A103" s="19" t="e">
        <f t="shared" si="8"/>
        <v>#REF!</v>
      </c>
      <c r="B103" s="24" t="e">
        <f>'विद्य्र्थ्याची माहिती'!#REF!</f>
        <v>#REF!</v>
      </c>
      <c r="C103" s="25" t="e">
        <f>'विद्य्र्थ्याची माहिती'!#REF!</f>
        <v>#REF!</v>
      </c>
      <c r="D103" s="33" t="e">
        <f>प्र.भाषा!#REF!</f>
        <v>#REF!</v>
      </c>
      <c r="E103" s="33">
        <f>NSQF!R103</f>
        <v>59</v>
      </c>
      <c r="F103" s="33" t="e">
        <f>'तृ. भाषा'!#REF!</f>
        <v>#REF!</v>
      </c>
      <c r="G103" s="33" t="e">
        <f>गणित!#REF!</f>
        <v>#REF!</v>
      </c>
      <c r="H103" s="33" t="e">
        <f>'विज्ञान '!#REF!</f>
        <v>#REF!</v>
      </c>
      <c r="I103" s="44" t="e">
        <f>'समाज शास्र'!#REF!</f>
        <v>#REF!</v>
      </c>
      <c r="J103" s="33" t="e">
        <f t="shared" si="5"/>
        <v>#REF!</v>
      </c>
      <c r="K103" s="49" t="e">
        <f t="shared" si="6"/>
        <v>#REF!</v>
      </c>
      <c r="L103" s="50" t="e">
        <f>RANK(K103,$K$10:$K$139,0)+COUNTIF($K$10:K103,K103)-1</f>
        <v>#REF!</v>
      </c>
      <c r="M103" s="33" t="e">
        <f>'आ.शा.शिक्षण'!#REF!</f>
        <v>#REF!</v>
      </c>
      <c r="N103" s="33" t="e">
        <f>जलसुरक्षा!#REF!</f>
        <v>#REF!</v>
      </c>
      <c r="O103" s="33" t="e">
        <f>संरक्षणशास्र!#REF!</f>
        <v>#REF!</v>
      </c>
      <c r="P103" s="33">
        <f t="shared" si="9"/>
        <v>0</v>
      </c>
      <c r="Q103" s="42" t="str">
        <f t="shared" si="7"/>
        <v>Pass</v>
      </c>
      <c r="R103" s="52"/>
      <c r="S103" s="7"/>
      <c r="T103" s="7"/>
      <c r="U103" s="7"/>
      <c r="V103" s="7"/>
      <c r="W103" s="7"/>
      <c r="X103" s="7"/>
      <c r="Y103" s="7"/>
      <c r="Z103" s="7"/>
      <c r="AA103" s="7"/>
    </row>
    <row r="104" spans="1:223" s="19" customFormat="1" ht="17.45" customHeight="1">
      <c r="A104" s="19" t="e">
        <f t="shared" si="8"/>
        <v>#REF!</v>
      </c>
      <c r="B104" s="24" t="e">
        <f>'विद्य्र्थ्याची माहिती'!#REF!</f>
        <v>#REF!</v>
      </c>
      <c r="C104" s="25" t="e">
        <f>'विद्य्र्थ्याची माहिती'!#REF!</f>
        <v>#REF!</v>
      </c>
      <c r="D104" s="33" t="e">
        <f>प्र.भाषा!#REF!</f>
        <v>#REF!</v>
      </c>
      <c r="E104" s="33">
        <f>NSQF!R104</f>
        <v>59</v>
      </c>
      <c r="F104" s="33" t="e">
        <f>'तृ. भाषा'!#REF!</f>
        <v>#REF!</v>
      </c>
      <c r="G104" s="33" t="e">
        <f>गणित!#REF!</f>
        <v>#REF!</v>
      </c>
      <c r="H104" s="33" t="e">
        <f>'विज्ञान '!#REF!</f>
        <v>#REF!</v>
      </c>
      <c r="I104" s="44" t="e">
        <f>'समाज शास्र'!#REF!</f>
        <v>#REF!</v>
      </c>
      <c r="J104" s="33" t="e">
        <f t="shared" si="5"/>
        <v>#REF!</v>
      </c>
      <c r="K104" s="49" t="e">
        <f t="shared" si="6"/>
        <v>#REF!</v>
      </c>
      <c r="L104" s="50" t="e">
        <f>RANK(K104,$K$10:$K$139,0)+COUNTIF($K$10:K104,K104)-1</f>
        <v>#REF!</v>
      </c>
      <c r="M104" s="33" t="e">
        <f>'आ.शा.शिक्षण'!#REF!</f>
        <v>#REF!</v>
      </c>
      <c r="N104" s="33" t="e">
        <f>जलसुरक्षा!#REF!</f>
        <v>#REF!</v>
      </c>
      <c r="O104" s="33" t="e">
        <f>संरक्षणशास्र!#REF!</f>
        <v>#REF!</v>
      </c>
      <c r="P104" s="33">
        <f t="shared" si="9"/>
        <v>0</v>
      </c>
      <c r="Q104" s="42" t="str">
        <f t="shared" si="7"/>
        <v>Pass</v>
      </c>
      <c r="R104" s="52"/>
      <c r="S104" s="7"/>
      <c r="T104" s="7"/>
      <c r="U104" s="7"/>
      <c r="V104" s="7"/>
      <c r="W104" s="7"/>
      <c r="X104" s="7"/>
      <c r="Y104" s="7"/>
      <c r="Z104" s="7"/>
      <c r="AA104" s="7"/>
    </row>
    <row r="105" spans="1:223" s="19" customFormat="1" ht="17.45" customHeight="1">
      <c r="A105" s="19" t="e">
        <f t="shared" si="8"/>
        <v>#REF!</v>
      </c>
      <c r="B105" s="24" t="e">
        <f>'विद्य्र्थ्याची माहिती'!#REF!</f>
        <v>#REF!</v>
      </c>
      <c r="C105" s="25" t="e">
        <f>'विद्य्र्थ्याची माहिती'!#REF!</f>
        <v>#REF!</v>
      </c>
      <c r="D105" s="33" t="e">
        <f>प्र.भाषा!#REF!</f>
        <v>#REF!</v>
      </c>
      <c r="E105" s="33">
        <f>NSQF!R105</f>
        <v>60</v>
      </c>
      <c r="F105" s="33" t="e">
        <f>'तृ. भाषा'!#REF!</f>
        <v>#REF!</v>
      </c>
      <c r="G105" s="33" t="e">
        <f>गणित!#REF!</f>
        <v>#REF!</v>
      </c>
      <c r="H105" s="33" t="e">
        <f>'विज्ञान '!#REF!</f>
        <v>#REF!</v>
      </c>
      <c r="I105" s="44" t="e">
        <f>'समाज शास्र'!#REF!</f>
        <v>#REF!</v>
      </c>
      <c r="J105" s="33" t="e">
        <f t="shared" si="5"/>
        <v>#REF!</v>
      </c>
      <c r="K105" s="49" t="e">
        <f t="shared" si="6"/>
        <v>#REF!</v>
      </c>
      <c r="L105" s="50" t="e">
        <f>RANK(K105,$K$10:$K$139,0)+COUNTIF($K$10:K105,K105)-1</f>
        <v>#REF!</v>
      </c>
      <c r="M105" s="33" t="e">
        <f>'आ.शा.शिक्षण'!#REF!</f>
        <v>#REF!</v>
      </c>
      <c r="N105" s="33" t="e">
        <f>जलसुरक्षा!#REF!</f>
        <v>#REF!</v>
      </c>
      <c r="O105" s="33" t="e">
        <f>संरक्षणशास्र!#REF!</f>
        <v>#REF!</v>
      </c>
      <c r="P105" s="33">
        <f t="shared" si="9"/>
        <v>0</v>
      </c>
      <c r="Q105" s="42" t="str">
        <f t="shared" si="7"/>
        <v>Pass</v>
      </c>
      <c r="R105" s="52"/>
      <c r="S105" s="7"/>
      <c r="T105" s="7"/>
      <c r="U105" s="7"/>
      <c r="V105" s="7"/>
      <c r="W105" s="7"/>
      <c r="X105" s="7"/>
      <c r="Y105" s="7"/>
      <c r="Z105" s="7"/>
      <c r="AA105" s="7"/>
    </row>
    <row r="106" spans="1:223" s="19" customFormat="1" ht="17.45" customHeight="1">
      <c r="A106" s="19" t="e">
        <f t="shared" si="8"/>
        <v>#REF!</v>
      </c>
      <c r="B106" s="24" t="e">
        <f>'विद्य्र्थ्याची माहिती'!#REF!</f>
        <v>#REF!</v>
      </c>
      <c r="C106" s="25" t="e">
        <f>'विद्य्र्थ्याची माहिती'!#REF!</f>
        <v>#REF!</v>
      </c>
      <c r="D106" s="33" t="e">
        <f>प्र.भाषा!#REF!</f>
        <v>#REF!</v>
      </c>
      <c r="E106" s="33">
        <f>NSQF!R106</f>
        <v>60</v>
      </c>
      <c r="F106" s="33" t="e">
        <f>'तृ. भाषा'!#REF!</f>
        <v>#REF!</v>
      </c>
      <c r="G106" s="33" t="e">
        <f>गणित!#REF!</f>
        <v>#REF!</v>
      </c>
      <c r="H106" s="33" t="e">
        <f>'विज्ञान '!#REF!</f>
        <v>#REF!</v>
      </c>
      <c r="I106" s="44" t="e">
        <f>'समाज शास्र'!#REF!</f>
        <v>#REF!</v>
      </c>
      <c r="J106" s="33" t="e">
        <f t="shared" si="5"/>
        <v>#REF!</v>
      </c>
      <c r="K106" s="49" t="e">
        <f t="shared" si="6"/>
        <v>#REF!</v>
      </c>
      <c r="L106" s="50" t="e">
        <f>RANK(K106,$K$10:$K$139,0)+COUNTIF($K$10:K106,K106)-1</f>
        <v>#REF!</v>
      </c>
      <c r="M106" s="33" t="e">
        <f>'आ.शा.शिक्षण'!#REF!</f>
        <v>#REF!</v>
      </c>
      <c r="N106" s="33" t="e">
        <f>जलसुरक्षा!#REF!</f>
        <v>#REF!</v>
      </c>
      <c r="O106" s="33" t="e">
        <f>संरक्षणशास्र!#REF!</f>
        <v>#REF!</v>
      </c>
      <c r="P106" s="33">
        <f t="shared" si="9"/>
        <v>0</v>
      </c>
      <c r="Q106" s="42" t="str">
        <f t="shared" si="7"/>
        <v>Pass</v>
      </c>
      <c r="R106" s="52"/>
      <c r="S106" s="7"/>
      <c r="T106" s="7"/>
      <c r="U106" s="7"/>
      <c r="V106" s="7"/>
      <c r="W106" s="7"/>
      <c r="X106" s="7"/>
      <c r="Y106" s="7"/>
      <c r="Z106" s="7"/>
      <c r="AA106" s="7"/>
    </row>
    <row r="107" spans="1:223" s="19" customFormat="1" ht="17.45" customHeight="1">
      <c r="A107" s="19" t="e">
        <f t="shared" si="8"/>
        <v>#REF!</v>
      </c>
      <c r="B107" s="24" t="e">
        <f>'विद्य्र्थ्याची माहिती'!#REF!</f>
        <v>#REF!</v>
      </c>
      <c r="C107" s="25" t="e">
        <f>'विद्य्र्थ्याची माहिती'!#REF!</f>
        <v>#REF!</v>
      </c>
      <c r="D107" s="33" t="e">
        <f>प्र.भाषा!#REF!</f>
        <v>#REF!</v>
      </c>
      <c r="E107" s="33">
        <f>NSQF!R107</f>
        <v>61</v>
      </c>
      <c r="F107" s="33" t="e">
        <f>'तृ. भाषा'!#REF!</f>
        <v>#REF!</v>
      </c>
      <c r="G107" s="33" t="e">
        <f>गणित!#REF!</f>
        <v>#REF!</v>
      </c>
      <c r="H107" s="33" t="e">
        <f>'विज्ञान '!#REF!</f>
        <v>#REF!</v>
      </c>
      <c r="I107" s="44" t="e">
        <f>'समाज शास्र'!#REF!</f>
        <v>#REF!</v>
      </c>
      <c r="J107" s="33" t="e">
        <f t="shared" si="5"/>
        <v>#REF!</v>
      </c>
      <c r="K107" s="49" t="e">
        <f t="shared" si="6"/>
        <v>#REF!</v>
      </c>
      <c r="L107" s="50" t="e">
        <f>RANK(K107,$K$10:$K$139,0)+COUNTIF($K$10:K107,K107)-1</f>
        <v>#REF!</v>
      </c>
      <c r="M107" s="33" t="e">
        <f>'आ.शा.शिक्षण'!#REF!</f>
        <v>#REF!</v>
      </c>
      <c r="N107" s="33" t="e">
        <f>जलसुरक्षा!#REF!</f>
        <v>#REF!</v>
      </c>
      <c r="O107" s="33" t="e">
        <f>संरक्षणशास्र!#REF!</f>
        <v>#REF!</v>
      </c>
      <c r="P107" s="33">
        <f t="shared" si="9"/>
        <v>0</v>
      </c>
      <c r="Q107" s="42" t="str">
        <f t="shared" si="7"/>
        <v>Pass</v>
      </c>
      <c r="R107" s="52"/>
      <c r="S107" s="7"/>
      <c r="T107" s="7"/>
      <c r="U107" s="7"/>
      <c r="V107" s="7"/>
      <c r="W107" s="7"/>
      <c r="X107" s="7"/>
      <c r="Y107" s="7"/>
      <c r="Z107" s="7"/>
      <c r="AA107" s="7"/>
    </row>
    <row r="108" spans="1:223" s="19" customFormat="1" ht="17.45" customHeight="1">
      <c r="A108" s="19" t="e">
        <f t="shared" si="8"/>
        <v>#REF!</v>
      </c>
      <c r="B108" s="24" t="e">
        <f>'विद्य्र्थ्याची माहिती'!#REF!</f>
        <v>#REF!</v>
      </c>
      <c r="C108" s="25" t="e">
        <f>'विद्य्र्थ्याची माहिती'!#REF!</f>
        <v>#REF!</v>
      </c>
      <c r="D108" s="33" t="e">
        <f>प्र.भाषा!#REF!</f>
        <v>#REF!</v>
      </c>
      <c r="E108" s="33">
        <f>NSQF!R108</f>
        <v>61</v>
      </c>
      <c r="F108" s="33" t="e">
        <f>'तृ. भाषा'!#REF!</f>
        <v>#REF!</v>
      </c>
      <c r="G108" s="33" t="e">
        <f>गणित!#REF!</f>
        <v>#REF!</v>
      </c>
      <c r="H108" s="33" t="e">
        <f>'विज्ञान '!#REF!</f>
        <v>#REF!</v>
      </c>
      <c r="I108" s="44" t="e">
        <f>'समाज शास्र'!#REF!</f>
        <v>#REF!</v>
      </c>
      <c r="J108" s="33" t="e">
        <f t="shared" si="5"/>
        <v>#REF!</v>
      </c>
      <c r="K108" s="49" t="e">
        <f t="shared" si="6"/>
        <v>#REF!</v>
      </c>
      <c r="L108" s="50" t="e">
        <f>RANK(K108,$K$10:$K$139,0)+COUNTIF($K$10:K108,K108)-1</f>
        <v>#REF!</v>
      </c>
      <c r="M108" s="33" t="e">
        <f>'आ.शा.शिक्षण'!#REF!</f>
        <v>#REF!</v>
      </c>
      <c r="N108" s="33" t="e">
        <f>जलसुरक्षा!#REF!</f>
        <v>#REF!</v>
      </c>
      <c r="O108" s="33" t="e">
        <f>संरक्षणशास्र!#REF!</f>
        <v>#REF!</v>
      </c>
      <c r="P108" s="33">
        <f t="shared" si="9"/>
        <v>0</v>
      </c>
      <c r="Q108" s="42" t="str">
        <f t="shared" si="7"/>
        <v>Pass</v>
      </c>
      <c r="R108" s="52"/>
      <c r="S108" s="7"/>
      <c r="T108" s="7"/>
      <c r="U108" s="7"/>
      <c r="V108" s="7"/>
      <c r="W108" s="7"/>
      <c r="X108" s="7"/>
      <c r="Y108" s="7"/>
      <c r="Z108" s="7"/>
      <c r="AA108" s="7"/>
    </row>
    <row r="109" spans="1:223" s="19" customFormat="1" ht="17.45" customHeight="1">
      <c r="A109" s="19" t="e">
        <f t="shared" si="8"/>
        <v>#REF!</v>
      </c>
      <c r="B109" s="24" t="e">
        <f>'विद्य्र्थ्याची माहिती'!#REF!</f>
        <v>#REF!</v>
      </c>
      <c r="C109" s="25" t="e">
        <f>'विद्य्र्थ्याची माहिती'!#REF!</f>
        <v>#REF!</v>
      </c>
      <c r="D109" s="33" t="e">
        <f>प्र.भाषा!#REF!</f>
        <v>#REF!</v>
      </c>
      <c r="E109" s="33">
        <f>NSQF!R109</f>
        <v>61</v>
      </c>
      <c r="F109" s="33" t="e">
        <f>'तृ. भाषा'!#REF!</f>
        <v>#REF!</v>
      </c>
      <c r="G109" s="33" t="e">
        <f>गणित!#REF!</f>
        <v>#REF!</v>
      </c>
      <c r="H109" s="33" t="e">
        <f>'विज्ञान '!#REF!</f>
        <v>#REF!</v>
      </c>
      <c r="I109" s="44" t="e">
        <f>'समाज शास्र'!#REF!</f>
        <v>#REF!</v>
      </c>
      <c r="J109" s="33" t="e">
        <f t="shared" si="5"/>
        <v>#REF!</v>
      </c>
      <c r="K109" s="49" t="e">
        <f t="shared" si="6"/>
        <v>#REF!</v>
      </c>
      <c r="L109" s="50" t="e">
        <f>RANK(K109,$K$10:$K$139,0)+COUNTIF($K$10:K109,K109)-1</f>
        <v>#REF!</v>
      </c>
      <c r="M109" s="33" t="e">
        <f>'आ.शा.शिक्षण'!#REF!</f>
        <v>#REF!</v>
      </c>
      <c r="N109" s="33" t="e">
        <f>जलसुरक्षा!#REF!</f>
        <v>#REF!</v>
      </c>
      <c r="O109" s="33" t="e">
        <f>संरक्षणशास्र!#REF!</f>
        <v>#REF!</v>
      </c>
      <c r="P109" s="33">
        <f t="shared" si="9"/>
        <v>0</v>
      </c>
      <c r="Q109" s="42" t="str">
        <f t="shared" si="7"/>
        <v>Pass</v>
      </c>
      <c r="R109" s="52"/>
      <c r="S109" s="7"/>
      <c r="T109" s="7"/>
      <c r="U109" s="7"/>
      <c r="V109" s="7"/>
      <c r="W109" s="7"/>
      <c r="X109" s="7"/>
      <c r="Y109" s="7"/>
      <c r="Z109" s="7"/>
      <c r="AA109" s="7"/>
    </row>
    <row r="110" spans="1:223" s="30" customFormat="1" ht="17.45" customHeight="1">
      <c r="A110" s="19" t="e">
        <f t="shared" si="8"/>
        <v>#REF!</v>
      </c>
      <c r="B110" s="24" t="e">
        <f>'विद्य्र्थ्याची माहिती'!#REF!</f>
        <v>#REF!</v>
      </c>
      <c r="C110" s="25" t="e">
        <f>'विद्य्र्थ्याची माहिती'!#REF!</f>
        <v>#REF!</v>
      </c>
      <c r="D110" s="33" t="e">
        <f>प्र.भाषा!#REF!</f>
        <v>#REF!</v>
      </c>
      <c r="E110" s="33">
        <f>NSQF!R110</f>
        <v>62</v>
      </c>
      <c r="F110" s="33" t="e">
        <f>'तृ. भाषा'!#REF!</f>
        <v>#REF!</v>
      </c>
      <c r="G110" s="33" t="e">
        <f>गणित!#REF!</f>
        <v>#REF!</v>
      </c>
      <c r="H110" s="33" t="e">
        <f>'विज्ञान '!#REF!</f>
        <v>#REF!</v>
      </c>
      <c r="I110" s="44" t="e">
        <f>'समाज शास्र'!#REF!</f>
        <v>#REF!</v>
      </c>
      <c r="J110" s="33" t="e">
        <f t="shared" si="5"/>
        <v>#REF!</v>
      </c>
      <c r="K110" s="49" t="e">
        <f t="shared" si="6"/>
        <v>#REF!</v>
      </c>
      <c r="L110" s="50" t="e">
        <f>RANK(K110,$K$10:$K$139,0)+COUNTIF($K$10:K110,K110)-1</f>
        <v>#REF!</v>
      </c>
      <c r="M110" s="33" t="e">
        <f>'आ.शा.शिक्षण'!#REF!</f>
        <v>#REF!</v>
      </c>
      <c r="N110" s="33" t="e">
        <f>जलसुरक्षा!#REF!</f>
        <v>#REF!</v>
      </c>
      <c r="O110" s="33" t="e">
        <f>संरक्षणशास्र!#REF!</f>
        <v>#REF!</v>
      </c>
      <c r="P110" s="33">
        <f t="shared" si="9"/>
        <v>0</v>
      </c>
      <c r="Q110" s="42" t="str">
        <f t="shared" si="7"/>
        <v>Pass</v>
      </c>
      <c r="R110" s="52"/>
      <c r="S110" s="7"/>
      <c r="T110" s="7"/>
      <c r="U110" s="7"/>
      <c r="V110" s="7"/>
      <c r="W110" s="7"/>
      <c r="X110" s="7"/>
      <c r="Y110" s="7"/>
      <c r="Z110" s="7"/>
      <c r="AA110" s="7"/>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c r="HO110" s="19"/>
    </row>
    <row r="111" spans="1:223" s="30" customFormat="1" ht="17.45" customHeight="1">
      <c r="A111" s="19" t="e">
        <f t="shared" si="8"/>
        <v>#REF!</v>
      </c>
      <c r="B111" s="24" t="e">
        <f>'विद्य्र्थ्याची माहिती'!#REF!</f>
        <v>#REF!</v>
      </c>
      <c r="C111" s="25" t="e">
        <f>'विद्य्र्थ्याची माहिती'!#REF!</f>
        <v>#REF!</v>
      </c>
      <c r="D111" s="33" t="e">
        <f>प्र.भाषा!#REF!</f>
        <v>#REF!</v>
      </c>
      <c r="E111" s="33">
        <f>NSQF!R111</f>
        <v>62</v>
      </c>
      <c r="F111" s="33" t="e">
        <f>'तृ. भाषा'!#REF!</f>
        <v>#REF!</v>
      </c>
      <c r="G111" s="33" t="e">
        <f>गणित!#REF!</f>
        <v>#REF!</v>
      </c>
      <c r="H111" s="33" t="e">
        <f>'विज्ञान '!#REF!</f>
        <v>#REF!</v>
      </c>
      <c r="I111" s="44" t="e">
        <f>'समाज शास्र'!#REF!</f>
        <v>#REF!</v>
      </c>
      <c r="J111" s="33" t="e">
        <f t="shared" si="5"/>
        <v>#REF!</v>
      </c>
      <c r="K111" s="49" t="e">
        <f t="shared" si="6"/>
        <v>#REF!</v>
      </c>
      <c r="L111" s="50" t="e">
        <f>RANK(K111,$K$10:$K$139,0)+COUNTIF($K$10:K111,K111)-1</f>
        <v>#REF!</v>
      </c>
      <c r="M111" s="33" t="e">
        <f>'आ.शा.शिक्षण'!#REF!</f>
        <v>#REF!</v>
      </c>
      <c r="N111" s="33" t="e">
        <f>जलसुरक्षा!#REF!</f>
        <v>#REF!</v>
      </c>
      <c r="O111" s="33" t="e">
        <f>संरक्षणशास्र!#REF!</f>
        <v>#REF!</v>
      </c>
      <c r="P111" s="33">
        <f t="shared" si="9"/>
        <v>0</v>
      </c>
      <c r="Q111" s="42" t="str">
        <f t="shared" si="7"/>
        <v>Pass</v>
      </c>
      <c r="R111" s="52"/>
      <c r="S111" s="7"/>
      <c r="T111" s="7"/>
      <c r="U111" s="7"/>
      <c r="V111" s="7"/>
      <c r="W111" s="7"/>
      <c r="X111" s="7"/>
      <c r="Y111" s="7"/>
      <c r="Z111" s="7"/>
      <c r="AA111" s="7"/>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c r="HO111" s="19"/>
    </row>
    <row r="112" spans="1:223" s="30" customFormat="1" ht="17.45" customHeight="1">
      <c r="A112" s="19" t="e">
        <f t="shared" si="8"/>
        <v>#REF!</v>
      </c>
      <c r="B112" s="24" t="e">
        <f>'विद्य्र्थ्याची माहिती'!#REF!</f>
        <v>#REF!</v>
      </c>
      <c r="C112" s="25" t="e">
        <f>'विद्य्र्थ्याची माहिती'!#REF!</f>
        <v>#REF!</v>
      </c>
      <c r="D112" s="33" t="e">
        <f>प्र.भाषा!#REF!</f>
        <v>#REF!</v>
      </c>
      <c r="E112" s="33">
        <f>NSQF!R112</f>
        <v>62</v>
      </c>
      <c r="F112" s="33" t="e">
        <f>'तृ. भाषा'!#REF!</f>
        <v>#REF!</v>
      </c>
      <c r="G112" s="33" t="e">
        <f>गणित!#REF!</f>
        <v>#REF!</v>
      </c>
      <c r="H112" s="33" t="e">
        <f>'विज्ञान '!#REF!</f>
        <v>#REF!</v>
      </c>
      <c r="I112" s="44" t="e">
        <f>'समाज शास्र'!#REF!</f>
        <v>#REF!</v>
      </c>
      <c r="J112" s="33" t="e">
        <f t="shared" si="5"/>
        <v>#REF!</v>
      </c>
      <c r="K112" s="49" t="e">
        <f t="shared" si="6"/>
        <v>#REF!</v>
      </c>
      <c r="L112" s="50" t="e">
        <f>RANK(K112,$K$10:$K$139,0)+COUNTIF($K$10:K112,K112)-1</f>
        <v>#REF!</v>
      </c>
      <c r="M112" s="33" t="e">
        <f>'आ.शा.शिक्षण'!#REF!</f>
        <v>#REF!</v>
      </c>
      <c r="N112" s="33" t="e">
        <f>जलसुरक्षा!#REF!</f>
        <v>#REF!</v>
      </c>
      <c r="O112" s="33" t="e">
        <f>संरक्षणशास्र!#REF!</f>
        <v>#REF!</v>
      </c>
      <c r="P112" s="33">
        <f t="shared" si="9"/>
        <v>0</v>
      </c>
      <c r="Q112" s="42" t="str">
        <f t="shared" si="7"/>
        <v>Pass</v>
      </c>
      <c r="R112" s="52"/>
      <c r="S112" s="7"/>
      <c r="T112" s="7"/>
      <c r="U112" s="7"/>
      <c r="V112" s="7"/>
      <c r="W112" s="7"/>
      <c r="X112" s="7"/>
      <c r="Y112" s="7"/>
      <c r="Z112" s="7"/>
      <c r="AA112" s="7"/>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c r="HO112" s="19"/>
    </row>
    <row r="113" spans="1:223" s="30" customFormat="1" ht="17.45" customHeight="1">
      <c r="A113" s="19" t="e">
        <f t="shared" si="8"/>
        <v>#REF!</v>
      </c>
      <c r="B113" s="24" t="e">
        <f>'विद्य्र्थ्याची माहिती'!#REF!</f>
        <v>#REF!</v>
      </c>
      <c r="C113" s="25" t="e">
        <f>'विद्य्र्थ्याची माहिती'!#REF!</f>
        <v>#REF!</v>
      </c>
      <c r="D113" s="33" t="e">
        <f>प्र.भाषा!#REF!</f>
        <v>#REF!</v>
      </c>
      <c r="E113" s="33">
        <f>NSQF!R113</f>
        <v>63</v>
      </c>
      <c r="F113" s="33" t="e">
        <f>'तृ. भाषा'!#REF!</f>
        <v>#REF!</v>
      </c>
      <c r="G113" s="33" t="e">
        <f>गणित!#REF!</f>
        <v>#REF!</v>
      </c>
      <c r="H113" s="33" t="e">
        <f>'विज्ञान '!#REF!</f>
        <v>#REF!</v>
      </c>
      <c r="I113" s="44" t="e">
        <f>'समाज शास्र'!#REF!</f>
        <v>#REF!</v>
      </c>
      <c r="J113" s="33" t="e">
        <f t="shared" si="5"/>
        <v>#REF!</v>
      </c>
      <c r="K113" s="49" t="e">
        <f t="shared" si="6"/>
        <v>#REF!</v>
      </c>
      <c r="L113" s="50" t="e">
        <f>RANK(K113,$K$10:$K$139,0)+COUNTIF($K$10:K113,K113)-1</f>
        <v>#REF!</v>
      </c>
      <c r="M113" s="33" t="e">
        <f>'आ.शा.शिक्षण'!#REF!</f>
        <v>#REF!</v>
      </c>
      <c r="N113" s="33" t="e">
        <f>जलसुरक्षा!#REF!</f>
        <v>#REF!</v>
      </c>
      <c r="O113" s="33" t="e">
        <f>संरक्षणशास्र!#REF!</f>
        <v>#REF!</v>
      </c>
      <c r="P113" s="33">
        <f t="shared" si="9"/>
        <v>0</v>
      </c>
      <c r="Q113" s="42" t="str">
        <f t="shared" si="7"/>
        <v>Pass</v>
      </c>
      <c r="R113" s="52"/>
      <c r="S113" s="7"/>
      <c r="T113" s="7"/>
      <c r="U113" s="7"/>
      <c r="V113" s="7"/>
      <c r="W113" s="7"/>
      <c r="X113" s="7"/>
      <c r="Y113" s="7"/>
      <c r="Z113" s="7"/>
      <c r="AA113" s="7"/>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c r="HO113" s="19"/>
    </row>
    <row r="114" spans="1:223" s="30" customFormat="1" ht="17.45" customHeight="1">
      <c r="A114" s="19" t="e">
        <f t="shared" si="8"/>
        <v>#REF!</v>
      </c>
      <c r="B114" s="24" t="e">
        <f>'विद्य्र्थ्याची माहिती'!#REF!</f>
        <v>#REF!</v>
      </c>
      <c r="C114" s="25" t="e">
        <f>'विद्य्र्थ्याची माहिती'!#REF!</f>
        <v>#REF!</v>
      </c>
      <c r="D114" s="33" t="e">
        <f>प्र.भाषा!#REF!</f>
        <v>#REF!</v>
      </c>
      <c r="E114" s="33">
        <f>NSQF!R114</f>
        <v>63</v>
      </c>
      <c r="F114" s="33" t="e">
        <f>'तृ. भाषा'!#REF!</f>
        <v>#REF!</v>
      </c>
      <c r="G114" s="33" t="e">
        <f>गणित!#REF!</f>
        <v>#REF!</v>
      </c>
      <c r="H114" s="33" t="e">
        <f>'विज्ञान '!#REF!</f>
        <v>#REF!</v>
      </c>
      <c r="I114" s="44" t="e">
        <f>'समाज शास्र'!#REF!</f>
        <v>#REF!</v>
      </c>
      <c r="J114" s="33" t="e">
        <f t="shared" si="5"/>
        <v>#REF!</v>
      </c>
      <c r="K114" s="49" t="e">
        <f t="shared" si="6"/>
        <v>#REF!</v>
      </c>
      <c r="L114" s="50" t="e">
        <f>RANK(K114,$K$10:$K$139,0)+COUNTIF($K$10:K114,K114)-1</f>
        <v>#REF!</v>
      </c>
      <c r="M114" s="33" t="e">
        <f>'आ.शा.शिक्षण'!#REF!</f>
        <v>#REF!</v>
      </c>
      <c r="N114" s="33" t="e">
        <f>जलसुरक्षा!#REF!</f>
        <v>#REF!</v>
      </c>
      <c r="O114" s="33" t="e">
        <f>संरक्षणशास्र!#REF!</f>
        <v>#REF!</v>
      </c>
      <c r="P114" s="33">
        <f t="shared" si="9"/>
        <v>0</v>
      </c>
      <c r="Q114" s="42" t="str">
        <f t="shared" si="7"/>
        <v>Pass</v>
      </c>
      <c r="R114" s="52"/>
      <c r="S114" s="7"/>
      <c r="T114" s="7"/>
      <c r="U114" s="7"/>
      <c r="V114" s="7"/>
      <c r="W114" s="7"/>
      <c r="X114" s="7"/>
      <c r="Y114" s="7"/>
      <c r="Z114" s="7"/>
      <c r="AA114" s="7"/>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c r="HO114" s="19"/>
    </row>
    <row r="115" spans="1:223" s="30" customFormat="1" ht="17.45" customHeight="1">
      <c r="A115" s="19" t="e">
        <f t="shared" si="8"/>
        <v>#REF!</v>
      </c>
      <c r="B115" s="24" t="e">
        <f>'विद्य्र्थ्याची माहिती'!#REF!</f>
        <v>#REF!</v>
      </c>
      <c r="C115" s="25" t="e">
        <f>'विद्य्र्थ्याची माहिती'!#REF!</f>
        <v>#REF!</v>
      </c>
      <c r="D115" s="33" t="e">
        <f>प्र.भाषा!#REF!</f>
        <v>#REF!</v>
      </c>
      <c r="E115" s="33">
        <f>NSQF!R115</f>
        <v>64</v>
      </c>
      <c r="F115" s="33" t="e">
        <f>'तृ. भाषा'!#REF!</f>
        <v>#REF!</v>
      </c>
      <c r="G115" s="33" t="e">
        <f>गणित!#REF!</f>
        <v>#REF!</v>
      </c>
      <c r="H115" s="33" t="e">
        <f>'विज्ञान '!#REF!</f>
        <v>#REF!</v>
      </c>
      <c r="I115" s="44" t="e">
        <f>'समाज शास्र'!#REF!</f>
        <v>#REF!</v>
      </c>
      <c r="J115" s="33" t="e">
        <f t="shared" si="5"/>
        <v>#REF!</v>
      </c>
      <c r="K115" s="49" t="e">
        <f t="shared" si="6"/>
        <v>#REF!</v>
      </c>
      <c r="L115" s="50" t="e">
        <f>RANK(K115,$K$10:$K$139,0)+COUNTIF($K$10:K115,K115)-1</f>
        <v>#REF!</v>
      </c>
      <c r="M115" s="33" t="e">
        <f>'आ.शा.शिक्षण'!#REF!</f>
        <v>#REF!</v>
      </c>
      <c r="N115" s="33" t="e">
        <f>जलसुरक्षा!#REF!</f>
        <v>#REF!</v>
      </c>
      <c r="O115" s="33" t="e">
        <f>संरक्षणशास्र!#REF!</f>
        <v>#REF!</v>
      </c>
      <c r="P115" s="33">
        <f t="shared" si="9"/>
        <v>0</v>
      </c>
      <c r="Q115" s="42" t="str">
        <f t="shared" si="7"/>
        <v>Pass</v>
      </c>
      <c r="R115" s="52"/>
      <c r="S115" s="7"/>
      <c r="T115" s="7"/>
      <c r="U115" s="7"/>
      <c r="V115" s="7"/>
      <c r="W115" s="7"/>
      <c r="X115" s="7"/>
      <c r="Y115" s="7"/>
      <c r="Z115" s="7"/>
      <c r="AA115" s="7"/>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c r="HO115" s="19"/>
    </row>
    <row r="116" spans="1:223" s="30" customFormat="1" ht="17.45" customHeight="1">
      <c r="A116" s="19" t="e">
        <f t="shared" si="8"/>
        <v>#REF!</v>
      </c>
      <c r="B116" s="24" t="e">
        <f>'विद्य्र्थ्याची माहिती'!#REF!</f>
        <v>#REF!</v>
      </c>
      <c r="C116" s="25" t="e">
        <f>'विद्य्र्थ्याची माहिती'!#REF!</f>
        <v>#REF!</v>
      </c>
      <c r="D116" s="33" t="e">
        <f>प्र.भाषा!#REF!</f>
        <v>#REF!</v>
      </c>
      <c r="E116" s="33">
        <f>NSQF!R116</f>
        <v>64</v>
      </c>
      <c r="F116" s="33" t="e">
        <f>'तृ. भाषा'!#REF!</f>
        <v>#REF!</v>
      </c>
      <c r="G116" s="33" t="e">
        <f>गणित!#REF!</f>
        <v>#REF!</v>
      </c>
      <c r="H116" s="33" t="e">
        <f>'विज्ञान '!#REF!</f>
        <v>#REF!</v>
      </c>
      <c r="I116" s="44" t="e">
        <f>'समाज शास्र'!#REF!</f>
        <v>#REF!</v>
      </c>
      <c r="J116" s="33" t="e">
        <f t="shared" si="5"/>
        <v>#REF!</v>
      </c>
      <c r="K116" s="49" t="e">
        <f t="shared" si="6"/>
        <v>#REF!</v>
      </c>
      <c r="L116" s="50" t="e">
        <f>RANK(K116,$K$10:$K$139,0)+COUNTIF($K$10:K116,K116)-1</f>
        <v>#REF!</v>
      </c>
      <c r="M116" s="33" t="e">
        <f>'आ.शा.शिक्षण'!#REF!</f>
        <v>#REF!</v>
      </c>
      <c r="N116" s="33" t="e">
        <f>जलसुरक्षा!#REF!</f>
        <v>#REF!</v>
      </c>
      <c r="O116" s="33" t="e">
        <f>संरक्षणशास्र!#REF!</f>
        <v>#REF!</v>
      </c>
      <c r="P116" s="33">
        <f t="shared" si="9"/>
        <v>0</v>
      </c>
      <c r="Q116" s="42" t="str">
        <f t="shared" si="7"/>
        <v>Pass</v>
      </c>
      <c r="R116" s="52"/>
      <c r="S116" s="7"/>
      <c r="T116" s="7"/>
      <c r="U116" s="7"/>
      <c r="V116" s="7"/>
      <c r="W116" s="7"/>
      <c r="X116" s="7"/>
      <c r="Y116" s="7"/>
      <c r="Z116" s="7"/>
      <c r="AA116" s="7"/>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c r="HO116" s="19"/>
    </row>
    <row r="117" spans="1:223" s="30" customFormat="1" ht="17.45" customHeight="1">
      <c r="A117" s="19" t="e">
        <f t="shared" si="8"/>
        <v>#REF!</v>
      </c>
      <c r="B117" s="24" t="e">
        <f>'विद्य्र्थ्याची माहिती'!#REF!</f>
        <v>#REF!</v>
      </c>
      <c r="C117" s="25" t="e">
        <f>'विद्य्र्थ्याची माहिती'!#REF!</f>
        <v>#REF!</v>
      </c>
      <c r="D117" s="33" t="e">
        <f>प्र.भाषा!#REF!</f>
        <v>#REF!</v>
      </c>
      <c r="E117" s="33">
        <f>NSQF!R117</f>
        <v>64</v>
      </c>
      <c r="F117" s="33" t="e">
        <f>'तृ. भाषा'!#REF!</f>
        <v>#REF!</v>
      </c>
      <c r="G117" s="33" t="e">
        <f>गणित!#REF!</f>
        <v>#REF!</v>
      </c>
      <c r="H117" s="33" t="e">
        <f>'विज्ञान '!#REF!</f>
        <v>#REF!</v>
      </c>
      <c r="I117" s="44" t="e">
        <f>'समाज शास्र'!#REF!</f>
        <v>#REF!</v>
      </c>
      <c r="J117" s="33" t="e">
        <f t="shared" si="5"/>
        <v>#REF!</v>
      </c>
      <c r="K117" s="49" t="e">
        <f t="shared" si="6"/>
        <v>#REF!</v>
      </c>
      <c r="L117" s="50" t="e">
        <f>RANK(K117,$K$10:$K$139,0)+COUNTIF($K$10:K117,K117)-1</f>
        <v>#REF!</v>
      </c>
      <c r="M117" s="33" t="e">
        <f>'आ.शा.शिक्षण'!#REF!</f>
        <v>#REF!</v>
      </c>
      <c r="N117" s="33" t="e">
        <f>जलसुरक्षा!#REF!</f>
        <v>#REF!</v>
      </c>
      <c r="O117" s="33" t="e">
        <f>संरक्षणशास्र!#REF!</f>
        <v>#REF!</v>
      </c>
      <c r="P117" s="33">
        <f t="shared" si="9"/>
        <v>0</v>
      </c>
      <c r="Q117" s="42" t="str">
        <f t="shared" si="7"/>
        <v>Pass</v>
      </c>
      <c r="R117" s="52"/>
      <c r="S117" s="7"/>
      <c r="T117" s="7"/>
      <c r="U117" s="7"/>
      <c r="V117" s="7"/>
      <c r="W117" s="7"/>
      <c r="X117" s="7"/>
      <c r="Y117" s="7"/>
      <c r="Z117" s="7"/>
      <c r="AA117" s="7"/>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c r="HO117" s="19"/>
    </row>
    <row r="118" spans="1:223" s="30" customFormat="1" ht="17.45" customHeight="1">
      <c r="A118" s="19" t="e">
        <f t="shared" si="8"/>
        <v>#REF!</v>
      </c>
      <c r="B118" s="24" t="e">
        <f>'विद्य्र्थ्याची माहिती'!#REF!</f>
        <v>#REF!</v>
      </c>
      <c r="C118" s="25" t="e">
        <f>'विद्य्र्थ्याची माहिती'!#REF!</f>
        <v>#REF!</v>
      </c>
      <c r="D118" s="33" t="e">
        <f>प्र.भाषा!#REF!</f>
        <v>#REF!</v>
      </c>
      <c r="E118" s="33">
        <f>NSQF!R118</f>
        <v>65</v>
      </c>
      <c r="F118" s="33" t="e">
        <f>'तृ. भाषा'!#REF!</f>
        <v>#REF!</v>
      </c>
      <c r="G118" s="33" t="e">
        <f>गणित!#REF!</f>
        <v>#REF!</v>
      </c>
      <c r="H118" s="33" t="e">
        <f>'विज्ञान '!#REF!</f>
        <v>#REF!</v>
      </c>
      <c r="I118" s="44" t="e">
        <f>'समाज शास्र'!#REF!</f>
        <v>#REF!</v>
      </c>
      <c r="J118" s="33" t="e">
        <f t="shared" si="5"/>
        <v>#REF!</v>
      </c>
      <c r="K118" s="49" t="e">
        <f t="shared" si="6"/>
        <v>#REF!</v>
      </c>
      <c r="L118" s="50" t="e">
        <f>RANK(K118,$K$10:$K$139,0)+COUNTIF($K$10:K118,K118)-1</f>
        <v>#REF!</v>
      </c>
      <c r="M118" s="33" t="e">
        <f>'आ.शा.शिक्षण'!#REF!</f>
        <v>#REF!</v>
      </c>
      <c r="N118" s="33" t="e">
        <f>जलसुरक्षा!#REF!</f>
        <v>#REF!</v>
      </c>
      <c r="O118" s="33" t="e">
        <f>संरक्षणशास्र!#REF!</f>
        <v>#REF!</v>
      </c>
      <c r="P118" s="33">
        <f t="shared" si="9"/>
        <v>0</v>
      </c>
      <c r="Q118" s="42" t="str">
        <f t="shared" si="7"/>
        <v>Pass</v>
      </c>
      <c r="R118" s="52"/>
      <c r="S118" s="7"/>
      <c r="T118" s="7"/>
      <c r="U118" s="7"/>
      <c r="V118" s="7"/>
      <c r="W118" s="7"/>
      <c r="X118" s="7"/>
      <c r="Y118" s="7"/>
      <c r="Z118" s="7"/>
      <c r="AA118" s="7"/>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c r="HO118" s="19"/>
    </row>
    <row r="119" spans="1:223" s="30" customFormat="1" ht="17.45" customHeight="1">
      <c r="A119" s="19" t="e">
        <f t="shared" si="8"/>
        <v>#REF!</v>
      </c>
      <c r="B119" s="24" t="e">
        <f>'विद्य्र्थ्याची माहिती'!#REF!</f>
        <v>#REF!</v>
      </c>
      <c r="C119" s="25" t="e">
        <f>'विद्य्र्थ्याची माहिती'!#REF!</f>
        <v>#REF!</v>
      </c>
      <c r="D119" s="33" t="e">
        <f>प्र.भाषा!#REF!</f>
        <v>#REF!</v>
      </c>
      <c r="E119" s="33">
        <f>NSQF!R119</f>
        <v>65</v>
      </c>
      <c r="F119" s="33" t="e">
        <f>'तृ. भाषा'!#REF!</f>
        <v>#REF!</v>
      </c>
      <c r="G119" s="33" t="e">
        <f>गणित!#REF!</f>
        <v>#REF!</v>
      </c>
      <c r="H119" s="33" t="e">
        <f>'विज्ञान '!#REF!</f>
        <v>#REF!</v>
      </c>
      <c r="I119" s="44" t="e">
        <f>'समाज शास्र'!#REF!</f>
        <v>#REF!</v>
      </c>
      <c r="J119" s="33" t="e">
        <f t="shared" si="5"/>
        <v>#REF!</v>
      </c>
      <c r="K119" s="49" t="e">
        <f t="shared" si="6"/>
        <v>#REF!</v>
      </c>
      <c r="L119" s="50" t="e">
        <f>RANK(K119,$K$10:$K$139,0)+COUNTIF($K$10:K119,K119)-1</f>
        <v>#REF!</v>
      </c>
      <c r="M119" s="33" t="e">
        <f>'आ.शा.शिक्षण'!#REF!</f>
        <v>#REF!</v>
      </c>
      <c r="N119" s="33" t="e">
        <f>जलसुरक्षा!#REF!</f>
        <v>#REF!</v>
      </c>
      <c r="O119" s="33" t="e">
        <f>संरक्षणशास्र!#REF!</f>
        <v>#REF!</v>
      </c>
      <c r="P119" s="33">
        <f t="shared" si="9"/>
        <v>0</v>
      </c>
      <c r="Q119" s="42" t="str">
        <f t="shared" si="7"/>
        <v>Pass</v>
      </c>
      <c r="R119" s="52"/>
      <c r="S119" s="7"/>
      <c r="T119" s="7"/>
      <c r="U119" s="7"/>
      <c r="V119" s="7"/>
      <c r="W119" s="7"/>
      <c r="X119" s="7"/>
      <c r="Y119" s="7"/>
      <c r="Z119" s="7"/>
      <c r="AA119" s="7"/>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c r="HO119" s="19"/>
    </row>
    <row r="120" spans="1:223" s="30" customFormat="1" ht="17.45" customHeight="1">
      <c r="A120" s="19" t="e">
        <f t="shared" si="8"/>
        <v>#REF!</v>
      </c>
      <c r="B120" s="24" t="e">
        <f>'विद्य्र्थ्याची माहिती'!#REF!</f>
        <v>#REF!</v>
      </c>
      <c r="C120" s="25" t="e">
        <f>'विद्य्र्थ्याची माहिती'!#REF!</f>
        <v>#REF!</v>
      </c>
      <c r="D120" s="33" t="e">
        <f>प्र.भाषा!#REF!</f>
        <v>#REF!</v>
      </c>
      <c r="E120" s="33">
        <f>NSQF!R120</f>
        <v>65</v>
      </c>
      <c r="F120" s="33" t="e">
        <f>'तृ. भाषा'!#REF!</f>
        <v>#REF!</v>
      </c>
      <c r="G120" s="33" t="e">
        <f>गणित!#REF!</f>
        <v>#REF!</v>
      </c>
      <c r="H120" s="33" t="e">
        <f>'विज्ञान '!#REF!</f>
        <v>#REF!</v>
      </c>
      <c r="I120" s="44" t="e">
        <f>'समाज शास्र'!#REF!</f>
        <v>#REF!</v>
      </c>
      <c r="J120" s="33" t="e">
        <f t="shared" si="5"/>
        <v>#REF!</v>
      </c>
      <c r="K120" s="49" t="e">
        <f t="shared" si="6"/>
        <v>#REF!</v>
      </c>
      <c r="L120" s="50" t="e">
        <f>RANK(K120,$K$10:$K$139,0)+COUNTIF($K$10:K120,K120)-1</f>
        <v>#REF!</v>
      </c>
      <c r="M120" s="33" t="e">
        <f>'आ.शा.शिक्षण'!#REF!</f>
        <v>#REF!</v>
      </c>
      <c r="N120" s="33" t="e">
        <f>जलसुरक्षा!#REF!</f>
        <v>#REF!</v>
      </c>
      <c r="O120" s="33" t="e">
        <f>संरक्षणशास्र!#REF!</f>
        <v>#REF!</v>
      </c>
      <c r="P120" s="33">
        <f t="shared" si="9"/>
        <v>0</v>
      </c>
      <c r="Q120" s="42" t="str">
        <f t="shared" si="7"/>
        <v>Pass</v>
      </c>
      <c r="R120" s="52"/>
      <c r="S120" s="7"/>
      <c r="T120" s="7"/>
      <c r="U120" s="7"/>
      <c r="V120" s="7"/>
      <c r="W120" s="7"/>
      <c r="X120" s="7"/>
      <c r="Y120" s="7"/>
      <c r="Z120" s="7"/>
      <c r="AA120" s="7"/>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c r="HO120" s="19"/>
    </row>
    <row r="121" spans="1:223" s="30" customFormat="1" ht="17.45" customHeight="1">
      <c r="A121" s="19" t="e">
        <f t="shared" si="8"/>
        <v>#REF!</v>
      </c>
      <c r="B121" s="24" t="e">
        <f>'विद्य्र्थ्याची माहिती'!#REF!</f>
        <v>#REF!</v>
      </c>
      <c r="C121" s="25" t="e">
        <f>'विद्य्र्थ्याची माहिती'!#REF!</f>
        <v>#REF!</v>
      </c>
      <c r="D121" s="33" t="e">
        <f>प्र.भाषा!#REF!</f>
        <v>#REF!</v>
      </c>
      <c r="E121" s="33">
        <f>NSQF!R121</f>
        <v>66</v>
      </c>
      <c r="F121" s="33" t="e">
        <f>'तृ. भाषा'!#REF!</f>
        <v>#REF!</v>
      </c>
      <c r="G121" s="33" t="e">
        <f>गणित!#REF!</f>
        <v>#REF!</v>
      </c>
      <c r="H121" s="33" t="e">
        <f>'विज्ञान '!#REF!</f>
        <v>#REF!</v>
      </c>
      <c r="I121" s="44" t="e">
        <f>'समाज शास्र'!#REF!</f>
        <v>#REF!</v>
      </c>
      <c r="J121" s="33" t="e">
        <f t="shared" si="5"/>
        <v>#REF!</v>
      </c>
      <c r="K121" s="49" t="e">
        <f t="shared" si="6"/>
        <v>#REF!</v>
      </c>
      <c r="L121" s="50" t="e">
        <f>RANK(K121,$K$10:$K$139,0)+COUNTIF($K$10:K121,K121)-1</f>
        <v>#REF!</v>
      </c>
      <c r="M121" s="33" t="e">
        <f>'आ.शा.शिक्षण'!#REF!</f>
        <v>#REF!</v>
      </c>
      <c r="N121" s="33" t="e">
        <f>जलसुरक्षा!#REF!</f>
        <v>#REF!</v>
      </c>
      <c r="O121" s="33" t="e">
        <f>संरक्षणशास्र!#REF!</f>
        <v>#REF!</v>
      </c>
      <c r="P121" s="33">
        <f t="shared" si="9"/>
        <v>0</v>
      </c>
      <c r="Q121" s="42" t="str">
        <f t="shared" si="7"/>
        <v>Pass</v>
      </c>
      <c r="R121" s="52"/>
      <c r="S121" s="7"/>
      <c r="T121" s="7"/>
      <c r="U121" s="7"/>
      <c r="V121" s="7"/>
      <c r="W121" s="7"/>
      <c r="X121" s="7"/>
      <c r="Y121" s="7"/>
      <c r="Z121" s="7"/>
      <c r="AA121" s="7"/>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c r="HO121" s="19"/>
    </row>
    <row r="122" spans="1:223" s="30" customFormat="1" ht="17.45" customHeight="1">
      <c r="A122" s="19" t="e">
        <f t="shared" si="8"/>
        <v>#REF!</v>
      </c>
      <c r="B122" s="24" t="e">
        <f>'विद्य्र्थ्याची माहिती'!#REF!</f>
        <v>#REF!</v>
      </c>
      <c r="C122" s="25" t="e">
        <f>'विद्य्र्थ्याची माहिती'!#REF!</f>
        <v>#REF!</v>
      </c>
      <c r="D122" s="33" t="e">
        <f>प्र.भाषा!#REF!</f>
        <v>#REF!</v>
      </c>
      <c r="E122" s="33">
        <f>NSQF!R122</f>
        <v>66</v>
      </c>
      <c r="F122" s="33" t="e">
        <f>'तृ. भाषा'!#REF!</f>
        <v>#REF!</v>
      </c>
      <c r="G122" s="33" t="e">
        <f>गणित!#REF!</f>
        <v>#REF!</v>
      </c>
      <c r="H122" s="33" t="e">
        <f>'विज्ञान '!#REF!</f>
        <v>#REF!</v>
      </c>
      <c r="I122" s="44" t="e">
        <f>'समाज शास्र'!#REF!</f>
        <v>#REF!</v>
      </c>
      <c r="J122" s="33" t="e">
        <f t="shared" si="5"/>
        <v>#REF!</v>
      </c>
      <c r="K122" s="49" t="e">
        <f t="shared" si="6"/>
        <v>#REF!</v>
      </c>
      <c r="L122" s="50" t="e">
        <f>RANK(K122,$K$10:$K$139,0)+COUNTIF($K$10:K122,K122)-1</f>
        <v>#REF!</v>
      </c>
      <c r="M122" s="33" t="e">
        <f>'आ.शा.शिक्षण'!#REF!</f>
        <v>#REF!</v>
      </c>
      <c r="N122" s="33" t="e">
        <f>जलसुरक्षा!#REF!</f>
        <v>#REF!</v>
      </c>
      <c r="O122" s="33" t="e">
        <f>संरक्षणशास्र!#REF!</f>
        <v>#REF!</v>
      </c>
      <c r="P122" s="33">
        <f t="shared" si="9"/>
        <v>0</v>
      </c>
      <c r="Q122" s="42" t="str">
        <f t="shared" si="7"/>
        <v>Pass</v>
      </c>
      <c r="R122" s="52"/>
      <c r="S122" s="7"/>
      <c r="T122" s="7"/>
      <c r="U122" s="7"/>
      <c r="V122" s="7"/>
      <c r="W122" s="7"/>
      <c r="X122" s="7"/>
      <c r="Y122" s="7"/>
      <c r="Z122" s="7"/>
      <c r="AA122" s="7"/>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c r="HO122" s="19"/>
    </row>
    <row r="123" spans="1:223" s="30" customFormat="1" ht="17.45" customHeight="1">
      <c r="A123" s="19" t="e">
        <f t="shared" si="8"/>
        <v>#REF!</v>
      </c>
      <c r="B123" s="24" t="e">
        <f>'विद्य्र्थ्याची माहिती'!#REF!</f>
        <v>#REF!</v>
      </c>
      <c r="C123" s="25" t="e">
        <f>'विद्य्र्थ्याची माहिती'!#REF!</f>
        <v>#REF!</v>
      </c>
      <c r="D123" s="33" t="e">
        <f>प्र.भाषा!#REF!</f>
        <v>#REF!</v>
      </c>
      <c r="E123" s="33">
        <f>NSQF!R123</f>
        <v>67</v>
      </c>
      <c r="F123" s="33" t="e">
        <f>'तृ. भाषा'!#REF!</f>
        <v>#REF!</v>
      </c>
      <c r="G123" s="33" t="e">
        <f>गणित!#REF!</f>
        <v>#REF!</v>
      </c>
      <c r="H123" s="33" t="e">
        <f>'विज्ञान '!#REF!</f>
        <v>#REF!</v>
      </c>
      <c r="I123" s="44" t="e">
        <f>'समाज शास्र'!#REF!</f>
        <v>#REF!</v>
      </c>
      <c r="J123" s="33" t="e">
        <f t="shared" si="5"/>
        <v>#REF!</v>
      </c>
      <c r="K123" s="49" t="e">
        <f t="shared" si="6"/>
        <v>#REF!</v>
      </c>
      <c r="L123" s="50" t="e">
        <f>RANK(K123,$K$10:$K$139,0)+COUNTIF($K$10:K123,K123)-1</f>
        <v>#REF!</v>
      </c>
      <c r="M123" s="33" t="e">
        <f>'आ.शा.शिक्षण'!#REF!</f>
        <v>#REF!</v>
      </c>
      <c r="N123" s="33" t="e">
        <f>जलसुरक्षा!#REF!</f>
        <v>#REF!</v>
      </c>
      <c r="O123" s="33" t="e">
        <f>संरक्षणशास्र!#REF!</f>
        <v>#REF!</v>
      </c>
      <c r="P123" s="33">
        <f t="shared" si="9"/>
        <v>0</v>
      </c>
      <c r="Q123" s="42" t="str">
        <f t="shared" si="7"/>
        <v>Pass</v>
      </c>
      <c r="R123" s="52"/>
      <c r="S123" s="7"/>
      <c r="T123" s="7"/>
      <c r="U123" s="7"/>
      <c r="V123" s="7"/>
      <c r="W123" s="7"/>
      <c r="X123" s="7"/>
      <c r="Y123" s="7"/>
      <c r="Z123" s="7"/>
      <c r="AA123" s="7"/>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c r="HO123" s="19"/>
    </row>
    <row r="124" spans="1:223" s="30" customFormat="1" ht="17.45" customHeight="1">
      <c r="A124" s="19" t="e">
        <f t="shared" si="8"/>
        <v>#REF!</v>
      </c>
      <c r="B124" s="24" t="e">
        <f>'विद्य्र्थ्याची माहिती'!#REF!</f>
        <v>#REF!</v>
      </c>
      <c r="C124" s="25" t="e">
        <f>'विद्य्र्थ्याची माहिती'!#REF!</f>
        <v>#REF!</v>
      </c>
      <c r="D124" s="33" t="e">
        <f>प्र.भाषा!#REF!</f>
        <v>#REF!</v>
      </c>
      <c r="E124" s="33">
        <f>NSQF!R124</f>
        <v>67</v>
      </c>
      <c r="F124" s="33" t="e">
        <f>'तृ. भाषा'!#REF!</f>
        <v>#REF!</v>
      </c>
      <c r="G124" s="33" t="e">
        <f>गणित!#REF!</f>
        <v>#REF!</v>
      </c>
      <c r="H124" s="33" t="e">
        <f>'विज्ञान '!#REF!</f>
        <v>#REF!</v>
      </c>
      <c r="I124" s="44" t="e">
        <f>'समाज शास्र'!#REF!</f>
        <v>#REF!</v>
      </c>
      <c r="J124" s="33" t="e">
        <f t="shared" si="5"/>
        <v>#REF!</v>
      </c>
      <c r="K124" s="49" t="e">
        <f t="shared" si="6"/>
        <v>#REF!</v>
      </c>
      <c r="L124" s="50" t="e">
        <f>RANK(K124,$K$10:$K$139,0)+COUNTIF($K$10:K124,K124)-1</f>
        <v>#REF!</v>
      </c>
      <c r="M124" s="33" t="e">
        <f>'आ.शा.शिक्षण'!#REF!</f>
        <v>#REF!</v>
      </c>
      <c r="N124" s="33" t="e">
        <f>जलसुरक्षा!#REF!</f>
        <v>#REF!</v>
      </c>
      <c r="O124" s="33" t="e">
        <f>संरक्षणशास्र!#REF!</f>
        <v>#REF!</v>
      </c>
      <c r="P124" s="33">
        <f t="shared" si="9"/>
        <v>0</v>
      </c>
      <c r="Q124" s="42" t="str">
        <f t="shared" si="7"/>
        <v>Pass</v>
      </c>
      <c r="R124" s="52"/>
      <c r="S124" s="7"/>
      <c r="T124" s="7"/>
      <c r="U124" s="7"/>
      <c r="V124" s="7"/>
      <c r="W124" s="7"/>
      <c r="X124" s="7"/>
      <c r="Y124" s="7"/>
      <c r="Z124" s="7"/>
      <c r="AA124" s="7"/>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c r="HO124" s="19"/>
    </row>
    <row r="125" spans="1:223" s="30" customFormat="1" ht="17.45" customHeight="1">
      <c r="A125" s="19" t="e">
        <f t="shared" si="8"/>
        <v>#REF!</v>
      </c>
      <c r="B125" s="24" t="e">
        <f>'विद्य्र्थ्याची माहिती'!#REF!</f>
        <v>#REF!</v>
      </c>
      <c r="C125" s="25" t="e">
        <f>'विद्य्र्थ्याची माहिती'!#REF!</f>
        <v>#REF!</v>
      </c>
      <c r="D125" s="33" t="e">
        <f>प्र.भाषा!#REF!</f>
        <v>#REF!</v>
      </c>
      <c r="E125" s="33">
        <f>NSQF!R125</f>
        <v>67</v>
      </c>
      <c r="F125" s="33" t="e">
        <f>'तृ. भाषा'!#REF!</f>
        <v>#REF!</v>
      </c>
      <c r="G125" s="33" t="e">
        <f>गणित!#REF!</f>
        <v>#REF!</v>
      </c>
      <c r="H125" s="33" t="e">
        <f>'विज्ञान '!#REF!</f>
        <v>#REF!</v>
      </c>
      <c r="I125" s="44" t="e">
        <f>'समाज शास्र'!#REF!</f>
        <v>#REF!</v>
      </c>
      <c r="J125" s="33" t="e">
        <f t="shared" si="5"/>
        <v>#REF!</v>
      </c>
      <c r="K125" s="49" t="e">
        <f t="shared" si="6"/>
        <v>#REF!</v>
      </c>
      <c r="L125" s="50" t="e">
        <f>RANK(K125,$K$10:$K$139,0)+COUNTIF($K$10:K125,K125)-1</f>
        <v>#REF!</v>
      </c>
      <c r="M125" s="33" t="e">
        <f>'आ.शा.शिक्षण'!#REF!</f>
        <v>#REF!</v>
      </c>
      <c r="N125" s="33" t="e">
        <f>जलसुरक्षा!#REF!</f>
        <v>#REF!</v>
      </c>
      <c r="O125" s="33" t="e">
        <f>संरक्षणशास्र!#REF!</f>
        <v>#REF!</v>
      </c>
      <c r="P125" s="33">
        <f t="shared" si="9"/>
        <v>0</v>
      </c>
      <c r="Q125" s="42" t="str">
        <f t="shared" si="7"/>
        <v>Pass</v>
      </c>
      <c r="R125" s="52"/>
      <c r="S125" s="7"/>
      <c r="T125" s="7"/>
      <c r="U125" s="7"/>
      <c r="V125" s="7"/>
      <c r="W125" s="7"/>
      <c r="X125" s="7"/>
      <c r="Y125" s="7"/>
      <c r="Z125" s="7"/>
      <c r="AA125" s="7"/>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c r="HO125" s="19"/>
    </row>
    <row r="126" spans="1:223" s="30" customFormat="1" ht="17.45" customHeight="1">
      <c r="A126" s="19" t="e">
        <f t="shared" si="8"/>
        <v>#REF!</v>
      </c>
      <c r="B126" s="24" t="e">
        <f>'विद्य्र्थ्याची माहिती'!#REF!</f>
        <v>#REF!</v>
      </c>
      <c r="C126" s="25" t="e">
        <f>'विद्य्र्थ्याची माहिती'!#REF!</f>
        <v>#REF!</v>
      </c>
      <c r="D126" s="33" t="e">
        <f>प्र.भाषा!#REF!</f>
        <v>#REF!</v>
      </c>
      <c r="E126" s="33">
        <f>NSQF!R126</f>
        <v>68</v>
      </c>
      <c r="F126" s="33" t="e">
        <f>'तृ. भाषा'!#REF!</f>
        <v>#REF!</v>
      </c>
      <c r="G126" s="33" t="e">
        <f>गणित!#REF!</f>
        <v>#REF!</v>
      </c>
      <c r="H126" s="33" t="e">
        <f>'विज्ञान '!#REF!</f>
        <v>#REF!</v>
      </c>
      <c r="I126" s="44" t="e">
        <f>'समाज शास्र'!#REF!</f>
        <v>#REF!</v>
      </c>
      <c r="J126" s="33" t="e">
        <f t="shared" si="5"/>
        <v>#REF!</v>
      </c>
      <c r="K126" s="49" t="e">
        <f t="shared" si="6"/>
        <v>#REF!</v>
      </c>
      <c r="L126" s="50" t="e">
        <f>RANK(K126,$K$10:$K$139,0)+COUNTIF($K$10:K126,K126)-1</f>
        <v>#REF!</v>
      </c>
      <c r="M126" s="33" t="e">
        <f>'आ.शा.शिक्षण'!#REF!</f>
        <v>#REF!</v>
      </c>
      <c r="N126" s="33" t="e">
        <f>जलसुरक्षा!#REF!</f>
        <v>#REF!</v>
      </c>
      <c r="O126" s="33" t="e">
        <f>संरक्षणशास्र!#REF!</f>
        <v>#REF!</v>
      </c>
      <c r="P126" s="33">
        <f t="shared" si="9"/>
        <v>0</v>
      </c>
      <c r="Q126" s="42" t="str">
        <f t="shared" si="7"/>
        <v>Pass</v>
      </c>
      <c r="R126" s="52"/>
      <c r="S126" s="7"/>
      <c r="T126" s="7"/>
      <c r="U126" s="7"/>
      <c r="V126" s="7"/>
      <c r="W126" s="7"/>
      <c r="X126" s="7"/>
      <c r="Y126" s="7"/>
      <c r="Z126" s="7"/>
      <c r="AA126" s="7"/>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c r="HO126" s="19"/>
    </row>
    <row r="127" spans="1:223" s="30" customFormat="1" ht="17.45" customHeight="1">
      <c r="A127" s="19" t="e">
        <f t="shared" si="8"/>
        <v>#REF!</v>
      </c>
      <c r="B127" s="24" t="e">
        <f>'विद्य्र्थ्याची माहिती'!#REF!</f>
        <v>#REF!</v>
      </c>
      <c r="C127" s="25" t="e">
        <f>'विद्य्र्थ्याची माहिती'!#REF!</f>
        <v>#REF!</v>
      </c>
      <c r="D127" s="33" t="e">
        <f>प्र.भाषा!#REF!</f>
        <v>#REF!</v>
      </c>
      <c r="E127" s="33">
        <f>NSQF!R127</f>
        <v>68</v>
      </c>
      <c r="F127" s="33" t="e">
        <f>'तृ. भाषा'!#REF!</f>
        <v>#REF!</v>
      </c>
      <c r="G127" s="33" t="e">
        <f>गणित!#REF!</f>
        <v>#REF!</v>
      </c>
      <c r="H127" s="33" t="e">
        <f>'विज्ञान '!#REF!</f>
        <v>#REF!</v>
      </c>
      <c r="I127" s="44" t="e">
        <f>'समाज शास्र'!#REF!</f>
        <v>#REF!</v>
      </c>
      <c r="J127" s="33" t="e">
        <f t="shared" si="5"/>
        <v>#REF!</v>
      </c>
      <c r="K127" s="49" t="e">
        <f t="shared" si="6"/>
        <v>#REF!</v>
      </c>
      <c r="L127" s="50" t="e">
        <f>RANK(K127,$K$10:$K$139,0)+COUNTIF($K$10:K127,K127)-1</f>
        <v>#REF!</v>
      </c>
      <c r="M127" s="33" t="e">
        <f>'आ.शा.शिक्षण'!#REF!</f>
        <v>#REF!</v>
      </c>
      <c r="N127" s="33" t="e">
        <f>जलसुरक्षा!#REF!</f>
        <v>#REF!</v>
      </c>
      <c r="O127" s="33" t="e">
        <f>संरक्षणशास्र!#REF!</f>
        <v>#REF!</v>
      </c>
      <c r="P127" s="33">
        <f t="shared" si="9"/>
        <v>0</v>
      </c>
      <c r="Q127" s="42" t="str">
        <f t="shared" si="7"/>
        <v>Pass</v>
      </c>
      <c r="R127" s="52"/>
      <c r="S127" s="7"/>
      <c r="T127" s="7"/>
      <c r="U127" s="7"/>
      <c r="V127" s="7"/>
      <c r="W127" s="7"/>
      <c r="X127" s="7"/>
      <c r="Y127" s="7"/>
      <c r="Z127" s="7"/>
      <c r="AA127" s="7"/>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c r="HO127" s="19"/>
    </row>
    <row r="128" spans="1:223" s="30" customFormat="1" ht="17.45" customHeight="1">
      <c r="A128" s="19" t="e">
        <f t="shared" si="8"/>
        <v>#REF!</v>
      </c>
      <c r="B128" s="24" t="e">
        <f>'विद्य्र्थ्याची माहिती'!#REF!</f>
        <v>#REF!</v>
      </c>
      <c r="C128" s="25" t="e">
        <f>'विद्य्र्थ्याची माहिती'!#REF!</f>
        <v>#REF!</v>
      </c>
      <c r="D128" s="33" t="e">
        <f>प्र.भाषा!#REF!</f>
        <v>#REF!</v>
      </c>
      <c r="E128" s="33">
        <f>NSQF!R128</f>
        <v>68</v>
      </c>
      <c r="F128" s="33" t="e">
        <f>'तृ. भाषा'!#REF!</f>
        <v>#REF!</v>
      </c>
      <c r="G128" s="33" t="e">
        <f>गणित!#REF!</f>
        <v>#REF!</v>
      </c>
      <c r="H128" s="33" t="e">
        <f>'विज्ञान '!#REF!</f>
        <v>#REF!</v>
      </c>
      <c r="I128" s="44" t="e">
        <f>'समाज शास्र'!#REF!</f>
        <v>#REF!</v>
      </c>
      <c r="J128" s="33" t="e">
        <f t="shared" si="5"/>
        <v>#REF!</v>
      </c>
      <c r="K128" s="49" t="e">
        <f t="shared" si="6"/>
        <v>#REF!</v>
      </c>
      <c r="L128" s="50" t="e">
        <f>RANK(K128,$K$10:$K$139,0)+COUNTIF($K$10:K128,K128)-1</f>
        <v>#REF!</v>
      </c>
      <c r="M128" s="33" t="e">
        <f>'आ.शा.शिक्षण'!#REF!</f>
        <v>#REF!</v>
      </c>
      <c r="N128" s="33" t="e">
        <f>जलसुरक्षा!#REF!</f>
        <v>#REF!</v>
      </c>
      <c r="O128" s="33" t="e">
        <f>संरक्षणशास्र!#REF!</f>
        <v>#REF!</v>
      </c>
      <c r="P128" s="33">
        <f t="shared" si="9"/>
        <v>0</v>
      </c>
      <c r="Q128" s="42" t="str">
        <f t="shared" si="7"/>
        <v>Pass</v>
      </c>
      <c r="R128" s="52"/>
      <c r="S128" s="7"/>
      <c r="T128" s="7"/>
      <c r="U128" s="7"/>
      <c r="V128" s="7"/>
      <c r="W128" s="7"/>
      <c r="X128" s="7"/>
      <c r="Y128" s="7"/>
      <c r="Z128" s="7"/>
      <c r="AA128" s="7"/>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c r="HO128" s="19"/>
    </row>
    <row r="129" spans="1:223" s="30" customFormat="1" ht="17.45" customHeight="1">
      <c r="A129" s="19" t="e">
        <f t="shared" si="8"/>
        <v>#REF!</v>
      </c>
      <c r="B129" s="24" t="e">
        <f>'विद्य्र्थ्याची माहिती'!#REF!</f>
        <v>#REF!</v>
      </c>
      <c r="C129" s="25" t="e">
        <f>'विद्य्र्थ्याची माहिती'!#REF!</f>
        <v>#REF!</v>
      </c>
      <c r="D129" s="33" t="e">
        <f>प्र.भाषा!#REF!</f>
        <v>#REF!</v>
      </c>
      <c r="E129" s="33">
        <f>NSQF!R129</f>
        <v>69</v>
      </c>
      <c r="F129" s="33" t="e">
        <f>'तृ. भाषा'!#REF!</f>
        <v>#REF!</v>
      </c>
      <c r="G129" s="33" t="e">
        <f>गणित!#REF!</f>
        <v>#REF!</v>
      </c>
      <c r="H129" s="33" t="e">
        <f>'विज्ञान '!#REF!</f>
        <v>#REF!</v>
      </c>
      <c r="I129" s="44" t="e">
        <f>'समाज शास्र'!#REF!</f>
        <v>#REF!</v>
      </c>
      <c r="J129" s="33" t="e">
        <f t="shared" si="5"/>
        <v>#REF!</v>
      </c>
      <c r="K129" s="49" t="e">
        <f t="shared" si="6"/>
        <v>#REF!</v>
      </c>
      <c r="L129" s="50" t="e">
        <f>RANK(K129,$K$10:$K$139,0)+COUNTIF($K$10:K129,K129)-1</f>
        <v>#REF!</v>
      </c>
      <c r="M129" s="33" t="e">
        <f>'आ.शा.शिक्षण'!#REF!</f>
        <v>#REF!</v>
      </c>
      <c r="N129" s="33" t="e">
        <f>जलसुरक्षा!#REF!</f>
        <v>#REF!</v>
      </c>
      <c r="O129" s="33" t="e">
        <f>संरक्षणशास्र!#REF!</f>
        <v>#REF!</v>
      </c>
      <c r="P129" s="33">
        <f t="shared" si="9"/>
        <v>0</v>
      </c>
      <c r="Q129" s="42" t="str">
        <f t="shared" si="7"/>
        <v>Pass</v>
      </c>
      <c r="R129" s="52"/>
      <c r="S129" s="7"/>
      <c r="T129" s="7"/>
      <c r="U129" s="7"/>
      <c r="V129" s="7"/>
      <c r="W129" s="7"/>
      <c r="X129" s="7"/>
      <c r="Y129" s="7"/>
      <c r="Z129" s="7"/>
      <c r="AA129" s="7"/>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c r="HO129" s="19"/>
    </row>
    <row r="130" spans="1:223" s="30" customFormat="1" ht="17.45" customHeight="1">
      <c r="A130" s="19" t="e">
        <f t="shared" si="8"/>
        <v>#REF!</v>
      </c>
      <c r="B130" s="24" t="e">
        <f>'विद्य्र्थ्याची माहिती'!#REF!</f>
        <v>#REF!</v>
      </c>
      <c r="C130" s="25" t="e">
        <f>'विद्य्र्थ्याची माहिती'!#REF!</f>
        <v>#REF!</v>
      </c>
      <c r="D130" s="33" t="e">
        <f>प्र.भाषा!#REF!</f>
        <v>#REF!</v>
      </c>
      <c r="E130" s="33">
        <f>NSQF!R130</f>
        <v>69</v>
      </c>
      <c r="F130" s="33" t="e">
        <f>'तृ. भाषा'!#REF!</f>
        <v>#REF!</v>
      </c>
      <c r="G130" s="33" t="e">
        <f>गणित!#REF!</f>
        <v>#REF!</v>
      </c>
      <c r="H130" s="33" t="e">
        <f>'विज्ञान '!#REF!</f>
        <v>#REF!</v>
      </c>
      <c r="I130" s="44" t="e">
        <f>'समाज शास्र'!#REF!</f>
        <v>#REF!</v>
      </c>
      <c r="J130" s="33" t="e">
        <f t="shared" si="5"/>
        <v>#REF!</v>
      </c>
      <c r="K130" s="49" t="e">
        <f t="shared" si="6"/>
        <v>#REF!</v>
      </c>
      <c r="L130" s="50" t="e">
        <f>RANK(K130,$K$10:$K$139,0)+COUNTIF($K$10:K130,K130)-1</f>
        <v>#REF!</v>
      </c>
      <c r="M130" s="33" t="e">
        <f>'आ.शा.शिक्षण'!#REF!</f>
        <v>#REF!</v>
      </c>
      <c r="N130" s="33" t="e">
        <f>जलसुरक्षा!#REF!</f>
        <v>#REF!</v>
      </c>
      <c r="O130" s="33" t="e">
        <f>संरक्षणशास्र!#REF!</f>
        <v>#REF!</v>
      </c>
      <c r="P130" s="33">
        <f t="shared" si="9"/>
        <v>0</v>
      </c>
      <c r="Q130" s="42" t="str">
        <f t="shared" si="7"/>
        <v>Pass</v>
      </c>
      <c r="R130" s="52"/>
      <c r="S130" s="7"/>
      <c r="T130" s="7"/>
      <c r="U130" s="7"/>
      <c r="V130" s="7"/>
      <c r="W130" s="7"/>
      <c r="X130" s="7"/>
      <c r="Y130" s="7"/>
      <c r="Z130" s="7"/>
      <c r="AA130" s="7"/>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c r="HO130" s="19"/>
    </row>
    <row r="131" spans="1:223" s="30" customFormat="1" ht="17.45" customHeight="1">
      <c r="A131" s="19" t="e">
        <f t="shared" si="8"/>
        <v>#REF!</v>
      </c>
      <c r="B131" s="24" t="e">
        <f>'विद्य्र्थ्याची माहिती'!#REF!</f>
        <v>#REF!</v>
      </c>
      <c r="C131" s="25" t="e">
        <f>'विद्य्र्थ्याची माहिती'!#REF!</f>
        <v>#REF!</v>
      </c>
      <c r="D131" s="33" t="e">
        <f>प्र.भाषा!#REF!</f>
        <v>#REF!</v>
      </c>
      <c r="E131" s="33">
        <f>NSQF!R131</f>
        <v>70</v>
      </c>
      <c r="F131" s="33" t="e">
        <f>'तृ. भाषा'!#REF!</f>
        <v>#REF!</v>
      </c>
      <c r="G131" s="33" t="e">
        <f>गणित!#REF!</f>
        <v>#REF!</v>
      </c>
      <c r="H131" s="33" t="e">
        <f>'विज्ञान '!#REF!</f>
        <v>#REF!</v>
      </c>
      <c r="I131" s="44" t="e">
        <f>'समाज शास्र'!#REF!</f>
        <v>#REF!</v>
      </c>
      <c r="J131" s="33" t="e">
        <f t="shared" si="5"/>
        <v>#REF!</v>
      </c>
      <c r="K131" s="49" t="e">
        <f t="shared" si="6"/>
        <v>#REF!</v>
      </c>
      <c r="L131" s="50" t="e">
        <f>RANK(K131,$K$10:$K$139,0)+COUNTIF($K$10:K131,K131)-1</f>
        <v>#REF!</v>
      </c>
      <c r="M131" s="33" t="e">
        <f>'आ.शा.शिक्षण'!#REF!</f>
        <v>#REF!</v>
      </c>
      <c r="N131" s="33" t="e">
        <f>जलसुरक्षा!#REF!</f>
        <v>#REF!</v>
      </c>
      <c r="O131" s="33" t="e">
        <f>संरक्षणशास्र!#REF!</f>
        <v>#REF!</v>
      </c>
      <c r="P131" s="33">
        <f t="shared" si="9"/>
        <v>0</v>
      </c>
      <c r="Q131" s="42" t="str">
        <f t="shared" si="7"/>
        <v>Pass</v>
      </c>
      <c r="R131" s="52"/>
      <c r="S131" s="7"/>
      <c r="T131" s="7"/>
      <c r="U131" s="7"/>
      <c r="V131" s="7"/>
      <c r="W131" s="7"/>
      <c r="X131" s="7"/>
      <c r="Y131" s="7"/>
      <c r="Z131" s="7"/>
      <c r="AA131" s="7"/>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c r="HO131" s="19"/>
    </row>
    <row r="132" spans="1:223" s="30" customFormat="1" ht="17.45" customHeight="1">
      <c r="A132" s="19" t="e">
        <f t="shared" si="8"/>
        <v>#REF!</v>
      </c>
      <c r="B132" s="24" t="e">
        <f>'विद्य्र्थ्याची माहिती'!#REF!</f>
        <v>#REF!</v>
      </c>
      <c r="C132" s="25" t="e">
        <f>'विद्य्र्थ्याची माहिती'!#REF!</f>
        <v>#REF!</v>
      </c>
      <c r="D132" s="33" t="e">
        <f>प्र.भाषा!#REF!</f>
        <v>#REF!</v>
      </c>
      <c r="E132" s="33">
        <f>NSQF!R132</f>
        <v>70</v>
      </c>
      <c r="F132" s="33" t="e">
        <f>'तृ. भाषा'!#REF!</f>
        <v>#REF!</v>
      </c>
      <c r="G132" s="33" t="e">
        <f>गणित!#REF!</f>
        <v>#REF!</v>
      </c>
      <c r="H132" s="33" t="e">
        <f>'विज्ञान '!#REF!</f>
        <v>#REF!</v>
      </c>
      <c r="I132" s="44" t="e">
        <f>'समाज शास्र'!#REF!</f>
        <v>#REF!</v>
      </c>
      <c r="J132" s="33" t="e">
        <f t="shared" si="5"/>
        <v>#REF!</v>
      </c>
      <c r="K132" s="49" t="e">
        <f t="shared" si="6"/>
        <v>#REF!</v>
      </c>
      <c r="L132" s="50" t="e">
        <f>RANK(K132,$K$10:$K$139,0)+COUNTIF($K$10:K132,K132)-1</f>
        <v>#REF!</v>
      </c>
      <c r="M132" s="33" t="e">
        <f>'आ.शा.शिक्षण'!#REF!</f>
        <v>#REF!</v>
      </c>
      <c r="N132" s="33" t="e">
        <f>जलसुरक्षा!#REF!</f>
        <v>#REF!</v>
      </c>
      <c r="O132" s="33" t="e">
        <f>संरक्षणशास्र!#REF!</f>
        <v>#REF!</v>
      </c>
      <c r="P132" s="33">
        <f t="shared" si="9"/>
        <v>0</v>
      </c>
      <c r="Q132" s="42" t="str">
        <f t="shared" si="7"/>
        <v>Pass</v>
      </c>
      <c r="R132" s="52"/>
      <c r="S132" s="7"/>
      <c r="T132" s="7"/>
      <c r="U132" s="7"/>
      <c r="V132" s="7"/>
      <c r="W132" s="7"/>
      <c r="X132" s="7"/>
      <c r="Y132" s="7"/>
      <c r="Z132" s="7"/>
      <c r="AA132" s="7"/>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c r="HO132" s="19"/>
    </row>
    <row r="133" spans="1:223" s="30" customFormat="1" ht="17.45" customHeight="1">
      <c r="A133" s="19" t="e">
        <f t="shared" si="8"/>
        <v>#REF!</v>
      </c>
      <c r="B133" s="24" t="e">
        <f>'विद्य्र्थ्याची माहिती'!#REF!</f>
        <v>#REF!</v>
      </c>
      <c r="C133" s="25" t="e">
        <f>'विद्य्र्थ्याची माहिती'!#REF!</f>
        <v>#REF!</v>
      </c>
      <c r="D133" s="33" t="e">
        <f>प्र.भाषा!#REF!</f>
        <v>#REF!</v>
      </c>
      <c r="E133" s="33">
        <f>NSQF!R133</f>
        <v>70</v>
      </c>
      <c r="F133" s="33" t="e">
        <f>'तृ. भाषा'!#REF!</f>
        <v>#REF!</v>
      </c>
      <c r="G133" s="33" t="e">
        <f>गणित!#REF!</f>
        <v>#REF!</v>
      </c>
      <c r="H133" s="33" t="e">
        <f>'विज्ञान '!#REF!</f>
        <v>#REF!</v>
      </c>
      <c r="I133" s="44" t="e">
        <f>'समाज शास्र'!#REF!</f>
        <v>#REF!</v>
      </c>
      <c r="J133" s="33" t="e">
        <f t="shared" si="5"/>
        <v>#REF!</v>
      </c>
      <c r="K133" s="49" t="e">
        <f t="shared" si="6"/>
        <v>#REF!</v>
      </c>
      <c r="L133" s="50" t="e">
        <f>RANK(K133,$K$10:$K$139,0)+COUNTIF($K$10:K133,K133)-1</f>
        <v>#REF!</v>
      </c>
      <c r="M133" s="33" t="e">
        <f>'आ.शा.शिक्षण'!#REF!</f>
        <v>#REF!</v>
      </c>
      <c r="N133" s="33" t="e">
        <f>जलसुरक्षा!#REF!</f>
        <v>#REF!</v>
      </c>
      <c r="O133" s="33" t="e">
        <f>संरक्षणशास्र!#REF!</f>
        <v>#REF!</v>
      </c>
      <c r="P133" s="33">
        <f t="shared" si="9"/>
        <v>0</v>
      </c>
      <c r="Q133" s="42" t="str">
        <f t="shared" si="7"/>
        <v>Pass</v>
      </c>
      <c r="R133" s="52"/>
      <c r="S133" s="7"/>
      <c r="T133" s="7"/>
      <c r="U133" s="7"/>
      <c r="V133" s="7"/>
      <c r="W133" s="7"/>
      <c r="X133" s="7"/>
      <c r="Y133" s="7"/>
      <c r="Z133" s="7"/>
      <c r="AA133" s="7"/>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c r="HO133" s="19"/>
    </row>
    <row r="134" spans="1:223" s="30" customFormat="1" ht="17.45" customHeight="1">
      <c r="A134" s="19" t="e">
        <f t="shared" si="8"/>
        <v>#REF!</v>
      </c>
      <c r="B134" s="24" t="e">
        <f>'विद्य्र्थ्याची माहिती'!#REF!</f>
        <v>#REF!</v>
      </c>
      <c r="C134" s="25" t="e">
        <f>'विद्य्र्थ्याची माहिती'!#REF!</f>
        <v>#REF!</v>
      </c>
      <c r="D134" s="33" t="e">
        <f>प्र.भाषा!#REF!</f>
        <v>#REF!</v>
      </c>
      <c r="E134" s="33">
        <f>NSQF!R134</f>
        <v>71</v>
      </c>
      <c r="F134" s="33" t="e">
        <f>'तृ. भाषा'!#REF!</f>
        <v>#REF!</v>
      </c>
      <c r="G134" s="33" t="e">
        <f>गणित!#REF!</f>
        <v>#REF!</v>
      </c>
      <c r="H134" s="33" t="e">
        <f>'विज्ञान '!#REF!</f>
        <v>#REF!</v>
      </c>
      <c r="I134" s="44" t="e">
        <f>'समाज शास्र'!#REF!</f>
        <v>#REF!</v>
      </c>
      <c r="J134" s="33" t="e">
        <f t="shared" si="5"/>
        <v>#REF!</v>
      </c>
      <c r="K134" s="49" t="e">
        <f t="shared" si="6"/>
        <v>#REF!</v>
      </c>
      <c r="L134" s="50" t="e">
        <f>RANK(K134,$K$10:$K$139,0)+COUNTIF($K$10:K134,K134)-1</f>
        <v>#REF!</v>
      </c>
      <c r="M134" s="33" t="e">
        <f>'आ.शा.शिक्षण'!#REF!</f>
        <v>#REF!</v>
      </c>
      <c r="N134" s="33" t="e">
        <f>जलसुरक्षा!#REF!</f>
        <v>#REF!</v>
      </c>
      <c r="O134" s="33" t="e">
        <f>संरक्षणशास्र!#REF!</f>
        <v>#REF!</v>
      </c>
      <c r="P134" s="33">
        <f t="shared" si="9"/>
        <v>0</v>
      </c>
      <c r="Q134" s="42" t="str">
        <f t="shared" si="7"/>
        <v>Pass</v>
      </c>
      <c r="R134" s="52"/>
      <c r="S134" s="7"/>
      <c r="T134" s="7"/>
      <c r="U134" s="7"/>
      <c r="V134" s="7"/>
      <c r="W134" s="7"/>
      <c r="X134" s="7"/>
      <c r="Y134" s="7"/>
      <c r="Z134" s="7"/>
      <c r="AA134" s="7"/>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c r="HO134" s="19"/>
    </row>
    <row r="135" spans="1:223" s="30" customFormat="1" ht="17.45" customHeight="1">
      <c r="A135" s="19" t="e">
        <f t="shared" si="8"/>
        <v>#REF!</v>
      </c>
      <c r="B135" s="24" t="e">
        <f>'विद्य्र्थ्याची माहिती'!#REF!</f>
        <v>#REF!</v>
      </c>
      <c r="C135" s="25" t="e">
        <f>'विद्य्र्थ्याची माहिती'!#REF!</f>
        <v>#REF!</v>
      </c>
      <c r="D135" s="33" t="e">
        <f>प्र.भाषा!#REF!</f>
        <v>#REF!</v>
      </c>
      <c r="E135" s="33">
        <f>NSQF!R135</f>
        <v>71</v>
      </c>
      <c r="F135" s="33" t="e">
        <f>'तृ. भाषा'!#REF!</f>
        <v>#REF!</v>
      </c>
      <c r="G135" s="33" t="e">
        <f>गणित!#REF!</f>
        <v>#REF!</v>
      </c>
      <c r="H135" s="33" t="e">
        <f>'विज्ञान '!#REF!</f>
        <v>#REF!</v>
      </c>
      <c r="I135" s="44" t="e">
        <f>'समाज शास्र'!#REF!</f>
        <v>#REF!</v>
      </c>
      <c r="J135" s="33" t="e">
        <f t="shared" si="5"/>
        <v>#REF!</v>
      </c>
      <c r="K135" s="49" t="e">
        <f t="shared" si="6"/>
        <v>#REF!</v>
      </c>
      <c r="L135" s="50" t="e">
        <f>RANK(K135,$K$10:$K$139,0)+COUNTIF($K$10:K135,K135)-1</f>
        <v>#REF!</v>
      </c>
      <c r="M135" s="33" t="e">
        <f>'आ.शा.शिक्षण'!#REF!</f>
        <v>#REF!</v>
      </c>
      <c r="N135" s="33" t="e">
        <f>जलसुरक्षा!#REF!</f>
        <v>#REF!</v>
      </c>
      <c r="O135" s="33" t="e">
        <f>संरक्षणशास्र!#REF!</f>
        <v>#REF!</v>
      </c>
      <c r="P135" s="33">
        <f t="shared" si="9"/>
        <v>0</v>
      </c>
      <c r="Q135" s="42" t="str">
        <f t="shared" si="7"/>
        <v>Pass</v>
      </c>
      <c r="R135" s="52"/>
      <c r="S135" s="7"/>
      <c r="T135" s="7"/>
      <c r="U135" s="7"/>
      <c r="V135" s="7"/>
      <c r="W135" s="7"/>
      <c r="X135" s="7"/>
      <c r="Y135" s="7"/>
      <c r="Z135" s="7"/>
      <c r="AA135" s="7"/>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c r="HO135" s="19"/>
    </row>
    <row r="136" spans="1:223" s="30" customFormat="1" ht="17.45" customHeight="1">
      <c r="A136" s="19" t="e">
        <f t="shared" si="8"/>
        <v>#REF!</v>
      </c>
      <c r="B136" s="24" t="e">
        <f>'विद्य्र्थ्याची माहिती'!#REF!</f>
        <v>#REF!</v>
      </c>
      <c r="C136" s="25" t="e">
        <f>'विद्य्र्थ्याची माहिती'!#REF!</f>
        <v>#REF!</v>
      </c>
      <c r="D136" s="33" t="e">
        <f>प्र.भाषा!#REF!</f>
        <v>#REF!</v>
      </c>
      <c r="E136" s="33">
        <f>NSQF!R136</f>
        <v>71</v>
      </c>
      <c r="F136" s="33" t="e">
        <f>'तृ. भाषा'!#REF!</f>
        <v>#REF!</v>
      </c>
      <c r="G136" s="33" t="e">
        <f>गणित!#REF!</f>
        <v>#REF!</v>
      </c>
      <c r="H136" s="33" t="e">
        <f>'विज्ञान '!#REF!</f>
        <v>#REF!</v>
      </c>
      <c r="I136" s="44" t="e">
        <f>'समाज शास्र'!#REF!</f>
        <v>#REF!</v>
      </c>
      <c r="J136" s="33" t="e">
        <f t="shared" ref="J136:J139" si="10">SUM(D136:I136)</f>
        <v>#REF!</v>
      </c>
      <c r="K136" s="49" t="e">
        <f t="shared" si="6"/>
        <v>#REF!</v>
      </c>
      <c r="L136" s="50" t="e">
        <f>RANK(K136,$K$10:$K$139,0)+COUNTIF($K$10:K136,K136)-1</f>
        <v>#REF!</v>
      </c>
      <c r="M136" s="33" t="e">
        <f>'आ.शा.शिक्षण'!#REF!</f>
        <v>#REF!</v>
      </c>
      <c r="N136" s="33" t="e">
        <f>जलसुरक्षा!#REF!</f>
        <v>#REF!</v>
      </c>
      <c r="O136" s="33" t="e">
        <f>संरक्षणशास्र!#REF!</f>
        <v>#REF!</v>
      </c>
      <c r="P136" s="33">
        <f t="shared" si="9"/>
        <v>0</v>
      </c>
      <c r="Q136" s="42" t="str">
        <f t="shared" si="7"/>
        <v>Pass</v>
      </c>
      <c r="R136" s="52"/>
      <c r="S136" s="7"/>
      <c r="T136" s="7"/>
      <c r="U136" s="7"/>
      <c r="V136" s="7"/>
      <c r="W136" s="7"/>
      <c r="X136" s="7"/>
      <c r="Y136" s="7"/>
      <c r="Z136" s="7"/>
      <c r="AA136" s="7"/>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c r="HO136" s="19"/>
    </row>
    <row r="137" spans="1:223" s="30" customFormat="1" ht="17.45" customHeight="1">
      <c r="A137" s="19" t="e">
        <f t="shared" si="8"/>
        <v>#REF!</v>
      </c>
      <c r="B137" s="24" t="e">
        <f>'विद्य्र्थ्याची माहिती'!#REF!</f>
        <v>#REF!</v>
      </c>
      <c r="C137" s="25" t="e">
        <f>'विद्य्र्थ्याची माहिती'!#REF!</f>
        <v>#REF!</v>
      </c>
      <c r="D137" s="33" t="e">
        <f>प्र.भाषा!#REF!</f>
        <v>#REF!</v>
      </c>
      <c r="E137" s="33">
        <f>NSQF!R137</f>
        <v>72</v>
      </c>
      <c r="F137" s="33" t="e">
        <f>'तृ. भाषा'!#REF!</f>
        <v>#REF!</v>
      </c>
      <c r="G137" s="33" t="e">
        <f>गणित!#REF!</f>
        <v>#REF!</v>
      </c>
      <c r="H137" s="33" t="e">
        <f>'विज्ञान '!#REF!</f>
        <v>#REF!</v>
      </c>
      <c r="I137" s="44" t="e">
        <f>'समाज शास्र'!#REF!</f>
        <v>#REF!</v>
      </c>
      <c r="J137" s="33" t="e">
        <f t="shared" si="10"/>
        <v>#REF!</v>
      </c>
      <c r="K137" s="49" t="e">
        <f t="shared" ref="K137:K139" si="11">ROUND(J137/6,2)</f>
        <v>#REF!</v>
      </c>
      <c r="L137" s="50" t="e">
        <f>RANK(K137,$K$10:$K$139,0)+COUNTIF($K$10:K137,K137)-1</f>
        <v>#REF!</v>
      </c>
      <c r="M137" s="33" t="e">
        <f>'आ.शा.शिक्षण'!#REF!</f>
        <v>#REF!</v>
      </c>
      <c r="N137" s="33" t="e">
        <f>जलसुरक्षा!#REF!</f>
        <v>#REF!</v>
      </c>
      <c r="O137" s="33" t="e">
        <f>संरक्षणशास्र!#REF!</f>
        <v>#REF!</v>
      </c>
      <c r="P137" s="33">
        <f t="shared" si="9"/>
        <v>0</v>
      </c>
      <c r="Q137" s="42" t="str">
        <f t="shared" si="7"/>
        <v>Pass</v>
      </c>
      <c r="R137" s="52"/>
      <c r="S137" s="7"/>
      <c r="T137" s="7"/>
      <c r="U137" s="7"/>
      <c r="V137" s="7"/>
      <c r="W137" s="7"/>
      <c r="X137" s="7"/>
      <c r="Y137" s="7"/>
      <c r="Z137" s="7"/>
      <c r="AA137" s="7"/>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c r="HO137" s="19"/>
    </row>
    <row r="138" spans="1:223" s="30" customFormat="1" ht="17.45" customHeight="1">
      <c r="A138" s="19" t="e">
        <f t="shared" si="8"/>
        <v>#REF!</v>
      </c>
      <c r="B138" s="24" t="e">
        <f>'विद्य्र्थ्याची माहिती'!#REF!</f>
        <v>#REF!</v>
      </c>
      <c r="C138" s="25" t="e">
        <f>'विद्य्र्थ्याची माहिती'!#REF!</f>
        <v>#REF!</v>
      </c>
      <c r="D138" s="33" t="e">
        <f>प्र.भाषा!#REF!</f>
        <v>#REF!</v>
      </c>
      <c r="E138" s="33">
        <f>NSQF!R138</f>
        <v>72</v>
      </c>
      <c r="F138" s="33" t="e">
        <f>'तृ. भाषा'!#REF!</f>
        <v>#REF!</v>
      </c>
      <c r="G138" s="33" t="e">
        <f>गणित!#REF!</f>
        <v>#REF!</v>
      </c>
      <c r="H138" s="33" t="e">
        <f>'विज्ञान '!#REF!</f>
        <v>#REF!</v>
      </c>
      <c r="I138" s="44" t="e">
        <f>'समाज शास्र'!#REF!</f>
        <v>#REF!</v>
      </c>
      <c r="J138" s="33" t="e">
        <f t="shared" si="10"/>
        <v>#REF!</v>
      </c>
      <c r="K138" s="49" t="e">
        <f t="shared" si="11"/>
        <v>#REF!</v>
      </c>
      <c r="L138" s="50" t="e">
        <f>RANK(K138,$K$10:$K$139,0)+COUNTIF($K$10:K138,K138)-1</f>
        <v>#REF!</v>
      </c>
      <c r="M138" s="33" t="e">
        <f>'आ.शा.शिक्षण'!#REF!</f>
        <v>#REF!</v>
      </c>
      <c r="N138" s="33" t="e">
        <f>जलसुरक्षा!#REF!</f>
        <v>#REF!</v>
      </c>
      <c r="O138" s="33" t="e">
        <f>संरक्षणशास्र!#REF!</f>
        <v>#REF!</v>
      </c>
      <c r="P138" s="33">
        <f t="shared" si="9"/>
        <v>0</v>
      </c>
      <c r="Q138" s="42" t="str">
        <f t="shared" ref="Q138:Q139" si="12">IF(P138=0,"Pass",IF(P138=1,"F1",IF(P138=2,"F2",IF(P138=3,"F3",IF(P138=4,"F4",IF(P138=5,"F5","F6"))))))</f>
        <v>Pass</v>
      </c>
      <c r="R138" s="52"/>
      <c r="S138" s="7"/>
      <c r="T138" s="7"/>
      <c r="U138" s="7"/>
      <c r="V138" s="7"/>
      <c r="W138" s="7"/>
      <c r="X138" s="7"/>
      <c r="Y138" s="7"/>
      <c r="Z138" s="7"/>
      <c r="AA138" s="7"/>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c r="HO138" s="19"/>
    </row>
    <row r="139" spans="1:223" s="30" customFormat="1" ht="17.45" customHeight="1">
      <c r="A139" s="19" t="e">
        <f t="shared" ref="A139" si="13">L139</f>
        <v>#REF!</v>
      </c>
      <c r="B139" s="24" t="e">
        <f>'विद्य्र्थ्याची माहिती'!#REF!</f>
        <v>#REF!</v>
      </c>
      <c r="C139" s="25" t="e">
        <f>'विद्य्र्थ्याची माहिती'!#REF!</f>
        <v>#REF!</v>
      </c>
      <c r="D139" s="33" t="e">
        <f>प्र.भाषा!#REF!</f>
        <v>#REF!</v>
      </c>
      <c r="E139" s="33">
        <f>NSQF!R139</f>
        <v>73</v>
      </c>
      <c r="F139" s="33" t="e">
        <f>'तृ. भाषा'!#REF!</f>
        <v>#REF!</v>
      </c>
      <c r="G139" s="33" t="e">
        <f>गणित!#REF!</f>
        <v>#REF!</v>
      </c>
      <c r="H139" s="33" t="e">
        <f>'विज्ञान '!#REF!</f>
        <v>#REF!</v>
      </c>
      <c r="I139" s="44" t="e">
        <f>'समाज शास्र'!#REF!</f>
        <v>#REF!</v>
      </c>
      <c r="J139" s="33" t="e">
        <f t="shared" si="10"/>
        <v>#REF!</v>
      </c>
      <c r="K139" s="49" t="e">
        <f t="shared" si="11"/>
        <v>#REF!</v>
      </c>
      <c r="L139" s="50" t="e">
        <f>RANK(K139,$K$10:$K$139,0)+COUNTIF($K$10:K139,K139)-1</f>
        <v>#REF!</v>
      </c>
      <c r="M139" s="33" t="e">
        <f>'आ.शा.शिक्षण'!#REF!</f>
        <v>#REF!</v>
      </c>
      <c r="N139" s="33" t="e">
        <f>जलसुरक्षा!#REF!</f>
        <v>#REF!</v>
      </c>
      <c r="O139" s="33" t="e">
        <f>संरक्षणशास्र!#REF!</f>
        <v>#REF!</v>
      </c>
      <c r="P139" s="33">
        <f t="shared" ref="P139" si="14">COUNTIF(D139,"&lt;35")+COUNTIF(E139,"&lt;35")+COUNTIF(F139,"&lt;35")+COUNTIF(G139,"&lt;35")+COUNTIF(H139,"&lt;35")+COUNTIF(I139,"&lt;35")</f>
        <v>0</v>
      </c>
      <c r="Q139" s="42" t="str">
        <f t="shared" si="12"/>
        <v>Pass</v>
      </c>
      <c r="R139" s="52"/>
      <c r="S139" s="7"/>
      <c r="T139" s="7"/>
      <c r="U139" s="7"/>
      <c r="V139" s="7"/>
      <c r="W139" s="7"/>
      <c r="X139" s="7"/>
      <c r="Y139" s="7"/>
      <c r="Z139" s="7"/>
      <c r="AA139" s="7"/>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c r="HO139" s="19"/>
    </row>
    <row r="140" spans="1:223" s="7" customFormat="1" ht="17.45" customHeight="1">
      <c r="B140" s="526" t="s">
        <v>145</v>
      </c>
      <c r="C140" s="526"/>
      <c r="D140" s="278" t="e">
        <f>SUM(D10:D139)</f>
        <v>#REF!</v>
      </c>
      <c r="E140" s="278">
        <f t="shared" ref="E140:Q140" si="15">SUM(E10:E139)</f>
        <v>6494</v>
      </c>
      <c r="F140" s="278" t="e">
        <f t="shared" si="15"/>
        <v>#REF!</v>
      </c>
      <c r="G140" s="278" t="e">
        <f t="shared" si="15"/>
        <v>#REF!</v>
      </c>
      <c r="H140" s="278" t="e">
        <f t="shared" si="15"/>
        <v>#REF!</v>
      </c>
      <c r="I140" s="278" t="e">
        <f t="shared" si="15"/>
        <v>#REF!</v>
      </c>
      <c r="J140" s="278" t="e">
        <f t="shared" si="15"/>
        <v>#REF!</v>
      </c>
      <c r="K140" s="278" t="e">
        <f t="shared" si="15"/>
        <v>#REF!</v>
      </c>
      <c r="L140" s="278" t="e">
        <f t="shared" si="15"/>
        <v>#REF!</v>
      </c>
      <c r="M140" s="278" t="e">
        <f t="shared" si="15"/>
        <v>#REF!</v>
      </c>
      <c r="N140" s="278" t="e">
        <f t="shared" si="15"/>
        <v>#REF!</v>
      </c>
      <c r="O140" s="278" t="e">
        <f t="shared" si="15"/>
        <v>#REF!</v>
      </c>
      <c r="P140" s="278">
        <f t="shared" si="15"/>
        <v>315</v>
      </c>
      <c r="Q140" s="278">
        <f t="shared" si="15"/>
        <v>0</v>
      </c>
    </row>
    <row r="141" spans="1:223" s="7" customFormat="1" ht="17.45" customHeight="1"/>
    <row r="142" spans="1:223" s="7" customFormat="1" ht="17.45" customHeight="1">
      <c r="B142" s="433" t="str">
        <f>MASTER!B7</f>
        <v>श्री. ढगे भरत बुधाजी</v>
      </c>
      <c r="C142" s="433"/>
      <c r="J142" s="433" t="str">
        <f>MASTER!B8</f>
        <v>श्री. लेंडे किरण विठ्ठल</v>
      </c>
      <c r="K142" s="433"/>
      <c r="L142" s="433"/>
      <c r="M142" s="433"/>
      <c r="N142" s="433"/>
      <c r="O142" s="433"/>
      <c r="P142" s="433"/>
      <c r="Q142" s="433"/>
    </row>
    <row r="143" spans="1:223" s="7" customFormat="1" ht="17.45" customHeight="1">
      <c r="B143" s="432" t="s">
        <v>44</v>
      </c>
      <c r="C143" s="432"/>
      <c r="D143" s="46"/>
      <c r="E143" s="46"/>
      <c r="F143" s="46"/>
      <c r="G143" s="46"/>
      <c r="H143" s="46"/>
      <c r="I143" s="46"/>
      <c r="J143" s="432" t="s">
        <v>42</v>
      </c>
      <c r="K143" s="432"/>
      <c r="L143" s="432"/>
      <c r="M143" s="432"/>
      <c r="N143" s="432"/>
      <c r="O143" s="432"/>
      <c r="P143" s="432"/>
      <c r="Q143" s="432"/>
    </row>
    <row r="144" spans="1:223" s="7" customFormat="1" ht="17.45" customHeight="1"/>
    <row r="145" spans="2:17" s="7" customFormat="1" ht="17.45" customHeight="1"/>
    <row r="146" spans="2:17" ht="17.45" customHeight="1">
      <c r="B146" s="7"/>
      <c r="C146" s="7"/>
      <c r="D146" s="7"/>
      <c r="E146" s="7"/>
      <c r="F146" s="7"/>
      <c r="G146" s="7"/>
      <c r="H146" s="7"/>
      <c r="I146" s="7"/>
      <c r="J146" s="7"/>
      <c r="K146" s="7"/>
      <c r="L146" s="7"/>
      <c r="M146" s="7"/>
      <c r="N146" s="7"/>
      <c r="O146" s="7"/>
      <c r="P146" s="7"/>
      <c r="Q146" s="7"/>
    </row>
    <row r="147" spans="2:17" ht="17.45" customHeight="1">
      <c r="B147" s="7"/>
      <c r="C147" s="7"/>
      <c r="D147" s="7"/>
      <c r="E147" s="7"/>
      <c r="F147" s="7"/>
      <c r="G147" s="7"/>
      <c r="H147" s="7"/>
      <c r="I147" s="7"/>
      <c r="J147" s="7"/>
      <c r="K147" s="7"/>
      <c r="L147" s="7"/>
      <c r="M147" s="7"/>
      <c r="N147" s="7"/>
      <c r="O147" s="7"/>
      <c r="P147" s="7"/>
      <c r="Q147" s="7"/>
    </row>
    <row r="148" spans="2:17" ht="17.45" customHeight="1">
      <c r="B148" s="7"/>
      <c r="C148" s="7"/>
      <c r="D148" s="7"/>
      <c r="E148" s="7"/>
      <c r="F148" s="7"/>
      <c r="G148" s="7"/>
      <c r="H148" s="7"/>
      <c r="I148" s="7"/>
      <c r="J148" s="7"/>
      <c r="K148" s="7"/>
      <c r="L148" s="7"/>
      <c r="M148" s="7"/>
      <c r="N148" s="7"/>
      <c r="O148" s="7"/>
      <c r="P148" s="7"/>
      <c r="Q148" s="7"/>
    </row>
  </sheetData>
  <sheetProtection algorithmName="SHA-512" hashValue="DA9T9qIw9W7rp1/DCuiaRTmkk+ssHXP8clXDTbgoLAAidRU0fhHqXcwUvCVzmqVzivELDMIuTtPAmDwx0TPq5w==" saltValue="XbHL9LmLR+U7UyfoNmncew==" spinCount="100000" sheet="1" objects="1" scenarios="1"/>
  <mergeCells count="25">
    <mergeCell ref="B1:Q2"/>
    <mergeCell ref="D3:Q3"/>
    <mergeCell ref="B4:Q4"/>
    <mergeCell ref="B5:Q5"/>
    <mergeCell ref="B6:B9"/>
    <mergeCell ref="C6:C9"/>
    <mergeCell ref="D6:D8"/>
    <mergeCell ref="E6:E8"/>
    <mergeCell ref="F6:F8"/>
    <mergeCell ref="G6:G8"/>
    <mergeCell ref="B143:C143"/>
    <mergeCell ref="J143:Q143"/>
    <mergeCell ref="N6:N8"/>
    <mergeCell ref="O6:O8"/>
    <mergeCell ref="P6:P8"/>
    <mergeCell ref="Q6:Q8"/>
    <mergeCell ref="B140:C140"/>
    <mergeCell ref="B142:C142"/>
    <mergeCell ref="J142:Q142"/>
    <mergeCell ref="H6:H8"/>
    <mergeCell ref="I6:I8"/>
    <mergeCell ref="J6:J8"/>
    <mergeCell ref="K6:K8"/>
    <mergeCell ref="L6:L8"/>
    <mergeCell ref="M6:M8"/>
  </mergeCells>
  <conditionalFormatting sqref="L10:L139">
    <cfRule type="top10" dxfId="11" priority="1" bottom="1" rank="5"/>
    <cfRule type="top10" dxfId="10" priority="2" percent="1" bottom="1" rank="5"/>
  </conditionalFormatting>
  <pageMargins left="0.51181102362204722" right="0.23622047244094491" top="0.23622047244094491" bottom="0.98425196850393704" header="0" footer="0"/>
  <pageSetup paperSize="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2060"/>
  </sheetPr>
  <dimension ref="A1:AQ55"/>
  <sheetViews>
    <sheetView view="pageBreakPreview" zoomScale="60" zoomScaleNormal="100" workbookViewId="0">
      <pane xSplit="1" ySplit="14" topLeftCell="B15" activePane="bottomRight" state="frozen"/>
      <selection activeCell="Z22" sqref="Z22"/>
      <selection pane="topRight" activeCell="Z22" sqref="Z22"/>
      <selection pane="bottomLeft" activeCell="Z22" sqref="Z22"/>
      <selection pane="bottomRight" activeCell="Z22" sqref="Z22"/>
    </sheetView>
  </sheetViews>
  <sheetFormatPr defaultRowHeight="16.7" customHeight="1"/>
  <cols>
    <col min="1" max="1" width="23.7109375" style="76" customWidth="1"/>
    <col min="2" max="8" width="7.42578125" style="76" customWidth="1"/>
    <col min="9" max="9" width="3.42578125" style="76" customWidth="1"/>
    <col min="10" max="10" width="11.28515625" style="180" customWidth="1"/>
    <col min="11" max="11" width="9.85546875" style="76" customWidth="1"/>
    <col min="14" max="14" width="9.140625" customWidth="1"/>
    <col min="36" max="37" width="9.140625" style="76"/>
    <col min="38" max="16384" width="9.140625" style="18"/>
  </cols>
  <sheetData>
    <row r="1" spans="1:37" customFormat="1" ht="16.7" customHeight="1">
      <c r="A1" s="752" t="str">
        <f>MASTER!B4</f>
        <v>आदिवासी उन्नती सेवा मंडळ, राजूर, ता. अकोले जि.अहिल्यानगर संचालित...</v>
      </c>
      <c r="B1" s="753"/>
      <c r="C1" s="753"/>
      <c r="D1" s="753"/>
      <c r="E1" s="753"/>
      <c r="F1" s="753"/>
      <c r="G1" s="753"/>
      <c r="H1" s="753"/>
      <c r="I1" s="753"/>
      <c r="J1" s="753"/>
      <c r="K1" s="754"/>
    </row>
    <row r="2" spans="1:37" customFormat="1" ht="16.7" customHeight="1">
      <c r="A2" s="755" t="str">
        <f>MASTER!B5</f>
        <v>अनुदानित माध्यमिक आश्रमशाळा, एकदरे, ता. अकोले जि. अहिल्यानगर</v>
      </c>
      <c r="B2" s="756"/>
      <c r="C2" s="756"/>
      <c r="D2" s="756"/>
      <c r="E2" s="756"/>
      <c r="F2" s="756"/>
      <c r="G2" s="756"/>
      <c r="H2" s="756"/>
      <c r="I2" s="756"/>
      <c r="J2" s="756"/>
      <c r="K2" s="757"/>
    </row>
    <row r="3" spans="1:37" customFormat="1" ht="16.7" customHeight="1">
      <c r="A3" s="755"/>
      <c r="B3" s="756"/>
      <c r="C3" s="756"/>
      <c r="D3" s="756"/>
      <c r="E3" s="756"/>
      <c r="F3" s="756"/>
      <c r="G3" s="756"/>
      <c r="H3" s="756"/>
      <c r="I3" s="756"/>
      <c r="J3" s="756"/>
      <c r="K3" s="757"/>
    </row>
    <row r="4" spans="1:37" customFormat="1" ht="16.7" customHeight="1">
      <c r="A4" s="759" t="s">
        <v>184</v>
      </c>
      <c r="B4" s="760"/>
      <c r="C4" s="760"/>
      <c r="D4" s="760"/>
      <c r="E4" s="760"/>
      <c r="F4" s="760"/>
      <c r="G4" s="760"/>
      <c r="H4" s="760"/>
      <c r="I4" s="760"/>
      <c r="J4" s="760"/>
      <c r="K4" s="761"/>
    </row>
    <row r="5" spans="1:37" customFormat="1" ht="16.7" customHeight="1">
      <c r="A5" s="762"/>
      <c r="B5" s="763"/>
      <c r="C5" s="763"/>
      <c r="D5" s="763"/>
      <c r="E5" s="763"/>
      <c r="F5" s="763"/>
      <c r="G5" s="763"/>
      <c r="H5" s="763"/>
      <c r="I5" s="763"/>
      <c r="J5" s="763"/>
      <c r="K5" s="764"/>
    </row>
    <row r="6" spans="1:37" customFormat="1" ht="16.7" customHeight="1">
      <c r="A6" s="758" t="str">
        <f>MASTER!B12</f>
        <v>(सन 2026-2027)</v>
      </c>
      <c r="B6" s="758"/>
      <c r="C6" s="758"/>
      <c r="D6" s="758"/>
      <c r="E6" s="758"/>
      <c r="F6" s="758"/>
      <c r="G6" s="758"/>
      <c r="H6" s="758"/>
      <c r="I6" s="758"/>
      <c r="J6" s="758"/>
      <c r="K6" s="758"/>
    </row>
    <row r="7" spans="1:37" ht="16.7" customHeight="1">
      <c r="A7" s="766" t="s">
        <v>147</v>
      </c>
      <c r="B7" s="769" t="str">
        <f>MASTER!A15</f>
        <v>मराठी</v>
      </c>
      <c r="C7" s="769" t="str">
        <f>MASTER!A24</f>
        <v>NSQF</v>
      </c>
      <c r="D7" s="769" t="str">
        <f>MASTER!A17</f>
        <v>इंग्रजी</v>
      </c>
      <c r="E7" s="769" t="str">
        <f>MASTER!A18</f>
        <v>गणित</v>
      </c>
      <c r="F7" s="769" t="str">
        <f>MASTER!A19</f>
        <v>विज्ञान</v>
      </c>
      <c r="G7" s="769" t="str">
        <f>MASTER!A20</f>
        <v>समाजशास्रे</v>
      </c>
      <c r="H7" s="743" t="s">
        <v>146</v>
      </c>
      <c r="I7" s="202"/>
      <c r="J7" s="222"/>
      <c r="K7" s="202"/>
    </row>
    <row r="8" spans="1:37" ht="16.7" customHeight="1">
      <c r="A8" s="766"/>
      <c r="B8" s="769"/>
      <c r="C8" s="769"/>
      <c r="D8" s="769"/>
      <c r="E8" s="769"/>
      <c r="F8" s="769"/>
      <c r="G8" s="769"/>
      <c r="H8" s="743"/>
      <c r="I8" s="202"/>
      <c r="J8" s="222"/>
      <c r="K8" s="202"/>
    </row>
    <row r="9" spans="1:37" ht="16.7" customHeight="1">
      <c r="A9" s="766"/>
      <c r="B9" s="770"/>
      <c r="C9" s="770"/>
      <c r="D9" s="770"/>
      <c r="E9" s="770"/>
      <c r="F9" s="770"/>
      <c r="G9" s="770"/>
      <c r="H9" s="743"/>
      <c r="I9" s="202"/>
      <c r="J9" s="765" t="s">
        <v>148</v>
      </c>
      <c r="K9" s="765" t="s">
        <v>149</v>
      </c>
    </row>
    <row r="10" spans="1:37" ht="16.7" customHeight="1">
      <c r="A10" s="766"/>
      <c r="B10" s="770"/>
      <c r="C10" s="770"/>
      <c r="D10" s="770"/>
      <c r="E10" s="770"/>
      <c r="F10" s="770"/>
      <c r="G10" s="770"/>
      <c r="H10" s="743"/>
      <c r="I10" s="18"/>
      <c r="J10" s="765"/>
      <c r="K10" s="765"/>
    </row>
    <row r="11" spans="1:37" s="77" customFormat="1" ht="16.7" customHeight="1">
      <c r="A11" s="766"/>
      <c r="B11" s="32">
        <v>100</v>
      </c>
      <c r="C11" s="32">
        <v>100</v>
      </c>
      <c r="D11" s="32">
        <v>100</v>
      </c>
      <c r="E11" s="32">
        <v>100</v>
      </c>
      <c r="F11" s="32">
        <v>100</v>
      </c>
      <c r="G11" s="32">
        <v>100</v>
      </c>
      <c r="H11" s="743"/>
      <c r="J11" s="224" t="s">
        <v>182</v>
      </c>
      <c r="K11" s="227">
        <f>COUNTIF('वार्षिक निकाल पत्रक NSQF-HIN'!K10:K139,"&gt;=0")-COUNTIF('वार्षिक निकाल पत्रक NSQF-HIN'!K10:K139,"&gt;=34.9")</f>
        <v>59</v>
      </c>
      <c r="L11"/>
      <c r="M11"/>
      <c r="N11"/>
      <c r="O11"/>
      <c r="P11"/>
      <c r="Q11"/>
      <c r="R11"/>
      <c r="S11"/>
      <c r="T11"/>
      <c r="U11"/>
      <c r="V11"/>
      <c r="W11"/>
      <c r="X11"/>
      <c r="Y11"/>
      <c r="Z11"/>
      <c r="AA11"/>
      <c r="AB11"/>
      <c r="AC11"/>
      <c r="AD11"/>
      <c r="AE11"/>
      <c r="AF11"/>
      <c r="AG11"/>
      <c r="AH11"/>
      <c r="AI11"/>
      <c r="AJ11" s="76"/>
      <c r="AK11" s="76"/>
    </row>
    <row r="12" spans="1:37" s="77" customFormat="1" ht="16.7" customHeight="1">
      <c r="A12" s="212" t="s">
        <v>150</v>
      </c>
      <c r="B12" s="58">
        <f>COUNTIF('वार्षिक निकाल पत्रक NSQF-HIN'!D10:D139,"&gt;=90")-COUNTIF('वार्षिक निकाल पत्रक NSQF-HIN'!D10:D139,"&gt;100")</f>
        <v>0</v>
      </c>
      <c r="C12" s="58">
        <f>COUNTIF('वार्षिक निकाल पत्रक NSQF-HIN'!E10:E139,"&gt;=90")-COUNTIF('वार्षिक निकाल पत्रक NSQF-HIN'!E10:E139,"&gt;100")</f>
        <v>1</v>
      </c>
      <c r="D12" s="58">
        <f>COUNTIF('वार्षिक निकाल पत्रक NSQF-HIN'!F10:F139,"&gt;=90")-COUNTIF('वार्षिक निकाल पत्रक NSQF-HIN'!F10:F139,"&gt;100")</f>
        <v>0</v>
      </c>
      <c r="E12" s="58">
        <f>COUNTIF('वार्षिक निकाल पत्रक NSQF-HIN'!G10:G139,"&gt;=90")-COUNTIF('वार्षिक निकाल पत्रक NSQF-HIN'!G10:G139,"&gt;100")</f>
        <v>0</v>
      </c>
      <c r="F12" s="58">
        <f>COUNTIF('वार्षिक निकाल पत्रक NSQF-HIN'!H10:H139,"&gt;=90")-COUNTIF('वार्षिक निकाल पत्रक NSQF-HIN'!H10:H139,"&gt;100")</f>
        <v>0</v>
      </c>
      <c r="G12" s="58">
        <f>COUNTIF('वार्षिक निकाल पत्रक NSQF-HIN'!I10:I139,"&gt;=90")-COUNTIF('वार्षिक निकाल पत्रक NSQF-HIN'!I10:I139,"&gt;100")</f>
        <v>0</v>
      </c>
      <c r="H12" s="58">
        <f>COUNTIF('वार्षिक निकाल पत्रक NSQF-HIN'!K10:K139,"&gt;=90")-COUNTIF('वार्षिक निकाल पत्रक NSQF-HIN'!K10:K139,"&gt;100")</f>
        <v>0</v>
      </c>
      <c r="J12" s="224" t="s">
        <v>152</v>
      </c>
      <c r="K12" s="227">
        <f>COUNTIF('वार्षिक निकाल पत्रक NSQF-HIN'!K10:K139,"&gt;=35")-COUNTIF('वार्षिक निकाल पत्रक NSQF-HIN'!K10:K139,"&gt;=40.9")</f>
        <v>0</v>
      </c>
      <c r="L12"/>
      <c r="M12"/>
      <c r="N12"/>
      <c r="O12"/>
      <c r="P12"/>
      <c r="Q12"/>
      <c r="R12"/>
      <c r="S12"/>
      <c r="T12"/>
      <c r="U12"/>
      <c r="V12"/>
      <c r="W12"/>
      <c r="X12"/>
      <c r="Y12"/>
      <c r="Z12"/>
      <c r="AA12"/>
      <c r="AB12"/>
      <c r="AC12"/>
      <c r="AD12"/>
      <c r="AE12"/>
      <c r="AF12"/>
      <c r="AG12"/>
      <c r="AH12"/>
      <c r="AI12"/>
      <c r="AJ12" s="76"/>
      <c r="AK12" s="76"/>
    </row>
    <row r="13" spans="1:37" s="79" customFormat="1" ht="16.7" customHeight="1">
      <c r="A13" s="212" t="s">
        <v>151</v>
      </c>
      <c r="B13" s="58">
        <f>COUNTIF('वार्षिक निकाल पत्रक NSQF-HIN'!D10:D139,"&gt;=85")-COUNTIF('वार्षिक निकाल पत्रक NSQF-HIN'!D10:D139,"&gt;89.9")</f>
        <v>0</v>
      </c>
      <c r="C13" s="58">
        <f>COUNTIF('वार्षिक निकाल पत्रक NSQF-HIN'!E10:E139,"&gt;=85")-COUNTIF('वार्षिक निकाल पत्रक NSQF-HIN'!E10:E139,"&gt;89.9")</f>
        <v>1</v>
      </c>
      <c r="D13" s="58">
        <f>COUNTIF('वार्षिक निकाल पत्रक NSQF-HIN'!F10:F139,"&gt;=85")-COUNTIF('वार्षिक निकाल पत्रक NSQF-HIN'!F10:F139,"&gt;89.9")</f>
        <v>0</v>
      </c>
      <c r="E13" s="58">
        <f>COUNTIF('वार्षिक निकाल पत्रक NSQF-HIN'!G10:G139,"&gt;=85")-COUNTIF('वार्षिक निकाल पत्रक NSQF-HIN'!G10:G139,"&gt;89.9")</f>
        <v>0</v>
      </c>
      <c r="F13" s="58">
        <f>COUNTIF('वार्षिक निकाल पत्रक NSQF-HIN'!H10:H139,"&gt;=85")-COUNTIF('वार्षिक निकाल पत्रक NSQF-HIN'!H10:H139,"&gt;89.9")</f>
        <v>0</v>
      </c>
      <c r="G13" s="58">
        <f>COUNTIF('वार्षिक निकाल पत्रक NSQF-HIN'!I10:I139,"&gt;=85")-COUNTIF('वार्षिक निकाल पत्रक NSQF-HIN'!I10:I139,"&gt;89.9")</f>
        <v>0</v>
      </c>
      <c r="H13" s="58">
        <f>COUNTIF('वार्षिक निकाल पत्रक NSQF-HIN'!K10:K139,"&gt;=85")-COUNTIF('वार्षिक निकाल पत्रक NSQF-HIN'!K10:K139,"&gt;89.9")</f>
        <v>0</v>
      </c>
      <c r="J13" s="224" t="s">
        <v>154</v>
      </c>
      <c r="K13" s="227">
        <f>COUNTIF('वार्षिक निकाल पत्रक NSQF-HIN'!K10:K139,"&gt;=41")-COUNTIF('वार्षिक निकाल पत्रक NSQF-HIN'!K10:K139,"&gt;=50.9")</f>
        <v>0</v>
      </c>
      <c r="L13"/>
      <c r="M13"/>
      <c r="N13"/>
      <c r="O13"/>
      <c r="P13"/>
      <c r="Q13"/>
      <c r="R13"/>
      <c r="S13"/>
      <c r="T13"/>
      <c r="U13"/>
      <c r="V13"/>
      <c r="W13"/>
      <c r="X13"/>
      <c r="Y13"/>
      <c r="Z13"/>
      <c r="AA13"/>
      <c r="AB13"/>
      <c r="AC13"/>
      <c r="AD13"/>
      <c r="AE13"/>
      <c r="AF13"/>
      <c r="AG13"/>
      <c r="AH13"/>
      <c r="AI13"/>
      <c r="AJ13" s="76"/>
      <c r="AK13" s="76"/>
    </row>
    <row r="14" spans="1:37" ht="16.7" customHeight="1">
      <c r="A14" s="212" t="s">
        <v>153</v>
      </c>
      <c r="B14" s="58">
        <f>COUNTIF('वार्षिक निकाल पत्रक NSQF-HIN'!D10:D139,"&gt;=80")-COUNTIF('वार्षिक निकाल पत्रक NSQF-HIN'!D10:D139,"&gt;84.9")</f>
        <v>0</v>
      </c>
      <c r="C14" s="58">
        <f>COUNTIF('वार्षिक निकाल पत्रक NSQF-HIN'!E10:E139,"&gt;=80")-COUNTIF('वार्षिक निकाल पत्रक NSQF-HIN'!E10:E139,"&gt;84.9")</f>
        <v>0</v>
      </c>
      <c r="D14" s="58">
        <f>COUNTIF('वार्षिक निकाल पत्रक NSQF-HIN'!F10:F139,"&gt;=80")-COUNTIF('वार्षिक निकाल पत्रक NSQF-HIN'!F10:F139,"&gt;84.9")</f>
        <v>0</v>
      </c>
      <c r="E14" s="58">
        <f>COUNTIF('वार्षिक निकाल पत्रक NSQF-HIN'!G10:G139,"&gt;=80")-COUNTIF('वार्षिक निकाल पत्रक NSQF-HIN'!G10:G139,"&gt;84.9")</f>
        <v>0</v>
      </c>
      <c r="F14" s="58">
        <f>COUNTIF('वार्षिक निकाल पत्रक NSQF-HIN'!H10:H139,"&gt;=80")-COUNTIF('वार्षिक निकाल पत्रक NSQF-HIN'!H10:H139,"&gt;84.9")</f>
        <v>0</v>
      </c>
      <c r="G14" s="58">
        <f>COUNTIF('वार्षिक निकाल पत्रक NSQF-HIN'!I10:I139,"&gt;=80")-COUNTIF('वार्षिक निकाल पत्रक NSQF-HIN'!I10:I139,"&gt;84.9")</f>
        <v>0</v>
      </c>
      <c r="H14" s="58">
        <f>COUNTIF('वार्षिक निकाल पत्रक NSQF-HIN'!K10:K139,"&gt;=80")-COUNTIF('वार्षिक निकाल पत्रक NSQF-HIN'!K10:K139,"&gt;84.9")</f>
        <v>0</v>
      </c>
      <c r="I14" s="18"/>
      <c r="J14" s="224" t="s">
        <v>156</v>
      </c>
      <c r="K14" s="227">
        <f>COUNTIF('वार्षिक निकाल पत्रक NSQF-HIN'!K10:K139,"&gt;=51")-COUNTIF('वार्षिक निकाल पत्रक NSQF-HIN'!K10:K139,"&gt;=60.9")</f>
        <v>0</v>
      </c>
    </row>
    <row r="15" spans="1:37" ht="16.7" customHeight="1">
      <c r="A15" s="212" t="s">
        <v>155</v>
      </c>
      <c r="B15" s="58">
        <f>COUNTIF('वार्षिक निकाल पत्रक NSQF-HIN'!D10:D139,"&gt;=75")-COUNTIF('वार्षिक निकाल पत्रक NSQF-HIN'!D10:D139,"&gt;79.9")</f>
        <v>1</v>
      </c>
      <c r="C15" s="58">
        <f>COUNTIF('वार्षिक निकाल पत्रक NSQF-HIN'!E10:E139,"&gt;=75")-COUNTIF('वार्षिक निकाल पत्रक NSQF-HIN'!E10:E139,"&gt;79.9")</f>
        <v>0</v>
      </c>
      <c r="D15" s="58">
        <f>COUNTIF('वार्षिक निकाल पत्रक NSQF-HIN'!F10:F139,"&gt;=75")-COUNTIF('वार्षिक निकाल पत्रक NSQF-HIN'!F10:F139,"&gt;79.9")</f>
        <v>1</v>
      </c>
      <c r="E15" s="58">
        <f>COUNTIF('वार्षिक निकाल पत्रक NSQF-HIN'!G10:G139,"&gt;=75")-COUNTIF('वार्षिक निकाल पत्रक NSQF-HIN'!G10:G139,"&gt;79.9")</f>
        <v>1</v>
      </c>
      <c r="F15" s="58">
        <f>COUNTIF('वार्षिक निकाल पत्रक NSQF-HIN'!H10:H139,"&gt;=75")-COUNTIF('वार्षिक निकाल पत्रक NSQF-HIN'!H10:H139,"&gt;79.9")</f>
        <v>0</v>
      </c>
      <c r="G15" s="58">
        <f>COUNTIF('वार्षिक निकाल पत्रक NSQF-HIN'!I10:I139,"&gt;=75")-COUNTIF('वार्षिक निकाल पत्रक NSQF-HIN'!I10:I139,"&gt;79.9")</f>
        <v>0</v>
      </c>
      <c r="H15" s="58">
        <f>COUNTIF('वार्षिक निकाल पत्रक NSQF-HIN'!K10:K139,"&gt;=75")-COUNTIF('वार्षिक निकाल पत्रक NSQF-HIN'!K10:K139,"&gt;79.9")</f>
        <v>0</v>
      </c>
      <c r="I15" s="18"/>
      <c r="J15" s="224" t="s">
        <v>158</v>
      </c>
      <c r="K15" s="227">
        <f>COUNTIF('वार्षिक निकाल पत्रक NSQF-HIN'!K10:K139,"&gt;=61")-COUNTIF('वार्षिक निकाल पत्रक NSQF-HIN'!K10:K139,"&gt;=70.9")</f>
        <v>1</v>
      </c>
    </row>
    <row r="16" spans="1:37" ht="16.7" customHeight="1">
      <c r="A16" s="212" t="s">
        <v>157</v>
      </c>
      <c r="B16" s="58">
        <f>COUNTIF('वार्षिक निकाल पत्रक NSQF-HIN'!D10:D139,"&gt;=70")-COUNTIF('वार्षिक निकाल पत्रक NSQF-HIN'!D10:D139,"&gt;74.9")</f>
        <v>0</v>
      </c>
      <c r="C16" s="58">
        <f>COUNTIF('वार्षिक निकाल पत्रक NSQF-HIN'!E10:E139,"&gt;=70")-COUNTIF('वार्षिक निकाल पत्रक NSQF-HIN'!E10:E139,"&gt;74.9")</f>
        <v>9</v>
      </c>
      <c r="D16" s="58">
        <f>COUNTIF('वार्षिक निकाल पत्रक NSQF-HIN'!F10:F139,"&gt;=70")-COUNTIF('वार्षिक निकाल पत्रक NSQF-HIN'!F10:F139,"&gt;74.9")</f>
        <v>0</v>
      </c>
      <c r="E16" s="58">
        <f>COUNTIF('वार्षिक निकाल पत्रक NSQF-HIN'!G10:G139,"&gt;=70")-COUNTIF('वार्षिक निकाल पत्रक NSQF-HIN'!G10:G139,"&gt;74.9")</f>
        <v>0</v>
      </c>
      <c r="F16" s="58">
        <f>COUNTIF('वार्षिक निकाल पत्रक NSQF-HIN'!H10:H139,"&gt;=70")-COUNTIF('वार्षिक निकाल पत्रक NSQF-HIN'!H10:H139,"&gt;74.9")</f>
        <v>0</v>
      </c>
      <c r="G16" s="58">
        <f>COUNTIF('वार्षिक निकाल पत्रक NSQF-HIN'!I10:I139,"&gt;=70")-COUNTIF('वार्षिक निकाल पत्रक NSQF-HIN'!I10:I139,"&gt;74.9")</f>
        <v>0</v>
      </c>
      <c r="H16" s="58">
        <f>COUNTIF('वार्षिक निकाल पत्रक NSQF-HIN'!K10:K139,"&gt;=70")-COUNTIF('वार्षिक निकाल पत्रक NSQF-HIN'!K10:K139,"&gt;74.9")</f>
        <v>1</v>
      </c>
      <c r="I16" s="18"/>
      <c r="J16" s="224" t="s">
        <v>160</v>
      </c>
      <c r="K16" s="227">
        <f>COUNTIF('वार्षिक निकाल पत्रक NSQF-HIN'!K10:K139,"&gt;=71")-COUNTIF('वार्षिक निकाल पत्रक NSQF-HIN'!K10:K139,"&gt;=80.9")</f>
        <v>0</v>
      </c>
    </row>
    <row r="17" spans="1:43" ht="16.7" customHeight="1">
      <c r="A17" s="212" t="s">
        <v>159</v>
      </c>
      <c r="B17" s="58">
        <f>COUNTIF('वार्षिक निकाल पत्रक NSQF-HIN'!D10:D139,"&gt;=60")-COUNTIF('वार्षिक निकाल पत्रक NSQF-HIN'!D10:D139,"&gt;69.9")</f>
        <v>0</v>
      </c>
      <c r="C17" s="58">
        <f>COUNTIF('वार्षिक निकाल पत्रक NSQF-HIN'!E10:E139,"&gt;=60")-COUNTIF('वार्षिक निकाल पत्रक NSQF-HIN'!E10:E139,"&gt;69.9")</f>
        <v>26</v>
      </c>
      <c r="D17" s="58">
        <f>COUNTIF('वार्षिक निकाल पत्रक NSQF-HIN'!F10:F139,"&gt;=60")-COUNTIF('वार्षिक निकाल पत्रक NSQF-HIN'!F10:F139,"&gt;69.9")</f>
        <v>0</v>
      </c>
      <c r="E17" s="58">
        <f>COUNTIF('वार्षिक निकाल पत्रक NSQF-HIN'!G10:G139,"&gt;=60")-COUNTIF('वार्षिक निकाल पत्रक NSQF-HIN'!G10:G139,"&gt;69.9")</f>
        <v>0</v>
      </c>
      <c r="F17" s="58">
        <f>COUNTIF('वार्षिक निकाल पत्रक NSQF-HIN'!H10:H139,"&gt;=60")-COUNTIF('वार्षिक निकाल पत्रक NSQF-HIN'!H10:H139,"&gt;69.9")</f>
        <v>0</v>
      </c>
      <c r="G17" s="58">
        <f>COUNTIF('वार्षिक निकाल पत्रक NSQF-HIN'!I10:I139,"&gt;=60")-COUNTIF('वार्षिक निकाल पत्रक NSQF-HIN'!I10:I139,"&gt;69.9")</f>
        <v>0</v>
      </c>
      <c r="H17" s="58">
        <f>COUNTIF('वार्षिक निकाल पत्रक NSQF-HIN'!K10:K139,"&gt;=60")-COUNTIF('वार्षिक निकाल पत्रक NSQF-HIN'!K10:K139,"&gt;69.9")</f>
        <v>0</v>
      </c>
      <c r="I17" s="18"/>
      <c r="J17" s="224" t="s">
        <v>162</v>
      </c>
      <c r="K17" s="227">
        <f>COUNTIF('वार्षिक निकाल पत्रक NSQF-HIN'!K10:K139,"&gt;=81")-COUNTIF('वार्षिक निकाल पत्रक NSQF-HIN'!K10:K139,"&gt;=90.9")</f>
        <v>0</v>
      </c>
    </row>
    <row r="18" spans="1:43" ht="16.7" customHeight="1">
      <c r="A18" s="212" t="s">
        <v>161</v>
      </c>
      <c r="B18" s="58">
        <f>COUNTIF('वार्षिक निकाल पत्रक NSQF-HIN'!D10:D139,"&gt;=50")-COUNTIF('वार्षिक निकाल पत्रक NSQF-HIN'!D10:D139,"&gt;59.9")</f>
        <v>0</v>
      </c>
      <c r="C18" s="58">
        <f>COUNTIF('वार्षिक निकाल पत्रक NSQF-HIN'!E10:E139,"&gt;=50")-COUNTIF('वार्षिक निकाल पत्रक NSQF-HIN'!E10:E139,"&gt;59.9")</f>
        <v>27</v>
      </c>
      <c r="D18" s="58">
        <f>COUNTIF('वार्षिक निकाल पत्रक NSQF-HIN'!F10:F139,"&gt;=50")-COUNTIF('वार्षिक निकाल पत्रक NSQF-HIN'!F10:F139,"&gt;59.9")</f>
        <v>0</v>
      </c>
      <c r="E18" s="58">
        <f>COUNTIF('वार्षिक निकाल पत्रक NSQF-HIN'!G10:G139,"&gt;=50")-COUNTIF('वार्षिक निकाल पत्रक NSQF-HIN'!G10:G139,"&gt;59.9")</f>
        <v>0</v>
      </c>
      <c r="F18" s="58">
        <f>COUNTIF('वार्षिक निकाल पत्रक NSQF-HIN'!H10:H139,"&gt;=50")-COUNTIF('वार्षिक निकाल पत्रक NSQF-HIN'!H10:H139,"&gt;59.9")</f>
        <v>1</v>
      </c>
      <c r="G18" s="58">
        <f>COUNTIF('वार्षिक निकाल पत्रक NSQF-HIN'!I10:I139,"&gt;=50")-COUNTIF('वार्षिक निकाल पत्रक NSQF-HIN'!I10:I139,"&gt;59.9")</f>
        <v>1</v>
      </c>
      <c r="H18" s="58">
        <f>COUNTIF('वार्षिक निकाल पत्रक NSQF-HIN'!K10:K139,"&gt;=50")-COUNTIF('वार्षिक निकाल पत्रक NSQF-HIN'!K10:K139,"&gt;59.9")</f>
        <v>0</v>
      </c>
      <c r="I18" s="18"/>
      <c r="J18" s="224" t="s">
        <v>164</v>
      </c>
      <c r="K18" s="227">
        <f>COUNTIF('वार्षिक निकाल पत्रक NSQF-HIN'!K10:K139,"&gt;=91")-COUNTIF('वार्षिक निकाल पत्रक NSQF-HIN'!K10:K139,"&gt;=100.1")</f>
        <v>0</v>
      </c>
    </row>
    <row r="19" spans="1:43" ht="16.7" customHeight="1">
      <c r="A19" s="212" t="s">
        <v>163</v>
      </c>
      <c r="B19" s="58">
        <f>COUNTIF('वार्षिक निकाल पत्रक NSQF-HIN'!D10:D139,"&gt;=40")-COUNTIF('वार्षिक निकाल पत्रक NSQF-HIN'!D10:D139,"&gt;49.9")</f>
        <v>1</v>
      </c>
      <c r="C19" s="58">
        <f>COUNTIF('वार्षिक निकाल पत्रक NSQF-HIN'!E10:E139,"&gt;=40")-COUNTIF('वार्षिक निकाल पत्रक NSQF-HIN'!E10:E139,"&gt;49.9")</f>
        <v>29</v>
      </c>
      <c r="D19" s="58">
        <f>COUNTIF('वार्षिक निकाल पत्रक NSQF-HIN'!F10:F139,"&gt;=40")-COUNTIF('वार्षिक निकाल पत्रक NSQF-HIN'!F10:F139,"&gt;49.9")</f>
        <v>0</v>
      </c>
      <c r="E19" s="58">
        <f>COUNTIF('वार्षिक निकाल पत्रक NSQF-HIN'!G10:G139,"&gt;=40")-COUNTIF('वार्षिक निकाल पत्रक NSQF-HIN'!G10:G139,"&gt;49.9")</f>
        <v>0</v>
      </c>
      <c r="F19" s="58">
        <f>COUNTIF('वार्षिक निकाल पत्रक NSQF-HIN'!H10:H139,"&gt;=40")-COUNTIF('वार्षिक निकाल पत्रक NSQF-HIN'!H10:H139,"&gt;49.9")</f>
        <v>0</v>
      </c>
      <c r="G19" s="58">
        <f>COUNTIF('वार्षिक निकाल पत्रक NSQF-HIN'!I10:I139,"&gt;=40")-COUNTIF('वार्षिक निकाल पत्रक NSQF-HIN'!I10:I139,"&gt;49.9")</f>
        <v>0</v>
      </c>
      <c r="H19" s="58">
        <f>COUNTIF('वार्षिक निकाल पत्रक NSQF-HIN'!K10:K139,"&gt;=40")-COUNTIF('वार्षिक निकाल पत्रक NSQF-HIN'!K10:K139,"&gt;49.9")</f>
        <v>0</v>
      </c>
      <c r="I19" s="18"/>
      <c r="J19" s="27" t="s">
        <v>146</v>
      </c>
      <c r="K19" s="226">
        <f>SUM(K11:K18)</f>
        <v>60</v>
      </c>
    </row>
    <row r="20" spans="1:43" ht="16.7" customHeight="1">
      <c r="A20" s="212" t="s">
        <v>165</v>
      </c>
      <c r="B20" s="58">
        <f>COUNTIF('वार्षिक निकाल पत्रक NSQF-HIN'!D10:D139,"&gt;=35")-COUNTIF('वार्षिक निकाल पत्रक NSQF-HIN'!D10:D139,"&gt;39.9")</f>
        <v>1</v>
      </c>
      <c r="C20" s="58">
        <f>COUNTIF('वार्षिक निकाल पत्रक NSQF-HIN'!E10:E139,"&gt;=35")-COUNTIF('वार्षिक निकाल पत्रक NSQF-HIN'!E10:E139,"&gt;39.9")</f>
        <v>15</v>
      </c>
      <c r="D20" s="58">
        <f>COUNTIF('वार्षिक निकाल पत्रक NSQF-HIN'!F10:F139,"&gt;=35")-COUNTIF('वार्षिक निकाल पत्रक NSQF-HIN'!F10:F139,"&gt;39.9")</f>
        <v>0</v>
      </c>
      <c r="E20" s="58">
        <f>COUNTIF('वार्षिक निकाल पत्रक NSQF-HIN'!G10:G139,"&gt;=35")-COUNTIF('वार्षिक निकाल पत्रक NSQF-HIN'!G10:G139,"&gt;39.9")</f>
        <v>0</v>
      </c>
      <c r="F20" s="58">
        <f>COUNTIF('वार्षिक निकाल पत्रक NSQF-HIN'!H10:H139,"&gt;=35")-COUNTIF('वार्षिक निकाल पत्रक NSQF-HIN'!H10:H139,"&gt;39.9")</f>
        <v>0</v>
      </c>
      <c r="G20" s="58">
        <f>COUNTIF('वार्षिक निकाल पत्रक NSQF-HIN'!I10:I139,"&gt;=35")-COUNTIF('वार्षिक निकाल पत्रक NSQF-HIN'!I10:I139,"&gt;39.9")</f>
        <v>0</v>
      </c>
      <c r="H20" s="58">
        <f>COUNTIF('वार्षिक निकाल पत्रक NSQF-HIN'!K10:K139,"&gt;=35")-COUNTIF('वार्षिक निकाल पत्रक NSQF-HIN'!K10:K139,"&gt;39.9")</f>
        <v>0</v>
      </c>
      <c r="I20" s="18"/>
      <c r="J20" s="19"/>
      <c r="K20" s="18"/>
    </row>
    <row r="21" spans="1:43" ht="16.7" customHeight="1">
      <c r="A21" s="212" t="s">
        <v>167</v>
      </c>
      <c r="B21" s="58">
        <f>COUNTIF('वार्षिक निकाल पत्रक NSQF-HIN'!D10:D139,"&gt;=0")-COUNTIF('वार्षिक निकाल पत्रक NSQF-HIN'!D10:D139,"&gt;34.9")</f>
        <v>57</v>
      </c>
      <c r="C21" s="58">
        <f>COUNTIF('वार्षिक निकाल पत्रक NSQF-HIN'!E10:E139,"&gt;=0")-COUNTIF('वार्षिक निकाल पत्रक NSQF-HIN'!E10:E139,"&gt;34.9")</f>
        <v>22</v>
      </c>
      <c r="D21" s="58">
        <f>COUNTIF('वार्षिक निकाल पत्रक NSQF-HIN'!F10:F139,"&gt;=0")-COUNTIF('वार्षिक निकाल पत्रक NSQF-HIN'!F10:F139,"&gt;34.9")</f>
        <v>59</v>
      </c>
      <c r="E21" s="58">
        <f>COUNTIF('वार्षिक निकाल पत्रक NSQF-HIN'!G10:G139,"&gt;=0")-COUNTIF('वार्षिक निकाल पत्रक NSQF-HIN'!G10:G139,"&gt;34.9")</f>
        <v>59</v>
      </c>
      <c r="F21" s="58">
        <f>COUNTIF('वार्षिक निकाल पत्रक NSQF-HIN'!H10:H139,"&gt;=0")-COUNTIF('वार्षिक निकाल पत्रक NSQF-HIN'!H10:H139,"&gt;34.9")</f>
        <v>59</v>
      </c>
      <c r="G21" s="58">
        <f>COUNTIF('वार्षिक निकाल पत्रक NSQF-HIN'!I10:I139,"&gt;=0")-COUNTIF('वार्षिक निकाल पत्रक NSQF-HIN'!I10:I139,"&gt;34.9")</f>
        <v>59</v>
      </c>
      <c r="H21" s="58">
        <f>COUNTIF('वार्षिक निकाल पत्रक NSQF-HIN'!K10:K139,"&gt;=0")-COUNTIF('वार्षिक निकाल पत्रक NSQF-HIN'!K10:K139,"&gt;34.9")</f>
        <v>59</v>
      </c>
      <c r="I21" s="18"/>
      <c r="J21" s="19"/>
      <c r="K21" s="18"/>
    </row>
    <row r="22" spans="1:43" s="76" customFormat="1" ht="16.7" customHeight="1">
      <c r="A22" s="743" t="s">
        <v>146</v>
      </c>
      <c r="B22" s="743">
        <f t="shared" ref="B22:H22" si="0">SUM(B12:B21)</f>
        <v>60</v>
      </c>
      <c r="C22" s="743">
        <f t="shared" si="0"/>
        <v>130</v>
      </c>
      <c r="D22" s="743">
        <f t="shared" si="0"/>
        <v>60</v>
      </c>
      <c r="E22" s="743">
        <f t="shared" si="0"/>
        <v>60</v>
      </c>
      <c r="F22" s="743">
        <f t="shared" si="0"/>
        <v>60</v>
      </c>
      <c r="G22" s="743">
        <f t="shared" si="0"/>
        <v>60</v>
      </c>
      <c r="H22" s="743">
        <f t="shared" si="0"/>
        <v>60</v>
      </c>
      <c r="J22" s="180"/>
      <c r="L22"/>
      <c r="M22"/>
      <c r="N22"/>
      <c r="O22"/>
      <c r="P22"/>
      <c r="Q22"/>
      <c r="R22"/>
      <c r="S22"/>
      <c r="T22"/>
      <c r="U22"/>
      <c r="V22"/>
      <c r="W22"/>
      <c r="X22"/>
      <c r="Y22"/>
      <c r="Z22"/>
      <c r="AA22"/>
      <c r="AB22"/>
      <c r="AC22"/>
      <c r="AD22"/>
      <c r="AE22"/>
      <c r="AF22"/>
      <c r="AG22"/>
      <c r="AH22"/>
      <c r="AI22"/>
      <c r="AL22" s="18"/>
      <c r="AM22" s="18"/>
      <c r="AN22" s="18"/>
      <c r="AO22" s="18"/>
      <c r="AP22" s="18"/>
      <c r="AQ22" s="18"/>
    </row>
    <row r="23" spans="1:43" s="76" customFormat="1" ht="16.7" customHeight="1">
      <c r="A23" s="743"/>
      <c r="B23" s="743"/>
      <c r="C23" s="743"/>
      <c r="D23" s="743"/>
      <c r="E23" s="743"/>
      <c r="F23" s="743"/>
      <c r="G23" s="743"/>
      <c r="H23" s="743"/>
      <c r="J23" s="19"/>
      <c r="K23" s="19"/>
      <c r="L23"/>
      <c r="M23"/>
      <c r="N23"/>
      <c r="O23"/>
      <c r="P23"/>
      <c r="Q23"/>
      <c r="R23"/>
      <c r="S23"/>
      <c r="T23"/>
      <c r="U23"/>
      <c r="V23"/>
      <c r="W23"/>
      <c r="X23"/>
      <c r="Y23"/>
      <c r="Z23"/>
      <c r="AA23"/>
      <c r="AB23"/>
      <c r="AC23"/>
      <c r="AD23"/>
      <c r="AE23"/>
      <c r="AF23"/>
      <c r="AG23"/>
      <c r="AH23"/>
      <c r="AI23"/>
      <c r="AL23" s="18"/>
      <c r="AM23" s="18"/>
      <c r="AN23" s="18"/>
      <c r="AO23" s="18"/>
      <c r="AP23" s="18"/>
      <c r="AQ23" s="18"/>
    </row>
    <row r="24" spans="1:43" s="76" customFormat="1" ht="16.7" customHeight="1">
      <c r="J24" s="19"/>
      <c r="K24" s="19"/>
      <c r="L24"/>
      <c r="M24"/>
      <c r="N24"/>
      <c r="O24"/>
      <c r="P24"/>
      <c r="Q24"/>
      <c r="R24"/>
      <c r="S24"/>
      <c r="T24"/>
      <c r="U24"/>
      <c r="V24"/>
      <c r="W24"/>
      <c r="X24"/>
      <c r="Y24"/>
      <c r="Z24"/>
      <c r="AA24"/>
      <c r="AB24"/>
      <c r="AC24"/>
      <c r="AD24"/>
      <c r="AE24"/>
      <c r="AF24"/>
      <c r="AG24"/>
      <c r="AH24"/>
      <c r="AI24"/>
      <c r="AL24" s="18"/>
      <c r="AM24" s="18"/>
      <c r="AN24" s="18"/>
      <c r="AO24" s="18"/>
      <c r="AP24" s="18"/>
      <c r="AQ24" s="18"/>
    </row>
    <row r="25" spans="1:43" s="76" customFormat="1" ht="16.7" customHeight="1">
      <c r="A25" s="216" t="s">
        <v>170</v>
      </c>
      <c r="B25" s="214">
        <f>COUNTIF('वार्षिक निकाल पत्रक NSQF-HIN'!D10:D139,"&gt;=35")</f>
        <v>3</v>
      </c>
      <c r="C25" s="214">
        <f>COUNTIF('वार्षिक निकाल पत्रक NSQF-HIN'!E10:E139,"&gt;=35")</f>
        <v>108</v>
      </c>
      <c r="D25" s="214">
        <f>COUNTIF('वार्षिक निकाल पत्रक NSQF-HIN'!F10:F139,"&gt;=35")</f>
        <v>1</v>
      </c>
      <c r="E25" s="214">
        <f>COUNTIF('वार्षिक निकाल पत्रक NSQF-HIN'!G10:G139,"&gt;=35")</f>
        <v>1</v>
      </c>
      <c r="F25" s="214">
        <f>COUNTIF('वार्षिक निकाल पत्रक NSQF-HIN'!H10:H139,"&gt;=35")</f>
        <v>1</v>
      </c>
      <c r="G25" s="214">
        <f>COUNTIF('वार्षिक निकाल पत्रक NSQF-HIN'!I10:I139,"&gt;=35")</f>
        <v>1</v>
      </c>
      <c r="H25" s="216">
        <f>COUNTIF('वार्षिक निकाल पत्रक NSQF-HIN'!Q10:Q139,"Pass")</f>
        <v>71</v>
      </c>
      <c r="J25" s="19"/>
      <c r="K25" s="19"/>
      <c r="L25"/>
      <c r="M25"/>
      <c r="N25"/>
      <c r="O25"/>
      <c r="P25"/>
      <c r="Q25"/>
      <c r="R25"/>
      <c r="S25"/>
      <c r="T25"/>
      <c r="U25"/>
      <c r="V25"/>
      <c r="W25"/>
      <c r="X25"/>
      <c r="Y25"/>
      <c r="Z25"/>
      <c r="AA25"/>
      <c r="AB25"/>
      <c r="AC25"/>
      <c r="AD25"/>
      <c r="AE25"/>
      <c r="AF25"/>
      <c r="AG25"/>
      <c r="AH25"/>
      <c r="AI25"/>
      <c r="AL25" s="18"/>
      <c r="AM25" s="18"/>
      <c r="AN25" s="18"/>
      <c r="AO25" s="18"/>
      <c r="AP25" s="18"/>
      <c r="AQ25" s="18"/>
    </row>
    <row r="26" spans="1:43" s="76" customFormat="1" ht="16.7" customHeight="1">
      <c r="A26" s="81" t="s">
        <v>172</v>
      </c>
      <c r="B26" s="80">
        <f>COUNTIF('वार्षिक निकाल पत्रक NSQF-HIN'!D10:D139,"&lt;35")</f>
        <v>57</v>
      </c>
      <c r="C26" s="80">
        <f>COUNTIF('वार्षिक निकाल पत्रक NSQF-HIN'!E10:E139,"&lt;35")</f>
        <v>22</v>
      </c>
      <c r="D26" s="80">
        <f>COUNTIF('वार्षिक निकाल पत्रक NSQF-HIN'!F10:F139,"&lt;35")</f>
        <v>59</v>
      </c>
      <c r="E26" s="80">
        <f>COUNTIF('वार्षिक निकाल पत्रक NSQF-HIN'!G10:G139,"&lt;35")</f>
        <v>59</v>
      </c>
      <c r="F26" s="80">
        <f>COUNTIF('वार्षिक निकाल पत्रक NSQF-HIN'!H10:H139,"&lt;35")</f>
        <v>59</v>
      </c>
      <c r="G26" s="80">
        <f>COUNTIF('वार्षिक निकाल पत्रक NSQF-HIN'!I10:I139,"&lt;35")</f>
        <v>59</v>
      </c>
      <c r="H26" s="81">
        <f>K19-H25-K35-K36</f>
        <v>-11</v>
      </c>
      <c r="J26" s="180"/>
      <c r="L26"/>
      <c r="M26"/>
      <c r="N26"/>
      <c r="O26"/>
      <c r="P26"/>
      <c r="Q26"/>
      <c r="R26"/>
      <c r="S26"/>
      <c r="T26"/>
      <c r="U26"/>
      <c r="V26"/>
      <c r="W26"/>
      <c r="X26"/>
      <c r="Y26"/>
      <c r="Z26"/>
      <c r="AA26"/>
      <c r="AB26"/>
      <c r="AC26"/>
      <c r="AD26"/>
      <c r="AE26"/>
      <c r="AF26"/>
      <c r="AG26"/>
      <c r="AH26"/>
      <c r="AI26"/>
      <c r="AL26" s="18"/>
      <c r="AM26" s="18"/>
      <c r="AN26" s="18"/>
      <c r="AO26" s="18"/>
      <c r="AP26" s="18"/>
      <c r="AQ26" s="18"/>
    </row>
    <row r="27" spans="1:43" s="76" customFormat="1" ht="16.7" customHeight="1">
      <c r="A27" s="83" t="s">
        <v>166</v>
      </c>
      <c r="B27" s="82">
        <f>COUNTIF('वार्षिक निकाल पत्रक NSQF-HIN'!D10:D139,"AA")</f>
        <v>0</v>
      </c>
      <c r="C27" s="82">
        <f>COUNTIF('वार्षिक निकाल पत्रक NSQF-HIN'!E10:E139,"AA")</f>
        <v>0</v>
      </c>
      <c r="D27" s="82">
        <f>COUNTIF('वार्षिक निकाल पत्रक NSQF-HIN'!F10:F139,"AA")</f>
        <v>0</v>
      </c>
      <c r="E27" s="82">
        <f>COUNTIF('वार्षिक निकाल पत्रक NSQF-HIN'!G10:G139,"AA")</f>
        <v>0</v>
      </c>
      <c r="F27" s="82">
        <f>COUNTIF('वार्षिक निकाल पत्रक NSQF-HIN'!H10:H139,"AA")</f>
        <v>0</v>
      </c>
      <c r="G27" s="82">
        <f>COUNTIF('वार्षिक निकाल पत्रक NSQF-HIN'!I10:I139,"AA")</f>
        <v>0</v>
      </c>
      <c r="H27" s="83">
        <f>COUNTIF('वार्षिक निकाल पत्रक NSQF-HIN'!Q10:Q139,"AA")</f>
        <v>0</v>
      </c>
      <c r="J27" s="180"/>
      <c r="L27"/>
      <c r="M27"/>
      <c r="N27"/>
      <c r="O27"/>
      <c r="P27"/>
      <c r="Q27"/>
      <c r="R27"/>
      <c r="S27"/>
      <c r="T27"/>
      <c r="U27"/>
      <c r="V27"/>
      <c r="W27"/>
      <c r="X27"/>
      <c r="Y27"/>
      <c r="Z27"/>
      <c r="AA27"/>
      <c r="AB27"/>
      <c r="AC27"/>
      <c r="AD27"/>
      <c r="AE27"/>
      <c r="AF27"/>
      <c r="AG27"/>
      <c r="AH27"/>
      <c r="AI27"/>
      <c r="AL27" s="18"/>
      <c r="AM27" s="18"/>
      <c r="AN27" s="18"/>
      <c r="AO27" s="18"/>
      <c r="AP27" s="18"/>
      <c r="AQ27" s="18"/>
    </row>
    <row r="28" spans="1:43" s="76" customFormat="1" ht="16.7" customHeight="1">
      <c r="A28" s="178" t="s">
        <v>175</v>
      </c>
      <c r="B28" s="84">
        <f>COUNTIF('वार्षिक निकाल पत्रक NSQF-HIN'!D10:D139,"-")</f>
        <v>0</v>
      </c>
      <c r="C28" s="84">
        <f>COUNTIF('वार्षिक निकाल पत्रक NSQF-HIN'!E10:E139,"-")</f>
        <v>0</v>
      </c>
      <c r="D28" s="84">
        <f>COUNTIF('वार्षिक निकाल पत्रक NSQF-HIN'!F10:F139,"-")</f>
        <v>0</v>
      </c>
      <c r="E28" s="84">
        <f>COUNTIF('वार्षिक निकाल पत्रक NSQF-HIN'!G10:G139,"-")</f>
        <v>0</v>
      </c>
      <c r="F28" s="84">
        <f>COUNTIF('वार्षिक निकाल पत्रक NSQF-HIN'!H10:H139,"-")</f>
        <v>0</v>
      </c>
      <c r="G28" s="84">
        <f>COUNTIF('वार्षिक निकाल पत्रक NSQF-HIN'!I10:I139,"-")</f>
        <v>0</v>
      </c>
      <c r="H28" s="178">
        <f>COUNTIF('वार्षिक निकाल पत्रक NSQF-HIN'!Q10:Q139,"-")</f>
        <v>0</v>
      </c>
      <c r="J28" s="216" t="s">
        <v>171</v>
      </c>
      <c r="K28" s="213">
        <f>COUNTIF('वार्षिक निकाल पत्रक NSQF-HIN'!Q10:Q139,"Pass")</f>
        <v>71</v>
      </c>
      <c r="L28"/>
      <c r="M28"/>
      <c r="N28"/>
      <c r="O28"/>
      <c r="P28"/>
      <c r="Q28"/>
      <c r="R28"/>
      <c r="S28"/>
      <c r="T28"/>
      <c r="U28"/>
      <c r="V28"/>
      <c r="W28"/>
      <c r="X28"/>
      <c r="Y28"/>
      <c r="Z28"/>
      <c r="AA28"/>
      <c r="AB28"/>
      <c r="AC28"/>
      <c r="AD28"/>
      <c r="AE28"/>
      <c r="AF28"/>
      <c r="AG28"/>
      <c r="AH28"/>
      <c r="AI28"/>
      <c r="AL28" s="18"/>
      <c r="AM28" s="18"/>
      <c r="AN28" s="18"/>
      <c r="AO28" s="18"/>
      <c r="AP28" s="18"/>
      <c r="AQ28" s="18"/>
    </row>
    <row r="29" spans="1:43" s="76" customFormat="1" ht="16.7" customHeight="1">
      <c r="A29" s="767" t="s">
        <v>146</v>
      </c>
      <c r="B29" s="767">
        <f t="shared" ref="B29:H29" si="1">SUM(B25:B28)</f>
        <v>60</v>
      </c>
      <c r="C29" s="767">
        <f t="shared" si="1"/>
        <v>130</v>
      </c>
      <c r="D29" s="767">
        <f t="shared" si="1"/>
        <v>60</v>
      </c>
      <c r="E29" s="767">
        <f t="shared" si="1"/>
        <v>60</v>
      </c>
      <c r="F29" s="767">
        <f t="shared" si="1"/>
        <v>60</v>
      </c>
      <c r="G29" s="767">
        <f t="shared" si="1"/>
        <v>60</v>
      </c>
      <c r="H29" s="767">
        <f t="shared" si="1"/>
        <v>60</v>
      </c>
      <c r="J29" s="81" t="s">
        <v>173</v>
      </c>
      <c r="K29" s="217">
        <f>COUNTIF('वार्षिक निकाल पत्रक NSQF-HIN'!Q10:Q139,"F1")</f>
        <v>0</v>
      </c>
      <c r="L29"/>
      <c r="M29"/>
      <c r="N29"/>
      <c r="O29"/>
      <c r="P29"/>
      <c r="Q29"/>
      <c r="R29"/>
      <c r="S29"/>
      <c r="T29"/>
      <c r="U29"/>
      <c r="V29"/>
      <c r="W29"/>
      <c r="X29"/>
      <c r="Y29"/>
      <c r="Z29"/>
      <c r="AA29"/>
      <c r="AB29"/>
      <c r="AC29"/>
      <c r="AD29"/>
      <c r="AE29"/>
      <c r="AF29"/>
      <c r="AG29"/>
      <c r="AH29"/>
      <c r="AI29"/>
      <c r="AL29" s="18"/>
      <c r="AM29" s="18"/>
      <c r="AN29" s="18"/>
      <c r="AO29" s="18"/>
      <c r="AP29" s="18"/>
      <c r="AQ29" s="18"/>
    </row>
    <row r="30" spans="1:43" s="76" customFormat="1" ht="16.7" customHeight="1">
      <c r="A30" s="768"/>
      <c r="B30" s="768"/>
      <c r="C30" s="768"/>
      <c r="D30" s="768"/>
      <c r="E30" s="768"/>
      <c r="F30" s="768"/>
      <c r="G30" s="768"/>
      <c r="H30" s="768"/>
      <c r="J30" s="83" t="s">
        <v>174</v>
      </c>
      <c r="K30" s="218">
        <f>COUNTIF('वार्षिक निकाल पत्रक NSQF-HIN'!Q10:Q139,"F2")</f>
        <v>0</v>
      </c>
      <c r="L30"/>
      <c r="M30"/>
      <c r="N30"/>
      <c r="O30"/>
      <c r="P30"/>
      <c r="Q30"/>
      <c r="R30"/>
      <c r="S30"/>
      <c r="T30"/>
      <c r="U30"/>
      <c r="V30"/>
      <c r="W30"/>
      <c r="X30"/>
      <c r="Y30"/>
      <c r="Z30"/>
      <c r="AA30"/>
      <c r="AB30"/>
      <c r="AC30"/>
      <c r="AD30"/>
      <c r="AE30"/>
      <c r="AF30"/>
      <c r="AG30"/>
      <c r="AH30"/>
      <c r="AI30"/>
      <c r="AL30" s="18"/>
      <c r="AM30" s="18"/>
      <c r="AN30" s="18"/>
      <c r="AO30" s="18"/>
      <c r="AP30" s="18"/>
      <c r="AQ30" s="18"/>
    </row>
    <row r="31" spans="1:43" s="76" customFormat="1" ht="16.7" customHeight="1">
      <c r="A31" s="178" t="s">
        <v>178</v>
      </c>
      <c r="B31" s="85">
        <f t="shared" ref="B31:G31" si="2">ROUND(B25/B22*100,2)</f>
        <v>5</v>
      </c>
      <c r="C31" s="85">
        <f t="shared" si="2"/>
        <v>83.08</v>
      </c>
      <c r="D31" s="85">
        <f t="shared" si="2"/>
        <v>1.67</v>
      </c>
      <c r="E31" s="85">
        <f t="shared" si="2"/>
        <v>1.67</v>
      </c>
      <c r="F31" s="85">
        <f t="shared" si="2"/>
        <v>1.67</v>
      </c>
      <c r="G31" s="85">
        <f t="shared" si="2"/>
        <v>1.67</v>
      </c>
      <c r="H31" s="178">
        <f>ROUND(K28/K19*100,2)</f>
        <v>118.33</v>
      </c>
      <c r="J31" s="178" t="s">
        <v>176</v>
      </c>
      <c r="K31" s="219">
        <f>COUNTIF('वार्षिक निकाल पत्रक NSQF-HIN'!Q10:Q139,"F3")</f>
        <v>0</v>
      </c>
      <c r="L31"/>
      <c r="M31"/>
      <c r="N31"/>
      <c r="O31"/>
      <c r="P31"/>
      <c r="Q31"/>
      <c r="R31"/>
      <c r="S31"/>
      <c r="T31"/>
      <c r="U31"/>
      <c r="V31"/>
      <c r="W31"/>
      <c r="X31"/>
      <c r="Y31"/>
      <c r="Z31"/>
      <c r="AA31"/>
      <c r="AB31"/>
      <c r="AC31"/>
      <c r="AD31"/>
      <c r="AE31"/>
      <c r="AF31"/>
      <c r="AG31"/>
      <c r="AH31"/>
      <c r="AI31"/>
      <c r="AL31" s="18"/>
      <c r="AM31" s="18"/>
      <c r="AN31" s="18"/>
      <c r="AO31" s="18"/>
      <c r="AP31" s="18"/>
      <c r="AQ31" s="18"/>
    </row>
    <row r="32" spans="1:43" s="76" customFormat="1" ht="16.7" customHeight="1">
      <c r="A32" s="178" t="s">
        <v>180</v>
      </c>
      <c r="B32" s="86" t="e">
        <f>ROUND('वार्षिक निकाल पत्रक NSQF-HIN'!D140/B22,2)</f>
        <v>#REF!</v>
      </c>
      <c r="C32" s="86">
        <f>ROUND('वार्षिक निकाल पत्रक NSQF-HIN'!E140/C22,2)</f>
        <v>49.95</v>
      </c>
      <c r="D32" s="86" t="e">
        <f>ROUND('वार्षिक निकाल पत्रक NSQF-HIN'!F140/D22,2)</f>
        <v>#REF!</v>
      </c>
      <c r="E32" s="86" t="e">
        <f>ROUND('वार्षिक निकाल पत्रक NSQF-HIN'!G140/E22,2)</f>
        <v>#REF!</v>
      </c>
      <c r="F32" s="86" t="e">
        <f>ROUND('वार्षिक निकाल पत्रक NSQF-HIN'!H140/F22,2)</f>
        <v>#REF!</v>
      </c>
      <c r="G32" s="86" t="e">
        <f>ROUND('वार्षिक निकाल पत्रक NSQF-HIN'!I140/G22,2)</f>
        <v>#REF!</v>
      </c>
      <c r="H32" s="86" t="e">
        <f>ROUND('वार्षिक निकाल पत्रक NSQF-HIN'!J140/H22,2)</f>
        <v>#REF!</v>
      </c>
      <c r="J32" s="225" t="s">
        <v>177</v>
      </c>
      <c r="K32" s="221">
        <f>COUNTIF('वार्षिक निकाल पत्रक NSQF-HIN'!Q10:Q139,"F4")</f>
        <v>0</v>
      </c>
      <c r="L32"/>
      <c r="M32"/>
      <c r="N32"/>
      <c r="O32"/>
      <c r="P32"/>
      <c r="Q32"/>
      <c r="R32"/>
      <c r="S32"/>
      <c r="T32"/>
      <c r="U32"/>
      <c r="V32"/>
      <c r="W32"/>
      <c r="X32"/>
      <c r="Y32"/>
      <c r="Z32"/>
      <c r="AA32"/>
      <c r="AB32"/>
      <c r="AC32"/>
      <c r="AD32"/>
      <c r="AE32"/>
      <c r="AF32"/>
      <c r="AG32"/>
      <c r="AH32"/>
      <c r="AI32"/>
      <c r="AL32" s="18"/>
      <c r="AM32" s="18"/>
      <c r="AN32" s="18"/>
      <c r="AO32" s="18"/>
      <c r="AP32" s="18"/>
      <c r="AQ32" s="18"/>
    </row>
    <row r="33" spans="1:43" s="76" customFormat="1" ht="16.7" customHeight="1">
      <c r="A33" s="743" t="s">
        <v>168</v>
      </c>
      <c r="B33" s="749" t="str">
        <f>MASTER!B15</f>
        <v>श्री. कोटकर संदीप भास्कर</v>
      </c>
      <c r="C33" s="749" t="str">
        <f>MASTER!B24</f>
        <v>श्री. देशमुख शैलेंद्र दत्तात्रय</v>
      </c>
      <c r="D33" s="749" t="str">
        <f>MASTER!B17</f>
        <v>श्री. ढगे भरत बुधाजी</v>
      </c>
      <c r="E33" s="749" t="str">
        <f>MASTER!B18</f>
        <v>श्री. कानकाटे आसाराम शंकर</v>
      </c>
      <c r="F33" s="749" t="str">
        <f>MASTER!B19</f>
        <v>श्री. वाकचौरे सचिन माधवराव</v>
      </c>
      <c r="G33" s="749" t="str">
        <f>MASTER!B20</f>
        <v>श्री. लेंडे के. व्ही./ श्री.कोटकर एस.बी.</v>
      </c>
      <c r="H33" s="747" t="s">
        <v>331</v>
      </c>
      <c r="J33" s="178" t="s">
        <v>179</v>
      </c>
      <c r="K33" s="219">
        <f>COUNTIF('वार्षिक निकाल पत्रक NSQF-HIN'!Q10:Q139,"F5")</f>
        <v>39</v>
      </c>
      <c r="L33"/>
      <c r="M33"/>
      <c r="N33"/>
      <c r="O33"/>
      <c r="P33"/>
      <c r="Q33"/>
      <c r="R33"/>
      <c r="S33"/>
      <c r="T33"/>
      <c r="U33"/>
      <c r="V33"/>
      <c r="W33"/>
      <c r="X33"/>
      <c r="Y33"/>
      <c r="Z33"/>
      <c r="AA33"/>
      <c r="AB33"/>
      <c r="AC33"/>
      <c r="AD33"/>
      <c r="AE33"/>
      <c r="AF33"/>
      <c r="AG33"/>
      <c r="AH33"/>
      <c r="AI33"/>
      <c r="AL33" s="18"/>
      <c r="AM33" s="18"/>
      <c r="AN33" s="18"/>
      <c r="AO33" s="18"/>
      <c r="AP33" s="18"/>
      <c r="AQ33" s="18"/>
    </row>
    <row r="34" spans="1:43" s="76" customFormat="1" ht="16.7" customHeight="1">
      <c r="A34" s="743"/>
      <c r="B34" s="749"/>
      <c r="C34" s="749"/>
      <c r="D34" s="749"/>
      <c r="E34" s="749"/>
      <c r="F34" s="749"/>
      <c r="G34" s="749"/>
      <c r="H34" s="747"/>
      <c r="J34" s="178" t="s">
        <v>181</v>
      </c>
      <c r="K34" s="219">
        <f>COUNTIF('वार्षिक निकाल पत्रक NSQF-HIN'!Q10:Q139,"F6")</f>
        <v>20</v>
      </c>
      <c r="L34"/>
      <c r="M34"/>
      <c r="N34"/>
      <c r="O34"/>
      <c r="P34"/>
      <c r="Q34"/>
      <c r="R34"/>
      <c r="S34"/>
      <c r="T34"/>
      <c r="U34"/>
      <c r="V34"/>
      <c r="W34"/>
      <c r="X34"/>
      <c r="Y34"/>
      <c r="Z34"/>
      <c r="AA34"/>
      <c r="AB34"/>
      <c r="AC34"/>
      <c r="AD34"/>
      <c r="AE34"/>
      <c r="AF34"/>
      <c r="AG34"/>
      <c r="AH34"/>
      <c r="AI34"/>
      <c r="AL34" s="18"/>
      <c r="AM34" s="18"/>
      <c r="AN34" s="18"/>
      <c r="AO34" s="18"/>
      <c r="AP34" s="18"/>
      <c r="AQ34" s="18"/>
    </row>
    <row r="35" spans="1:43" s="76" customFormat="1" ht="16.7" customHeight="1">
      <c r="A35" s="743"/>
      <c r="B35" s="749"/>
      <c r="C35" s="749"/>
      <c r="D35" s="749"/>
      <c r="E35" s="749"/>
      <c r="F35" s="749"/>
      <c r="G35" s="749"/>
      <c r="H35" s="747"/>
      <c r="J35" s="84" t="s">
        <v>166</v>
      </c>
      <c r="K35" s="220">
        <f>COUNTIF('वार्षिक निकाल पत्रक NSQF-HIN'!Q10:Q139,"AA")</f>
        <v>0</v>
      </c>
      <c r="L35"/>
      <c r="M35"/>
      <c r="N35"/>
      <c r="O35"/>
      <c r="P35"/>
      <c r="Q35"/>
      <c r="R35"/>
      <c r="S35"/>
      <c r="T35"/>
      <c r="U35"/>
      <c r="V35"/>
      <c r="W35"/>
      <c r="X35"/>
      <c r="Y35"/>
      <c r="Z35"/>
      <c r="AA35"/>
      <c r="AB35"/>
      <c r="AC35"/>
      <c r="AD35"/>
      <c r="AE35"/>
      <c r="AF35"/>
      <c r="AG35"/>
      <c r="AH35"/>
      <c r="AI35"/>
      <c r="AL35" s="18"/>
      <c r="AM35" s="18"/>
      <c r="AN35" s="18"/>
      <c r="AO35" s="18"/>
      <c r="AP35" s="18"/>
      <c r="AQ35" s="18"/>
    </row>
    <row r="36" spans="1:43" s="76" customFormat="1" ht="16.7" customHeight="1">
      <c r="A36" s="743"/>
      <c r="B36" s="749"/>
      <c r="C36" s="749"/>
      <c r="D36" s="749"/>
      <c r="E36" s="749"/>
      <c r="F36" s="749"/>
      <c r="G36" s="749"/>
      <c r="H36" s="747"/>
      <c r="J36" s="84" t="s">
        <v>175</v>
      </c>
      <c r="K36" s="220">
        <f>COUNTIF('वार्षिक निकाल पत्रक NSQF-HIN'!Q10:Q139,"-")</f>
        <v>0</v>
      </c>
      <c r="L36"/>
      <c r="M36"/>
      <c r="N36"/>
      <c r="O36"/>
      <c r="P36"/>
      <c r="Q36"/>
      <c r="R36"/>
      <c r="S36"/>
      <c r="T36"/>
      <c r="U36"/>
      <c r="V36"/>
      <c r="W36"/>
      <c r="X36"/>
      <c r="Y36"/>
      <c r="Z36"/>
      <c r="AA36"/>
      <c r="AB36"/>
      <c r="AC36"/>
      <c r="AD36"/>
      <c r="AE36"/>
      <c r="AF36"/>
      <c r="AG36"/>
      <c r="AH36"/>
      <c r="AI36"/>
      <c r="AL36" s="18"/>
      <c r="AM36" s="18"/>
      <c r="AN36" s="18"/>
      <c r="AO36" s="18"/>
      <c r="AP36" s="18"/>
      <c r="AQ36" s="18"/>
    </row>
    <row r="37" spans="1:43" s="76" customFormat="1" ht="16.7" customHeight="1">
      <c r="A37" s="743" t="s">
        <v>169</v>
      </c>
      <c r="B37" s="750"/>
      <c r="C37" s="750"/>
      <c r="D37" s="750"/>
      <c r="E37" s="750"/>
      <c r="F37" s="750"/>
      <c r="G37" s="750"/>
      <c r="H37" s="748" t="s">
        <v>169</v>
      </c>
      <c r="I37"/>
      <c r="J37" s="32" t="s">
        <v>146</v>
      </c>
      <c r="K37" s="228">
        <f>SUM(K28:K36)</f>
        <v>130</v>
      </c>
      <c r="L37"/>
      <c r="M37"/>
      <c r="N37"/>
      <c r="O37"/>
      <c r="P37"/>
      <c r="Q37"/>
      <c r="R37"/>
      <c r="S37"/>
      <c r="T37"/>
      <c r="U37"/>
      <c r="V37"/>
      <c r="W37"/>
      <c r="X37"/>
      <c r="Y37"/>
      <c r="Z37"/>
      <c r="AA37"/>
      <c r="AB37"/>
      <c r="AC37"/>
      <c r="AD37"/>
      <c r="AE37"/>
      <c r="AF37"/>
      <c r="AG37"/>
      <c r="AH37"/>
      <c r="AI37"/>
      <c r="AL37" s="18"/>
      <c r="AM37" s="18"/>
      <c r="AN37" s="18"/>
      <c r="AO37" s="18"/>
      <c r="AP37" s="18"/>
      <c r="AQ37" s="18"/>
    </row>
    <row r="38" spans="1:43" s="76" customFormat="1" ht="16.7" customHeight="1">
      <c r="A38" s="743"/>
      <c r="B38" s="750"/>
      <c r="C38" s="750"/>
      <c r="D38" s="750"/>
      <c r="E38" s="750"/>
      <c r="F38" s="750"/>
      <c r="G38" s="750"/>
      <c r="H38" s="748"/>
      <c r="I38"/>
      <c r="J38" s="180"/>
      <c r="L38"/>
      <c r="M38"/>
      <c r="N38"/>
      <c r="O38"/>
      <c r="P38"/>
      <c r="Q38"/>
      <c r="R38"/>
      <c r="S38"/>
      <c r="T38"/>
      <c r="U38"/>
      <c r="V38"/>
      <c r="W38"/>
      <c r="X38"/>
      <c r="Y38"/>
      <c r="Z38"/>
      <c r="AA38"/>
      <c r="AB38"/>
      <c r="AC38"/>
      <c r="AD38"/>
      <c r="AE38"/>
      <c r="AF38"/>
      <c r="AG38"/>
      <c r="AH38"/>
      <c r="AI38"/>
      <c r="AL38" s="18"/>
      <c r="AM38" s="18"/>
      <c r="AN38" s="18"/>
      <c r="AO38" s="18"/>
      <c r="AP38" s="18"/>
      <c r="AQ38" s="18"/>
    </row>
    <row r="39" spans="1:43" s="76" customFormat="1" ht="16.7" customHeight="1">
      <c r="A39" s="743"/>
      <c r="B39" s="750"/>
      <c r="C39" s="750"/>
      <c r="D39" s="750"/>
      <c r="E39" s="750"/>
      <c r="F39" s="750"/>
      <c r="G39" s="750"/>
      <c r="H39" s="748"/>
      <c r="I39"/>
      <c r="J39" s="180"/>
      <c r="L39"/>
      <c r="M39"/>
      <c r="N39"/>
      <c r="O39"/>
      <c r="P39"/>
      <c r="Q39"/>
      <c r="R39"/>
      <c r="S39"/>
      <c r="T39"/>
      <c r="U39"/>
      <c r="V39"/>
      <c r="W39"/>
      <c r="X39"/>
      <c r="Y39"/>
      <c r="Z39"/>
      <c r="AA39"/>
      <c r="AB39"/>
      <c r="AC39"/>
      <c r="AD39"/>
      <c r="AE39"/>
      <c r="AF39"/>
      <c r="AG39"/>
      <c r="AH39"/>
      <c r="AI39"/>
      <c r="AL39" s="18"/>
      <c r="AM39" s="18"/>
      <c r="AN39" s="18"/>
      <c r="AO39" s="18"/>
      <c r="AP39" s="18"/>
      <c r="AQ39" s="18"/>
    </row>
    <row r="40" spans="1:43" s="76" customFormat="1" ht="16.7" customHeight="1">
      <c r="A40" s="743"/>
      <c r="B40" s="750"/>
      <c r="C40" s="750"/>
      <c r="D40" s="750"/>
      <c r="E40" s="750"/>
      <c r="F40" s="750"/>
      <c r="G40" s="750"/>
      <c r="H40" s="748"/>
      <c r="I40"/>
      <c r="J40" s="180"/>
      <c r="L40"/>
      <c r="M40"/>
      <c r="N40"/>
      <c r="O40"/>
      <c r="P40"/>
      <c r="Q40"/>
      <c r="R40"/>
      <c r="S40"/>
      <c r="T40"/>
      <c r="U40"/>
      <c r="V40"/>
      <c r="W40"/>
      <c r="X40"/>
      <c r="Y40"/>
      <c r="Z40"/>
      <c r="AA40"/>
      <c r="AB40"/>
      <c r="AC40"/>
      <c r="AD40"/>
      <c r="AE40"/>
      <c r="AF40"/>
      <c r="AG40"/>
      <c r="AH40"/>
      <c r="AI40"/>
      <c r="AL40" s="18"/>
      <c r="AM40" s="18"/>
      <c r="AN40" s="18"/>
      <c r="AO40" s="18"/>
      <c r="AP40" s="18"/>
      <c r="AQ40" s="18"/>
    </row>
    <row r="41" spans="1:43" s="76" customFormat="1" ht="16.7" customHeight="1">
      <c r="J41" s="180"/>
      <c r="L41"/>
      <c r="M41"/>
      <c r="N41"/>
      <c r="O41"/>
      <c r="P41"/>
      <c r="Q41"/>
      <c r="R41"/>
      <c r="S41"/>
      <c r="T41"/>
      <c r="U41"/>
      <c r="V41"/>
      <c r="W41"/>
      <c r="X41"/>
      <c r="Y41"/>
      <c r="Z41"/>
      <c r="AA41"/>
      <c r="AB41"/>
      <c r="AC41"/>
      <c r="AD41"/>
      <c r="AE41"/>
      <c r="AF41"/>
      <c r="AG41"/>
      <c r="AH41"/>
      <c r="AI41"/>
      <c r="AL41" s="18"/>
      <c r="AM41" s="18"/>
      <c r="AN41" s="18"/>
      <c r="AO41" s="18"/>
      <c r="AP41" s="18"/>
      <c r="AQ41" s="18"/>
    </row>
    <row r="42" spans="1:43" ht="16.7" customHeight="1">
      <c r="A42" s="744" t="s">
        <v>183</v>
      </c>
      <c r="B42" s="751" t="s">
        <v>346</v>
      </c>
      <c r="C42" s="733" t="s">
        <v>186</v>
      </c>
      <c r="D42" s="737"/>
      <c r="E42" s="737"/>
      <c r="F42" s="737"/>
      <c r="G42" s="734"/>
      <c r="H42" s="733" t="s">
        <v>347</v>
      </c>
      <c r="I42" s="734"/>
      <c r="J42" s="743" t="s">
        <v>185</v>
      </c>
      <c r="K42" s="743" t="s">
        <v>330</v>
      </c>
    </row>
    <row r="43" spans="1:43" customFormat="1" ht="16.7" customHeight="1">
      <c r="A43" s="744"/>
      <c r="B43" s="751"/>
      <c r="C43" s="735"/>
      <c r="D43" s="738"/>
      <c r="E43" s="738"/>
      <c r="F43" s="738"/>
      <c r="G43" s="736"/>
      <c r="H43" s="735"/>
      <c r="I43" s="736"/>
      <c r="J43" s="743"/>
      <c r="K43" s="743"/>
    </row>
    <row r="44" spans="1:43" customFormat="1" ht="16.7" customHeight="1">
      <c r="A44" s="744"/>
      <c r="B44" s="215">
        <v>1</v>
      </c>
      <c r="C44" s="730" t="e">
        <f>VLOOKUP(B44,'वार्षिक निकाल पत्रक NSQF-HIN'!A10:Q139,3,0)</f>
        <v>#N/A</v>
      </c>
      <c r="D44" s="731"/>
      <c r="E44" s="731"/>
      <c r="F44" s="731"/>
      <c r="G44" s="732"/>
      <c r="H44" s="728" t="s">
        <v>348</v>
      </c>
      <c r="I44" s="729"/>
      <c r="J44" s="78" t="e">
        <f>VLOOKUP(B44,'वार्षिक निकाल पत्रक NSQF-HIN'!A10:Q139,10,0)</f>
        <v>#N/A</v>
      </c>
      <c r="K44" s="223" t="e">
        <f>VLOOKUP(B44,'वार्षिक निकाल पत्रक NSQF-HIN'!A10:Q139,11,0)</f>
        <v>#N/A</v>
      </c>
    </row>
    <row r="45" spans="1:43" customFormat="1" ht="16.7" customHeight="1">
      <c r="A45" s="744"/>
      <c r="B45" s="215">
        <v>2</v>
      </c>
      <c r="C45" s="730" t="e">
        <f>VLOOKUP(B45,'वार्षिक निकाल पत्रक NSQF-HIN'!A10:Q139,3,0)</f>
        <v>#N/A</v>
      </c>
      <c r="D45" s="731"/>
      <c r="E45" s="731"/>
      <c r="F45" s="731"/>
      <c r="G45" s="732"/>
      <c r="H45" s="728" t="s">
        <v>349</v>
      </c>
      <c r="I45" s="729"/>
      <c r="J45" s="229" t="e">
        <f>VLOOKUP(B45,'वार्षिक निकाल पत्रक NSQF-HIN'!A10:Q139,10,0)</f>
        <v>#N/A</v>
      </c>
      <c r="K45" s="230" t="e">
        <f>VLOOKUP(B45,'वार्षिक निकाल पत्रक NSQF-HIN'!A10:Q139,11,0)</f>
        <v>#N/A</v>
      </c>
    </row>
    <row r="46" spans="1:43" ht="16.7" customHeight="1">
      <c r="A46" s="745">
        <f>ROUND(K28/K37*100,2)</f>
        <v>54.62</v>
      </c>
      <c r="B46" s="215">
        <v>3</v>
      </c>
      <c r="C46" s="730" t="e">
        <f>VLOOKUP(B46,'वार्षिक निकाल पत्रक NSQF-HIN'!A10:Q139,3,0)</f>
        <v>#N/A</v>
      </c>
      <c r="D46" s="731"/>
      <c r="E46" s="731"/>
      <c r="F46" s="731"/>
      <c r="G46" s="732"/>
      <c r="H46" s="728" t="s">
        <v>350</v>
      </c>
      <c r="I46" s="729"/>
      <c r="J46" s="229" t="e">
        <f>VLOOKUP(B46,'वार्षिक निकाल पत्रक NSQF-HIN'!A10:Q139,10,0)</f>
        <v>#N/A</v>
      </c>
      <c r="K46" s="230" t="e">
        <f>VLOOKUP(B46,'वार्षिक निकाल पत्रक NSQF-HIN'!A10:Q139,11,0)</f>
        <v>#N/A</v>
      </c>
    </row>
    <row r="47" spans="1:43" ht="16.7" customHeight="1">
      <c r="A47" s="746"/>
      <c r="B47" s="215">
        <v>4</v>
      </c>
      <c r="C47" s="730" t="e">
        <f>VLOOKUP(B47,'वार्षिक निकाल पत्रक NSQF-HIN'!A10:Q139,3,0)</f>
        <v>#N/A</v>
      </c>
      <c r="D47" s="731"/>
      <c r="E47" s="731"/>
      <c r="F47" s="731"/>
      <c r="G47" s="732"/>
      <c r="H47" s="728" t="s">
        <v>351</v>
      </c>
      <c r="I47" s="729"/>
      <c r="J47" s="229" t="e">
        <f>VLOOKUP(B47,'वार्षिक निकाल पत्रक NSQF-HIN'!A10:Q139,10,0)</f>
        <v>#N/A</v>
      </c>
      <c r="K47" s="230" t="e">
        <f>VLOOKUP(B47,'वार्षिक निकाल पत्रक NSQF-HIN'!A10:Q139,11,0)</f>
        <v>#N/A</v>
      </c>
    </row>
    <row r="48" spans="1:43" ht="16.7" customHeight="1">
      <c r="A48" s="245" t="s">
        <v>46</v>
      </c>
      <c r="B48" s="215">
        <v>5</v>
      </c>
      <c r="C48" s="730" t="e">
        <f>VLOOKUP(B48,'वार्षिक निकाल पत्रक NSQF-HIN'!A10:Q139,3,0)</f>
        <v>#N/A</v>
      </c>
      <c r="D48" s="731"/>
      <c r="E48" s="731"/>
      <c r="F48" s="731"/>
      <c r="G48" s="732"/>
      <c r="H48" s="728" t="s">
        <v>352</v>
      </c>
      <c r="I48" s="729"/>
      <c r="J48" s="229" t="e">
        <f>VLOOKUP(B48,'वार्षिक निकाल पत्रक NSQF-HIN'!A10:Q139,10,0)</f>
        <v>#N/A</v>
      </c>
      <c r="K48" s="230" t="e">
        <f>VLOOKUP(B48,'वार्षिक निकाल पत्रक NSQF-HIN'!A10:Q139,11,0)</f>
        <v>#N/A</v>
      </c>
    </row>
    <row r="49" spans="1:37" ht="16.7" customHeight="1">
      <c r="B49" s="18"/>
      <c r="C49" s="18"/>
      <c r="D49" s="18"/>
      <c r="E49" s="18"/>
      <c r="F49" s="18"/>
      <c r="G49" s="18"/>
      <c r="H49" s="18"/>
      <c r="I49" s="18"/>
      <c r="J49" s="18"/>
      <c r="K49" s="18"/>
    </row>
    <row r="50" spans="1:37" ht="16.7" customHeight="1">
      <c r="B50" s="18"/>
      <c r="C50" s="18"/>
      <c r="D50" s="18"/>
      <c r="E50" s="18"/>
      <c r="F50" s="18"/>
      <c r="G50" s="18"/>
      <c r="H50" s="18"/>
      <c r="I50" s="18"/>
      <c r="J50" s="18"/>
      <c r="K50" s="18"/>
    </row>
    <row r="51" spans="1:37" ht="16.7" customHeight="1">
      <c r="A51" s="96" t="str">
        <f>MASTER!B7</f>
        <v>श्री. ढगे भरत बुधाजी</v>
      </c>
      <c r="B51" s="18"/>
      <c r="C51" s="739" t="str">
        <f>MASTER!B9</f>
        <v>श्री. वाकचौरे सचिन माधवराव</v>
      </c>
      <c r="D51" s="739"/>
      <c r="E51" s="739"/>
      <c r="F51" s="739"/>
      <c r="G51" s="739"/>
      <c r="H51" s="739" t="str">
        <f>MASTER!B8</f>
        <v>श्री. लेंडे किरण विठ्ठल</v>
      </c>
      <c r="I51" s="739"/>
      <c r="J51" s="739"/>
      <c r="K51" s="739"/>
    </row>
    <row r="52" spans="1:37" ht="16.7" customHeight="1">
      <c r="A52" s="233" t="s">
        <v>48</v>
      </c>
      <c r="B52" s="18"/>
      <c r="C52" s="232"/>
      <c r="D52" s="741" t="s">
        <v>49</v>
      </c>
      <c r="E52" s="741"/>
      <c r="F52" s="741"/>
      <c r="G52" s="231"/>
      <c r="H52" s="740" t="s">
        <v>42</v>
      </c>
      <c r="I52" s="740"/>
      <c r="J52" s="740"/>
      <c r="K52" s="740"/>
    </row>
    <row r="53" spans="1:37" ht="16.7" customHeight="1">
      <c r="C53" s="18"/>
      <c r="D53" s="18"/>
    </row>
    <row r="54" spans="1:37" ht="16.7" customHeight="1">
      <c r="A54" s="18"/>
      <c r="C54" s="18"/>
      <c r="D54" s="18"/>
    </row>
    <row r="55" spans="1:37" s="22" customFormat="1" ht="16.7" customHeight="1">
      <c r="A55" s="246" t="s">
        <v>59</v>
      </c>
      <c r="B55" s="742" t="s">
        <v>60</v>
      </c>
      <c r="C55" s="742"/>
      <c r="D55" s="742"/>
      <c r="E55" s="742"/>
      <c r="F55" s="742" t="s">
        <v>61</v>
      </c>
      <c r="G55" s="742"/>
      <c r="H55" s="742"/>
      <c r="I55" s="742"/>
      <c r="J55" s="742" t="s">
        <v>62</v>
      </c>
      <c r="K55" s="742"/>
      <c r="L55"/>
      <c r="M55"/>
      <c r="N55"/>
      <c r="O55"/>
      <c r="P55"/>
      <c r="Q55"/>
      <c r="R55"/>
      <c r="S55"/>
      <c r="T55"/>
      <c r="U55"/>
      <c r="V55"/>
      <c r="W55"/>
      <c r="X55"/>
      <c r="Y55"/>
      <c r="Z55"/>
      <c r="AA55"/>
      <c r="AB55"/>
      <c r="AC55"/>
      <c r="AD55"/>
      <c r="AE55"/>
      <c r="AF55"/>
      <c r="AG55"/>
      <c r="AH55"/>
      <c r="AI55"/>
      <c r="AJ55" s="234"/>
      <c r="AK55" s="234"/>
    </row>
  </sheetData>
  <sheetProtection algorithmName="SHA-512" hashValue="mlN4OOj2bLBXLf+KGGT6ZdGiDlZ7mDwOa+1FGYlDNHTc62kQZXOjbX7jr5cQ2gfzYJqYXENLqgAiUt2udU/aNQ==" saltValue="caxKVVQBQWRl0VLSDAWNhw==" spinCount="100000" sheet="1" objects="1" scenarios="1"/>
  <mergeCells count="70">
    <mergeCell ref="A1:K1"/>
    <mergeCell ref="A2:K3"/>
    <mergeCell ref="A4:K5"/>
    <mergeCell ref="A6:K6"/>
    <mergeCell ref="A7:A11"/>
    <mergeCell ref="B7:B10"/>
    <mergeCell ref="C7:C10"/>
    <mergeCell ref="D7:D10"/>
    <mergeCell ref="E7:E10"/>
    <mergeCell ref="F7:F10"/>
    <mergeCell ref="G7:G10"/>
    <mergeCell ref="H7:H11"/>
    <mergeCell ref="J9:J10"/>
    <mergeCell ref="K9:K10"/>
    <mergeCell ref="F22:F23"/>
    <mergeCell ref="G22:G23"/>
    <mergeCell ref="H22:H23"/>
    <mergeCell ref="A29:A30"/>
    <mergeCell ref="B29:B30"/>
    <mergeCell ref="C29:C30"/>
    <mergeCell ref="D29:D30"/>
    <mergeCell ref="E29:E30"/>
    <mergeCell ref="F29:F30"/>
    <mergeCell ref="G29:G30"/>
    <mergeCell ref="H29:H30"/>
    <mergeCell ref="A22:A23"/>
    <mergeCell ref="B22:B23"/>
    <mergeCell ref="C22:C23"/>
    <mergeCell ref="D22:D23"/>
    <mergeCell ref="E22:E23"/>
    <mergeCell ref="G33:G36"/>
    <mergeCell ref="H33:H36"/>
    <mergeCell ref="A37:A40"/>
    <mergeCell ref="B37:B40"/>
    <mergeCell ref="C37:C40"/>
    <mergeCell ref="D37:D40"/>
    <mergeCell ref="E37:E40"/>
    <mergeCell ref="F37:F40"/>
    <mergeCell ref="G37:G40"/>
    <mergeCell ref="H37:H40"/>
    <mergeCell ref="A33:A36"/>
    <mergeCell ref="B33:B36"/>
    <mergeCell ref="C33:C36"/>
    <mergeCell ref="D33:D36"/>
    <mergeCell ref="E33:E36"/>
    <mergeCell ref="F33:F36"/>
    <mergeCell ref="J42:J43"/>
    <mergeCell ref="K42:K43"/>
    <mergeCell ref="C44:G44"/>
    <mergeCell ref="H44:I44"/>
    <mergeCell ref="C45:G45"/>
    <mergeCell ref="H45:I45"/>
    <mergeCell ref="C48:G48"/>
    <mergeCell ref="H48:I48"/>
    <mergeCell ref="A42:A45"/>
    <mergeCell ref="B42:B43"/>
    <mergeCell ref="C42:G43"/>
    <mergeCell ref="H42:I43"/>
    <mergeCell ref="A46:A47"/>
    <mergeCell ref="C46:G46"/>
    <mergeCell ref="H46:I46"/>
    <mergeCell ref="C47:G47"/>
    <mergeCell ref="H47:I47"/>
    <mergeCell ref="C51:G51"/>
    <mergeCell ref="H51:K51"/>
    <mergeCell ref="D52:F52"/>
    <mergeCell ref="H52:K52"/>
    <mergeCell ref="B55:E55"/>
    <mergeCell ref="F55:I55"/>
    <mergeCell ref="J55:K55"/>
  </mergeCells>
  <pageMargins left="0.39370078740157483" right="0.23622047244094491" top="0.39370078740157483" bottom="0.23622047244094491" header="0" footer="0"/>
  <pageSetup paperSize="5" orientation="portrait" r:id="rId1"/>
  <headerFooter>
    <oddFooter>Page &amp;P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C00000"/>
  </sheetPr>
  <dimension ref="A1:U127"/>
  <sheetViews>
    <sheetView view="pageBreakPreview" zoomScale="60" workbookViewId="0">
      <pane ySplit="6" topLeftCell="A7" activePane="bottomLeft" state="frozen"/>
      <selection activeCell="Z22" sqref="Z22"/>
      <selection pane="bottomLeft" activeCell="Z22" sqref="Z22"/>
    </sheetView>
  </sheetViews>
  <sheetFormatPr defaultRowHeight="29.25" customHeight="1"/>
  <cols>
    <col min="1" max="1" width="5.42578125" style="7" customWidth="1"/>
    <col min="2" max="2" width="19.7109375" style="7" customWidth="1"/>
    <col min="3" max="12" width="6.140625" style="7" customWidth="1"/>
    <col min="13" max="13" width="9.85546875" style="7" customWidth="1"/>
    <col min="14" max="21" width="9.140625" style="7"/>
    <col min="22" max="31" width="9.140625" style="7" customWidth="1"/>
    <col min="32" max="16384" width="9.140625" style="7"/>
  </cols>
  <sheetData>
    <row r="1" spans="1:19" ht="29.25" customHeight="1">
      <c r="A1" s="534" t="str">
        <f>MASTER!B4</f>
        <v>आदिवासी उन्नती सेवा मंडळ, राजूर, ता. अकोले जि.अहिल्यानगर संचालित...</v>
      </c>
      <c r="B1" s="535"/>
      <c r="C1" s="535"/>
      <c r="D1" s="535"/>
      <c r="E1" s="535"/>
      <c r="F1" s="535"/>
      <c r="G1" s="535"/>
      <c r="H1" s="535"/>
      <c r="I1" s="535"/>
      <c r="J1" s="535"/>
      <c r="K1" s="535"/>
      <c r="L1" s="535"/>
      <c r="M1" s="536"/>
    </row>
    <row r="2" spans="1:19" ht="29.25" customHeight="1">
      <c r="A2" s="537" t="str">
        <f>MASTER!B5</f>
        <v>अनुदानित माध्यमिक आश्रमशाळा, एकदरे, ता. अकोले जि. अहिल्यानगर</v>
      </c>
      <c r="B2" s="538"/>
      <c r="C2" s="538"/>
      <c r="D2" s="538"/>
      <c r="E2" s="538"/>
      <c r="F2" s="538"/>
      <c r="G2" s="538"/>
      <c r="H2" s="538"/>
      <c r="I2" s="538"/>
      <c r="J2" s="538"/>
      <c r="K2" s="538"/>
      <c r="L2" s="538"/>
      <c r="M2" s="539"/>
    </row>
    <row r="3" spans="1:19" ht="29.25" customHeight="1" thickBot="1">
      <c r="A3" s="540"/>
      <c r="B3" s="541"/>
      <c r="C3" s="541"/>
      <c r="D3" s="541"/>
      <c r="E3" s="541"/>
      <c r="F3" s="541"/>
      <c r="G3" s="541"/>
      <c r="H3" s="541"/>
      <c r="I3" s="541"/>
      <c r="J3" s="541"/>
      <c r="K3" s="541"/>
      <c r="L3" s="541"/>
      <c r="M3" s="542"/>
    </row>
    <row r="4" spans="1:19" ht="29.25" customHeight="1">
      <c r="A4" s="543" t="s">
        <v>23</v>
      </c>
      <c r="B4" s="544"/>
      <c r="C4" s="545">
        <f>VLOOKUP(L4,'विद्य्र्थ्याची माहिती'!A10:G69,2,0)</f>
        <v>0</v>
      </c>
      <c r="D4" s="546"/>
      <c r="E4" s="546"/>
      <c r="F4" s="546"/>
      <c r="G4" s="546"/>
      <c r="H4" s="547"/>
      <c r="I4" s="548" t="s">
        <v>191</v>
      </c>
      <c r="J4" s="548"/>
      <c r="K4" s="548"/>
      <c r="L4" s="549">
        <v>2</v>
      </c>
      <c r="M4" s="550"/>
      <c r="S4" s="12"/>
    </row>
    <row r="5" spans="1:19" ht="29.25" customHeight="1">
      <c r="A5" s="551" t="s">
        <v>25</v>
      </c>
      <c r="B5" s="552"/>
      <c r="C5" s="553">
        <f>VLOOKUP(L4,'विद्य्र्थ्याची माहिती'!A10:G69,3,0)</f>
        <v>0</v>
      </c>
      <c r="D5" s="554"/>
      <c r="E5" s="554"/>
      <c r="F5" s="554"/>
      <c r="G5" s="554"/>
      <c r="H5" s="555"/>
      <c r="I5" s="556" t="s">
        <v>39</v>
      </c>
      <c r="J5" s="556"/>
      <c r="K5" s="556"/>
      <c r="L5" s="557" t="str">
        <f>MASTER!B6</f>
        <v>9 वी</v>
      </c>
      <c r="M5" s="558"/>
    </row>
    <row r="6" spans="1:19" ht="29.25" customHeight="1">
      <c r="A6" s="551" t="s">
        <v>196</v>
      </c>
      <c r="B6" s="552"/>
      <c r="C6" s="557">
        <f>VLOOKUP(L4,'विद्य्र्थ्याची माहिती'!A10:G69,4,0)</f>
        <v>0</v>
      </c>
      <c r="D6" s="557"/>
      <c r="E6" s="557"/>
      <c r="F6" s="557"/>
      <c r="G6" s="557"/>
      <c r="H6" s="557"/>
      <c r="I6" s="556" t="s">
        <v>27</v>
      </c>
      <c r="J6" s="556"/>
      <c r="K6" s="556"/>
      <c r="L6" s="559">
        <f>VLOOKUP(L4,'विद्य्र्थ्याची माहिती'!A10:G69,7,0)</f>
        <v>0</v>
      </c>
      <c r="M6" s="560"/>
    </row>
    <row r="7" spans="1:19" ht="29.25" customHeight="1" thickBot="1">
      <c r="A7" s="561"/>
      <c r="B7" s="562"/>
      <c r="C7" s="563">
        <f>VLOOKUP(L4,'विद्य्र्थ्याची माहिती'!A10:G69,5,0)</f>
        <v>0</v>
      </c>
      <c r="D7" s="563"/>
      <c r="E7" s="563"/>
      <c r="F7" s="563"/>
      <c r="G7" s="563"/>
      <c r="H7" s="563"/>
      <c r="I7" s="564" t="s">
        <v>197</v>
      </c>
      <c r="J7" s="564"/>
      <c r="K7" s="564"/>
      <c r="L7" s="563">
        <f>VLOOKUP(L4,'विद्य्र्थ्याची माहिती'!A10:G69,6,0)</f>
        <v>0</v>
      </c>
      <c r="M7" s="565"/>
    </row>
    <row r="8" spans="1:19" ht="29.25" customHeight="1" thickBot="1">
      <c r="A8" s="566" t="s">
        <v>26</v>
      </c>
      <c r="B8" s="567"/>
      <c r="C8" s="570" t="s">
        <v>8</v>
      </c>
      <c r="D8" s="571"/>
      <c r="E8" s="572"/>
      <c r="F8" s="570" t="s">
        <v>52</v>
      </c>
      <c r="G8" s="571"/>
      <c r="H8" s="571"/>
      <c r="I8" s="570" t="s">
        <v>108</v>
      </c>
      <c r="J8" s="571"/>
      <c r="K8" s="571"/>
      <c r="L8" s="571"/>
      <c r="M8" s="572"/>
    </row>
    <row r="9" spans="1:19" ht="29.25" customHeight="1">
      <c r="A9" s="568"/>
      <c r="B9" s="569"/>
      <c r="C9" s="573" t="s">
        <v>104</v>
      </c>
      <c r="D9" s="575" t="s">
        <v>90</v>
      </c>
      <c r="E9" s="578" t="s">
        <v>105</v>
      </c>
      <c r="F9" s="573" t="s">
        <v>120</v>
      </c>
      <c r="G9" s="575" t="s">
        <v>90</v>
      </c>
      <c r="H9" s="578" t="s">
        <v>106</v>
      </c>
      <c r="I9" s="573" t="s">
        <v>107</v>
      </c>
      <c r="J9" s="587" t="s">
        <v>129</v>
      </c>
      <c r="K9" s="575" t="s">
        <v>333</v>
      </c>
      <c r="L9" s="575" t="s">
        <v>35</v>
      </c>
      <c r="M9" s="576" t="s">
        <v>6</v>
      </c>
    </row>
    <row r="10" spans="1:19" ht="29.25" customHeight="1">
      <c r="A10" s="568"/>
      <c r="B10" s="569"/>
      <c r="C10" s="574"/>
      <c r="D10" s="494"/>
      <c r="E10" s="579"/>
      <c r="F10" s="574"/>
      <c r="G10" s="494"/>
      <c r="H10" s="579"/>
      <c r="I10" s="574"/>
      <c r="J10" s="588"/>
      <c r="K10" s="494"/>
      <c r="L10" s="494"/>
      <c r="M10" s="577"/>
    </row>
    <row r="11" spans="1:19" ht="29.25" customHeight="1">
      <c r="A11" s="568"/>
      <c r="B11" s="569"/>
      <c r="C11" s="574"/>
      <c r="D11" s="494"/>
      <c r="E11" s="579"/>
      <c r="F11" s="574"/>
      <c r="G11" s="494"/>
      <c r="H11" s="579"/>
      <c r="I11" s="574"/>
      <c r="J11" s="588"/>
      <c r="K11" s="494"/>
      <c r="L11" s="494"/>
      <c r="M11" s="577"/>
    </row>
    <row r="12" spans="1:19" ht="29.25" customHeight="1" thickBot="1">
      <c r="A12" s="568"/>
      <c r="B12" s="569"/>
      <c r="C12" s="574"/>
      <c r="D12" s="494"/>
      <c r="E12" s="579"/>
      <c r="F12" s="574"/>
      <c r="G12" s="494"/>
      <c r="H12" s="579"/>
      <c r="I12" s="574"/>
      <c r="J12" s="588"/>
      <c r="K12" s="494"/>
      <c r="L12" s="494"/>
      <c r="M12" s="577"/>
    </row>
    <row r="13" spans="1:19" ht="29.25" customHeight="1" thickBot="1">
      <c r="A13" s="580" t="s">
        <v>127</v>
      </c>
      <c r="B13" s="581"/>
      <c r="C13" s="136">
        <v>80</v>
      </c>
      <c r="D13" s="137">
        <v>20</v>
      </c>
      <c r="E13" s="138">
        <v>100</v>
      </c>
      <c r="F13" s="136">
        <v>80</v>
      </c>
      <c r="G13" s="137">
        <v>20</v>
      </c>
      <c r="H13" s="138">
        <v>100</v>
      </c>
      <c r="I13" s="139">
        <v>200</v>
      </c>
      <c r="J13" s="140">
        <v>100</v>
      </c>
      <c r="K13" s="137" t="s">
        <v>332</v>
      </c>
      <c r="L13" s="137"/>
      <c r="M13" s="138">
        <v>100</v>
      </c>
    </row>
    <row r="14" spans="1:19" ht="29.25" customHeight="1" thickBot="1">
      <c r="A14" s="582" t="str">
        <f>MASTER!A15</f>
        <v>मराठी</v>
      </c>
      <c r="B14" s="583"/>
      <c r="C14" s="141">
        <f>VLOOKUP(L4,प्र.भाषा!A10:M69,3,0)</f>
        <v>0</v>
      </c>
      <c r="D14" s="142">
        <f>VLOOKUP(L4,प्र.भाषा!A10:M69,4,0)</f>
        <v>0</v>
      </c>
      <c r="E14" s="143">
        <f>VLOOKUP(L4,प्र.भाषा!A10:M69,5,0)</f>
        <v>0</v>
      </c>
      <c r="F14" s="144">
        <f>VLOOKUP(L4,प्र.भाषा!A10:M69,6,0)</f>
        <v>75</v>
      </c>
      <c r="G14" s="145">
        <f>VLOOKUP(L4,प्र.भाषा!A10:M69,7,0)</f>
        <v>0</v>
      </c>
      <c r="H14" s="146">
        <f>VLOOKUP(L4,प्र.भाषा!A10:M69,8,0)</f>
        <v>75</v>
      </c>
      <c r="I14" s="147">
        <f>VLOOKUP(L4,प्र.भाषा!A10:M69,9,0)</f>
        <v>75</v>
      </c>
      <c r="J14" s="148">
        <f>VLOOKUP(L4,प्र.भाषा!A10:M69,10,0)</f>
        <v>38</v>
      </c>
      <c r="K14" s="584" t="s">
        <v>322</v>
      </c>
      <c r="L14" s="149" t="str">
        <f>VLOOKUP(L4,प्र.भाषा!A10:M69,11,0)</f>
        <v>-</v>
      </c>
      <c r="M14" s="150">
        <f>VLOOKUP(L4,प्र.भाषा!A10:M69,12,0)</f>
        <v>38</v>
      </c>
    </row>
    <row r="15" spans="1:19" ht="29.25" customHeight="1" thickBot="1">
      <c r="A15" s="582" t="str">
        <f>MASTER!A24</f>
        <v>NSQF</v>
      </c>
      <c r="B15" s="583"/>
      <c r="C15" s="147">
        <f>VLOOKUP(L4,NSQF!A10:S139,4,0)</f>
        <v>8</v>
      </c>
      <c r="D15" s="144">
        <f>VLOOKUP(L4,NSQF!A10:S139,7,0)</f>
        <v>17</v>
      </c>
      <c r="E15" s="143">
        <f>VLOOKUP(L4,NSQF!A10:O139,8,0)</f>
        <v>25</v>
      </c>
      <c r="F15" s="144">
        <f>VLOOKUP(L4,NSQF!A10:O139,10,0)</f>
        <v>8</v>
      </c>
      <c r="G15" s="145">
        <f>VLOOKUP(L4,NSQF!A10:O139,13,0)</f>
        <v>17</v>
      </c>
      <c r="H15" s="146">
        <f>VLOOKUP(L4,NSQF!A10:O139,14,0)</f>
        <v>25</v>
      </c>
      <c r="I15" s="147">
        <f>VLOOKUP(L4,NSQF!A10:O139,15,0)</f>
        <v>50</v>
      </c>
      <c r="J15" s="148">
        <f>VLOOKUP(L4,NSQF!A10:S139,16,0)</f>
        <v>25</v>
      </c>
      <c r="K15" s="585"/>
      <c r="L15" s="149">
        <f>VLOOKUP(L4,NSQF!A10:S139,17,0)</f>
        <v>8</v>
      </c>
      <c r="M15" s="150">
        <f>VLOOKUP(L4,NSQF!A10:S139,18,0)</f>
        <v>33</v>
      </c>
    </row>
    <row r="16" spans="1:19" ht="29.25" customHeight="1" thickBot="1">
      <c r="A16" s="582" t="str">
        <f>MASTER!A17</f>
        <v>इंग्रजी</v>
      </c>
      <c r="B16" s="583"/>
      <c r="C16" s="147">
        <f>VLOOKUP(L4,'तृ. भाषा'!A10:M69,3,0)</f>
        <v>0</v>
      </c>
      <c r="D16" s="142">
        <f>VLOOKUP(L4,'तृ. भाषा'!A10:M69,4,0)</f>
        <v>0</v>
      </c>
      <c r="E16" s="151">
        <f>VLOOKUP(L4,'तृ. भाषा'!A10:M69,5,0)</f>
        <v>0</v>
      </c>
      <c r="F16" s="152">
        <f>VLOOKUP(L4,'तृ. भाषा'!A10:M69,6,0)</f>
        <v>0</v>
      </c>
      <c r="G16" s="144">
        <f>VLOOKUP(L4,'तृ. भाषा'!A10:M69,7,0)</f>
        <v>0</v>
      </c>
      <c r="H16" s="146">
        <f>VLOOKUP(L4,'तृ. भाषा'!A10:M69,8,0)</f>
        <v>0</v>
      </c>
      <c r="I16" s="153">
        <f>VLOOKUP(L4,'तृ. भाषा'!A10:M69,9,0)</f>
        <v>0</v>
      </c>
      <c r="J16" s="154">
        <f>VLOOKUP(L4,'तृ. भाषा'!A10:M69,10,0)</f>
        <v>0</v>
      </c>
      <c r="K16" s="586"/>
      <c r="L16" s="149" t="str">
        <f>VLOOKUP(L4,'तृ. भाषा'!A10:M69,11,0)</f>
        <v>-</v>
      </c>
      <c r="M16" s="150">
        <f>VLOOKUP(L4,'तृ. भाषा'!A10:M69,12,0)</f>
        <v>0</v>
      </c>
    </row>
    <row r="17" spans="1:21" ht="29.25" customHeight="1">
      <c r="A17" s="606" t="str">
        <f>MASTER!A18</f>
        <v>गणित</v>
      </c>
      <c r="B17" s="193" t="s">
        <v>130</v>
      </c>
      <c r="C17" s="155">
        <f>VLOOKUP(L4,गणित!A10:Q69,3,0)</f>
        <v>0</v>
      </c>
      <c r="D17" s="593"/>
      <c r="E17" s="594"/>
      <c r="F17" s="156">
        <f>VLOOKUP(L4,गणित!A10:Q69,8,0)</f>
        <v>0</v>
      </c>
      <c r="G17" s="593"/>
      <c r="H17" s="597"/>
      <c r="I17" s="599"/>
      <c r="J17" s="600"/>
      <c r="K17" s="584" t="s">
        <v>322</v>
      </c>
      <c r="L17" s="603" t="str">
        <f>VLOOKUP(L4,गणित!A10:Q69,15,0)</f>
        <v>-</v>
      </c>
      <c r="M17" s="589">
        <f>VLOOKUP(L4,गणित!A10:Q69,16,0)</f>
        <v>0</v>
      </c>
    </row>
    <row r="18" spans="1:21" ht="29.25" customHeight="1">
      <c r="A18" s="607"/>
      <c r="B18" s="208" t="s">
        <v>131</v>
      </c>
      <c r="C18" s="157">
        <f>VLOOKUP(L4,गणित!A10:Q69,4,0)</f>
        <v>0</v>
      </c>
      <c r="D18" s="595"/>
      <c r="E18" s="596"/>
      <c r="F18" s="209">
        <f>VLOOKUP(L4,गणित!A10:Q69,9,0)</f>
        <v>0</v>
      </c>
      <c r="G18" s="595"/>
      <c r="H18" s="598"/>
      <c r="I18" s="601"/>
      <c r="J18" s="602"/>
      <c r="K18" s="585"/>
      <c r="L18" s="604"/>
      <c r="M18" s="590"/>
    </row>
    <row r="19" spans="1:21" ht="29.25" customHeight="1" thickBot="1">
      <c r="A19" s="608"/>
      <c r="B19" s="158" t="s">
        <v>6</v>
      </c>
      <c r="C19" s="159">
        <f>VLOOKUP(L4,गणित!A10:Q69,5,0)</f>
        <v>0</v>
      </c>
      <c r="D19" s="160">
        <f>VLOOKUP(L4,गणित!A10:Q69,6,0)</f>
        <v>0</v>
      </c>
      <c r="E19" s="161">
        <f>VLOOKUP(L4,गणित!A10:Q69,7,0)</f>
        <v>0</v>
      </c>
      <c r="F19" s="162">
        <f>VLOOKUP(L4,गणित!A10:Q69,10,0)</f>
        <v>0</v>
      </c>
      <c r="G19" s="163">
        <f>VLOOKUP(L4,गणित!A10:Q69,11,0)</f>
        <v>0</v>
      </c>
      <c r="H19" s="158">
        <f>VLOOKUP(L4,गणित!A10:Q69,12,0)</f>
        <v>0</v>
      </c>
      <c r="I19" s="164">
        <f>VLOOKUP(L4,गणित!A10:Q69,13,0)</f>
        <v>0</v>
      </c>
      <c r="J19" s="158">
        <f>VLOOKUP(L4,गणित!A10:Q69,14,0)</f>
        <v>0</v>
      </c>
      <c r="K19" s="585"/>
      <c r="L19" s="605"/>
      <c r="M19" s="591"/>
    </row>
    <row r="20" spans="1:21" ht="29.25" customHeight="1">
      <c r="A20" s="592" t="str">
        <f>MASTER!A19</f>
        <v>विज्ञान</v>
      </c>
      <c r="B20" s="194" t="s">
        <v>132</v>
      </c>
      <c r="C20" s="155">
        <f>VLOOKUP(L4,'विज्ञान '!A10:Q69,3,0)</f>
        <v>0</v>
      </c>
      <c r="D20" s="593"/>
      <c r="E20" s="594"/>
      <c r="F20" s="156">
        <f>VLOOKUP(L4,'विज्ञान '!A10:Q69,8,0)</f>
        <v>0</v>
      </c>
      <c r="G20" s="593"/>
      <c r="H20" s="597"/>
      <c r="I20" s="599"/>
      <c r="J20" s="600"/>
      <c r="K20" s="585"/>
      <c r="L20" s="603" t="str">
        <f>VLOOKUP(L4,'विज्ञान '!A10:Q69,15,0)</f>
        <v>-</v>
      </c>
      <c r="M20" s="589">
        <f>VLOOKUP(L4,'विज्ञान '!A10:Q69,16,0)</f>
        <v>0</v>
      </c>
    </row>
    <row r="21" spans="1:21" ht="29.25" customHeight="1">
      <c r="A21" s="592"/>
      <c r="B21" s="208" t="s">
        <v>133</v>
      </c>
      <c r="C21" s="157">
        <f>VLOOKUP(L4,'विज्ञान '!A10:Q69,4,0)</f>
        <v>0</v>
      </c>
      <c r="D21" s="595"/>
      <c r="E21" s="596"/>
      <c r="F21" s="209">
        <f>VLOOKUP(L4,'विज्ञान '!A10:Q69,9,0)</f>
        <v>0</v>
      </c>
      <c r="G21" s="595"/>
      <c r="H21" s="598"/>
      <c r="I21" s="601"/>
      <c r="J21" s="602"/>
      <c r="K21" s="585"/>
      <c r="L21" s="604"/>
      <c r="M21" s="590"/>
    </row>
    <row r="22" spans="1:21" ht="29.25" customHeight="1" thickBot="1">
      <c r="A22" s="592"/>
      <c r="B22" s="158" t="s">
        <v>6</v>
      </c>
      <c r="C22" s="159">
        <f>VLOOKUP(L4,'विज्ञान '!A10:Q69,5,0)</f>
        <v>0</v>
      </c>
      <c r="D22" s="160">
        <f>VLOOKUP(L4,'विज्ञान '!A10:Q69,6,0)</f>
        <v>0</v>
      </c>
      <c r="E22" s="161">
        <f>VLOOKUP(L4,'विज्ञान '!A10:Q69,7,0)</f>
        <v>0</v>
      </c>
      <c r="F22" s="165">
        <f>VLOOKUP(L4,'विज्ञान '!A10:Q69,10,0)</f>
        <v>0</v>
      </c>
      <c r="G22" s="160">
        <f>VLOOKUP(L4,'विज्ञान '!A10:Q69,11,0)</f>
        <v>0</v>
      </c>
      <c r="H22" s="166">
        <f>VLOOKUP(L4,'विज्ञान '!A10:Q69,12,0)</f>
        <v>0</v>
      </c>
      <c r="I22" s="164">
        <f>VLOOKUP(L4,'विज्ञान '!A10:Q69,13,0)</f>
        <v>0</v>
      </c>
      <c r="J22" s="167">
        <f>VLOOKUP(L4,'विज्ञान '!A10:Q69,14,0)</f>
        <v>0</v>
      </c>
      <c r="K22" s="586"/>
      <c r="L22" s="605"/>
      <c r="M22" s="591"/>
    </row>
    <row r="23" spans="1:21" ht="29.25" customHeight="1">
      <c r="A23" s="606" t="str">
        <f>MASTER!A20</f>
        <v>समाजशास्रे</v>
      </c>
      <c r="B23" s="193" t="s">
        <v>75</v>
      </c>
      <c r="C23" s="155">
        <f>VLOOKUP(L4,'समाज शास्र'!A10:Q69,3,0)</f>
        <v>0</v>
      </c>
      <c r="D23" s="593"/>
      <c r="E23" s="594"/>
      <c r="F23" s="156">
        <f>VLOOKUP(L4,'समाज शास्र'!A10:Q69,8,0)</f>
        <v>0</v>
      </c>
      <c r="G23" s="593"/>
      <c r="H23" s="597"/>
      <c r="I23" s="599"/>
      <c r="J23" s="619"/>
      <c r="K23" s="584" t="s">
        <v>322</v>
      </c>
      <c r="L23" s="621" t="str">
        <f>VLOOKUP(L4,'समाज शास्र'!A10:Q69,15,0)</f>
        <v>-</v>
      </c>
      <c r="M23" s="589">
        <f>VLOOKUP(L4,'समाज शास्र'!A10:Q69,16,0)</f>
        <v>0</v>
      </c>
    </row>
    <row r="24" spans="1:21" ht="29.25" customHeight="1">
      <c r="A24" s="607"/>
      <c r="B24" s="208" t="s">
        <v>69</v>
      </c>
      <c r="C24" s="157">
        <f>VLOOKUP(L4,'समाज शास्र'!A10:Q69,4,0)</f>
        <v>0</v>
      </c>
      <c r="D24" s="595"/>
      <c r="E24" s="596"/>
      <c r="F24" s="209">
        <f>VLOOKUP(L4,'समाज शास्र'!A10:Q69,9,0)</f>
        <v>0</v>
      </c>
      <c r="G24" s="595"/>
      <c r="H24" s="598"/>
      <c r="I24" s="601"/>
      <c r="J24" s="620"/>
      <c r="K24" s="585"/>
      <c r="L24" s="622"/>
      <c r="M24" s="590"/>
    </row>
    <row r="25" spans="1:21" ht="29.25" customHeight="1" thickBot="1">
      <c r="A25" s="608"/>
      <c r="B25" s="158" t="s">
        <v>6</v>
      </c>
      <c r="C25" s="159">
        <f>VLOOKUP(L4,'समाज शास्र'!A10:Q69,5,0)</f>
        <v>0</v>
      </c>
      <c r="D25" s="160">
        <f>VLOOKUP(L4,'समाज शास्र'!A10:Q69,6,0)</f>
        <v>0</v>
      </c>
      <c r="E25" s="161">
        <f>VLOOKUP(L4,'समाज शास्र'!A10:Q69,7,0)</f>
        <v>0</v>
      </c>
      <c r="F25" s="162">
        <f>VLOOKUP(L4,'समाज शास्र'!A10:Q69,10,0)</f>
        <v>0</v>
      </c>
      <c r="G25" s="163">
        <f>VLOOKUP(L4,'समाज शास्र'!A10:Q69,11,0)</f>
        <v>0</v>
      </c>
      <c r="H25" s="161">
        <f>VLOOKUP(L4,'समाज शास्र'!A10:Q69,12,0)</f>
        <v>0</v>
      </c>
      <c r="I25" s="159">
        <f>VLOOKUP(L4,'समाज शास्र'!A10:Q69,13,0)</f>
        <v>0</v>
      </c>
      <c r="J25" s="168">
        <f>VLOOKUP(L4,'समाज शास्र'!A10:Q69,14,0)</f>
        <v>0</v>
      </c>
      <c r="K25" s="586"/>
      <c r="L25" s="623"/>
      <c r="M25" s="591"/>
    </row>
    <row r="26" spans="1:21" ht="29.25" customHeight="1">
      <c r="A26" s="609" t="s">
        <v>195</v>
      </c>
      <c r="B26" s="610"/>
      <c r="C26" s="611" t="s">
        <v>8</v>
      </c>
      <c r="D26" s="612"/>
      <c r="E26" s="169">
        <f>VLOOKUP(L4,'प्रथम सत्र निकाल NSQF-HIN'!A10:P139,9,0)</f>
        <v>25</v>
      </c>
      <c r="F26" s="615" t="s">
        <v>52</v>
      </c>
      <c r="G26" s="612"/>
      <c r="H26" s="169">
        <f>VLOOKUP(L4,'व्दितीय सत्र निकाल NSQF-HIN'!A10:P139,9,0)</f>
        <v>100</v>
      </c>
      <c r="I26" s="611" t="s">
        <v>108</v>
      </c>
      <c r="J26" s="615"/>
      <c r="K26" s="615"/>
      <c r="L26" s="612"/>
      <c r="M26" s="150">
        <f>VLOOKUP(L4,'वार्षिक निकाल पत्रक NSQF-HIN'!B10:Q139,9,0)</f>
        <v>71</v>
      </c>
    </row>
    <row r="27" spans="1:21" ht="29.25" customHeight="1" thickBot="1">
      <c r="A27" s="617" t="s">
        <v>16</v>
      </c>
      <c r="B27" s="618"/>
      <c r="C27" s="613"/>
      <c r="D27" s="614"/>
      <c r="E27" s="184">
        <f>VLOOKUP(L4,'प्रथम सत्र निकाल NSQF-HIN'!A10:P139,10,0)</f>
        <v>4.17</v>
      </c>
      <c r="F27" s="616"/>
      <c r="G27" s="614"/>
      <c r="H27" s="184">
        <f>VLOOKUP(L4,'व्दितीय सत्र निकाल NSQF-HIN'!A10:P139,10,0)</f>
        <v>16.670000000000002</v>
      </c>
      <c r="I27" s="613"/>
      <c r="J27" s="616"/>
      <c r="K27" s="616"/>
      <c r="L27" s="614"/>
      <c r="M27" s="170">
        <f>VLOOKUP(L4,'वार्षिक निकाल पत्रक NSQF-HIN'!B10:Q139,10,0)</f>
        <v>11.83</v>
      </c>
    </row>
    <row r="28" spans="1:21" ht="29.25" customHeight="1" thickBot="1">
      <c r="A28" s="627" t="s">
        <v>126</v>
      </c>
      <c r="B28" s="628"/>
      <c r="C28" s="633" t="s">
        <v>76</v>
      </c>
      <c r="D28" s="634"/>
      <c r="E28" s="634"/>
      <c r="F28" s="634"/>
      <c r="G28" s="634"/>
      <c r="H28" s="634"/>
      <c r="I28" s="634"/>
      <c r="J28" s="634"/>
      <c r="K28" s="634"/>
      <c r="L28" s="635"/>
      <c r="M28" s="171" t="str">
        <f>VLOOKUP(L4,'आ.शा.शिक्षण'!A10:P69,16,0)</f>
        <v>D</v>
      </c>
    </row>
    <row r="29" spans="1:21" ht="29.25" customHeight="1" thickBot="1">
      <c r="A29" s="629"/>
      <c r="B29" s="630"/>
      <c r="C29" s="633" t="s">
        <v>302</v>
      </c>
      <c r="D29" s="634"/>
      <c r="E29" s="634"/>
      <c r="F29" s="634"/>
      <c r="G29" s="634"/>
      <c r="H29" s="634"/>
      <c r="I29" s="634"/>
      <c r="J29" s="634"/>
      <c r="K29" s="634"/>
      <c r="L29" s="635"/>
      <c r="M29" s="171" t="str">
        <f>VLOOKUP(L4,जलसुरक्षा!A10:T69,20,0)</f>
        <v>D</v>
      </c>
    </row>
    <row r="30" spans="1:21" ht="29.25" customHeight="1" thickBot="1">
      <c r="A30" s="631"/>
      <c r="B30" s="632"/>
      <c r="C30" s="636" t="str">
        <f>MASTER!A23</f>
        <v>स्काऊट गाईड</v>
      </c>
      <c r="D30" s="637"/>
      <c r="E30" s="637"/>
      <c r="F30" s="637"/>
      <c r="G30" s="637"/>
      <c r="H30" s="637"/>
      <c r="I30" s="637"/>
      <c r="J30" s="637"/>
      <c r="K30" s="637"/>
      <c r="L30" s="638"/>
      <c r="M30" s="171" t="str">
        <f>VLOOKUP(L4,संरक्षणशास्र!A10:K69,11,0)</f>
        <v>D</v>
      </c>
      <c r="U30" s="172"/>
    </row>
    <row r="31" spans="1:21" ht="29.25" customHeight="1">
      <c r="A31" s="639" t="s">
        <v>45</v>
      </c>
      <c r="B31" s="640"/>
      <c r="C31" s="641" t="e">
        <f>VLOOKUP(L4,'वार्षिक निकाल पत्रक NSQF-HIN'!B10:Q139,11,0)</f>
        <v>#REF!</v>
      </c>
      <c r="D31" s="642"/>
      <c r="E31" s="643"/>
      <c r="F31" s="643"/>
      <c r="G31" s="644" t="s">
        <v>41</v>
      </c>
      <c r="H31" s="644"/>
      <c r="I31" s="645" t="str">
        <f>VLOOKUP(L4,'वार्षिक निकाल पत्रक NSQF-HIN'!B10:Q139,16,0)</f>
        <v>F5</v>
      </c>
      <c r="J31" s="645"/>
      <c r="K31" s="645"/>
      <c r="L31" s="645"/>
      <c r="M31" s="646"/>
    </row>
    <row r="32" spans="1:21" ht="29.25" customHeight="1" thickBot="1">
      <c r="A32" s="624" t="s">
        <v>128</v>
      </c>
      <c r="B32" s="625"/>
      <c r="C32" s="625"/>
      <c r="D32" s="625"/>
      <c r="E32" s="625"/>
      <c r="F32" s="625"/>
      <c r="G32" s="625"/>
      <c r="H32" s="625"/>
      <c r="I32" s="625"/>
      <c r="J32" s="625"/>
      <c r="K32" s="625"/>
      <c r="L32" s="625"/>
      <c r="M32" s="626"/>
    </row>
    <row r="127" spans="1:1" ht="29.25" customHeight="1">
      <c r="A127" s="96"/>
    </row>
  </sheetData>
  <sheetProtection algorithmName="SHA-512" hashValue="96rnKAG768oN4L4W+xGl4j2UZy2wm5azM9jweEr3iHgfvfhUAAdeSTv9wEinB0IGf8WrcmgNqPXa69wcR4s24Q==" saltValue="z347NxVcnaGdSuRbmkumGg==" spinCount="100000" sheet="1" objects="1" scenarios="1"/>
  <mergeCells count="72">
    <mergeCell ref="A1:M1"/>
    <mergeCell ref="A2:M3"/>
    <mergeCell ref="A4:B4"/>
    <mergeCell ref="C4:H4"/>
    <mergeCell ref="I4:K4"/>
    <mergeCell ref="L4:M4"/>
    <mergeCell ref="A5:B5"/>
    <mergeCell ref="C5:H5"/>
    <mergeCell ref="I5:K5"/>
    <mergeCell ref="L5:M5"/>
    <mergeCell ref="A6:B6"/>
    <mergeCell ref="C6:H6"/>
    <mergeCell ref="I6:K6"/>
    <mergeCell ref="L6:M6"/>
    <mergeCell ref="A7:B7"/>
    <mergeCell ref="C7:H7"/>
    <mergeCell ref="I7:K7"/>
    <mergeCell ref="L7:M7"/>
    <mergeCell ref="A8:B12"/>
    <mergeCell ref="C8:E8"/>
    <mergeCell ref="F8:H8"/>
    <mergeCell ref="I8:M8"/>
    <mergeCell ref="C9:C12"/>
    <mergeCell ref="D9:D12"/>
    <mergeCell ref="K9:K12"/>
    <mergeCell ref="L9:L12"/>
    <mergeCell ref="M9:M12"/>
    <mergeCell ref="E9:E12"/>
    <mergeCell ref="F9:F12"/>
    <mergeCell ref="G9:G12"/>
    <mergeCell ref="A13:B13"/>
    <mergeCell ref="A14:B14"/>
    <mergeCell ref="K14:K16"/>
    <mergeCell ref="A15:B15"/>
    <mergeCell ref="A16:B16"/>
    <mergeCell ref="H9:H12"/>
    <mergeCell ref="I9:I12"/>
    <mergeCell ref="J9:J12"/>
    <mergeCell ref="M17:M19"/>
    <mergeCell ref="A20:A22"/>
    <mergeCell ref="D20:E21"/>
    <mergeCell ref="G20:H21"/>
    <mergeCell ref="I20:J21"/>
    <mergeCell ref="L20:L22"/>
    <mergeCell ref="M20:M22"/>
    <mergeCell ref="A17:A19"/>
    <mergeCell ref="D17:E18"/>
    <mergeCell ref="G17:H18"/>
    <mergeCell ref="I17:J18"/>
    <mergeCell ref="K17:K22"/>
    <mergeCell ref="L17:L19"/>
    <mergeCell ref="M23:M25"/>
    <mergeCell ref="A26:B26"/>
    <mergeCell ref="C26:D27"/>
    <mergeCell ref="F26:G27"/>
    <mergeCell ref="I26:L27"/>
    <mergeCell ref="A27:B27"/>
    <mergeCell ref="A23:A25"/>
    <mergeCell ref="D23:E24"/>
    <mergeCell ref="G23:H24"/>
    <mergeCell ref="I23:J24"/>
    <mergeCell ref="K23:K25"/>
    <mergeCell ref="L23:L25"/>
    <mergeCell ref="A32:M32"/>
    <mergeCell ref="A28:B30"/>
    <mergeCell ref="C28:L28"/>
    <mergeCell ref="C29:L29"/>
    <mergeCell ref="C30:L30"/>
    <mergeCell ref="A31:B31"/>
    <mergeCell ref="C31:F31"/>
    <mergeCell ref="G31:H31"/>
    <mergeCell ref="I31:M31"/>
  </mergeCells>
  <pageMargins left="0.5" right="0.5" top="0.5" bottom="1" header="0" footer="0"/>
  <pageSetup paperSize="5" scale="99" orientation="portrait" r:id="rId1"/>
  <rowBreaks count="1" manualBreakCount="1">
    <brk id="32" max="12"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C00000"/>
  </sheetPr>
  <dimension ref="A1:Y198"/>
  <sheetViews>
    <sheetView view="pageBreakPreview" zoomScale="60" zoomScaleNormal="100" workbookViewId="0">
      <pane ySplit="8" topLeftCell="A9" activePane="bottomLeft" state="frozen"/>
      <selection activeCell="Z22" sqref="Z22"/>
      <selection pane="bottomLeft" activeCell="Z22" sqref="Z22"/>
    </sheetView>
  </sheetViews>
  <sheetFormatPr defaultRowHeight="20.100000000000001" customHeight="1"/>
  <cols>
    <col min="1" max="3" width="3" style="300" customWidth="1"/>
    <col min="4" max="4" width="9.7109375" style="300" customWidth="1"/>
    <col min="5" max="5" width="4.42578125" style="301" customWidth="1"/>
    <col min="6" max="13" width="4.5703125" style="300" customWidth="1"/>
    <col min="14" max="17" width="4.5703125" style="243" customWidth="1"/>
    <col min="18" max="21" width="6" style="243" customWidth="1"/>
    <col min="22" max="16384" width="9.140625" style="243"/>
  </cols>
  <sheetData>
    <row r="1" spans="1:25" ht="20.100000000000001" customHeight="1">
      <c r="A1" s="683" t="str">
        <f>MASTER!B4</f>
        <v>आदिवासी उन्नती सेवा मंडळ, राजूर, ता. अकोले जि.अहिल्यानगर संचालित...</v>
      </c>
      <c r="B1" s="684"/>
      <c r="C1" s="684"/>
      <c r="D1" s="684"/>
      <c r="E1" s="684"/>
      <c r="F1" s="684"/>
      <c r="G1" s="684"/>
      <c r="H1" s="684"/>
      <c r="I1" s="684"/>
      <c r="J1" s="684"/>
      <c r="K1" s="684"/>
      <c r="L1" s="684"/>
      <c r="M1" s="684"/>
      <c r="N1" s="684"/>
      <c r="O1" s="684"/>
      <c r="P1" s="684"/>
      <c r="Q1" s="684"/>
      <c r="R1" s="684"/>
      <c r="S1" s="684"/>
      <c r="T1" s="684"/>
      <c r="U1" s="685"/>
    </row>
    <row r="2" spans="1:25" ht="20.100000000000001" customHeight="1">
      <c r="A2" s="686" t="str">
        <f>MASTER!B5</f>
        <v>अनुदानित माध्यमिक आश्रमशाळा, एकदरे, ता. अकोले जि. अहिल्यानगर</v>
      </c>
      <c r="B2" s="687"/>
      <c r="C2" s="687"/>
      <c r="D2" s="687"/>
      <c r="E2" s="687"/>
      <c r="F2" s="687"/>
      <c r="G2" s="687"/>
      <c r="H2" s="687"/>
      <c r="I2" s="687"/>
      <c r="J2" s="687"/>
      <c r="K2" s="687"/>
      <c r="L2" s="687"/>
      <c r="M2" s="687"/>
      <c r="N2" s="687"/>
      <c r="O2" s="687"/>
      <c r="P2" s="687"/>
      <c r="Q2" s="687"/>
      <c r="R2" s="687"/>
      <c r="S2" s="687"/>
      <c r="T2" s="687"/>
      <c r="U2" s="688"/>
    </row>
    <row r="3" spans="1:25" ht="20.100000000000001" customHeight="1" thickBot="1">
      <c r="A3" s="689"/>
      <c r="B3" s="690"/>
      <c r="C3" s="690"/>
      <c r="D3" s="690"/>
      <c r="E3" s="690"/>
      <c r="F3" s="690"/>
      <c r="G3" s="690"/>
      <c r="H3" s="690"/>
      <c r="I3" s="690"/>
      <c r="J3" s="690"/>
      <c r="K3" s="690"/>
      <c r="L3" s="690"/>
      <c r="M3" s="690"/>
      <c r="N3" s="690"/>
      <c r="O3" s="690"/>
      <c r="P3" s="690"/>
      <c r="Q3" s="690"/>
      <c r="R3" s="690"/>
      <c r="S3" s="690"/>
      <c r="T3" s="690"/>
      <c r="U3" s="691"/>
    </row>
    <row r="4" spans="1:25" ht="20.100000000000001" customHeight="1" thickBot="1">
      <c r="A4" s="692" t="str">
        <f>MASTER!H22</f>
        <v>वार्षिक निकाल पुस्तिका (सन 2026-2027)</v>
      </c>
      <c r="B4" s="693"/>
      <c r="C4" s="693"/>
      <c r="D4" s="693"/>
      <c r="E4" s="693"/>
      <c r="F4" s="693"/>
      <c r="G4" s="693"/>
      <c r="H4" s="693"/>
      <c r="I4" s="693"/>
      <c r="J4" s="693"/>
      <c r="K4" s="693"/>
      <c r="L4" s="693"/>
      <c r="M4" s="693"/>
      <c r="N4" s="693"/>
      <c r="O4" s="693"/>
      <c r="P4" s="693"/>
      <c r="Q4" s="693"/>
      <c r="R4" s="693"/>
      <c r="S4" s="693"/>
      <c r="T4" s="693"/>
      <c r="U4" s="694"/>
    </row>
    <row r="5" spans="1:25" ht="20.100000000000001" customHeight="1" thickBot="1">
      <c r="A5" s="695" t="str">
        <f>MASTER!C7</f>
        <v>वर्ग शिक्षक- श्री. ढगे भरत बुधाजी</v>
      </c>
      <c r="B5" s="696"/>
      <c r="C5" s="696"/>
      <c r="D5" s="696"/>
      <c r="E5" s="696"/>
      <c r="F5" s="696"/>
      <c r="G5" s="696"/>
      <c r="H5" s="696"/>
      <c r="I5" s="696"/>
      <c r="J5" s="697"/>
      <c r="K5" s="698" t="str">
        <f>MASTER!D6</f>
        <v>इयत्ता- 9 वी</v>
      </c>
      <c r="L5" s="699"/>
      <c r="M5" s="699"/>
      <c r="N5" s="699"/>
      <c r="O5" s="699"/>
      <c r="P5" s="699"/>
      <c r="Q5" s="699"/>
      <c r="R5" s="699"/>
      <c r="S5" s="699"/>
      <c r="T5" s="699"/>
      <c r="U5" s="700"/>
    </row>
    <row r="6" spans="1:25" s="244" customFormat="1" ht="20.100000000000001" customHeight="1">
      <c r="A6" s="701" t="s">
        <v>334</v>
      </c>
      <c r="B6" s="704" t="s">
        <v>28</v>
      </c>
      <c r="C6" s="707" t="s">
        <v>335</v>
      </c>
      <c r="D6" s="707"/>
      <c r="E6" s="708"/>
      <c r="F6" s="713" t="str">
        <f>MASTER!A15</f>
        <v>मराठी</v>
      </c>
      <c r="G6" s="716" t="str">
        <f>MASTER!A24</f>
        <v>NSQF</v>
      </c>
      <c r="H6" s="716" t="str">
        <f>MASTER!A17</f>
        <v>इंग्रजी</v>
      </c>
      <c r="I6" s="724" t="str">
        <f>MASTER!A18</f>
        <v>गणित</v>
      </c>
      <c r="J6" s="724"/>
      <c r="K6" s="724"/>
      <c r="L6" s="724" t="str">
        <f>MASTER!A19</f>
        <v>विज्ञान</v>
      </c>
      <c r="M6" s="724"/>
      <c r="N6" s="724"/>
      <c r="O6" s="724" t="str">
        <f>MASTER!A20</f>
        <v>समाजशास्रे</v>
      </c>
      <c r="P6" s="724"/>
      <c r="Q6" s="724"/>
      <c r="R6" s="725" t="str">
        <f>MASTER!A21</f>
        <v>आरोग्य व शारीरिक शिक्षण</v>
      </c>
      <c r="S6" s="678" t="str">
        <f>MASTER!A22</f>
        <v>जलसुरक्षा</v>
      </c>
      <c r="T6" s="718" t="str">
        <f>MASTER!A23</f>
        <v>स्काऊट गाईड</v>
      </c>
      <c r="U6" s="721" t="s">
        <v>5</v>
      </c>
    </row>
    <row r="7" spans="1:25" s="244" customFormat="1" ht="20.100000000000001" customHeight="1" thickBot="1">
      <c r="A7" s="702"/>
      <c r="B7" s="705"/>
      <c r="C7" s="709"/>
      <c r="D7" s="709"/>
      <c r="E7" s="710"/>
      <c r="F7" s="714"/>
      <c r="G7" s="717"/>
      <c r="H7" s="717"/>
      <c r="I7" s="681" t="s">
        <v>339</v>
      </c>
      <c r="J7" s="681" t="s">
        <v>340</v>
      </c>
      <c r="K7" s="681" t="s">
        <v>6</v>
      </c>
      <c r="L7" s="681" t="s">
        <v>339</v>
      </c>
      <c r="M7" s="681" t="s">
        <v>340</v>
      </c>
      <c r="N7" s="681" t="s">
        <v>6</v>
      </c>
      <c r="O7" s="681" t="s">
        <v>339</v>
      </c>
      <c r="P7" s="681" t="s">
        <v>340</v>
      </c>
      <c r="Q7" s="681" t="s">
        <v>6</v>
      </c>
      <c r="R7" s="726"/>
      <c r="S7" s="679"/>
      <c r="T7" s="719"/>
      <c r="U7" s="722"/>
    </row>
    <row r="8" spans="1:25" s="244" customFormat="1" ht="20.100000000000001" customHeight="1" thickBot="1">
      <c r="A8" s="703"/>
      <c r="B8" s="706"/>
      <c r="C8" s="711"/>
      <c r="D8" s="711"/>
      <c r="E8" s="712"/>
      <c r="F8" s="715"/>
      <c r="G8" s="682"/>
      <c r="H8" s="682"/>
      <c r="I8" s="682"/>
      <c r="J8" s="682"/>
      <c r="K8" s="682"/>
      <c r="L8" s="682"/>
      <c r="M8" s="682"/>
      <c r="N8" s="682"/>
      <c r="O8" s="682"/>
      <c r="P8" s="682"/>
      <c r="Q8" s="682"/>
      <c r="R8" s="727"/>
      <c r="S8" s="680"/>
      <c r="T8" s="720"/>
      <c r="U8" s="723"/>
      <c r="W8" s="648" t="s">
        <v>342</v>
      </c>
      <c r="X8" s="648"/>
      <c r="Y8" s="302">
        <v>1</v>
      </c>
    </row>
    <row r="9" spans="1:25" ht="20.100000000000001" customHeight="1">
      <c r="A9" s="666">
        <f>Y8</f>
        <v>1</v>
      </c>
      <c r="B9" s="669" t="str">
        <f>VLOOKUP(A9,'वार्षिक निकाल पत्रक NSQF-HIN'!B10:Q139,2,0)</f>
        <v>चि. समीर यशवंत देशमुख सखाराम</v>
      </c>
      <c r="C9" s="672" t="s">
        <v>1</v>
      </c>
      <c r="D9" s="291" t="s">
        <v>11</v>
      </c>
      <c r="E9" s="292">
        <v>80</v>
      </c>
      <c r="F9" s="293">
        <f>VLOOKUP(A9,प्र.भाषा!A10:M69,3,0)</f>
        <v>62</v>
      </c>
      <c r="G9" s="293">
        <f>VLOOKUP(A9,NSQF!A10:S139,4,0)</f>
        <v>15</v>
      </c>
      <c r="H9" s="293">
        <f>VLOOKUP(A9,'तृ. भाषा'!A10:M69,3,0)</f>
        <v>51</v>
      </c>
      <c r="I9" s="294">
        <f>VLOOKUP(A9,गणित!A10:Q69,3,0)</f>
        <v>25</v>
      </c>
      <c r="J9" s="294">
        <f>VLOOKUP(A9,गणित!A10:Q69,4,0)</f>
        <v>26</v>
      </c>
      <c r="K9" s="294">
        <f>VLOOKUP(A9,गणित!A10:Q69,5,0)</f>
        <v>51</v>
      </c>
      <c r="L9" s="294">
        <f>VLOOKUP(A9,'विज्ञान '!A10:Q69,3,0)</f>
        <v>16</v>
      </c>
      <c r="M9" s="294">
        <f>VLOOKUP(A9,'विज्ञान '!A10:Q69,4,0)</f>
        <v>19</v>
      </c>
      <c r="N9" s="294">
        <f>VLOOKUP(A9,'विज्ञान '!A10:Q69,5,0)</f>
        <v>35</v>
      </c>
      <c r="O9" s="294">
        <f>VLOOKUP(A9,'समाज शास्र'!A10:Q69,3,0)</f>
        <v>1</v>
      </c>
      <c r="P9" s="294">
        <f>VLOOKUP(A9,'समाज शास्र'!A10:Q69,4,0)</f>
        <v>10</v>
      </c>
      <c r="Q9" s="294">
        <f>VLOOKUP(A9,'समाज शास्र'!A10:Q69,5,0)</f>
        <v>11</v>
      </c>
      <c r="R9" s="673" t="str">
        <f>VLOOKUP(A9,'आ.शा.शिक्षण'!A10:P69,16,0)</f>
        <v>A</v>
      </c>
      <c r="S9" s="673" t="str">
        <f>VLOOKUP(A9,जलसुरक्षा!A10:T69,20,0)</f>
        <v>A</v>
      </c>
      <c r="T9" s="674" t="str">
        <f>VLOOKUP(A9,संरक्षणशास्र!A10:K69,11,0)</f>
        <v>A</v>
      </c>
      <c r="U9" s="657" t="str">
        <f>VLOOKUP(A9,'वार्षिक निकाल पत्रक NSQF-HIN'!B10:Q139,16,0)</f>
        <v>Pass</v>
      </c>
    </row>
    <row r="10" spans="1:25" ht="20.100000000000001" customHeight="1">
      <c r="A10" s="667"/>
      <c r="B10" s="670"/>
      <c r="C10" s="660"/>
      <c r="D10" s="279" t="s">
        <v>338</v>
      </c>
      <c r="E10" s="280">
        <v>20</v>
      </c>
      <c r="F10" s="281">
        <f>VLOOKUP(A9,प्र.भाषा!A10:M69,4,0)</f>
        <v>18</v>
      </c>
      <c r="G10" s="281">
        <f>VLOOKUP(A9,NSQF!A10:S139,7,0)</f>
        <v>35</v>
      </c>
      <c r="H10" s="281">
        <f>VLOOKUP(A9,'तृ. भाषा'!A10:M69,4,0)</f>
        <v>19</v>
      </c>
      <c r="I10" s="649"/>
      <c r="J10" s="650"/>
      <c r="K10" s="281">
        <f>VLOOKUP(A9,गणित!A10:Q69,6,0)</f>
        <v>18</v>
      </c>
      <c r="L10" s="649"/>
      <c r="M10" s="650"/>
      <c r="N10" s="282">
        <f>VLOOKUP(A9,'विज्ञान '!A10:Q69,6,0)</f>
        <v>9</v>
      </c>
      <c r="O10" s="282"/>
      <c r="P10" s="282"/>
      <c r="Q10" s="282">
        <f>VLOOKUP(A9,'समाज शास्र'!A10:Q69,6,0)</f>
        <v>11</v>
      </c>
      <c r="R10" s="428"/>
      <c r="S10" s="428"/>
      <c r="T10" s="675"/>
      <c r="U10" s="658"/>
    </row>
    <row r="11" spans="1:25" ht="20.100000000000001" customHeight="1">
      <c r="A11" s="667"/>
      <c r="B11" s="670"/>
      <c r="C11" s="660"/>
      <c r="D11" s="279" t="s">
        <v>6</v>
      </c>
      <c r="E11" s="280">
        <v>100</v>
      </c>
      <c r="F11" s="283">
        <f>VLOOKUP(A9,प्र.भाषा!A10:M69,5,0)</f>
        <v>80</v>
      </c>
      <c r="G11" s="283">
        <f>VLOOKUP(A9,NSQF!A10:S139,8,0)</f>
        <v>50</v>
      </c>
      <c r="H11" s="283">
        <f>VLOOKUP(A9,'तृ. भाषा'!A10:M69,5,0)</f>
        <v>70</v>
      </c>
      <c r="I11" s="651"/>
      <c r="J11" s="652"/>
      <c r="K11" s="284">
        <f>VLOOKUP(A9,गणित!A10:Q69,7,0)</f>
        <v>69</v>
      </c>
      <c r="L11" s="651"/>
      <c r="M11" s="652"/>
      <c r="N11" s="284">
        <f>VLOOKUP(A9,'विज्ञान '!A10:Q69,7,0)</f>
        <v>44</v>
      </c>
      <c r="O11" s="284"/>
      <c r="P11" s="284"/>
      <c r="Q11" s="284">
        <f>VLOOKUP(A9,'समाज शास्र'!A10:Q69,7,0)</f>
        <v>22</v>
      </c>
      <c r="R11" s="428"/>
      <c r="S11" s="428"/>
      <c r="T11" s="675"/>
      <c r="U11" s="658"/>
    </row>
    <row r="12" spans="1:25" ht="20.100000000000001" customHeight="1">
      <c r="A12" s="667"/>
      <c r="B12" s="670"/>
      <c r="C12" s="660" t="s">
        <v>109</v>
      </c>
      <c r="D12" s="279" t="s">
        <v>11</v>
      </c>
      <c r="E12" s="280">
        <v>80</v>
      </c>
      <c r="F12" s="285">
        <f>VLOOKUP(A9,प्र.भाषा!A10:M69,6,0)</f>
        <v>60</v>
      </c>
      <c r="G12" s="285">
        <f>VLOOKUP(A9,NSQF!A10:S139,10,0)</f>
        <v>30</v>
      </c>
      <c r="H12" s="285">
        <f>VLOOKUP(A9,'तृ. भाषा'!A10:M69,6,0)</f>
        <v>53</v>
      </c>
      <c r="I12" s="286">
        <f>VLOOKUP(A9,गणित!A10:Q69,8,0)</f>
        <v>15</v>
      </c>
      <c r="J12" s="286">
        <f>VLOOKUP(A9,गणित!A10:Q69,9,0)</f>
        <v>28</v>
      </c>
      <c r="K12" s="286">
        <f>VLOOKUP(A9,गणित!A10:Q69,10,0)</f>
        <v>43</v>
      </c>
      <c r="L12" s="286">
        <f>VLOOKUP(A9,'विज्ञान '!A10:Q69,8,0)</f>
        <v>20</v>
      </c>
      <c r="M12" s="286">
        <f>VLOOKUP(A9,'विज्ञान '!A10:Q69,9,0)</f>
        <v>13</v>
      </c>
      <c r="N12" s="286">
        <f>VLOOKUP(A9,'विज्ञान '!A10:Q69,10,0)</f>
        <v>33</v>
      </c>
      <c r="O12" s="286">
        <f>VLOOKUP(A9,'समाज शास्र'!A10:Q69,8,0)</f>
        <v>24</v>
      </c>
      <c r="P12" s="286">
        <f>VLOOKUP(A9,'समाज शास्र'!A10:Q69,9,0)</f>
        <v>23</v>
      </c>
      <c r="Q12" s="286">
        <f>VLOOKUP(A9,'समाज शास्र'!A10:Q69,10,0)</f>
        <v>47</v>
      </c>
      <c r="R12" s="428"/>
      <c r="S12" s="428"/>
      <c r="T12" s="675"/>
      <c r="U12" s="658"/>
    </row>
    <row r="13" spans="1:25" ht="20.100000000000001" customHeight="1">
      <c r="A13" s="667"/>
      <c r="B13" s="670"/>
      <c r="C13" s="660"/>
      <c r="D13" s="279" t="s">
        <v>338</v>
      </c>
      <c r="E13" s="280">
        <v>20</v>
      </c>
      <c r="F13" s="285">
        <f>VLOOKUP(A9,प्र.भाषा!A10:M69,7,0)</f>
        <v>10</v>
      </c>
      <c r="G13" s="285">
        <f>VLOOKUP(A9,NSQF!A10:S139,13,0)</f>
        <v>70</v>
      </c>
      <c r="H13" s="285">
        <f>VLOOKUP(A9,'तृ. भाषा'!A10:M69,7,0)</f>
        <v>16</v>
      </c>
      <c r="I13" s="649"/>
      <c r="J13" s="650"/>
      <c r="K13" s="286">
        <f>VLOOKUP(A9,गणित!A10:Q69,11,0)</f>
        <v>15</v>
      </c>
      <c r="L13" s="649"/>
      <c r="M13" s="650"/>
      <c r="N13" s="286">
        <f>VLOOKUP(A9,'विज्ञान '!A10:Q69,11,0)</f>
        <v>16</v>
      </c>
      <c r="O13" s="649"/>
      <c r="P13" s="650"/>
      <c r="Q13" s="286">
        <f>VLOOKUP(A9,'समाज शास्र'!A10:Q69,11,0)</f>
        <v>16</v>
      </c>
      <c r="R13" s="428"/>
      <c r="S13" s="428"/>
      <c r="T13" s="675"/>
      <c r="U13" s="658"/>
    </row>
    <row r="14" spans="1:25" ht="20.100000000000001" customHeight="1">
      <c r="A14" s="667"/>
      <c r="B14" s="670"/>
      <c r="C14" s="660"/>
      <c r="D14" s="279" t="s">
        <v>6</v>
      </c>
      <c r="E14" s="280">
        <v>100</v>
      </c>
      <c r="F14" s="287">
        <f>VLOOKUP(A9,प्र.भाषा!A10:M69,8,0)</f>
        <v>70</v>
      </c>
      <c r="G14" s="287">
        <f>VLOOKUP(A9,NSQF!A10:S139,14,0)</f>
        <v>100</v>
      </c>
      <c r="H14" s="287">
        <f>VLOOKUP(A9,'तृ. भाषा'!A10:M69,8,0)</f>
        <v>69</v>
      </c>
      <c r="I14" s="653"/>
      <c r="J14" s="654"/>
      <c r="K14" s="284">
        <f>VLOOKUP(A9,गणित!A10:Q69,12,0)</f>
        <v>58</v>
      </c>
      <c r="L14" s="653"/>
      <c r="M14" s="654"/>
      <c r="N14" s="284">
        <f>VLOOKUP(A9,'विज्ञान '!A10:Q69,12,0)</f>
        <v>49</v>
      </c>
      <c r="O14" s="653"/>
      <c r="P14" s="654"/>
      <c r="Q14" s="284">
        <f>VLOOKUP(A9,'समाज शास्र'!A10:Q69,12,0)</f>
        <v>63</v>
      </c>
      <c r="R14" s="428"/>
      <c r="S14" s="428"/>
      <c r="T14" s="675"/>
      <c r="U14" s="658"/>
    </row>
    <row r="15" spans="1:25" ht="20.100000000000001" customHeight="1">
      <c r="A15" s="667"/>
      <c r="B15" s="670"/>
      <c r="C15" s="661" t="s">
        <v>336</v>
      </c>
      <c r="D15" s="661"/>
      <c r="E15" s="288">
        <v>200</v>
      </c>
      <c r="F15" s="281">
        <f>VLOOKUP(A9,प्र.भाषा!A10:M69,9,0)</f>
        <v>150</v>
      </c>
      <c r="G15" s="281">
        <f>VLOOKUP(A9,NSQF!A10:S139,15,0)</f>
        <v>150</v>
      </c>
      <c r="H15" s="281">
        <f>VLOOKUP(A9,'तृ. भाषा'!A10:M69,9,0)</f>
        <v>139</v>
      </c>
      <c r="I15" s="653"/>
      <c r="J15" s="654"/>
      <c r="K15" s="282">
        <f>VLOOKUP(A9,गणित!A10:Q69,13,0)</f>
        <v>127</v>
      </c>
      <c r="L15" s="653"/>
      <c r="M15" s="654"/>
      <c r="N15" s="282">
        <f>VLOOKUP(A9,'विज्ञान '!A10:Q69,13,0)</f>
        <v>93</v>
      </c>
      <c r="O15" s="653"/>
      <c r="P15" s="654"/>
      <c r="Q15" s="282">
        <f>VLOOKUP(A9,'समाज शास्र'!A10:Q69,13,0)</f>
        <v>85</v>
      </c>
      <c r="R15" s="662" t="s">
        <v>6</v>
      </c>
      <c r="S15" s="662" t="s">
        <v>16</v>
      </c>
      <c r="T15" s="663" t="s">
        <v>341</v>
      </c>
      <c r="U15" s="658"/>
    </row>
    <row r="16" spans="1:25" ht="20.100000000000001" customHeight="1">
      <c r="A16" s="667"/>
      <c r="B16" s="670"/>
      <c r="C16" s="664" t="s">
        <v>345</v>
      </c>
      <c r="D16" s="664"/>
      <c r="E16" s="288">
        <v>100</v>
      </c>
      <c r="F16" s="289">
        <f>VLOOKUP(A9,प्र.भाषा!A10:M69,10,0)</f>
        <v>75</v>
      </c>
      <c r="G16" s="289">
        <f>VLOOKUP(A9,NSQF!A10:S139,16,0)</f>
        <v>75</v>
      </c>
      <c r="H16" s="289">
        <f>VLOOKUP(A9,'तृ. भाषा'!A10:M69,10,0)</f>
        <v>70</v>
      </c>
      <c r="I16" s="653"/>
      <c r="J16" s="654"/>
      <c r="K16" s="290">
        <f>VLOOKUP(A9,गणित!A10:Q69,14,0)</f>
        <v>64</v>
      </c>
      <c r="L16" s="653"/>
      <c r="M16" s="654"/>
      <c r="N16" s="290">
        <f>VLOOKUP(A9,'विज्ञान '!A10:Q69,14,0)</f>
        <v>47</v>
      </c>
      <c r="O16" s="653"/>
      <c r="P16" s="654"/>
      <c r="Q16" s="290">
        <f>VLOOKUP(A9,'समाज शास्र'!A10:Q69,14,0)</f>
        <v>43</v>
      </c>
      <c r="R16" s="662"/>
      <c r="S16" s="662"/>
      <c r="T16" s="663"/>
      <c r="U16" s="658"/>
    </row>
    <row r="17" spans="1:21" ht="20.100000000000001" customHeight="1">
      <c r="A17" s="667"/>
      <c r="B17" s="670"/>
      <c r="C17" s="661" t="s">
        <v>35</v>
      </c>
      <c r="D17" s="661"/>
      <c r="E17" s="288" t="s">
        <v>322</v>
      </c>
      <c r="F17" s="281">
        <f>VLOOKUP(A9,प्र.भाषा!A10:M69,11,0)</f>
        <v>3</v>
      </c>
      <c r="G17" s="281">
        <f>VLOOKUP(A9,NSQF!A10:S139,17,0)</f>
        <v>10</v>
      </c>
      <c r="H17" s="281">
        <f>VLOOKUP(A9,'तृ. भाषा'!A10:M69,11,0)</f>
        <v>8</v>
      </c>
      <c r="I17" s="653"/>
      <c r="J17" s="654"/>
      <c r="K17" s="282">
        <f>VLOOKUP(A9,गणित!A10:Q69,15,0)</f>
        <v>14</v>
      </c>
      <c r="L17" s="653"/>
      <c r="M17" s="654"/>
      <c r="N17" s="282">
        <f>VLOOKUP(A9,'विज्ञान '!A10:Q69,15,0)</f>
        <v>5</v>
      </c>
      <c r="O17" s="653"/>
      <c r="P17" s="654"/>
      <c r="Q17" s="282">
        <f>VLOOKUP(A9,'समाज शास्र'!A10:Q69,15,0)</f>
        <v>10</v>
      </c>
      <c r="R17" s="662"/>
      <c r="S17" s="662"/>
      <c r="T17" s="663"/>
      <c r="U17" s="658"/>
    </row>
    <row r="18" spans="1:21" ht="20.100000000000001" customHeight="1" thickBot="1">
      <c r="A18" s="668"/>
      <c r="B18" s="671"/>
      <c r="C18" s="665" t="s">
        <v>337</v>
      </c>
      <c r="D18" s="665"/>
      <c r="E18" s="295">
        <v>100</v>
      </c>
      <c r="F18" s="296">
        <f>VLOOKUP(A9,प्र.भाषा!A10:M69,12,0)</f>
        <v>78</v>
      </c>
      <c r="G18" s="296">
        <f>VLOOKUP(A9,NSQF!A10:S139,18,0)</f>
        <v>85</v>
      </c>
      <c r="H18" s="296">
        <f>VLOOKUP(A9,'तृ. भाषा'!A10:M69,12,0)</f>
        <v>78</v>
      </c>
      <c r="I18" s="655"/>
      <c r="J18" s="656"/>
      <c r="K18" s="297">
        <f>VLOOKUP(A9,गणित!A10:Q69,16,0)</f>
        <v>78</v>
      </c>
      <c r="L18" s="655"/>
      <c r="M18" s="656"/>
      <c r="N18" s="297">
        <f>VLOOKUP(A9,'विज्ञान '!A10:Q69,16,0)</f>
        <v>52</v>
      </c>
      <c r="O18" s="655"/>
      <c r="P18" s="656"/>
      <c r="Q18" s="297">
        <f>VLOOKUP(A9,'समाज शास्र'!A10:Q69,16,0)</f>
        <v>53</v>
      </c>
      <c r="R18" s="297">
        <f>VLOOKUP(A9,'वार्षिक निकाल पत्रक NSQF-HIN'!B10:Q139,9,0)</f>
        <v>424</v>
      </c>
      <c r="S18" s="303">
        <f>VLOOKUP(A9,'वार्षिक निकाल पत्रक NSQF-HIN'!B10:Q139,10,0)</f>
        <v>70.67</v>
      </c>
      <c r="T18" s="297" t="e">
        <f>VLOOKUP(A9,'वार्षिक निकाल पत्रक NSQF-HIN'!B10:Q139,11,0)</f>
        <v>#REF!</v>
      </c>
      <c r="U18" s="659"/>
    </row>
    <row r="19" spans="1:21" ht="20.100000000000001" customHeight="1">
      <c r="A19" s="676">
        <f>A9+1</f>
        <v>2</v>
      </c>
      <c r="B19" s="669">
        <f>VLOOKUP(A19,'वार्षिक निकाल पत्रक NSQF-HIN'!B10:Q139,2,0)</f>
        <v>0</v>
      </c>
      <c r="C19" s="672" t="s">
        <v>1</v>
      </c>
      <c r="D19" s="291" t="s">
        <v>11</v>
      </c>
      <c r="E19" s="292">
        <v>80</v>
      </c>
      <c r="F19" s="293">
        <f>VLOOKUP(A19,प्र.भाषा!A10:M69,3,0)</f>
        <v>0</v>
      </c>
      <c r="G19" s="293">
        <f>VLOOKUP(A19,NSQF!A10:S139,4,0)</f>
        <v>8</v>
      </c>
      <c r="H19" s="293">
        <f>VLOOKUP(A19,'तृ. भाषा'!A10:M69,3,0)</f>
        <v>0</v>
      </c>
      <c r="I19" s="294">
        <f>VLOOKUP(A19,गणित!A10:Q69,3,0)</f>
        <v>0</v>
      </c>
      <c r="J19" s="294">
        <f>VLOOKUP(A19,गणित!A10:Q69,4,0)</f>
        <v>0</v>
      </c>
      <c r="K19" s="294">
        <f>VLOOKUP(A19,गणित!A10:Q69,5,0)</f>
        <v>0</v>
      </c>
      <c r="L19" s="294">
        <f>VLOOKUP(A19,'विज्ञान '!A10:Q69,3,0)</f>
        <v>0</v>
      </c>
      <c r="M19" s="294">
        <f>VLOOKUP(A19,'विज्ञान '!A10:Q69,4,0)</f>
        <v>0</v>
      </c>
      <c r="N19" s="294">
        <f>VLOOKUP(A19,'विज्ञान '!A10:Q69,5,0)</f>
        <v>0</v>
      </c>
      <c r="O19" s="294">
        <f>VLOOKUP(A19,'समाज शास्र'!A10:Q69,3,0)</f>
        <v>0</v>
      </c>
      <c r="P19" s="294">
        <f>VLOOKUP(A19,'समाज शास्र'!A10:Q69,4,0)</f>
        <v>0</v>
      </c>
      <c r="Q19" s="294">
        <f>VLOOKUP(A19,'समाज शास्र'!A10:Q69,5,0)</f>
        <v>0</v>
      </c>
      <c r="R19" s="673" t="str">
        <f>VLOOKUP(A19,'आ.शा.शिक्षण'!A10:P69,16,0)</f>
        <v>D</v>
      </c>
      <c r="S19" s="673" t="str">
        <f>VLOOKUP(A19,जलसुरक्षा!A10:T69,20,0)</f>
        <v>D</v>
      </c>
      <c r="T19" s="674" t="str">
        <f>VLOOKUP(A19,संरक्षणशास्र!A10:K69,11,0)</f>
        <v>D</v>
      </c>
      <c r="U19" s="657" t="str">
        <f>VLOOKUP(A19,'वार्षिक निकाल पत्रक NSQF-HIN'!B10:Q139,16,0)</f>
        <v>F5</v>
      </c>
    </row>
    <row r="20" spans="1:21" ht="20.100000000000001" customHeight="1">
      <c r="A20" s="667"/>
      <c r="B20" s="670"/>
      <c r="C20" s="660"/>
      <c r="D20" s="279" t="s">
        <v>338</v>
      </c>
      <c r="E20" s="280">
        <v>20</v>
      </c>
      <c r="F20" s="281">
        <f>VLOOKUP(A19,प्र.भाषा!A10:M69,4,0)</f>
        <v>0</v>
      </c>
      <c r="G20" s="281">
        <f>VLOOKUP(A19,NSQF!A10:S139,7,0)</f>
        <v>17</v>
      </c>
      <c r="H20" s="281">
        <f>VLOOKUP(A19,'तृ. भाषा'!A10:M69,4,0)</f>
        <v>0</v>
      </c>
      <c r="I20" s="649"/>
      <c r="J20" s="650"/>
      <c r="K20" s="281">
        <f>VLOOKUP(A19,गणित!A10:Q69,6,0)</f>
        <v>0</v>
      </c>
      <c r="L20" s="649"/>
      <c r="M20" s="650"/>
      <c r="N20" s="282">
        <f>VLOOKUP(A19,'विज्ञान '!A10:Q69,6,0)</f>
        <v>0</v>
      </c>
      <c r="O20" s="282"/>
      <c r="P20" s="282"/>
      <c r="Q20" s="282">
        <f>VLOOKUP(A19,'समाज शास्र'!A10:Q69,6,0)</f>
        <v>0</v>
      </c>
      <c r="R20" s="428"/>
      <c r="S20" s="428"/>
      <c r="T20" s="675"/>
      <c r="U20" s="658"/>
    </row>
    <row r="21" spans="1:21" ht="20.100000000000001" customHeight="1">
      <c r="A21" s="667"/>
      <c r="B21" s="670"/>
      <c r="C21" s="660"/>
      <c r="D21" s="279" t="s">
        <v>6</v>
      </c>
      <c r="E21" s="280">
        <v>100</v>
      </c>
      <c r="F21" s="283">
        <f>VLOOKUP(A19,प्र.भाषा!A10:M69,5,0)</f>
        <v>0</v>
      </c>
      <c r="G21" s="283">
        <f>VLOOKUP(A19,NSQF!A10:S139,8,0)</f>
        <v>25</v>
      </c>
      <c r="H21" s="283">
        <f>VLOOKUP(A19,'तृ. भाषा'!A10:M69,5,0)</f>
        <v>0</v>
      </c>
      <c r="I21" s="651"/>
      <c r="J21" s="652"/>
      <c r="K21" s="284">
        <f>VLOOKUP(A19,गणित!A10:Q69,7,0)</f>
        <v>0</v>
      </c>
      <c r="L21" s="651"/>
      <c r="M21" s="652"/>
      <c r="N21" s="284">
        <f>VLOOKUP(A19,'विज्ञान '!A10:Q69,7,0)</f>
        <v>0</v>
      </c>
      <c r="O21" s="284"/>
      <c r="P21" s="284"/>
      <c r="Q21" s="284">
        <f>VLOOKUP(A19,'समाज शास्र'!A10:Q69,7,0)</f>
        <v>0</v>
      </c>
      <c r="R21" s="428"/>
      <c r="S21" s="428"/>
      <c r="T21" s="675"/>
      <c r="U21" s="658"/>
    </row>
    <row r="22" spans="1:21" ht="20.100000000000001" customHeight="1">
      <c r="A22" s="667"/>
      <c r="B22" s="670"/>
      <c r="C22" s="660" t="s">
        <v>109</v>
      </c>
      <c r="D22" s="279" t="s">
        <v>11</v>
      </c>
      <c r="E22" s="280">
        <v>80</v>
      </c>
      <c r="F22" s="285">
        <f>VLOOKUP(A19,प्र.भाषा!A10:M69,6,0)</f>
        <v>75</v>
      </c>
      <c r="G22" s="285">
        <f>VLOOKUP(A19,NSQF!A10:S139,10,0)</f>
        <v>8</v>
      </c>
      <c r="H22" s="285">
        <f>VLOOKUP(A19,'तृ. भाषा'!A10:M69,6,0)</f>
        <v>0</v>
      </c>
      <c r="I22" s="286">
        <f>VLOOKUP(A19,गणित!A10:Q69,8,0)</f>
        <v>0</v>
      </c>
      <c r="J22" s="286">
        <f>VLOOKUP(A19,गणित!A10:Q69,9,0)</f>
        <v>0</v>
      </c>
      <c r="K22" s="286">
        <f>VLOOKUP(A19,गणित!A10:Q69,10,0)</f>
        <v>0</v>
      </c>
      <c r="L22" s="286">
        <f>VLOOKUP(A19,'विज्ञान '!A10:Q69,8,0)</f>
        <v>0</v>
      </c>
      <c r="M22" s="286">
        <f>VLOOKUP(A19,'विज्ञान '!A10:Q69,9,0)</f>
        <v>0</v>
      </c>
      <c r="N22" s="286">
        <f>VLOOKUP(A19,'विज्ञान '!A10:Q69,10,0)</f>
        <v>0</v>
      </c>
      <c r="O22" s="286">
        <f>VLOOKUP(A19,'समाज शास्र'!A10:Q69,8,0)</f>
        <v>0</v>
      </c>
      <c r="P22" s="286">
        <f>VLOOKUP(A19,'समाज शास्र'!A10:Q69,9,0)</f>
        <v>0</v>
      </c>
      <c r="Q22" s="286">
        <f>VLOOKUP(A19,'समाज शास्र'!A10:Q69,10,0)</f>
        <v>0</v>
      </c>
      <c r="R22" s="428"/>
      <c r="S22" s="428"/>
      <c r="T22" s="675"/>
      <c r="U22" s="658"/>
    </row>
    <row r="23" spans="1:21" ht="20.100000000000001" customHeight="1">
      <c r="A23" s="667"/>
      <c r="B23" s="670"/>
      <c r="C23" s="660"/>
      <c r="D23" s="279" t="s">
        <v>338</v>
      </c>
      <c r="E23" s="280">
        <v>20</v>
      </c>
      <c r="F23" s="285">
        <f>VLOOKUP(A19,प्र.भाषा!A10:M69,7,0)</f>
        <v>0</v>
      </c>
      <c r="G23" s="285">
        <f>VLOOKUP(A19,NSQF!A10:S139,13,0)</f>
        <v>17</v>
      </c>
      <c r="H23" s="285">
        <f>VLOOKUP(A19,'तृ. भाषा'!A10:M69,7,0)</f>
        <v>0</v>
      </c>
      <c r="I23" s="649"/>
      <c r="J23" s="650"/>
      <c r="K23" s="286">
        <f>VLOOKUP(A19,गणित!A10:Q69,11,0)</f>
        <v>0</v>
      </c>
      <c r="L23" s="649"/>
      <c r="M23" s="650"/>
      <c r="N23" s="286">
        <f>VLOOKUP(A19,'विज्ञान '!A10:Q69,11,0)</f>
        <v>0</v>
      </c>
      <c r="O23" s="649"/>
      <c r="P23" s="650"/>
      <c r="Q23" s="286">
        <f>VLOOKUP(A19,'समाज शास्र'!A10:Q69,11,0)</f>
        <v>0</v>
      </c>
      <c r="R23" s="428"/>
      <c r="S23" s="428"/>
      <c r="T23" s="675"/>
      <c r="U23" s="658"/>
    </row>
    <row r="24" spans="1:21" ht="20.100000000000001" customHeight="1">
      <c r="A24" s="667"/>
      <c r="B24" s="670"/>
      <c r="C24" s="660"/>
      <c r="D24" s="279" t="s">
        <v>6</v>
      </c>
      <c r="E24" s="280">
        <v>100</v>
      </c>
      <c r="F24" s="287">
        <f>VLOOKUP(A19,प्र.भाषा!A10:M69,8,0)</f>
        <v>75</v>
      </c>
      <c r="G24" s="287">
        <f>VLOOKUP(A19,NSQF!A10:S139,14,0)</f>
        <v>25</v>
      </c>
      <c r="H24" s="287">
        <f>VLOOKUP(A19,'तृ. भाषा'!A10:M69,8,0)</f>
        <v>0</v>
      </c>
      <c r="I24" s="653"/>
      <c r="J24" s="654"/>
      <c r="K24" s="284">
        <f>VLOOKUP(A19,गणित!A10:Q69,12,0)</f>
        <v>0</v>
      </c>
      <c r="L24" s="653"/>
      <c r="M24" s="654"/>
      <c r="N24" s="284">
        <f>VLOOKUP(A19,'विज्ञान '!A10:Q69,12,0)</f>
        <v>0</v>
      </c>
      <c r="O24" s="653"/>
      <c r="P24" s="654"/>
      <c r="Q24" s="284">
        <f>VLOOKUP(A19,'समाज शास्र'!A10:Q69,12,0)</f>
        <v>0</v>
      </c>
      <c r="R24" s="428"/>
      <c r="S24" s="428"/>
      <c r="T24" s="675"/>
      <c r="U24" s="658"/>
    </row>
    <row r="25" spans="1:21" ht="20.100000000000001" customHeight="1">
      <c r="A25" s="667"/>
      <c r="B25" s="670"/>
      <c r="C25" s="661" t="s">
        <v>336</v>
      </c>
      <c r="D25" s="661"/>
      <c r="E25" s="288">
        <v>200</v>
      </c>
      <c r="F25" s="281">
        <f>VLOOKUP(A19,प्र.भाषा!A10:M69,9,0)</f>
        <v>75</v>
      </c>
      <c r="G25" s="281">
        <f>VLOOKUP(A19,NSQF!A10:S139,15,0)</f>
        <v>50</v>
      </c>
      <c r="H25" s="281">
        <f>VLOOKUP(A19,'तृ. भाषा'!A10:M69,9,0)</f>
        <v>0</v>
      </c>
      <c r="I25" s="653"/>
      <c r="J25" s="654"/>
      <c r="K25" s="282">
        <f>VLOOKUP(A19,गणित!A10:Q69,13,0)</f>
        <v>0</v>
      </c>
      <c r="L25" s="653"/>
      <c r="M25" s="654"/>
      <c r="N25" s="282">
        <f>VLOOKUP(A19,'विज्ञान '!A10:Q69,13,0)</f>
        <v>0</v>
      </c>
      <c r="O25" s="653"/>
      <c r="P25" s="654"/>
      <c r="Q25" s="282">
        <f>VLOOKUP(A19,'समाज शास्र'!A10:Q69,13,0)</f>
        <v>0</v>
      </c>
      <c r="R25" s="662" t="s">
        <v>6</v>
      </c>
      <c r="S25" s="662" t="s">
        <v>16</v>
      </c>
      <c r="T25" s="663" t="s">
        <v>341</v>
      </c>
      <c r="U25" s="658"/>
    </row>
    <row r="26" spans="1:21" ht="20.100000000000001" customHeight="1">
      <c r="A26" s="667"/>
      <c r="B26" s="670"/>
      <c r="C26" s="664" t="s">
        <v>345</v>
      </c>
      <c r="D26" s="664"/>
      <c r="E26" s="288">
        <v>100</v>
      </c>
      <c r="F26" s="289">
        <f>VLOOKUP(A19,प्र.भाषा!A10:M69,10,0)</f>
        <v>38</v>
      </c>
      <c r="G26" s="289">
        <f>VLOOKUP(A19,NSQF!A10:S139,16,0)</f>
        <v>25</v>
      </c>
      <c r="H26" s="289">
        <f>VLOOKUP(A19,'तृ. भाषा'!A10:M69,10,0)</f>
        <v>0</v>
      </c>
      <c r="I26" s="653"/>
      <c r="J26" s="654"/>
      <c r="K26" s="290">
        <f>VLOOKUP(A19,गणित!A10:Q69,14,0)</f>
        <v>0</v>
      </c>
      <c r="L26" s="653"/>
      <c r="M26" s="654"/>
      <c r="N26" s="290">
        <f>VLOOKUP(A19,'विज्ञान '!A10:Q69,14,0)</f>
        <v>0</v>
      </c>
      <c r="O26" s="653"/>
      <c r="P26" s="654"/>
      <c r="Q26" s="290">
        <f>VLOOKUP(A19,'समाज शास्र'!A10:Q69,14,0)</f>
        <v>0</v>
      </c>
      <c r="R26" s="662"/>
      <c r="S26" s="662"/>
      <c r="T26" s="663"/>
      <c r="U26" s="658"/>
    </row>
    <row r="27" spans="1:21" ht="20.100000000000001" customHeight="1">
      <c r="A27" s="667"/>
      <c r="B27" s="670"/>
      <c r="C27" s="661" t="s">
        <v>35</v>
      </c>
      <c r="D27" s="661"/>
      <c r="E27" s="288"/>
      <c r="F27" s="281" t="str">
        <f>VLOOKUP(A19,प्र.भाषा!A10:M69,11,0)</f>
        <v>-</v>
      </c>
      <c r="G27" s="281">
        <f>VLOOKUP(A19,NSQF!A10:S139,17,0)</f>
        <v>8</v>
      </c>
      <c r="H27" s="281" t="str">
        <f>VLOOKUP(A19,'तृ. भाषा'!A10:M69,11,0)</f>
        <v>-</v>
      </c>
      <c r="I27" s="653"/>
      <c r="J27" s="654"/>
      <c r="K27" s="282" t="str">
        <f>VLOOKUP(A19,गणित!A10:Q69,15,0)</f>
        <v>-</v>
      </c>
      <c r="L27" s="653"/>
      <c r="M27" s="654"/>
      <c r="N27" s="282" t="str">
        <f>VLOOKUP(A19,'विज्ञान '!A10:Q69,15,0)</f>
        <v>-</v>
      </c>
      <c r="O27" s="653"/>
      <c r="P27" s="654"/>
      <c r="Q27" s="282" t="str">
        <f>VLOOKUP(A19,'समाज शास्र'!A10:Q69,15,0)</f>
        <v>-</v>
      </c>
      <c r="R27" s="662"/>
      <c r="S27" s="662"/>
      <c r="T27" s="663"/>
      <c r="U27" s="658"/>
    </row>
    <row r="28" spans="1:21" ht="20.100000000000001" customHeight="1" thickBot="1">
      <c r="A28" s="677"/>
      <c r="B28" s="671"/>
      <c r="C28" s="665" t="s">
        <v>337</v>
      </c>
      <c r="D28" s="665"/>
      <c r="E28" s="295">
        <v>100</v>
      </c>
      <c r="F28" s="296">
        <f>VLOOKUP(A19,प्र.भाषा!A10:M69,12,0)</f>
        <v>38</v>
      </c>
      <c r="G28" s="296">
        <f>VLOOKUP(A19,NSQF!A10:S139,18,0)</f>
        <v>33</v>
      </c>
      <c r="H28" s="296">
        <f>VLOOKUP(A19,'तृ. भाषा'!A10:M69,12,0)</f>
        <v>0</v>
      </c>
      <c r="I28" s="655"/>
      <c r="J28" s="656"/>
      <c r="K28" s="297">
        <f>VLOOKUP(A19,गणित!A10:Q69,16,0)</f>
        <v>0</v>
      </c>
      <c r="L28" s="655"/>
      <c r="M28" s="656"/>
      <c r="N28" s="297">
        <f>VLOOKUP(A19,'विज्ञान '!A10:Q69,16,0)</f>
        <v>0</v>
      </c>
      <c r="O28" s="655"/>
      <c r="P28" s="656"/>
      <c r="Q28" s="297">
        <f>VLOOKUP(A19,'समाज शास्र'!A10:Q69,16,0)</f>
        <v>0</v>
      </c>
      <c r="R28" s="297">
        <f>VLOOKUP(A19,'वार्षिक निकाल पत्रक NSQF-HIN'!B10:Q139,9,0)</f>
        <v>71</v>
      </c>
      <c r="S28" s="303">
        <f>VLOOKUP(A19,'वार्षिक निकाल पत्रक NSQF-HIN'!B10:Q139,10,0)</f>
        <v>11.83</v>
      </c>
      <c r="T28" s="297" t="e">
        <f>VLOOKUP(A19,'वार्षिक निकाल पत्रक NSQF-HIN'!B10:Q139,11,0)</f>
        <v>#REF!</v>
      </c>
      <c r="U28" s="659"/>
    </row>
    <row r="29" spans="1:21" s="298" customFormat="1" ht="20.100000000000001" customHeight="1">
      <c r="A29" s="666">
        <f>A19+1</f>
        <v>3</v>
      </c>
      <c r="B29" s="669">
        <f>VLOOKUP(A29,'वार्षिक निकाल पत्रक NSQF-HIN'!B10:Q139,2,0)</f>
        <v>0</v>
      </c>
      <c r="C29" s="672" t="s">
        <v>1</v>
      </c>
      <c r="D29" s="291" t="s">
        <v>11</v>
      </c>
      <c r="E29" s="292">
        <v>80</v>
      </c>
      <c r="F29" s="293">
        <f>VLOOKUP(A29,प्र.भाषा!A10:M69,3,0)</f>
        <v>0</v>
      </c>
      <c r="G29" s="293">
        <f>VLOOKUP(A29,NSQF!A10:S139,4,0)</f>
        <v>8</v>
      </c>
      <c r="H29" s="293">
        <f>VLOOKUP(A29,'तृ. भाषा'!A10:M69,3,0)</f>
        <v>0</v>
      </c>
      <c r="I29" s="294">
        <f>VLOOKUP(A29,गणित!A10:Q69,3,0)</f>
        <v>0</v>
      </c>
      <c r="J29" s="294">
        <f>VLOOKUP(A29,गणित!A10:Q69,4,0)</f>
        <v>0</v>
      </c>
      <c r="K29" s="294">
        <f>VLOOKUP(A29,गणित!A10:Q69,5,0)</f>
        <v>0</v>
      </c>
      <c r="L29" s="294">
        <f>VLOOKUP(A29,'विज्ञान '!A10:Q69,3,0)</f>
        <v>0</v>
      </c>
      <c r="M29" s="294">
        <f>VLOOKUP(A29,'विज्ञान '!A10:Q69,4,0)</f>
        <v>0</v>
      </c>
      <c r="N29" s="294">
        <f>VLOOKUP(A29,'विज्ञान '!A10:Q69,5,0)</f>
        <v>0</v>
      </c>
      <c r="O29" s="294">
        <f>VLOOKUP(A29,'समाज शास्र'!A10:Q69,3,0)</f>
        <v>0</v>
      </c>
      <c r="P29" s="294">
        <f>VLOOKUP(A29,'समाज शास्र'!A10:Q69,4,0)</f>
        <v>0</v>
      </c>
      <c r="Q29" s="294">
        <f>VLOOKUP(A29,'समाज शास्र'!A10:Q69,5,0)</f>
        <v>0</v>
      </c>
      <c r="R29" s="673" t="str">
        <f>VLOOKUP(A29,'आ.शा.शिक्षण'!A10:P69,16,0)</f>
        <v>D</v>
      </c>
      <c r="S29" s="673" t="str">
        <f>VLOOKUP(A29,जलसुरक्षा!A10:T69,20,0)</f>
        <v>D</v>
      </c>
      <c r="T29" s="674" t="str">
        <f>VLOOKUP(A29,संरक्षणशास्र!A10:K69,11,0)</f>
        <v>D</v>
      </c>
      <c r="U29" s="657" t="str">
        <f>VLOOKUP(A29,'वार्षिक निकाल पत्रक NSQF-HIN'!B10:Q139,16,0)</f>
        <v>F5</v>
      </c>
    </row>
    <row r="30" spans="1:21" s="298" customFormat="1" ht="20.100000000000001" customHeight="1">
      <c r="A30" s="667"/>
      <c r="B30" s="670"/>
      <c r="C30" s="660"/>
      <c r="D30" s="279" t="s">
        <v>338</v>
      </c>
      <c r="E30" s="280">
        <v>20</v>
      </c>
      <c r="F30" s="281">
        <f>VLOOKUP(A29,प्र.भाषा!A10:M69,4,0)</f>
        <v>0</v>
      </c>
      <c r="G30" s="281">
        <f>VLOOKUP(A29,NSQF!A10:S139,7,0)</f>
        <v>17</v>
      </c>
      <c r="H30" s="281">
        <f>VLOOKUP(A29,'तृ. भाषा'!A10:M69,4,0)</f>
        <v>0</v>
      </c>
      <c r="I30" s="649"/>
      <c r="J30" s="650"/>
      <c r="K30" s="281">
        <f>VLOOKUP(A29,गणित!A10:Q69,6,0)</f>
        <v>0</v>
      </c>
      <c r="L30" s="649"/>
      <c r="M30" s="650"/>
      <c r="N30" s="282">
        <f>VLOOKUP(A29,'विज्ञान '!A10:Q69,6,0)</f>
        <v>0</v>
      </c>
      <c r="O30" s="282"/>
      <c r="P30" s="282"/>
      <c r="Q30" s="282">
        <f>VLOOKUP(A29,'समाज शास्र'!A10:Q69,6,0)</f>
        <v>0</v>
      </c>
      <c r="R30" s="428"/>
      <c r="S30" s="428"/>
      <c r="T30" s="675"/>
      <c r="U30" s="658"/>
    </row>
    <row r="31" spans="1:21" s="298" customFormat="1" ht="20.100000000000001" customHeight="1">
      <c r="A31" s="667"/>
      <c r="B31" s="670"/>
      <c r="C31" s="660"/>
      <c r="D31" s="279" t="s">
        <v>6</v>
      </c>
      <c r="E31" s="280">
        <v>100</v>
      </c>
      <c r="F31" s="283">
        <f>VLOOKUP(A29,प्र.भाषा!A10:M69,5,0)</f>
        <v>0</v>
      </c>
      <c r="G31" s="283">
        <f>VLOOKUP(A29,NSQF!A10:S139,8,0)</f>
        <v>25</v>
      </c>
      <c r="H31" s="283">
        <f>VLOOKUP(A29,'तृ. भाषा'!A10:M69,5,0)</f>
        <v>0</v>
      </c>
      <c r="I31" s="651"/>
      <c r="J31" s="652"/>
      <c r="K31" s="284">
        <f>VLOOKUP(A29,गणित!A10:Q69,7,0)</f>
        <v>0</v>
      </c>
      <c r="L31" s="651"/>
      <c r="M31" s="652"/>
      <c r="N31" s="284">
        <f>VLOOKUP(A29,'विज्ञान '!A10:Q69,7,0)</f>
        <v>0</v>
      </c>
      <c r="O31" s="284"/>
      <c r="P31" s="284"/>
      <c r="Q31" s="284">
        <f>VLOOKUP(A29,'समाज शास्र'!A10:Q69,7,0)</f>
        <v>0</v>
      </c>
      <c r="R31" s="428"/>
      <c r="S31" s="428"/>
      <c r="T31" s="675"/>
      <c r="U31" s="658"/>
    </row>
    <row r="32" spans="1:21" s="298" customFormat="1" ht="20.100000000000001" customHeight="1">
      <c r="A32" s="667"/>
      <c r="B32" s="670"/>
      <c r="C32" s="660" t="s">
        <v>109</v>
      </c>
      <c r="D32" s="279" t="s">
        <v>11</v>
      </c>
      <c r="E32" s="280">
        <v>80</v>
      </c>
      <c r="F32" s="285">
        <f>VLOOKUP(A29,प्र.भाषा!A10:M69,6,0)</f>
        <v>85</v>
      </c>
      <c r="G32" s="285">
        <f>VLOOKUP(A29,NSQF!A10:S139,10,0)</f>
        <v>8</v>
      </c>
      <c r="H32" s="285">
        <f>VLOOKUP(A29,'तृ. भाषा'!A10:M69,6,0)</f>
        <v>0</v>
      </c>
      <c r="I32" s="286">
        <f>VLOOKUP(A29,गणित!A10:Q69,8,0)</f>
        <v>0</v>
      </c>
      <c r="J32" s="286">
        <f>VLOOKUP(A29,गणित!A10:Q69,9,0)</f>
        <v>0</v>
      </c>
      <c r="K32" s="286">
        <f>VLOOKUP(A29,गणित!A10:Q69,10,0)</f>
        <v>0</v>
      </c>
      <c r="L32" s="286">
        <f>VLOOKUP(A29,'विज्ञान '!A10:Q69,8,0)</f>
        <v>0</v>
      </c>
      <c r="M32" s="286">
        <f>VLOOKUP(A29,'विज्ञान '!A10:Q69,9,0)</f>
        <v>0</v>
      </c>
      <c r="N32" s="286">
        <f>VLOOKUP(A29,'विज्ञान '!A10:Q69,10,0)</f>
        <v>0</v>
      </c>
      <c r="O32" s="286">
        <f>VLOOKUP(A29,'समाज शास्र'!A10:Q69,8,0)</f>
        <v>0</v>
      </c>
      <c r="P32" s="286">
        <f>VLOOKUP(A29,'समाज शास्र'!A10:Q69,9,0)</f>
        <v>0</v>
      </c>
      <c r="Q32" s="286">
        <f>VLOOKUP(A29,'समाज शास्र'!A10:Q69,10,0)</f>
        <v>0</v>
      </c>
      <c r="R32" s="428"/>
      <c r="S32" s="428"/>
      <c r="T32" s="675"/>
      <c r="U32" s="658"/>
    </row>
    <row r="33" spans="1:23" s="298" customFormat="1" ht="20.100000000000001" customHeight="1">
      <c r="A33" s="667"/>
      <c r="B33" s="670"/>
      <c r="C33" s="660"/>
      <c r="D33" s="279" t="s">
        <v>338</v>
      </c>
      <c r="E33" s="280">
        <v>20</v>
      </c>
      <c r="F33" s="285">
        <f>VLOOKUP(A29,प्र.भाषा!A10:M69,7,0)</f>
        <v>0</v>
      </c>
      <c r="G33" s="285">
        <f>VLOOKUP(A29,NSQF!A10:S139,13,0)</f>
        <v>17</v>
      </c>
      <c r="H33" s="285">
        <f>VLOOKUP(A29,'तृ. भाषा'!A10:M69,7,0)</f>
        <v>0</v>
      </c>
      <c r="I33" s="649"/>
      <c r="J33" s="650"/>
      <c r="K33" s="286">
        <f>VLOOKUP(A29,गणित!A10:Q69,11,0)</f>
        <v>0</v>
      </c>
      <c r="L33" s="649"/>
      <c r="M33" s="650"/>
      <c r="N33" s="286">
        <f>VLOOKUP(A29,'विज्ञान '!A10:Q69,11,0)</f>
        <v>0</v>
      </c>
      <c r="O33" s="649"/>
      <c r="P33" s="650"/>
      <c r="Q33" s="286">
        <f>VLOOKUP(A29,'समाज शास्र'!A10:Q69,11,0)</f>
        <v>0</v>
      </c>
      <c r="R33" s="428"/>
      <c r="S33" s="428"/>
      <c r="T33" s="675"/>
      <c r="U33" s="658"/>
    </row>
    <row r="34" spans="1:23" s="298" customFormat="1" ht="20.100000000000001" customHeight="1">
      <c r="A34" s="667"/>
      <c r="B34" s="670"/>
      <c r="C34" s="660"/>
      <c r="D34" s="279" t="s">
        <v>6</v>
      </c>
      <c r="E34" s="280">
        <v>100</v>
      </c>
      <c r="F34" s="287">
        <f>VLOOKUP(A29,प्र.भाषा!A10:M69,8,0)</f>
        <v>85</v>
      </c>
      <c r="G34" s="287">
        <f>VLOOKUP(A29,NSQF!A10:S139,14,0)</f>
        <v>25</v>
      </c>
      <c r="H34" s="287">
        <f>VLOOKUP(A29,'तृ. भाषा'!A10:M69,8,0)</f>
        <v>0</v>
      </c>
      <c r="I34" s="653"/>
      <c r="J34" s="654"/>
      <c r="K34" s="284">
        <f>VLOOKUP(A29,गणित!A10:Q69,12,0)</f>
        <v>0</v>
      </c>
      <c r="L34" s="653"/>
      <c r="M34" s="654"/>
      <c r="N34" s="284">
        <f>VLOOKUP(A29,'विज्ञान '!A10:Q69,12,0)</f>
        <v>0</v>
      </c>
      <c r="O34" s="653"/>
      <c r="P34" s="654"/>
      <c r="Q34" s="284">
        <f>VLOOKUP(A29,'समाज शास्र'!A10:Q69,12,0)</f>
        <v>0</v>
      </c>
      <c r="R34" s="428"/>
      <c r="S34" s="428"/>
      <c r="T34" s="675"/>
      <c r="U34" s="658"/>
    </row>
    <row r="35" spans="1:23" s="298" customFormat="1" ht="20.100000000000001" customHeight="1">
      <c r="A35" s="667"/>
      <c r="B35" s="670"/>
      <c r="C35" s="661" t="s">
        <v>336</v>
      </c>
      <c r="D35" s="661"/>
      <c r="E35" s="288">
        <v>200</v>
      </c>
      <c r="F35" s="281">
        <f>VLOOKUP(A29,प्र.भाषा!A10:M69,9,0)</f>
        <v>85</v>
      </c>
      <c r="G35" s="281">
        <f>VLOOKUP(A29,NSQF!A10:S139,15,0)</f>
        <v>50</v>
      </c>
      <c r="H35" s="281">
        <f>VLOOKUP(A29,'तृ. भाषा'!A10:M69,9,0)</f>
        <v>0</v>
      </c>
      <c r="I35" s="653"/>
      <c r="J35" s="654"/>
      <c r="K35" s="282">
        <f>VLOOKUP(A29,गणित!A10:Q69,13,0)</f>
        <v>0</v>
      </c>
      <c r="L35" s="653"/>
      <c r="M35" s="654"/>
      <c r="N35" s="282">
        <f>VLOOKUP(A29,'विज्ञान '!A10:Q69,13,0)</f>
        <v>0</v>
      </c>
      <c r="O35" s="653"/>
      <c r="P35" s="654"/>
      <c r="Q35" s="282">
        <f>VLOOKUP(A29,'समाज शास्र'!A10:Q69,13,0)</f>
        <v>0</v>
      </c>
      <c r="R35" s="662" t="s">
        <v>6</v>
      </c>
      <c r="S35" s="662" t="s">
        <v>16</v>
      </c>
      <c r="T35" s="663" t="s">
        <v>341</v>
      </c>
      <c r="U35" s="658"/>
    </row>
    <row r="36" spans="1:23" s="298" customFormat="1" ht="20.100000000000001" customHeight="1">
      <c r="A36" s="667"/>
      <c r="B36" s="670"/>
      <c r="C36" s="664" t="s">
        <v>345</v>
      </c>
      <c r="D36" s="664"/>
      <c r="E36" s="288">
        <v>100</v>
      </c>
      <c r="F36" s="289">
        <f>VLOOKUP(A29,प्र.भाषा!A10:M69,10,0)</f>
        <v>43</v>
      </c>
      <c r="G36" s="289">
        <f>VLOOKUP(A29,NSQF!A10:S139,16,0)</f>
        <v>25</v>
      </c>
      <c r="H36" s="289">
        <f>VLOOKUP(A29,'तृ. भाषा'!A10:M69,10,0)</f>
        <v>0</v>
      </c>
      <c r="I36" s="653"/>
      <c r="J36" s="654"/>
      <c r="K36" s="290">
        <f>VLOOKUP(A29,गणित!A10:Q69,14,0)</f>
        <v>0</v>
      </c>
      <c r="L36" s="653"/>
      <c r="M36" s="654"/>
      <c r="N36" s="290">
        <f>VLOOKUP(A29,'विज्ञान '!A10:Q69,14,0)</f>
        <v>0</v>
      </c>
      <c r="O36" s="653"/>
      <c r="P36" s="654"/>
      <c r="Q36" s="290">
        <f>VLOOKUP(A29,'समाज शास्र'!A10:Q69,14,0)</f>
        <v>0</v>
      </c>
      <c r="R36" s="662"/>
      <c r="S36" s="662"/>
      <c r="T36" s="663"/>
      <c r="U36" s="658"/>
    </row>
    <row r="37" spans="1:23" s="298" customFormat="1" ht="20.100000000000001" customHeight="1">
      <c r="A37" s="667"/>
      <c r="B37" s="670"/>
      <c r="C37" s="661" t="s">
        <v>35</v>
      </c>
      <c r="D37" s="661"/>
      <c r="E37" s="288"/>
      <c r="F37" s="281" t="str">
        <f>VLOOKUP(A29,प्र.भाषा!A10:M69,11,0)</f>
        <v>-</v>
      </c>
      <c r="G37" s="281">
        <f>VLOOKUP(A29,NSQF!A10:S139,17,0)</f>
        <v>6</v>
      </c>
      <c r="H37" s="281" t="str">
        <f>VLOOKUP(A29,'तृ. भाषा'!A10:M69,11,0)</f>
        <v>-</v>
      </c>
      <c r="I37" s="653"/>
      <c r="J37" s="654"/>
      <c r="K37" s="282" t="str">
        <f>VLOOKUP(A29,गणित!A10:Q69,15,0)</f>
        <v>-</v>
      </c>
      <c r="L37" s="653"/>
      <c r="M37" s="654"/>
      <c r="N37" s="282" t="str">
        <f>VLOOKUP(A29,'विज्ञान '!A10:Q69,15,0)</f>
        <v>-</v>
      </c>
      <c r="O37" s="653"/>
      <c r="P37" s="654"/>
      <c r="Q37" s="282" t="str">
        <f>VLOOKUP(A29,'समाज शास्र'!A10:Q69,15,0)</f>
        <v>-</v>
      </c>
      <c r="R37" s="662"/>
      <c r="S37" s="662"/>
      <c r="T37" s="663"/>
      <c r="U37" s="658"/>
    </row>
    <row r="38" spans="1:23" s="298" customFormat="1" ht="20.100000000000001" customHeight="1" thickBot="1">
      <c r="A38" s="668"/>
      <c r="B38" s="671"/>
      <c r="C38" s="665" t="s">
        <v>337</v>
      </c>
      <c r="D38" s="665"/>
      <c r="E38" s="295">
        <v>100</v>
      </c>
      <c r="F38" s="296">
        <f>VLOOKUP(A29,प्र.भाषा!A10:M69,12,0)</f>
        <v>43</v>
      </c>
      <c r="G38" s="296">
        <f>VLOOKUP(A29,NSQF!A10:S139,18,0)</f>
        <v>31</v>
      </c>
      <c r="H38" s="296">
        <f>VLOOKUP(A29,'तृ. भाषा'!A10:M69,12,0)</f>
        <v>0</v>
      </c>
      <c r="I38" s="655"/>
      <c r="J38" s="656"/>
      <c r="K38" s="297">
        <f>VLOOKUP(A29,गणित!A10:Q69,16,0)</f>
        <v>0</v>
      </c>
      <c r="L38" s="655"/>
      <c r="M38" s="656"/>
      <c r="N38" s="297">
        <f>VLOOKUP(A29,'विज्ञान '!A10:Q69,16,0)</f>
        <v>0</v>
      </c>
      <c r="O38" s="655"/>
      <c r="P38" s="656"/>
      <c r="Q38" s="297">
        <f>VLOOKUP(A29,'समाज शास्र'!A10:Q69,16,0)</f>
        <v>0</v>
      </c>
      <c r="R38" s="297">
        <f>VLOOKUP(A29,'वार्षिक निकाल पत्रक NSQF-HIN'!B10:Q139,9,0)</f>
        <v>74</v>
      </c>
      <c r="S38" s="303">
        <f>VLOOKUP(A29,'वार्षिक निकाल पत्रक NSQF-HIN'!B10:Q139,10,0)</f>
        <v>12.33</v>
      </c>
      <c r="T38" s="297" t="e">
        <f>VLOOKUP(A29,'वार्षिक निकाल पत्रक NSQF-HIN'!B10:Q139,11,0)</f>
        <v>#REF!</v>
      </c>
      <c r="U38" s="659"/>
      <c r="W38" s="243"/>
    </row>
    <row r="39" spans="1:23" s="298" customFormat="1" ht="20.100000000000001" customHeight="1">
      <c r="A39" s="666">
        <f>A29+1</f>
        <v>4</v>
      </c>
      <c r="B39" s="669">
        <f>VLOOKUP(A39,'वार्षिक निकाल पत्रक NSQF-HIN'!B10:Q139,2,0)</f>
        <v>0</v>
      </c>
      <c r="C39" s="672" t="s">
        <v>1</v>
      </c>
      <c r="D39" s="291" t="s">
        <v>11</v>
      </c>
      <c r="E39" s="292">
        <v>80</v>
      </c>
      <c r="F39" s="293">
        <f>VLOOKUP(A39,प्र.भाषा!A10:M69,3,0)</f>
        <v>0</v>
      </c>
      <c r="G39" s="293">
        <f>VLOOKUP(A39,NSQF!A10:S139,4,0)</f>
        <v>8</v>
      </c>
      <c r="H39" s="293">
        <f>VLOOKUP(A39,'तृ. भाषा'!A10:M69,3,0)</f>
        <v>0</v>
      </c>
      <c r="I39" s="294">
        <f>VLOOKUP(A39,गणित!A10:Q69,3,0)</f>
        <v>0</v>
      </c>
      <c r="J39" s="294">
        <f>VLOOKUP(A39,गणित!A10:Q69,4,0)</f>
        <v>0</v>
      </c>
      <c r="K39" s="294">
        <f>VLOOKUP(A39,गणित!A10:Q69,5,0)</f>
        <v>0</v>
      </c>
      <c r="L39" s="294">
        <f>VLOOKUP(A39,'विज्ञान '!A10:Q69,3,0)</f>
        <v>0</v>
      </c>
      <c r="M39" s="294">
        <f>VLOOKUP(A39,'विज्ञान '!A10:Q69,4,0)</f>
        <v>0</v>
      </c>
      <c r="N39" s="294">
        <f>VLOOKUP(A39,'विज्ञान '!A10:Q69,5,0)</f>
        <v>0</v>
      </c>
      <c r="O39" s="294">
        <f>VLOOKUP(A39,'समाज शास्र'!A10:Q69,3,0)</f>
        <v>0</v>
      </c>
      <c r="P39" s="294">
        <f>VLOOKUP(A39,'समाज शास्र'!A10:Q69,4,0)</f>
        <v>0</v>
      </c>
      <c r="Q39" s="294">
        <f>VLOOKUP(A39,'समाज शास्र'!A10:Q69,5,0)</f>
        <v>0</v>
      </c>
      <c r="R39" s="673" t="str">
        <f>VLOOKUP(A39,'आ.शा.शिक्षण'!A10:P69,16,0)</f>
        <v>D</v>
      </c>
      <c r="S39" s="673" t="str">
        <f>VLOOKUP(A39,जलसुरक्षा!A10:T69,20,0)</f>
        <v>D</v>
      </c>
      <c r="T39" s="674" t="str">
        <f>VLOOKUP(A39,संरक्षणशास्र!A10:K69,11,0)</f>
        <v>D</v>
      </c>
      <c r="U39" s="657" t="str">
        <f>VLOOKUP(A39,'वार्षिक निकाल पत्रक NSQF-HIN'!B10:Q139,16,0)</f>
        <v>F6</v>
      </c>
    </row>
    <row r="40" spans="1:23" s="298" customFormat="1" ht="20.100000000000001" customHeight="1">
      <c r="A40" s="667"/>
      <c r="B40" s="670"/>
      <c r="C40" s="660"/>
      <c r="D40" s="279" t="s">
        <v>338</v>
      </c>
      <c r="E40" s="280">
        <v>20</v>
      </c>
      <c r="F40" s="281">
        <f>VLOOKUP(A39,प्र.भाषा!A10:M69,4,0)</f>
        <v>0</v>
      </c>
      <c r="G40" s="281">
        <f>VLOOKUP(A39,NSQF!A10:S139,7,0)</f>
        <v>17</v>
      </c>
      <c r="H40" s="281">
        <f>VLOOKUP(A39,'तृ. भाषा'!A10:M69,4,0)</f>
        <v>0</v>
      </c>
      <c r="I40" s="649"/>
      <c r="J40" s="650"/>
      <c r="K40" s="281">
        <f>VLOOKUP(A39,गणित!A10:Q69,6,0)</f>
        <v>0</v>
      </c>
      <c r="L40" s="649"/>
      <c r="M40" s="650"/>
      <c r="N40" s="282">
        <f>VLOOKUP(A39,'विज्ञान '!A10:Q69,6,0)</f>
        <v>0</v>
      </c>
      <c r="O40" s="282"/>
      <c r="P40" s="282"/>
      <c r="Q40" s="282">
        <f>VLOOKUP(A39,'समाज शास्र'!A10:Q69,6,0)</f>
        <v>0</v>
      </c>
      <c r="R40" s="428"/>
      <c r="S40" s="428"/>
      <c r="T40" s="675"/>
      <c r="U40" s="658"/>
    </row>
    <row r="41" spans="1:23" s="298" customFormat="1" ht="20.100000000000001" customHeight="1">
      <c r="A41" s="667"/>
      <c r="B41" s="670"/>
      <c r="C41" s="660"/>
      <c r="D41" s="279" t="s">
        <v>6</v>
      </c>
      <c r="E41" s="280">
        <v>100</v>
      </c>
      <c r="F41" s="283">
        <f>VLOOKUP(A39,प्र.भाषा!A10:M69,5,0)</f>
        <v>0</v>
      </c>
      <c r="G41" s="283">
        <f>VLOOKUP(A39,NSQF!A10:S139,8,0)</f>
        <v>25</v>
      </c>
      <c r="H41" s="283">
        <f>VLOOKUP(A39,'तृ. भाषा'!A10:M69,5,0)</f>
        <v>0</v>
      </c>
      <c r="I41" s="651"/>
      <c r="J41" s="652"/>
      <c r="K41" s="284">
        <f>VLOOKUP(A39,गणित!A10:Q69,7,0)</f>
        <v>0</v>
      </c>
      <c r="L41" s="651"/>
      <c r="M41" s="652"/>
      <c r="N41" s="284">
        <f>VLOOKUP(A39,'विज्ञान '!A10:Q69,7,0)</f>
        <v>0</v>
      </c>
      <c r="O41" s="284"/>
      <c r="P41" s="284"/>
      <c r="Q41" s="284">
        <f>VLOOKUP(A39,'समाज शास्र'!A10:Q69,7,0)</f>
        <v>0</v>
      </c>
      <c r="R41" s="428"/>
      <c r="S41" s="428"/>
      <c r="T41" s="675"/>
      <c r="U41" s="658"/>
    </row>
    <row r="42" spans="1:23" s="298" customFormat="1" ht="20.100000000000001" customHeight="1">
      <c r="A42" s="667"/>
      <c r="B42" s="670"/>
      <c r="C42" s="660" t="s">
        <v>109</v>
      </c>
      <c r="D42" s="279" t="s">
        <v>11</v>
      </c>
      <c r="E42" s="280">
        <v>80</v>
      </c>
      <c r="F42" s="285">
        <f>VLOOKUP(A39,प्र.भाषा!A10:M69,6,0)</f>
        <v>0</v>
      </c>
      <c r="G42" s="285">
        <f>VLOOKUP(A39,NSQF!A10:S139,10,0)</f>
        <v>8</v>
      </c>
      <c r="H42" s="285">
        <f>VLOOKUP(A39,'तृ. भाषा'!A10:M69,6,0)</f>
        <v>0</v>
      </c>
      <c r="I42" s="286">
        <f>VLOOKUP(A39,गणित!A10:Q69,8,0)</f>
        <v>0</v>
      </c>
      <c r="J42" s="286">
        <f>VLOOKUP(A39,गणित!A10:Q69,9,0)</f>
        <v>0</v>
      </c>
      <c r="K42" s="286">
        <f>VLOOKUP(A39,गणित!A10:Q69,10,0)</f>
        <v>0</v>
      </c>
      <c r="L42" s="286">
        <f>VLOOKUP(A39,'विज्ञान '!A10:Q69,8,0)</f>
        <v>0</v>
      </c>
      <c r="M42" s="286">
        <f>VLOOKUP(A39,'विज्ञान '!A10:Q69,9,0)</f>
        <v>0</v>
      </c>
      <c r="N42" s="286">
        <f>VLOOKUP(A39,'विज्ञान '!A10:Q69,10,0)</f>
        <v>0</v>
      </c>
      <c r="O42" s="286">
        <f>VLOOKUP(A39,'समाज शास्र'!A10:Q69,8,0)</f>
        <v>0</v>
      </c>
      <c r="P42" s="286">
        <f>VLOOKUP(A39,'समाज शास्र'!A10:Q69,9,0)</f>
        <v>0</v>
      </c>
      <c r="Q42" s="286">
        <f>VLOOKUP(A39,'समाज शास्र'!A10:Q69,10,0)</f>
        <v>0</v>
      </c>
      <c r="R42" s="428"/>
      <c r="S42" s="428"/>
      <c r="T42" s="675"/>
      <c r="U42" s="658"/>
    </row>
    <row r="43" spans="1:23" s="298" customFormat="1" ht="20.100000000000001" customHeight="1">
      <c r="A43" s="667"/>
      <c r="B43" s="670"/>
      <c r="C43" s="660"/>
      <c r="D43" s="279" t="s">
        <v>338</v>
      </c>
      <c r="E43" s="280">
        <v>20</v>
      </c>
      <c r="F43" s="285">
        <f>VLOOKUP(A39,प्र.भाषा!A10:M69,7,0)</f>
        <v>0</v>
      </c>
      <c r="G43" s="285">
        <f>VLOOKUP(A39,NSQF!A10:S139,13,0)</f>
        <v>17</v>
      </c>
      <c r="H43" s="285">
        <f>VLOOKUP(A39,'तृ. भाषा'!A10:M69,7,0)</f>
        <v>0</v>
      </c>
      <c r="I43" s="649"/>
      <c r="J43" s="650"/>
      <c r="K43" s="286">
        <f>VLOOKUP(A39,गणित!A10:Q69,11,0)</f>
        <v>0</v>
      </c>
      <c r="L43" s="649"/>
      <c r="M43" s="650"/>
      <c r="N43" s="286">
        <f>VLOOKUP(A39,'विज्ञान '!A10:Q69,11,0)</f>
        <v>0</v>
      </c>
      <c r="O43" s="649"/>
      <c r="P43" s="650"/>
      <c r="Q43" s="286">
        <f>VLOOKUP(A39,'समाज शास्र'!A10:Q69,11,0)</f>
        <v>0</v>
      </c>
      <c r="R43" s="428"/>
      <c r="S43" s="428"/>
      <c r="T43" s="675"/>
      <c r="U43" s="658"/>
    </row>
    <row r="44" spans="1:23" s="298" customFormat="1" ht="20.100000000000001" customHeight="1">
      <c r="A44" s="667"/>
      <c r="B44" s="670"/>
      <c r="C44" s="660"/>
      <c r="D44" s="279" t="s">
        <v>6</v>
      </c>
      <c r="E44" s="280">
        <v>100</v>
      </c>
      <c r="F44" s="287">
        <f>VLOOKUP(A39,प्र.भाषा!A10:M69,8,0)</f>
        <v>0</v>
      </c>
      <c r="G44" s="287">
        <f>VLOOKUP(A39,NSQF!A10:S139,14,0)</f>
        <v>25</v>
      </c>
      <c r="H44" s="287">
        <f>VLOOKUP(A39,'तृ. भाषा'!A10:M69,8,0)</f>
        <v>0</v>
      </c>
      <c r="I44" s="653"/>
      <c r="J44" s="654"/>
      <c r="K44" s="284">
        <f>VLOOKUP(A39,गणित!A10:Q69,12,0)</f>
        <v>0</v>
      </c>
      <c r="L44" s="653"/>
      <c r="M44" s="654"/>
      <c r="N44" s="284">
        <f>VLOOKUP(A39,'विज्ञान '!A10:Q69,12,0)</f>
        <v>0</v>
      </c>
      <c r="O44" s="653"/>
      <c r="P44" s="654"/>
      <c r="Q44" s="284">
        <f>VLOOKUP(A39,'समाज शास्र'!A10:Q69,12,0)</f>
        <v>0</v>
      </c>
      <c r="R44" s="428"/>
      <c r="S44" s="428"/>
      <c r="T44" s="675"/>
      <c r="U44" s="658"/>
    </row>
    <row r="45" spans="1:23" s="298" customFormat="1" ht="20.100000000000001" customHeight="1">
      <c r="A45" s="667"/>
      <c r="B45" s="670"/>
      <c r="C45" s="661" t="s">
        <v>336</v>
      </c>
      <c r="D45" s="661"/>
      <c r="E45" s="288">
        <v>200</v>
      </c>
      <c r="F45" s="281">
        <f>VLOOKUP(A39,प्र.भाषा!A10:M69,9,0)</f>
        <v>0</v>
      </c>
      <c r="G45" s="281">
        <f>VLOOKUP(A39,NSQF!A10:S139,15,0)</f>
        <v>50</v>
      </c>
      <c r="H45" s="281">
        <f>VLOOKUP(A39,'तृ. भाषा'!A10:M69,9,0)</f>
        <v>0</v>
      </c>
      <c r="I45" s="653"/>
      <c r="J45" s="654"/>
      <c r="K45" s="282">
        <f>VLOOKUP(A39,गणित!A10:Q69,13,0)</f>
        <v>0</v>
      </c>
      <c r="L45" s="653"/>
      <c r="M45" s="654"/>
      <c r="N45" s="282">
        <f>VLOOKUP(A39,'विज्ञान '!A10:Q69,13,0)</f>
        <v>0</v>
      </c>
      <c r="O45" s="653"/>
      <c r="P45" s="654"/>
      <c r="Q45" s="282">
        <f>VLOOKUP(A39,'समाज शास्र'!A10:Q69,13,0)</f>
        <v>0</v>
      </c>
      <c r="R45" s="662" t="s">
        <v>6</v>
      </c>
      <c r="S45" s="662" t="s">
        <v>16</v>
      </c>
      <c r="T45" s="663" t="s">
        <v>341</v>
      </c>
      <c r="U45" s="658"/>
    </row>
    <row r="46" spans="1:23" s="298" customFormat="1" ht="20.100000000000001" customHeight="1">
      <c r="A46" s="667"/>
      <c r="B46" s="670"/>
      <c r="C46" s="664" t="s">
        <v>345</v>
      </c>
      <c r="D46" s="664"/>
      <c r="E46" s="288">
        <v>100</v>
      </c>
      <c r="F46" s="289">
        <f>VLOOKUP(A39,प्र.भाषा!A10:M69,10,0)</f>
        <v>0</v>
      </c>
      <c r="G46" s="289">
        <f>VLOOKUP(A39,NSQF!A10:S139,16,0)</f>
        <v>25</v>
      </c>
      <c r="H46" s="289">
        <f>VLOOKUP(A39,'तृ. भाषा'!A10:M69,10,0)</f>
        <v>0</v>
      </c>
      <c r="I46" s="653"/>
      <c r="J46" s="654"/>
      <c r="K46" s="290">
        <f>VLOOKUP(A39,गणित!A10:Q69,14,0)</f>
        <v>0</v>
      </c>
      <c r="L46" s="653"/>
      <c r="M46" s="654"/>
      <c r="N46" s="290">
        <f>VLOOKUP(A39,'विज्ञान '!A10:Q69,14,0)</f>
        <v>0</v>
      </c>
      <c r="O46" s="653"/>
      <c r="P46" s="654"/>
      <c r="Q46" s="290">
        <f>VLOOKUP(A39,'समाज शास्र'!A10:Q69,14,0)</f>
        <v>0</v>
      </c>
      <c r="R46" s="662"/>
      <c r="S46" s="662"/>
      <c r="T46" s="663"/>
      <c r="U46" s="658"/>
    </row>
    <row r="47" spans="1:23" s="298" customFormat="1" ht="20.100000000000001" customHeight="1">
      <c r="A47" s="667"/>
      <c r="B47" s="670"/>
      <c r="C47" s="661" t="s">
        <v>35</v>
      </c>
      <c r="D47" s="661"/>
      <c r="E47" s="288"/>
      <c r="F47" s="281" t="str">
        <f>VLOOKUP(A39,प्र.भाषा!A10:M69,11,0)</f>
        <v>-</v>
      </c>
      <c r="G47" s="281">
        <f>VLOOKUP(A39,NSQF!A10:S139,17,0)</f>
        <v>4</v>
      </c>
      <c r="H47" s="281" t="str">
        <f>VLOOKUP(A39,'तृ. भाषा'!A10:M69,11,0)</f>
        <v>-</v>
      </c>
      <c r="I47" s="653"/>
      <c r="J47" s="654"/>
      <c r="K47" s="282" t="str">
        <f>VLOOKUP(A39,गणित!A10:Q69,15,0)</f>
        <v>-</v>
      </c>
      <c r="L47" s="653"/>
      <c r="M47" s="654"/>
      <c r="N47" s="282" t="str">
        <f>VLOOKUP(A39,'विज्ञान '!A10:Q69,15,0)</f>
        <v>-</v>
      </c>
      <c r="O47" s="653"/>
      <c r="P47" s="654"/>
      <c r="Q47" s="282" t="str">
        <f>VLOOKUP(A39,'समाज शास्र'!A10:Q69,15,0)</f>
        <v>-</v>
      </c>
      <c r="R47" s="662"/>
      <c r="S47" s="662"/>
      <c r="T47" s="663"/>
      <c r="U47" s="658"/>
    </row>
    <row r="48" spans="1:23" s="298" customFormat="1" ht="20.100000000000001" customHeight="1" thickBot="1">
      <c r="A48" s="668"/>
      <c r="B48" s="671"/>
      <c r="C48" s="665" t="s">
        <v>337</v>
      </c>
      <c r="D48" s="665"/>
      <c r="E48" s="295">
        <v>100</v>
      </c>
      <c r="F48" s="296">
        <f>VLOOKUP(A39,प्र.भाषा!A10:M69,12,0)</f>
        <v>0</v>
      </c>
      <c r="G48" s="296">
        <f>VLOOKUP(A39,NSQF!A10:S139,18,0)</f>
        <v>29</v>
      </c>
      <c r="H48" s="296">
        <f>VLOOKUP(A39,'तृ. भाषा'!A10:M69,12,0)</f>
        <v>0</v>
      </c>
      <c r="I48" s="655"/>
      <c r="J48" s="656"/>
      <c r="K48" s="297">
        <f>VLOOKUP(A39,गणित!A10:Q69,16,0)</f>
        <v>0</v>
      </c>
      <c r="L48" s="655"/>
      <c r="M48" s="656"/>
      <c r="N48" s="297">
        <f>VLOOKUP(A39,'विज्ञान '!A10:Q69,16,0)</f>
        <v>0</v>
      </c>
      <c r="O48" s="655"/>
      <c r="P48" s="656"/>
      <c r="Q48" s="297">
        <f>VLOOKUP(A39,'समाज शास्र'!A10:Q69,16,0)</f>
        <v>0</v>
      </c>
      <c r="R48" s="297">
        <f>VLOOKUP(A39,'वार्षिक निकाल पत्रक NSQF-HIN'!B10:Q139,9,0)</f>
        <v>29</v>
      </c>
      <c r="S48" s="303">
        <f>VLOOKUP(A39,'वार्षिक निकाल पत्रक NSQF-HIN'!B10:Q139,10,0)</f>
        <v>4.83</v>
      </c>
      <c r="T48" s="297" t="e">
        <f>VLOOKUP(A39,'वार्षिक निकाल पत्रक NSQF-HIN'!B10:Q139,11,0)</f>
        <v>#REF!</v>
      </c>
      <c r="U48" s="659"/>
      <c r="W48" s="243"/>
    </row>
    <row r="49" spans="1:21" s="298" customFormat="1" ht="20.100000000000001" customHeight="1">
      <c r="A49" s="647" t="s">
        <v>128</v>
      </c>
      <c r="B49" s="647"/>
      <c r="C49" s="647"/>
      <c r="D49" s="647"/>
      <c r="E49" s="647"/>
      <c r="F49" s="647"/>
      <c r="G49" s="647"/>
      <c r="H49" s="647"/>
      <c r="I49" s="647"/>
      <c r="J49" s="647"/>
      <c r="K49" s="647"/>
      <c r="L49" s="647"/>
      <c r="M49" s="647"/>
      <c r="N49" s="647"/>
      <c r="O49" s="647"/>
      <c r="P49" s="647"/>
      <c r="Q49" s="647"/>
      <c r="R49" s="647"/>
      <c r="S49" s="647"/>
      <c r="T49" s="647"/>
      <c r="U49" s="647"/>
    </row>
    <row r="50" spans="1:21" s="298" customFormat="1" ht="20.100000000000001" customHeight="1">
      <c r="E50" s="299"/>
    </row>
    <row r="51" spans="1:21" s="298" customFormat="1" ht="20.100000000000001" customHeight="1">
      <c r="E51" s="299"/>
    </row>
    <row r="52" spans="1:21" s="298" customFormat="1" ht="20.100000000000001" customHeight="1">
      <c r="E52" s="299"/>
    </row>
    <row r="53" spans="1:21" s="298" customFormat="1" ht="20.100000000000001" customHeight="1">
      <c r="E53" s="299"/>
    </row>
    <row r="54" spans="1:21" s="298" customFormat="1" ht="20.100000000000001" customHeight="1">
      <c r="E54" s="299"/>
    </row>
    <row r="55" spans="1:21" s="298" customFormat="1" ht="20.100000000000001" customHeight="1">
      <c r="E55" s="299"/>
    </row>
    <row r="56" spans="1:21" s="298" customFormat="1" ht="20.100000000000001" customHeight="1">
      <c r="E56" s="299"/>
    </row>
    <row r="57" spans="1:21" s="298" customFormat="1" ht="20.100000000000001" customHeight="1">
      <c r="E57" s="299"/>
    </row>
    <row r="58" spans="1:21" s="298" customFormat="1" ht="20.100000000000001" customHeight="1">
      <c r="E58" s="299"/>
    </row>
    <row r="59" spans="1:21" s="298" customFormat="1" ht="20.100000000000001" customHeight="1">
      <c r="E59" s="299"/>
    </row>
    <row r="60" spans="1:21" s="298" customFormat="1" ht="20.100000000000001" customHeight="1">
      <c r="E60" s="299"/>
    </row>
    <row r="61" spans="1:21" s="298" customFormat="1" ht="20.100000000000001" customHeight="1">
      <c r="E61" s="299"/>
    </row>
    <row r="62" spans="1:21" s="298" customFormat="1" ht="20.100000000000001" customHeight="1">
      <c r="E62" s="299"/>
    </row>
    <row r="63" spans="1:21" s="298" customFormat="1" ht="20.100000000000001" customHeight="1">
      <c r="E63" s="299"/>
    </row>
    <row r="64" spans="1:21" s="298" customFormat="1" ht="20.100000000000001" customHeight="1">
      <c r="E64" s="299"/>
    </row>
    <row r="65" spans="5:5" s="298" customFormat="1" ht="20.100000000000001" customHeight="1">
      <c r="E65" s="299"/>
    </row>
    <row r="66" spans="5:5" s="298" customFormat="1" ht="20.100000000000001" customHeight="1">
      <c r="E66" s="299"/>
    </row>
    <row r="67" spans="5:5" s="298" customFormat="1" ht="20.100000000000001" customHeight="1">
      <c r="E67" s="299"/>
    </row>
    <row r="68" spans="5:5" s="298" customFormat="1" ht="20.100000000000001" customHeight="1">
      <c r="E68" s="299"/>
    </row>
    <row r="69" spans="5:5" s="298" customFormat="1" ht="20.100000000000001" customHeight="1">
      <c r="E69" s="299"/>
    </row>
    <row r="70" spans="5:5" s="298" customFormat="1" ht="20.100000000000001" customHeight="1">
      <c r="E70" s="299"/>
    </row>
    <row r="71" spans="5:5" s="298" customFormat="1" ht="20.100000000000001" customHeight="1">
      <c r="E71" s="299"/>
    </row>
    <row r="72" spans="5:5" s="298" customFormat="1" ht="20.100000000000001" customHeight="1">
      <c r="E72" s="299"/>
    </row>
    <row r="73" spans="5:5" s="298" customFormat="1" ht="20.100000000000001" customHeight="1">
      <c r="E73" s="299"/>
    </row>
    <row r="74" spans="5:5" s="298" customFormat="1" ht="20.100000000000001" customHeight="1">
      <c r="E74" s="299"/>
    </row>
    <row r="75" spans="5:5" s="298" customFormat="1" ht="20.100000000000001" customHeight="1">
      <c r="E75" s="299"/>
    </row>
    <row r="76" spans="5:5" s="298" customFormat="1" ht="20.100000000000001" customHeight="1">
      <c r="E76" s="299"/>
    </row>
    <row r="77" spans="5:5" s="298" customFormat="1" ht="20.100000000000001" customHeight="1">
      <c r="E77" s="299"/>
    </row>
    <row r="78" spans="5:5" s="298" customFormat="1" ht="20.100000000000001" customHeight="1">
      <c r="E78" s="299"/>
    </row>
    <row r="79" spans="5:5" s="298" customFormat="1" ht="20.100000000000001" customHeight="1">
      <c r="E79" s="299"/>
    </row>
    <row r="80" spans="5:5" s="298" customFormat="1" ht="20.100000000000001" customHeight="1">
      <c r="E80" s="299"/>
    </row>
    <row r="81" spans="5:5" s="298" customFormat="1" ht="20.100000000000001" customHeight="1">
      <c r="E81" s="299"/>
    </row>
    <row r="82" spans="5:5" s="298" customFormat="1" ht="20.100000000000001" customHeight="1">
      <c r="E82" s="299"/>
    </row>
    <row r="83" spans="5:5" s="298" customFormat="1" ht="20.100000000000001" customHeight="1">
      <c r="E83" s="299"/>
    </row>
    <row r="84" spans="5:5" s="298" customFormat="1" ht="20.100000000000001" customHeight="1">
      <c r="E84" s="299"/>
    </row>
    <row r="85" spans="5:5" s="298" customFormat="1" ht="20.100000000000001" customHeight="1">
      <c r="E85" s="299"/>
    </row>
    <row r="86" spans="5:5" s="298" customFormat="1" ht="20.100000000000001" customHeight="1">
      <c r="E86" s="299"/>
    </row>
    <row r="87" spans="5:5" s="298" customFormat="1" ht="20.100000000000001" customHeight="1">
      <c r="E87" s="299"/>
    </row>
    <row r="88" spans="5:5" s="298" customFormat="1" ht="20.100000000000001" customHeight="1">
      <c r="E88" s="299"/>
    </row>
    <row r="89" spans="5:5" s="298" customFormat="1" ht="20.100000000000001" customHeight="1">
      <c r="E89" s="299"/>
    </row>
    <row r="90" spans="5:5" s="298" customFormat="1" ht="20.100000000000001" customHeight="1">
      <c r="E90" s="299"/>
    </row>
    <row r="91" spans="5:5" s="298" customFormat="1" ht="20.100000000000001" customHeight="1">
      <c r="E91" s="299"/>
    </row>
    <row r="92" spans="5:5" s="298" customFormat="1" ht="20.100000000000001" customHeight="1">
      <c r="E92" s="299"/>
    </row>
    <row r="93" spans="5:5" s="298" customFormat="1" ht="20.100000000000001" customHeight="1">
      <c r="E93" s="299"/>
    </row>
    <row r="94" spans="5:5" s="298" customFormat="1" ht="20.100000000000001" customHeight="1">
      <c r="E94" s="299"/>
    </row>
    <row r="95" spans="5:5" s="298" customFormat="1" ht="20.100000000000001" customHeight="1">
      <c r="E95" s="299"/>
    </row>
    <row r="96" spans="5:5" s="298" customFormat="1" ht="20.100000000000001" customHeight="1">
      <c r="E96" s="299"/>
    </row>
    <row r="97" spans="5:5" s="298" customFormat="1" ht="20.100000000000001" customHeight="1">
      <c r="E97" s="299"/>
    </row>
    <row r="98" spans="5:5" s="298" customFormat="1" ht="20.100000000000001" customHeight="1">
      <c r="E98" s="299"/>
    </row>
    <row r="99" spans="5:5" s="298" customFormat="1" ht="20.100000000000001" customHeight="1">
      <c r="E99" s="299"/>
    </row>
    <row r="100" spans="5:5" s="298" customFormat="1" ht="20.100000000000001" customHeight="1">
      <c r="E100" s="299"/>
    </row>
    <row r="101" spans="5:5" s="298" customFormat="1" ht="20.100000000000001" customHeight="1">
      <c r="E101" s="299"/>
    </row>
    <row r="102" spans="5:5" s="298" customFormat="1" ht="20.100000000000001" customHeight="1">
      <c r="E102" s="299"/>
    </row>
    <row r="103" spans="5:5" s="298" customFormat="1" ht="20.100000000000001" customHeight="1">
      <c r="E103" s="299"/>
    </row>
    <row r="104" spans="5:5" s="298" customFormat="1" ht="20.100000000000001" customHeight="1">
      <c r="E104" s="299"/>
    </row>
    <row r="105" spans="5:5" s="298" customFormat="1" ht="20.100000000000001" customHeight="1">
      <c r="E105" s="299"/>
    </row>
    <row r="106" spans="5:5" s="298" customFormat="1" ht="20.100000000000001" customHeight="1">
      <c r="E106" s="299"/>
    </row>
    <row r="107" spans="5:5" s="298" customFormat="1" ht="20.100000000000001" customHeight="1">
      <c r="E107" s="299"/>
    </row>
    <row r="108" spans="5:5" s="298" customFormat="1" ht="20.100000000000001" customHeight="1">
      <c r="E108" s="299"/>
    </row>
    <row r="109" spans="5:5" s="298" customFormat="1" ht="20.100000000000001" customHeight="1">
      <c r="E109" s="299"/>
    </row>
    <row r="110" spans="5:5" s="298" customFormat="1" ht="20.100000000000001" customHeight="1">
      <c r="E110" s="299"/>
    </row>
    <row r="111" spans="5:5" s="298" customFormat="1" ht="20.100000000000001" customHeight="1">
      <c r="E111" s="299"/>
    </row>
    <row r="112" spans="5:5" s="298" customFormat="1" ht="20.100000000000001" customHeight="1">
      <c r="E112" s="299"/>
    </row>
    <row r="113" spans="5:5" s="298" customFormat="1" ht="20.100000000000001" customHeight="1">
      <c r="E113" s="299"/>
    </row>
    <row r="114" spans="5:5" s="298" customFormat="1" ht="20.100000000000001" customHeight="1">
      <c r="E114" s="299"/>
    </row>
    <row r="115" spans="5:5" s="298" customFormat="1" ht="20.100000000000001" customHeight="1">
      <c r="E115" s="299"/>
    </row>
    <row r="116" spans="5:5" s="298" customFormat="1" ht="20.100000000000001" customHeight="1">
      <c r="E116" s="299"/>
    </row>
    <row r="117" spans="5:5" s="298" customFormat="1" ht="20.100000000000001" customHeight="1">
      <c r="E117" s="299"/>
    </row>
    <row r="118" spans="5:5" s="298" customFormat="1" ht="20.100000000000001" customHeight="1">
      <c r="E118" s="299"/>
    </row>
    <row r="119" spans="5:5" s="298" customFormat="1" ht="20.100000000000001" customHeight="1">
      <c r="E119" s="299"/>
    </row>
    <row r="120" spans="5:5" s="298" customFormat="1" ht="20.100000000000001" customHeight="1">
      <c r="E120" s="299"/>
    </row>
    <row r="121" spans="5:5" s="298" customFormat="1" ht="20.100000000000001" customHeight="1">
      <c r="E121" s="299"/>
    </row>
    <row r="122" spans="5:5" s="298" customFormat="1" ht="20.100000000000001" customHeight="1">
      <c r="E122" s="299"/>
    </row>
    <row r="123" spans="5:5" s="298" customFormat="1" ht="20.100000000000001" customHeight="1">
      <c r="E123" s="299"/>
    </row>
    <row r="124" spans="5:5" s="298" customFormat="1" ht="20.100000000000001" customHeight="1">
      <c r="E124" s="299"/>
    </row>
    <row r="125" spans="5:5" s="298" customFormat="1" ht="20.100000000000001" customHeight="1">
      <c r="E125" s="299"/>
    </row>
    <row r="126" spans="5:5" s="298" customFormat="1" ht="20.100000000000001" customHeight="1">
      <c r="E126" s="299"/>
    </row>
    <row r="127" spans="5:5" s="298" customFormat="1" ht="20.100000000000001" customHeight="1">
      <c r="E127" s="299"/>
    </row>
    <row r="128" spans="5:5" s="298" customFormat="1" ht="20.100000000000001" customHeight="1">
      <c r="E128" s="299"/>
    </row>
    <row r="129" spans="5:5" s="298" customFormat="1" ht="20.100000000000001" customHeight="1">
      <c r="E129" s="299"/>
    </row>
    <row r="130" spans="5:5" s="298" customFormat="1" ht="20.100000000000001" customHeight="1">
      <c r="E130" s="299"/>
    </row>
    <row r="131" spans="5:5" s="298" customFormat="1" ht="20.100000000000001" customHeight="1">
      <c r="E131" s="299"/>
    </row>
    <row r="132" spans="5:5" s="298" customFormat="1" ht="20.100000000000001" customHeight="1">
      <c r="E132" s="299"/>
    </row>
    <row r="133" spans="5:5" s="298" customFormat="1" ht="20.100000000000001" customHeight="1">
      <c r="E133" s="299"/>
    </row>
    <row r="134" spans="5:5" s="298" customFormat="1" ht="20.100000000000001" customHeight="1">
      <c r="E134" s="299"/>
    </row>
    <row r="135" spans="5:5" s="298" customFormat="1" ht="20.100000000000001" customHeight="1">
      <c r="E135" s="299"/>
    </row>
    <row r="136" spans="5:5" s="298" customFormat="1" ht="20.100000000000001" customHeight="1">
      <c r="E136" s="299"/>
    </row>
    <row r="137" spans="5:5" s="298" customFormat="1" ht="20.100000000000001" customHeight="1">
      <c r="E137" s="299"/>
    </row>
    <row r="138" spans="5:5" s="298" customFormat="1" ht="20.100000000000001" customHeight="1">
      <c r="E138" s="299"/>
    </row>
    <row r="139" spans="5:5" s="298" customFormat="1" ht="20.100000000000001" customHeight="1">
      <c r="E139" s="299"/>
    </row>
    <row r="140" spans="5:5" s="298" customFormat="1" ht="20.100000000000001" customHeight="1">
      <c r="E140" s="299"/>
    </row>
    <row r="141" spans="5:5" s="298" customFormat="1" ht="20.100000000000001" customHeight="1">
      <c r="E141" s="299"/>
    </row>
    <row r="142" spans="5:5" s="298" customFormat="1" ht="20.100000000000001" customHeight="1">
      <c r="E142" s="299"/>
    </row>
    <row r="143" spans="5:5" s="298" customFormat="1" ht="20.100000000000001" customHeight="1">
      <c r="E143" s="299"/>
    </row>
    <row r="144" spans="5:5" s="298" customFormat="1" ht="20.100000000000001" customHeight="1">
      <c r="E144" s="299"/>
    </row>
    <row r="145" spans="5:5" s="298" customFormat="1" ht="20.100000000000001" customHeight="1">
      <c r="E145" s="299"/>
    </row>
    <row r="146" spans="5:5" s="298" customFormat="1" ht="20.100000000000001" customHeight="1">
      <c r="E146" s="299"/>
    </row>
    <row r="147" spans="5:5" s="298" customFormat="1" ht="20.100000000000001" customHeight="1">
      <c r="E147" s="299"/>
    </row>
    <row r="148" spans="5:5" s="298" customFormat="1" ht="20.100000000000001" customHeight="1">
      <c r="E148" s="299"/>
    </row>
    <row r="149" spans="5:5" s="298" customFormat="1" ht="20.100000000000001" customHeight="1">
      <c r="E149" s="299"/>
    </row>
    <row r="150" spans="5:5" s="298" customFormat="1" ht="20.100000000000001" customHeight="1">
      <c r="E150" s="299"/>
    </row>
    <row r="151" spans="5:5" s="298" customFormat="1" ht="20.100000000000001" customHeight="1">
      <c r="E151" s="299"/>
    </row>
    <row r="152" spans="5:5" s="298" customFormat="1" ht="20.100000000000001" customHeight="1">
      <c r="E152" s="299"/>
    </row>
    <row r="153" spans="5:5" s="298" customFormat="1" ht="20.100000000000001" customHeight="1">
      <c r="E153" s="299"/>
    </row>
    <row r="154" spans="5:5" s="298" customFormat="1" ht="20.100000000000001" customHeight="1">
      <c r="E154" s="299"/>
    </row>
    <row r="155" spans="5:5" s="298" customFormat="1" ht="20.100000000000001" customHeight="1">
      <c r="E155" s="299"/>
    </row>
    <row r="156" spans="5:5" s="298" customFormat="1" ht="20.100000000000001" customHeight="1">
      <c r="E156" s="299"/>
    </row>
    <row r="157" spans="5:5" s="298" customFormat="1" ht="20.100000000000001" customHeight="1">
      <c r="E157" s="299"/>
    </row>
    <row r="158" spans="5:5" s="298" customFormat="1" ht="20.100000000000001" customHeight="1">
      <c r="E158" s="299"/>
    </row>
    <row r="159" spans="5:5" s="298" customFormat="1" ht="20.100000000000001" customHeight="1">
      <c r="E159" s="299"/>
    </row>
    <row r="160" spans="5:5" s="298" customFormat="1" ht="20.100000000000001" customHeight="1">
      <c r="E160" s="299"/>
    </row>
    <row r="161" spans="5:5" s="298" customFormat="1" ht="20.100000000000001" customHeight="1">
      <c r="E161" s="299"/>
    </row>
    <row r="162" spans="5:5" s="298" customFormat="1" ht="20.100000000000001" customHeight="1">
      <c r="E162" s="299"/>
    </row>
    <row r="163" spans="5:5" s="298" customFormat="1" ht="20.100000000000001" customHeight="1">
      <c r="E163" s="299"/>
    </row>
    <row r="164" spans="5:5" s="298" customFormat="1" ht="20.100000000000001" customHeight="1">
      <c r="E164" s="299"/>
    </row>
    <row r="165" spans="5:5" s="298" customFormat="1" ht="20.100000000000001" customHeight="1">
      <c r="E165" s="299"/>
    </row>
    <row r="166" spans="5:5" s="298" customFormat="1" ht="20.100000000000001" customHeight="1">
      <c r="E166" s="299"/>
    </row>
    <row r="167" spans="5:5" s="298" customFormat="1" ht="20.100000000000001" customHeight="1">
      <c r="E167" s="299"/>
    </row>
    <row r="168" spans="5:5" s="298" customFormat="1" ht="20.100000000000001" customHeight="1">
      <c r="E168" s="299"/>
    </row>
    <row r="169" spans="5:5" s="298" customFormat="1" ht="20.100000000000001" customHeight="1">
      <c r="E169" s="299"/>
    </row>
    <row r="170" spans="5:5" s="298" customFormat="1" ht="20.100000000000001" customHeight="1">
      <c r="E170" s="299"/>
    </row>
    <row r="171" spans="5:5" s="298" customFormat="1" ht="20.100000000000001" customHeight="1">
      <c r="E171" s="299"/>
    </row>
    <row r="172" spans="5:5" s="298" customFormat="1" ht="20.100000000000001" customHeight="1">
      <c r="E172" s="299"/>
    </row>
    <row r="173" spans="5:5" s="298" customFormat="1" ht="20.100000000000001" customHeight="1">
      <c r="E173" s="299"/>
    </row>
    <row r="174" spans="5:5" s="298" customFormat="1" ht="20.100000000000001" customHeight="1">
      <c r="E174" s="299"/>
    </row>
    <row r="175" spans="5:5" s="298" customFormat="1" ht="20.100000000000001" customHeight="1">
      <c r="E175" s="299"/>
    </row>
    <row r="176" spans="5:5" s="298" customFormat="1" ht="20.100000000000001" customHeight="1">
      <c r="E176" s="299"/>
    </row>
    <row r="177" spans="5:5" s="298" customFormat="1" ht="20.100000000000001" customHeight="1">
      <c r="E177" s="299"/>
    </row>
    <row r="178" spans="5:5" s="298" customFormat="1" ht="20.100000000000001" customHeight="1">
      <c r="E178" s="299"/>
    </row>
    <row r="179" spans="5:5" s="298" customFormat="1" ht="20.100000000000001" customHeight="1">
      <c r="E179" s="299"/>
    </row>
    <row r="180" spans="5:5" s="298" customFormat="1" ht="20.100000000000001" customHeight="1">
      <c r="E180" s="299"/>
    </row>
    <row r="181" spans="5:5" s="298" customFormat="1" ht="20.100000000000001" customHeight="1">
      <c r="E181" s="299"/>
    </row>
    <row r="182" spans="5:5" s="298" customFormat="1" ht="20.100000000000001" customHeight="1">
      <c r="E182" s="299"/>
    </row>
    <row r="183" spans="5:5" s="298" customFormat="1" ht="20.100000000000001" customHeight="1">
      <c r="E183" s="299"/>
    </row>
    <row r="184" spans="5:5" s="298" customFormat="1" ht="20.100000000000001" customHeight="1">
      <c r="E184" s="299"/>
    </row>
    <row r="185" spans="5:5" s="298" customFormat="1" ht="20.100000000000001" customHeight="1">
      <c r="E185" s="299"/>
    </row>
    <row r="186" spans="5:5" s="298" customFormat="1" ht="20.100000000000001" customHeight="1">
      <c r="E186" s="299"/>
    </row>
    <row r="187" spans="5:5" s="298" customFormat="1" ht="20.100000000000001" customHeight="1">
      <c r="E187" s="299"/>
    </row>
    <row r="188" spans="5:5" s="298" customFormat="1" ht="20.100000000000001" customHeight="1">
      <c r="E188" s="299"/>
    </row>
    <row r="189" spans="5:5" s="298" customFormat="1" ht="20.100000000000001" customHeight="1">
      <c r="E189" s="299"/>
    </row>
    <row r="190" spans="5:5" s="298" customFormat="1" ht="20.100000000000001" customHeight="1">
      <c r="E190" s="299"/>
    </row>
    <row r="191" spans="5:5" s="298" customFormat="1" ht="20.100000000000001" customHeight="1">
      <c r="E191" s="299"/>
    </row>
    <row r="192" spans="5:5" s="298" customFormat="1" ht="20.100000000000001" customHeight="1">
      <c r="E192" s="299"/>
    </row>
    <row r="193" spans="5:5" s="298" customFormat="1" ht="20.100000000000001" customHeight="1">
      <c r="E193" s="299"/>
    </row>
    <row r="194" spans="5:5" s="298" customFormat="1" ht="20.100000000000001" customHeight="1">
      <c r="E194" s="299"/>
    </row>
    <row r="195" spans="5:5" s="298" customFormat="1" ht="20.100000000000001" customHeight="1">
      <c r="E195" s="299"/>
    </row>
    <row r="196" spans="5:5" s="298" customFormat="1" ht="20.100000000000001" customHeight="1">
      <c r="E196" s="299"/>
    </row>
    <row r="197" spans="5:5" s="298" customFormat="1" ht="20.100000000000001" customHeight="1">
      <c r="E197" s="299"/>
    </row>
    <row r="198" spans="5:5" s="298" customFormat="1" ht="20.100000000000001" customHeight="1">
      <c r="E198" s="299"/>
    </row>
  </sheetData>
  <sheetProtection algorithmName="SHA-512" hashValue="0qbohqJxwrTYHw/ybamWt5L5wAIlSJ95QE1YULMQB/rppnHb5tvO/tMIwN8uoGCMg2XAyniTFMqFZ9g6Cp5mCA==" saltValue="1q/u/89SVT6L4XEblaJDaw==" spinCount="100000" sheet="1" objects="1" scenarios="1"/>
  <mergeCells count="109">
    <mergeCell ref="A1:U1"/>
    <mergeCell ref="A2:U3"/>
    <mergeCell ref="A4:U4"/>
    <mergeCell ref="A5:J5"/>
    <mergeCell ref="K5:U5"/>
    <mergeCell ref="A6:A8"/>
    <mergeCell ref="B6:B8"/>
    <mergeCell ref="C6:E8"/>
    <mergeCell ref="F6:F8"/>
    <mergeCell ref="G6:G8"/>
    <mergeCell ref="O7:O8"/>
    <mergeCell ref="P7:P8"/>
    <mergeCell ref="H6:H8"/>
    <mergeCell ref="I6:K6"/>
    <mergeCell ref="L6:N6"/>
    <mergeCell ref="O6:Q6"/>
    <mergeCell ref="R6:R8"/>
    <mergeCell ref="S6:S8"/>
    <mergeCell ref="Q7:Q8"/>
    <mergeCell ref="C12:C14"/>
    <mergeCell ref="I13:J18"/>
    <mergeCell ref="L13:M18"/>
    <mergeCell ref="O13:P18"/>
    <mergeCell ref="C15:D15"/>
    <mergeCell ref="R15:R17"/>
    <mergeCell ref="W8:X8"/>
    <mergeCell ref="A9:A18"/>
    <mergeCell ref="B9:B18"/>
    <mergeCell ref="C9:C11"/>
    <mergeCell ref="R9:R14"/>
    <mergeCell ref="S9:S14"/>
    <mergeCell ref="T9:T14"/>
    <mergeCell ref="U9:U18"/>
    <mergeCell ref="I10:J11"/>
    <mergeCell ref="L10:M11"/>
    <mergeCell ref="T6:T8"/>
    <mergeCell ref="U6:U8"/>
    <mergeCell ref="I7:I8"/>
    <mergeCell ref="J7:J8"/>
    <mergeCell ref="K7:K8"/>
    <mergeCell ref="L7:L8"/>
    <mergeCell ref="M7:M8"/>
    <mergeCell ref="N7:N8"/>
    <mergeCell ref="S15:S17"/>
    <mergeCell ref="T15:T17"/>
    <mergeCell ref="C16:D16"/>
    <mergeCell ref="C17:D17"/>
    <mergeCell ref="C18:D18"/>
    <mergeCell ref="A19:A28"/>
    <mergeCell ref="B19:B28"/>
    <mergeCell ref="C19:C21"/>
    <mergeCell ref="R19:R24"/>
    <mergeCell ref="S19:S24"/>
    <mergeCell ref="T19:T24"/>
    <mergeCell ref="U19:U28"/>
    <mergeCell ref="I20:J21"/>
    <mergeCell ref="L20:M21"/>
    <mergeCell ref="C22:C24"/>
    <mergeCell ref="I23:J28"/>
    <mergeCell ref="L23:M28"/>
    <mergeCell ref="O23:P28"/>
    <mergeCell ref="C25:D25"/>
    <mergeCell ref="R25:R27"/>
    <mergeCell ref="S25:S27"/>
    <mergeCell ref="T25:T27"/>
    <mergeCell ref="C26:D26"/>
    <mergeCell ref="C27:D27"/>
    <mergeCell ref="C28:D28"/>
    <mergeCell ref="A29:A38"/>
    <mergeCell ref="B29:B38"/>
    <mergeCell ref="C29:C31"/>
    <mergeCell ref="R29:R34"/>
    <mergeCell ref="S29:S34"/>
    <mergeCell ref="T29:T34"/>
    <mergeCell ref="U29:U38"/>
    <mergeCell ref="I30:J31"/>
    <mergeCell ref="L30:M31"/>
    <mergeCell ref="C32:C34"/>
    <mergeCell ref="I33:J38"/>
    <mergeCell ref="L33:M38"/>
    <mergeCell ref="O33:P38"/>
    <mergeCell ref="C35:D35"/>
    <mergeCell ref="R35:R37"/>
    <mergeCell ref="S35:S37"/>
    <mergeCell ref="T35:T37"/>
    <mergeCell ref="C36:D36"/>
    <mergeCell ref="C37:D37"/>
    <mergeCell ref="C38:D38"/>
    <mergeCell ref="A49:U49"/>
    <mergeCell ref="T39:T44"/>
    <mergeCell ref="U39:U48"/>
    <mergeCell ref="I40:J41"/>
    <mergeCell ref="L40:M41"/>
    <mergeCell ref="C42:C44"/>
    <mergeCell ref="I43:J48"/>
    <mergeCell ref="L43:M48"/>
    <mergeCell ref="O43:P48"/>
    <mergeCell ref="C45:D45"/>
    <mergeCell ref="R45:R47"/>
    <mergeCell ref="A39:A48"/>
    <mergeCell ref="B39:B48"/>
    <mergeCell ref="C39:C41"/>
    <mergeCell ref="R39:R44"/>
    <mergeCell ref="S39:S44"/>
    <mergeCell ref="S45:S47"/>
    <mergeCell ref="T45:T47"/>
    <mergeCell ref="C46:D46"/>
    <mergeCell ref="C47:D47"/>
    <mergeCell ref="C48:D48"/>
  </mergeCells>
  <pageMargins left="0.27559055118110237" right="0.19685039370078741" top="0.23622047244094491" bottom="0.59055118110236227" header="0" footer="0"/>
  <pageSetup paperSize="5" scale="9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M50"/>
  <sheetViews>
    <sheetView view="pageBreakPreview" zoomScale="60" workbookViewId="0">
      <pane ySplit="6" topLeftCell="A7"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5.7109375"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125</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t="str">
        <f>VLOOKUP(J6,'प्रथम सत्र निकाल NSQF-HIN'!A10:P139,2,0)</f>
        <v>चि. समीर यशवंत देशमुख सखाराम</v>
      </c>
      <c r="C6" s="902"/>
      <c r="D6" s="902"/>
      <c r="E6" s="902"/>
      <c r="F6" s="902"/>
      <c r="G6" s="897" t="s">
        <v>191</v>
      </c>
      <c r="H6" s="897"/>
      <c r="I6" s="897"/>
      <c r="J6" s="903">
        <v>1</v>
      </c>
      <c r="K6" s="903"/>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04" t="s">
        <v>26</v>
      </c>
      <c r="B8" s="899" t="str">
        <f>MASTER!A15</f>
        <v>मराठी</v>
      </c>
      <c r="C8" s="878" t="str">
        <f>MASTER!A24</f>
        <v>NSQF</v>
      </c>
      <c r="D8" s="878" t="str">
        <f>MASTER!A17</f>
        <v>इंग्रजी</v>
      </c>
      <c r="E8" s="878" t="str">
        <f>MASTER!A18</f>
        <v>गणित</v>
      </c>
      <c r="F8" s="891" t="str">
        <f>MASTER!A19</f>
        <v>विज्ञान</v>
      </c>
      <c r="G8" s="878" t="str">
        <f>MASTER!A20</f>
        <v>समाजशास्रे</v>
      </c>
      <c r="H8" s="878" t="s">
        <v>36</v>
      </c>
      <c r="I8" s="878" t="s">
        <v>16</v>
      </c>
      <c r="J8" s="878" t="s">
        <v>87</v>
      </c>
      <c r="K8" s="575" t="s">
        <v>76</v>
      </c>
      <c r="L8" s="891" t="s">
        <v>302</v>
      </c>
      <c r="M8" s="894" t="s">
        <v>85</v>
      </c>
    </row>
    <row r="9" spans="1:13" ht="19.350000000000001" customHeight="1">
      <c r="A9" s="905"/>
      <c r="B9" s="900"/>
      <c r="C9" s="879"/>
      <c r="D9" s="879"/>
      <c r="E9" s="879"/>
      <c r="F9" s="892"/>
      <c r="G9" s="879"/>
      <c r="H9" s="879"/>
      <c r="I9" s="879"/>
      <c r="J9" s="879"/>
      <c r="K9" s="494"/>
      <c r="L9" s="892"/>
      <c r="M9" s="895"/>
    </row>
    <row r="10" spans="1:13" ht="19.350000000000001" customHeight="1">
      <c r="A10" s="905"/>
      <c r="B10" s="900"/>
      <c r="C10" s="879"/>
      <c r="D10" s="879"/>
      <c r="E10" s="879"/>
      <c r="F10" s="892"/>
      <c r="G10" s="879"/>
      <c r="H10" s="879"/>
      <c r="I10" s="879"/>
      <c r="J10" s="879"/>
      <c r="K10" s="494"/>
      <c r="L10" s="892"/>
      <c r="M10" s="895"/>
    </row>
    <row r="11" spans="1:13" ht="19.350000000000001" customHeight="1">
      <c r="A11" s="905"/>
      <c r="B11" s="900"/>
      <c r="C11" s="879"/>
      <c r="D11" s="879"/>
      <c r="E11" s="879"/>
      <c r="F11" s="892"/>
      <c r="G11" s="879"/>
      <c r="H11" s="879"/>
      <c r="I11" s="879"/>
      <c r="J11" s="879"/>
      <c r="K11" s="494"/>
      <c r="L11" s="892"/>
      <c r="M11" s="895"/>
    </row>
    <row r="12" spans="1:13" ht="19.350000000000001" customHeight="1" thickBot="1">
      <c r="A12" s="906"/>
      <c r="B12" s="901"/>
      <c r="C12" s="880"/>
      <c r="D12" s="880"/>
      <c r="E12" s="880"/>
      <c r="F12" s="893"/>
      <c r="G12" s="880"/>
      <c r="H12" s="880"/>
      <c r="I12" s="880"/>
      <c r="J12" s="880"/>
      <c r="K12" s="890"/>
      <c r="L12" s="893"/>
      <c r="M12" s="896"/>
    </row>
    <row r="13" spans="1:13" ht="19.350000000000001" customHeight="1" thickBot="1">
      <c r="A13" s="104" t="s">
        <v>58</v>
      </c>
      <c r="B13" s="105">
        <v>100</v>
      </c>
      <c r="C13" s="106">
        <v>100</v>
      </c>
      <c r="D13" s="106">
        <v>100</v>
      </c>
      <c r="E13" s="106">
        <v>100</v>
      </c>
      <c r="F13" s="106">
        <v>100</v>
      </c>
      <c r="G13" s="106">
        <v>100</v>
      </c>
      <c r="H13" s="106">
        <v>600</v>
      </c>
      <c r="I13" s="107">
        <v>100</v>
      </c>
      <c r="J13" s="881" t="e">
        <f>VLOOKUP(J6,'प्रथम सत्र निकाल NSQF-HIN'!A10:P139,11,0)</f>
        <v>#REF!</v>
      </c>
      <c r="K13" s="105" t="s">
        <v>7</v>
      </c>
      <c r="L13" s="106" t="s">
        <v>7</v>
      </c>
      <c r="M13" s="108" t="s">
        <v>7</v>
      </c>
    </row>
    <row r="14" spans="1:13" ht="19.350000000000001" customHeight="1">
      <c r="A14" s="109" t="s">
        <v>34</v>
      </c>
      <c r="B14" s="110">
        <f>VLOOKUP(J6,'प्रथम सत्र निकाल NSQF-HIN'!A10:P139,3,0)</f>
        <v>80</v>
      </c>
      <c r="C14" s="110">
        <f>VLOOKUP(J6,'प्रथम सत्र निकाल NSQF-HIN'!A10:P139,4,0)</f>
        <v>50</v>
      </c>
      <c r="D14" s="110">
        <f>VLOOKUP(J6,'प्रथम सत्र निकाल NSQF-HIN'!A10:P139,5,0)</f>
        <v>70</v>
      </c>
      <c r="E14" s="110">
        <f>VLOOKUP(J6,'प्रथम सत्र निकाल NSQF-HIN'!A10:P139,6,0)</f>
        <v>69</v>
      </c>
      <c r="F14" s="110">
        <f>VLOOKUP(J6,'प्रथम सत्र निकाल NSQF-HIN'!A10:P139,7,0)</f>
        <v>44</v>
      </c>
      <c r="G14" s="110">
        <f>VLOOKUP(J6,'प्रथम सत्र निकाल NSQF-HIN'!A10:P139,8,0)</f>
        <v>22</v>
      </c>
      <c r="H14" s="110">
        <f>VLOOKUP(J6,'प्रथम सत्र निकाल NSQF-HIN'!A10:P139,9,0)</f>
        <v>335</v>
      </c>
      <c r="I14" s="111">
        <f>VLOOKUP(J6,'प्रथम सत्र निकाल NSQF-HIN'!A10:P139,10,0)</f>
        <v>55.83</v>
      </c>
      <c r="J14" s="882"/>
      <c r="K14" s="884" t="str">
        <f>VLOOKUP(J6,'प्रथम सत्र निकाल NSQF-HIN'!A10:P139,12,0)</f>
        <v>A</v>
      </c>
      <c r="L14" s="884" t="str">
        <f>VLOOKUP(J6,'प्रथम सत्र निकाल NSQF-HIN'!A10:P139,13,0)</f>
        <v>A</v>
      </c>
      <c r="M14" s="887" t="str">
        <f>VLOOKUP(J6,'प्रथम सत्र निकाल NSQF-HIN'!A10:P139,14,0)</f>
        <v>A</v>
      </c>
    </row>
    <row r="15" spans="1:13" ht="19.350000000000001" customHeight="1" thickBot="1">
      <c r="A15" s="112" t="s">
        <v>35</v>
      </c>
      <c r="B15" s="113" t="s">
        <v>322</v>
      </c>
      <c r="C15" s="113" t="s">
        <v>322</v>
      </c>
      <c r="D15" s="113" t="s">
        <v>322</v>
      </c>
      <c r="E15" s="113" t="s">
        <v>322</v>
      </c>
      <c r="F15" s="113" t="s">
        <v>322</v>
      </c>
      <c r="G15" s="113" t="s">
        <v>322</v>
      </c>
      <c r="H15" s="113" t="s">
        <v>322</v>
      </c>
      <c r="I15" s="113" t="s">
        <v>322</v>
      </c>
      <c r="J15" s="882"/>
      <c r="K15" s="885"/>
      <c r="L15" s="885"/>
      <c r="M15" s="888"/>
    </row>
    <row r="16" spans="1:13" ht="19.350000000000001" customHeight="1" thickBot="1">
      <c r="A16" s="104" t="s">
        <v>36</v>
      </c>
      <c r="B16" s="114">
        <f>SUM(B14:B15)</f>
        <v>80</v>
      </c>
      <c r="C16" s="114">
        <f t="shared" ref="C16:H16" si="0">SUM(C14:C15)</f>
        <v>50</v>
      </c>
      <c r="D16" s="114">
        <f t="shared" si="0"/>
        <v>70</v>
      </c>
      <c r="E16" s="114">
        <f t="shared" si="0"/>
        <v>69</v>
      </c>
      <c r="F16" s="114">
        <f t="shared" si="0"/>
        <v>44</v>
      </c>
      <c r="G16" s="114">
        <f t="shared" si="0"/>
        <v>22</v>
      </c>
      <c r="H16" s="114">
        <f t="shared" si="0"/>
        <v>335</v>
      </c>
      <c r="I16" s="236">
        <f>SUM(I14:I15)</f>
        <v>55.83</v>
      </c>
      <c r="J16" s="883"/>
      <c r="K16" s="886"/>
      <c r="L16" s="886"/>
      <c r="M16" s="889"/>
    </row>
    <row r="17" spans="1:13" ht="19.350000000000001" customHeight="1">
      <c r="A17" s="247" t="s">
        <v>40</v>
      </c>
      <c r="B17" s="863" t="str">
        <f>MASTER!B10</f>
        <v>1 मे 2026</v>
      </c>
      <c r="C17" s="863"/>
      <c r="D17" s="863"/>
      <c r="E17" s="863"/>
      <c r="F17" s="864" t="s">
        <v>41</v>
      </c>
      <c r="G17" s="864"/>
      <c r="H17" s="865" t="str">
        <f>VLOOKUP(J6,'प्रथम सत्र निकाल NSQF-HIN'!A10:P139,16,0)</f>
        <v>F1</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s">
        <v>38</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21" customHeight="1"/>
    <row r="26" spans="1:13" ht="39.75"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A2</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125</v>
      </c>
      <c r="B30" s="873"/>
      <c r="C30" s="873"/>
      <c r="D30" s="873"/>
      <c r="E30" s="873"/>
      <c r="F30" s="873"/>
      <c r="G30" s="873"/>
      <c r="H30" s="873"/>
      <c r="I30" s="873"/>
      <c r="J30" s="873"/>
      <c r="K30" s="873"/>
      <c r="L30" s="873"/>
      <c r="M30" s="874"/>
    </row>
    <row r="31" spans="1:13" ht="19.350000000000001" customHeight="1" thickBot="1">
      <c r="A31" s="875" t="str">
        <f>A5</f>
        <v>(सन 2026-2027)</v>
      </c>
      <c r="B31" s="876"/>
      <c r="C31" s="876"/>
      <c r="D31" s="876"/>
      <c r="E31" s="876"/>
      <c r="F31" s="876"/>
      <c r="G31" s="876"/>
      <c r="H31" s="876"/>
      <c r="I31" s="876"/>
      <c r="J31" s="876"/>
      <c r="K31" s="876"/>
      <c r="L31" s="876"/>
      <c r="M31" s="877"/>
    </row>
    <row r="32" spans="1:13" ht="19.350000000000001" customHeight="1" thickBot="1">
      <c r="A32" s="98" t="s">
        <v>32</v>
      </c>
      <c r="B32" s="902">
        <f>VLOOKUP(J32,'प्रथम सत्र निकाल NSQF-HIN'!A10:P139,2,0)</f>
        <v>0</v>
      </c>
      <c r="C32" s="902"/>
      <c r="D32" s="902"/>
      <c r="E32" s="902"/>
      <c r="F32" s="902"/>
      <c r="G32" s="897" t="s">
        <v>191</v>
      </c>
      <c r="H32" s="897"/>
      <c r="I32" s="897"/>
      <c r="J32" s="898">
        <f>J6+1</f>
        <v>2</v>
      </c>
      <c r="K32" s="898"/>
      <c r="L32" s="99"/>
      <c r="M32" s="274" t="str">
        <f>MASTER!D6</f>
        <v>इयत्ता- 9 वी</v>
      </c>
    </row>
    <row r="33" spans="1:13"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3" ht="19.350000000000001" customHeight="1">
      <c r="A34" s="904" t="s">
        <v>26</v>
      </c>
      <c r="B34" s="899" t="str">
        <f>B8</f>
        <v>मराठी</v>
      </c>
      <c r="C34" s="899" t="str">
        <f t="shared" ref="C34:G34" si="1">C8</f>
        <v>NSQF</v>
      </c>
      <c r="D34" s="899" t="str">
        <f t="shared" si="1"/>
        <v>इंग्रजी</v>
      </c>
      <c r="E34" s="899" t="str">
        <f t="shared" si="1"/>
        <v>गणित</v>
      </c>
      <c r="F34" s="899" t="str">
        <f t="shared" si="1"/>
        <v>विज्ञान</v>
      </c>
      <c r="G34" s="899" t="str">
        <f t="shared" si="1"/>
        <v>समाजशास्रे</v>
      </c>
      <c r="H34" s="878" t="s">
        <v>36</v>
      </c>
      <c r="I34" s="878" t="s">
        <v>16</v>
      </c>
      <c r="J34" s="878" t="s">
        <v>87</v>
      </c>
      <c r="K34" s="575" t="s">
        <v>76</v>
      </c>
      <c r="L34" s="891" t="s">
        <v>302</v>
      </c>
      <c r="M34" s="894" t="s">
        <v>85</v>
      </c>
    </row>
    <row r="35" spans="1:13" ht="19.350000000000001" customHeight="1">
      <c r="A35" s="905"/>
      <c r="B35" s="900"/>
      <c r="C35" s="900"/>
      <c r="D35" s="900"/>
      <c r="E35" s="900"/>
      <c r="F35" s="900"/>
      <c r="G35" s="900"/>
      <c r="H35" s="879"/>
      <c r="I35" s="879"/>
      <c r="J35" s="879"/>
      <c r="K35" s="494"/>
      <c r="L35" s="892"/>
      <c r="M35" s="895"/>
    </row>
    <row r="36" spans="1:13" ht="19.350000000000001" customHeight="1">
      <c r="A36" s="905"/>
      <c r="B36" s="900"/>
      <c r="C36" s="900"/>
      <c r="D36" s="900"/>
      <c r="E36" s="900"/>
      <c r="F36" s="900"/>
      <c r="G36" s="900"/>
      <c r="H36" s="879"/>
      <c r="I36" s="879"/>
      <c r="J36" s="879"/>
      <c r="K36" s="494"/>
      <c r="L36" s="892"/>
      <c r="M36" s="895"/>
    </row>
    <row r="37" spans="1:13" ht="19.350000000000001" customHeight="1">
      <c r="A37" s="905"/>
      <c r="B37" s="900"/>
      <c r="C37" s="900"/>
      <c r="D37" s="900"/>
      <c r="E37" s="900"/>
      <c r="F37" s="900"/>
      <c r="G37" s="900"/>
      <c r="H37" s="879"/>
      <c r="I37" s="879"/>
      <c r="J37" s="879"/>
      <c r="K37" s="494"/>
      <c r="L37" s="892"/>
      <c r="M37" s="895"/>
    </row>
    <row r="38" spans="1:13" ht="19.350000000000001" customHeight="1" thickBot="1">
      <c r="A38" s="906"/>
      <c r="B38" s="901"/>
      <c r="C38" s="901"/>
      <c r="D38" s="901"/>
      <c r="E38" s="901"/>
      <c r="F38" s="901"/>
      <c r="G38" s="901"/>
      <c r="H38" s="880"/>
      <c r="I38" s="880"/>
      <c r="J38" s="880"/>
      <c r="K38" s="890"/>
      <c r="L38" s="893"/>
      <c r="M38" s="896"/>
    </row>
    <row r="39" spans="1:13" ht="19.350000000000001" customHeight="1" thickBot="1">
      <c r="A39" s="104" t="s">
        <v>58</v>
      </c>
      <c r="B39" s="105">
        <v>100</v>
      </c>
      <c r="C39" s="106">
        <v>100</v>
      </c>
      <c r="D39" s="106">
        <v>100</v>
      </c>
      <c r="E39" s="106">
        <v>100</v>
      </c>
      <c r="F39" s="106">
        <v>100</v>
      </c>
      <c r="G39" s="106">
        <v>100</v>
      </c>
      <c r="H39" s="106">
        <v>600</v>
      </c>
      <c r="I39" s="107">
        <v>100</v>
      </c>
      <c r="J39" s="881" t="e">
        <f>VLOOKUP(J32,'प्रथम सत्र निकाल NSQF-HIN'!A10:P139,11,0)</f>
        <v>#REF!</v>
      </c>
      <c r="K39" s="105" t="s">
        <v>7</v>
      </c>
      <c r="L39" s="106" t="s">
        <v>7</v>
      </c>
      <c r="M39" s="108" t="s">
        <v>7</v>
      </c>
    </row>
    <row r="40" spans="1:13" ht="19.350000000000001" customHeight="1">
      <c r="A40" s="109" t="s">
        <v>34</v>
      </c>
      <c r="B40" s="110">
        <f>VLOOKUP(J32,'प्रथम सत्र निकाल NSQF-HIN'!A10:P139,3,0)</f>
        <v>0</v>
      </c>
      <c r="C40" s="110">
        <f>VLOOKUP(J32,'प्रथम सत्र निकाल NSQF-HIN'!A10:P139,4,0)</f>
        <v>25</v>
      </c>
      <c r="D40" s="110">
        <f>VLOOKUP(J32,'प्रथम सत्र निकाल NSQF-HIN'!A10:P139,5,0)</f>
        <v>0</v>
      </c>
      <c r="E40" s="110">
        <f>VLOOKUP(J32,'प्रथम सत्र निकाल NSQF-HIN'!A10:P139,6,0)</f>
        <v>0</v>
      </c>
      <c r="F40" s="110">
        <f>VLOOKUP(J32,'प्रथम सत्र निकाल NSQF-HIN'!A10:P139,7,0)</f>
        <v>0</v>
      </c>
      <c r="G40" s="110">
        <f>VLOOKUP(J32,'प्रथम सत्र निकाल NSQF-HIN'!A10:P139,8,0)</f>
        <v>0</v>
      </c>
      <c r="H40" s="110">
        <f>VLOOKUP(J32,'प्रथम सत्र निकाल NSQF-HIN'!A10:P139,9,0)</f>
        <v>25</v>
      </c>
      <c r="I40" s="111">
        <f>VLOOKUP(J32,'प्रथम सत्र निकाल NSQF-HIN'!A10:P139,10,0)</f>
        <v>4.17</v>
      </c>
      <c r="J40" s="882"/>
      <c r="K40" s="884" t="str">
        <f>VLOOKUP(J32,'प्रथम सत्र निकाल NSQF-HIN'!A10:P139,12,0)</f>
        <v>D</v>
      </c>
      <c r="L40" s="884" t="str">
        <f>VLOOKUP(J32,'प्रथम सत्र निकाल NSQF-HIN'!A10:P139,13,0)</f>
        <v>D</v>
      </c>
      <c r="M40" s="887" t="str">
        <f>VLOOKUP(J32,'प्रथम सत्र निकाल NSQF-HIN'!A10:P139,14,0)</f>
        <v>D</v>
      </c>
    </row>
    <row r="41" spans="1:13" ht="19.350000000000001" customHeight="1" thickBot="1">
      <c r="A41" s="112" t="s">
        <v>35</v>
      </c>
      <c r="B41" s="113" t="s">
        <v>322</v>
      </c>
      <c r="C41" s="113" t="s">
        <v>322</v>
      </c>
      <c r="D41" s="113" t="s">
        <v>322</v>
      </c>
      <c r="E41" s="113" t="s">
        <v>322</v>
      </c>
      <c r="F41" s="113" t="s">
        <v>322</v>
      </c>
      <c r="G41" s="113" t="s">
        <v>322</v>
      </c>
      <c r="H41" s="113" t="s">
        <v>322</v>
      </c>
      <c r="I41" s="113" t="s">
        <v>322</v>
      </c>
      <c r="J41" s="882"/>
      <c r="K41" s="885"/>
      <c r="L41" s="885"/>
      <c r="M41" s="888"/>
    </row>
    <row r="42" spans="1:13" ht="19.350000000000001" customHeight="1" thickBot="1">
      <c r="A42" s="104" t="s">
        <v>36</v>
      </c>
      <c r="B42" s="114">
        <f>SUM(B40:B41)</f>
        <v>0</v>
      </c>
      <c r="C42" s="114">
        <f t="shared" ref="C42:H42" si="2">SUM(C40:C41)</f>
        <v>25</v>
      </c>
      <c r="D42" s="114">
        <f t="shared" si="2"/>
        <v>0</v>
      </c>
      <c r="E42" s="114">
        <f t="shared" si="2"/>
        <v>0</v>
      </c>
      <c r="F42" s="114">
        <f t="shared" si="2"/>
        <v>0</v>
      </c>
      <c r="G42" s="114">
        <f t="shared" si="2"/>
        <v>0</v>
      </c>
      <c r="H42" s="114">
        <f t="shared" si="2"/>
        <v>25</v>
      </c>
      <c r="I42" s="236">
        <f>SUM(I40:I41)</f>
        <v>4.17</v>
      </c>
      <c r="J42" s="883"/>
      <c r="K42" s="886"/>
      <c r="L42" s="886"/>
      <c r="M42" s="889"/>
    </row>
    <row r="43" spans="1:13" ht="19.350000000000001" customHeight="1">
      <c r="A43" s="247" t="s">
        <v>40</v>
      </c>
      <c r="B43" s="863" t="str">
        <f>B17</f>
        <v>1 मे 2026</v>
      </c>
      <c r="C43" s="863"/>
      <c r="D43" s="863"/>
      <c r="E43" s="863"/>
      <c r="F43" s="864" t="s">
        <v>41</v>
      </c>
      <c r="G43" s="864"/>
      <c r="H43" s="865" t="str">
        <f>VLOOKUP(J32,'प्रथम सत्र निकाल NSQF-HIN'!A10:P139,16,0)</f>
        <v>F6</v>
      </c>
      <c r="I43" s="865"/>
      <c r="J43" s="865"/>
      <c r="K43" s="241"/>
      <c r="L43" s="241"/>
      <c r="M43" s="248"/>
    </row>
    <row r="44" spans="1:13" ht="19.350000000000001" customHeight="1">
      <c r="A44" s="907" t="s">
        <v>55</v>
      </c>
      <c r="B44" s="908"/>
      <c r="C44" s="908"/>
      <c r="D44" s="908"/>
      <c r="E44" s="909" t="str">
        <f>MASTER!B11</f>
        <v>सोमवार दि. 15 जून 2026</v>
      </c>
      <c r="F44" s="909"/>
      <c r="G44" s="909"/>
      <c r="H44" s="909"/>
      <c r="I44" s="909"/>
      <c r="J44" s="909"/>
      <c r="K44" s="909"/>
      <c r="L44" s="909"/>
      <c r="M44" s="910"/>
    </row>
    <row r="45" spans="1:13" ht="19.350000000000001" customHeight="1">
      <c r="A45" s="249" t="s">
        <v>37</v>
      </c>
      <c r="B45" s="250"/>
      <c r="C45" s="250"/>
      <c r="D45" s="250"/>
      <c r="E45" s="250"/>
      <c r="F45" s="250"/>
      <c r="G45" s="250"/>
      <c r="H45" s="250"/>
      <c r="I45" s="250"/>
      <c r="J45" s="250"/>
      <c r="K45" s="250"/>
      <c r="L45" s="250"/>
      <c r="M45" s="251"/>
    </row>
    <row r="46" spans="1:13" ht="19.350000000000001" customHeight="1" thickBot="1">
      <c r="A46" s="252" t="s">
        <v>38</v>
      </c>
      <c r="B46" s="253"/>
      <c r="C46" s="253"/>
      <c r="D46" s="253"/>
      <c r="E46" s="253"/>
      <c r="F46" s="253"/>
      <c r="G46" s="253"/>
      <c r="H46" s="253"/>
      <c r="I46" s="253"/>
      <c r="J46" s="253"/>
      <c r="K46" s="253"/>
      <c r="L46" s="253"/>
      <c r="M46" s="254"/>
    </row>
    <row r="47" spans="1:13" ht="19.350000000000001" customHeight="1">
      <c r="A47" s="115"/>
      <c r="B47" s="116"/>
      <c r="C47" s="116"/>
      <c r="D47" s="116"/>
      <c r="E47" s="116"/>
      <c r="F47" s="116"/>
      <c r="G47" s="116"/>
      <c r="H47" s="116"/>
      <c r="I47" s="116"/>
      <c r="J47" s="116"/>
      <c r="K47" s="116"/>
      <c r="L47" s="116"/>
      <c r="M47" s="117"/>
    </row>
    <row r="48" spans="1:13" ht="19.350000000000001" customHeight="1">
      <c r="A48" s="858" t="str">
        <f>A22</f>
        <v>श्री. ढगे भरत बुधाजी</v>
      </c>
      <c r="B48" s="837"/>
      <c r="C48" s="837"/>
      <c r="D48" s="837" t="str">
        <f>D22</f>
        <v>श्री. वाकचौरे सचिन माधवराव</v>
      </c>
      <c r="E48" s="837"/>
      <c r="F48" s="837"/>
      <c r="G48" s="837"/>
      <c r="H48" s="837"/>
      <c r="I48" s="837" t="str">
        <f>I22</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OTJRgfm2roCmqaHXTcnkkj9QPH4PMttRnkGnmG/eT/fSww782/WFZjCjW1WV6/SuiKczoetB62BozNPADPQClA==" saltValue="I4P8uHr2BVHEffQO0Bnchw==" spinCount="100000" sheet="1" objects="1" scenarios="1"/>
  <mergeCells count="72">
    <mergeCell ref="A1:M1"/>
    <mergeCell ref="A2:M3"/>
    <mergeCell ref="A4:M4"/>
    <mergeCell ref="A5:M5"/>
    <mergeCell ref="B6:F6"/>
    <mergeCell ref="G6:I6"/>
    <mergeCell ref="J6:K6"/>
    <mergeCell ref="A8:A12"/>
    <mergeCell ref="B8:B12"/>
    <mergeCell ref="C8:C12"/>
    <mergeCell ref="D8:D12"/>
    <mergeCell ref="E8:E12"/>
    <mergeCell ref="B17:E17"/>
    <mergeCell ref="F17:G17"/>
    <mergeCell ref="H17:J17"/>
    <mergeCell ref="G8:G12"/>
    <mergeCell ref="H8:H12"/>
    <mergeCell ref="I8:I12"/>
    <mergeCell ref="J8:J12"/>
    <mergeCell ref="F8:F12"/>
    <mergeCell ref="M8:M12"/>
    <mergeCell ref="J13:J16"/>
    <mergeCell ref="K14:K16"/>
    <mergeCell ref="L14:L16"/>
    <mergeCell ref="M14:M16"/>
    <mergeCell ref="K8:K12"/>
    <mergeCell ref="L8:L12"/>
    <mergeCell ref="B32:F32"/>
    <mergeCell ref="G32:I32"/>
    <mergeCell ref="J32:K32"/>
    <mergeCell ref="A18:D18"/>
    <mergeCell ref="E18:M18"/>
    <mergeCell ref="A22:C22"/>
    <mergeCell ref="D22:H22"/>
    <mergeCell ref="I22:M22"/>
    <mergeCell ref="A23:C23"/>
    <mergeCell ref="D23:H23"/>
    <mergeCell ref="I23:M23"/>
    <mergeCell ref="A24:M24"/>
    <mergeCell ref="A27:M27"/>
    <mergeCell ref="A28:M29"/>
    <mergeCell ref="A30:M30"/>
    <mergeCell ref="A31:M31"/>
    <mergeCell ref="A34:A38"/>
    <mergeCell ref="B34:B38"/>
    <mergeCell ref="C34:C38"/>
    <mergeCell ref="D34:D38"/>
    <mergeCell ref="E34:E38"/>
    <mergeCell ref="B43:E43"/>
    <mergeCell ref="F43:G43"/>
    <mergeCell ref="H43:J43"/>
    <mergeCell ref="G34:G38"/>
    <mergeCell ref="H34:H38"/>
    <mergeCell ref="I34:I38"/>
    <mergeCell ref="J34:J38"/>
    <mergeCell ref="F34:F38"/>
    <mergeCell ref="M34:M38"/>
    <mergeCell ref="J39:J42"/>
    <mergeCell ref="K40:K42"/>
    <mergeCell ref="L40:L42"/>
    <mergeCell ref="M40:M42"/>
    <mergeCell ref="K34:K38"/>
    <mergeCell ref="L34:L38"/>
    <mergeCell ref="A50:M50"/>
    <mergeCell ref="A44:D44"/>
    <mergeCell ref="E44:M44"/>
    <mergeCell ref="A48:C48"/>
    <mergeCell ref="D48:H48"/>
    <mergeCell ref="I48:M48"/>
    <mergeCell ref="A49:C49"/>
    <mergeCell ref="D49:H49"/>
    <mergeCell ref="I49:M49"/>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sheetPr>
  <dimension ref="A1:O50"/>
  <sheetViews>
    <sheetView view="pageBreakPreview" zoomScale="60" workbookViewId="0">
      <pane ySplit="6" topLeftCell="A10"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7"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189</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t="str">
        <f>VLOOKUP(J6,'वार्षिक निकाल पत्रक NSQF-HIN'!B10:Q139,2,0)</f>
        <v>चि. समीर यशवंत देशमुख सखाराम</v>
      </c>
      <c r="C6" s="902"/>
      <c r="D6" s="902"/>
      <c r="E6" s="902"/>
      <c r="F6" s="902"/>
      <c r="G6" s="897" t="s">
        <v>191</v>
      </c>
      <c r="H6" s="897"/>
      <c r="I6" s="897"/>
      <c r="J6" s="941">
        <v>1</v>
      </c>
      <c r="K6" s="941"/>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25" t="s">
        <v>26</v>
      </c>
      <c r="B8" s="928" t="str">
        <f>MASTER!A15</f>
        <v>मराठी</v>
      </c>
      <c r="C8" s="922" t="str">
        <f>MASTER!A16</f>
        <v>हिंदी</v>
      </c>
      <c r="D8" s="922" t="str">
        <f>MASTER!A17</f>
        <v>इंग्रजी</v>
      </c>
      <c r="E8" s="922" t="str">
        <f>MASTER!A18</f>
        <v>गणित</v>
      </c>
      <c r="F8" s="919" t="str">
        <f>MASTER!A19</f>
        <v>विज्ञान</v>
      </c>
      <c r="G8" s="922" t="str">
        <f>MASTER!A20</f>
        <v>समाजशास्रे</v>
      </c>
      <c r="H8" s="922" t="s">
        <v>36</v>
      </c>
      <c r="I8" s="922" t="s">
        <v>16</v>
      </c>
      <c r="J8" s="922" t="s">
        <v>87</v>
      </c>
      <c r="K8" s="916" t="s">
        <v>76</v>
      </c>
      <c r="L8" s="919" t="s">
        <v>302</v>
      </c>
      <c r="M8" s="911" t="str">
        <f>MASTER!A23</f>
        <v>स्काऊट गाईड</v>
      </c>
    </row>
    <row r="9" spans="1:13" ht="19.350000000000001" customHeight="1">
      <c r="A9" s="926"/>
      <c r="B9" s="929"/>
      <c r="C9" s="923"/>
      <c r="D9" s="923"/>
      <c r="E9" s="923"/>
      <c r="F9" s="920"/>
      <c r="G9" s="923"/>
      <c r="H9" s="923"/>
      <c r="I9" s="923"/>
      <c r="J9" s="923"/>
      <c r="K9" s="917"/>
      <c r="L9" s="920"/>
      <c r="M9" s="912"/>
    </row>
    <row r="10" spans="1:13" ht="19.350000000000001" customHeight="1">
      <c r="A10" s="926"/>
      <c r="B10" s="929"/>
      <c r="C10" s="923"/>
      <c r="D10" s="923"/>
      <c r="E10" s="923"/>
      <c r="F10" s="920"/>
      <c r="G10" s="923"/>
      <c r="H10" s="923"/>
      <c r="I10" s="923"/>
      <c r="J10" s="923"/>
      <c r="K10" s="917"/>
      <c r="L10" s="920"/>
      <c r="M10" s="912"/>
    </row>
    <row r="11" spans="1:13" ht="19.350000000000001" customHeight="1">
      <c r="A11" s="926"/>
      <c r="B11" s="929"/>
      <c r="C11" s="923"/>
      <c r="D11" s="923"/>
      <c r="E11" s="923"/>
      <c r="F11" s="920"/>
      <c r="G11" s="923"/>
      <c r="H11" s="923"/>
      <c r="I11" s="923"/>
      <c r="J11" s="923"/>
      <c r="K11" s="917"/>
      <c r="L11" s="920"/>
      <c r="M11" s="912"/>
    </row>
    <row r="12" spans="1:13" ht="19.350000000000001" customHeight="1" thickBot="1">
      <c r="A12" s="927"/>
      <c r="B12" s="930"/>
      <c r="C12" s="924"/>
      <c r="D12" s="924"/>
      <c r="E12" s="924"/>
      <c r="F12" s="921"/>
      <c r="G12" s="924"/>
      <c r="H12" s="924"/>
      <c r="I12" s="924"/>
      <c r="J12" s="924"/>
      <c r="K12" s="918"/>
      <c r="L12" s="921"/>
      <c r="M12" s="913"/>
    </row>
    <row r="13" spans="1:13" ht="19.350000000000001" customHeight="1" thickBot="1">
      <c r="A13" s="104" t="s">
        <v>58</v>
      </c>
      <c r="B13" s="105">
        <v>100</v>
      </c>
      <c r="C13" s="106">
        <v>100</v>
      </c>
      <c r="D13" s="106">
        <v>100</v>
      </c>
      <c r="E13" s="106">
        <v>100</v>
      </c>
      <c r="F13" s="106">
        <v>100</v>
      </c>
      <c r="G13" s="106">
        <v>100</v>
      </c>
      <c r="H13" s="106">
        <v>600</v>
      </c>
      <c r="I13" s="107">
        <v>100</v>
      </c>
      <c r="J13" s="881" t="e">
        <f>VLOOKUP(J6,'वार्षिक निकाल पत्रक NSQF-HIN'!B10:Q139,11,0)</f>
        <v>#REF!</v>
      </c>
      <c r="K13" s="105" t="s">
        <v>7</v>
      </c>
      <c r="L13" s="106" t="s">
        <v>7</v>
      </c>
      <c r="M13" s="108" t="s">
        <v>7</v>
      </c>
    </row>
    <row r="14" spans="1:13" ht="19.350000000000001" customHeight="1" thickBot="1">
      <c r="A14" s="255" t="s">
        <v>34</v>
      </c>
      <c r="B14" s="272">
        <f>VLOOKUP(J6,प्र.भाषा!A10:M69,10,0)</f>
        <v>75</v>
      </c>
      <c r="C14" s="273">
        <f>VLOOKUP(J6,'व्दि.or संयुक्त भा'!A10:M69,10,0)</f>
        <v>68</v>
      </c>
      <c r="D14" s="265">
        <f>VLOOKUP(J6,'तृ. भाषा'!A10:M69,10,0)</f>
        <v>70</v>
      </c>
      <c r="E14" s="265">
        <f>VLOOKUP(J6,गणित!A10:Q69,14,0)</f>
        <v>64</v>
      </c>
      <c r="F14" s="265">
        <f>VLOOKUP(J6,'विज्ञान '!A10:Q69,14,0)</f>
        <v>47</v>
      </c>
      <c r="G14" s="265">
        <f>VLOOKUP(J6,'समाज शास्र'!A10:Q69,14,0)</f>
        <v>43</v>
      </c>
      <c r="H14" s="266">
        <f>SUM(B14:G14)</f>
        <v>367</v>
      </c>
      <c r="I14" s="267">
        <f>ROUND(H14/6,2)</f>
        <v>61.17</v>
      </c>
      <c r="J14" s="882"/>
      <c r="K14" s="914" t="str">
        <f>VLOOKUP(J6,'वार्षिक निकाल पत्रक NSQF-HIN'!B10:Q139,12,0)</f>
        <v>A</v>
      </c>
      <c r="L14" s="914" t="str">
        <f>VLOOKUP(J6,'वार्षिक निकाल पत्रक NSQF-HIN'!B10:Q139,13,0)</f>
        <v>A</v>
      </c>
      <c r="M14" s="915" t="str">
        <f>VLOOKUP(J6,'वार्षिक निकाल पत्रक NSQF-HIN'!B10:Q139,14,0)</f>
        <v>A</v>
      </c>
    </row>
    <row r="15" spans="1:13" ht="19.350000000000001" customHeight="1" thickBot="1">
      <c r="A15" s="270" t="s">
        <v>35</v>
      </c>
      <c r="B15" s="260">
        <f>VLOOKUP(J6,प्र.भाषा!A10:M69,11,0)</f>
        <v>3</v>
      </c>
      <c r="C15" s="260">
        <f>VLOOKUP(J6,'व्दि.or संयुक्त भा'!A10:M69,11,0)</f>
        <v>7</v>
      </c>
      <c r="D15" s="261">
        <f>VLOOKUP(J6,'तृ. भाषा'!A10:M69,11,0)</f>
        <v>8</v>
      </c>
      <c r="E15" s="261">
        <f>VLOOKUP(J6,गणित!A10:Q69,15,0)</f>
        <v>14</v>
      </c>
      <c r="F15" s="261">
        <f>VLOOKUP(J6,'विज्ञान '!A10:Q69,15,0)</f>
        <v>5</v>
      </c>
      <c r="G15" s="261">
        <f>VLOOKUP(J6,'समाज शास्र'!A10:Q69,15,0)</f>
        <v>10</v>
      </c>
      <c r="H15" s="262">
        <f>SUM(B15:G15)</f>
        <v>47</v>
      </c>
      <c r="I15" s="271">
        <f>ROUND(H15/6,2)</f>
        <v>7.83</v>
      </c>
      <c r="J15" s="882"/>
      <c r="K15" s="885"/>
      <c r="L15" s="885"/>
      <c r="M15" s="888"/>
    </row>
    <row r="16" spans="1:13" ht="19.350000000000001" customHeight="1" thickBot="1">
      <c r="A16" s="104" t="s">
        <v>36</v>
      </c>
      <c r="B16" s="114">
        <f>VLOOKUP(J6,प्र.भाषा!A10:M69,12,0)</f>
        <v>78</v>
      </c>
      <c r="C16" s="114">
        <f>VLOOKUP(J6,'व्दि.or संयुक्त भा'!A10:M69,12,0)</f>
        <v>75</v>
      </c>
      <c r="D16" s="237">
        <f>VLOOKUP(J6,'तृ. भाषा'!A10:M69,12,0)</f>
        <v>78</v>
      </c>
      <c r="E16" s="237">
        <f>VLOOKUP(J6,गणित!A10:Q69,16,0)</f>
        <v>78</v>
      </c>
      <c r="F16" s="237">
        <f>VLOOKUP(J6,'विज्ञान '!A10:Q69,16,0)</f>
        <v>52</v>
      </c>
      <c r="G16" s="237">
        <f>VLOOKUP(J6,'समाज शास्र'!A10:Q69,16,0)</f>
        <v>53</v>
      </c>
      <c r="H16" s="237">
        <f>VLOOKUP(J6,'वार्षिक निकाल पत्रक NSQF-HIN'!B10:Q139,9,0)</f>
        <v>424</v>
      </c>
      <c r="I16" s="238">
        <f>VLOOKUP(J6,'वार्षिक निकाल पत्रक NSQF-HIN'!B10:Q139,10,0)</f>
        <v>70.67</v>
      </c>
      <c r="J16" s="883"/>
      <c r="K16" s="886"/>
      <c r="L16" s="886"/>
      <c r="M16" s="889"/>
    </row>
    <row r="17" spans="1:13" ht="19.350000000000001" customHeight="1">
      <c r="A17" s="247" t="s">
        <v>40</v>
      </c>
      <c r="B17" s="863" t="str">
        <f>MASTER!B10</f>
        <v>1 मे 2026</v>
      </c>
      <c r="C17" s="863"/>
      <c r="D17" s="863"/>
      <c r="E17" s="863"/>
      <c r="F17" s="864" t="s">
        <v>41</v>
      </c>
      <c r="G17" s="864"/>
      <c r="H17" s="865" t="str">
        <f>VLOOKUP(J6,'वार्षिक निकाल पत्रक NSQF-HIN'!B10:Q139,16,0)</f>
        <v>Pass</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s">
        <v>38</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39.75" customHeight="1"/>
    <row r="26" spans="1:13" ht="21"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A2</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189</v>
      </c>
      <c r="B30" s="873"/>
      <c r="C30" s="873"/>
      <c r="D30" s="873"/>
      <c r="E30" s="873"/>
      <c r="F30" s="873"/>
      <c r="G30" s="873"/>
      <c r="H30" s="873"/>
      <c r="I30" s="873"/>
      <c r="J30" s="873"/>
      <c r="K30" s="873"/>
      <c r="L30" s="873"/>
      <c r="M30" s="874"/>
    </row>
    <row r="31" spans="1:13" ht="19.350000000000001" customHeight="1" thickBot="1">
      <c r="A31" s="875" t="str">
        <f>A5</f>
        <v>(सन 2026-2027)</v>
      </c>
      <c r="B31" s="876"/>
      <c r="C31" s="876"/>
      <c r="D31" s="876"/>
      <c r="E31" s="876"/>
      <c r="F31" s="876"/>
      <c r="G31" s="876"/>
      <c r="H31" s="876"/>
      <c r="I31" s="876"/>
      <c r="J31" s="876"/>
      <c r="K31" s="876"/>
      <c r="L31" s="876"/>
      <c r="M31" s="877"/>
    </row>
    <row r="32" spans="1:13" ht="19.350000000000001" customHeight="1" thickBot="1">
      <c r="A32" s="98" t="s">
        <v>32</v>
      </c>
      <c r="B32" s="902">
        <f>VLOOKUP(J32,'वार्षिक निकाल पत्रक NSQF-HIN'!B10:Q139,2,0)</f>
        <v>0</v>
      </c>
      <c r="C32" s="902"/>
      <c r="D32" s="902"/>
      <c r="E32" s="902"/>
      <c r="F32" s="902"/>
      <c r="G32" s="897" t="s">
        <v>191</v>
      </c>
      <c r="H32" s="897"/>
      <c r="I32" s="897"/>
      <c r="J32" s="898">
        <f>J6+1</f>
        <v>2</v>
      </c>
      <c r="K32" s="898"/>
      <c r="L32" s="99"/>
      <c r="M32" s="274" t="str">
        <f>MASTER!D6</f>
        <v>इयत्ता- 9 वी</v>
      </c>
    </row>
    <row r="33" spans="1:15"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5" ht="19.350000000000001" customHeight="1">
      <c r="A34" s="925" t="s">
        <v>26</v>
      </c>
      <c r="B34" s="938" t="str">
        <f>B8</f>
        <v>मराठी</v>
      </c>
      <c r="C34" s="922" t="str">
        <f t="shared" ref="C34:G34" si="0">C8</f>
        <v>हिंदी</v>
      </c>
      <c r="D34" s="922" t="str">
        <f t="shared" si="0"/>
        <v>इंग्रजी</v>
      </c>
      <c r="E34" s="922" t="str">
        <f t="shared" si="0"/>
        <v>गणित</v>
      </c>
      <c r="F34" s="922" t="str">
        <f t="shared" si="0"/>
        <v>विज्ञान</v>
      </c>
      <c r="G34" s="922" t="str">
        <f t="shared" si="0"/>
        <v>समाजशास्रे</v>
      </c>
      <c r="H34" s="922" t="s">
        <v>36</v>
      </c>
      <c r="I34" s="922" t="s">
        <v>16</v>
      </c>
      <c r="J34" s="922" t="s">
        <v>87</v>
      </c>
      <c r="K34" s="916" t="s">
        <v>76</v>
      </c>
      <c r="L34" s="919" t="s">
        <v>302</v>
      </c>
      <c r="M34" s="911" t="str">
        <f>M8</f>
        <v>स्काऊट गाईड</v>
      </c>
    </row>
    <row r="35" spans="1:15" ht="19.350000000000001" customHeight="1">
      <c r="A35" s="926"/>
      <c r="B35" s="939"/>
      <c r="C35" s="923"/>
      <c r="D35" s="923"/>
      <c r="E35" s="923"/>
      <c r="F35" s="923"/>
      <c r="G35" s="923"/>
      <c r="H35" s="923"/>
      <c r="I35" s="923"/>
      <c r="J35" s="923"/>
      <c r="K35" s="917"/>
      <c r="L35" s="920"/>
      <c r="M35" s="912"/>
    </row>
    <row r="36" spans="1:15" ht="19.350000000000001" customHeight="1">
      <c r="A36" s="926"/>
      <c r="B36" s="939"/>
      <c r="C36" s="923"/>
      <c r="D36" s="923"/>
      <c r="E36" s="923"/>
      <c r="F36" s="923"/>
      <c r="G36" s="923"/>
      <c r="H36" s="923"/>
      <c r="I36" s="923"/>
      <c r="J36" s="923"/>
      <c r="K36" s="917"/>
      <c r="L36" s="920"/>
      <c r="M36" s="912"/>
    </row>
    <row r="37" spans="1:15" ht="19.350000000000001" customHeight="1">
      <c r="A37" s="926"/>
      <c r="B37" s="939"/>
      <c r="C37" s="923"/>
      <c r="D37" s="923"/>
      <c r="E37" s="923"/>
      <c r="F37" s="923"/>
      <c r="G37" s="923"/>
      <c r="H37" s="923"/>
      <c r="I37" s="923"/>
      <c r="J37" s="923"/>
      <c r="K37" s="917"/>
      <c r="L37" s="920"/>
      <c r="M37" s="912"/>
    </row>
    <row r="38" spans="1:15" ht="19.350000000000001" customHeight="1" thickBot="1">
      <c r="A38" s="927"/>
      <c r="B38" s="940"/>
      <c r="C38" s="924"/>
      <c r="D38" s="924"/>
      <c r="E38" s="924"/>
      <c r="F38" s="924"/>
      <c r="G38" s="924"/>
      <c r="H38" s="924"/>
      <c r="I38" s="924"/>
      <c r="J38" s="924"/>
      <c r="K38" s="918"/>
      <c r="L38" s="921"/>
      <c r="M38" s="913"/>
    </row>
    <row r="39" spans="1:15" ht="19.350000000000001" customHeight="1" thickBot="1">
      <c r="A39" s="104" t="s">
        <v>58</v>
      </c>
      <c r="B39" s="105">
        <v>100</v>
      </c>
      <c r="C39" s="106">
        <v>100</v>
      </c>
      <c r="D39" s="106">
        <v>100</v>
      </c>
      <c r="E39" s="106">
        <v>100</v>
      </c>
      <c r="F39" s="106">
        <v>100</v>
      </c>
      <c r="G39" s="106">
        <v>100</v>
      </c>
      <c r="H39" s="106">
        <v>600</v>
      </c>
      <c r="I39" s="107">
        <v>100</v>
      </c>
      <c r="J39" s="881" t="e">
        <f>VLOOKUP(J32,'वार्षिक निकाल पत्रक NSQF-HIN'!B10:Q139,11,0)</f>
        <v>#REF!</v>
      </c>
      <c r="K39" s="105" t="s">
        <v>7</v>
      </c>
      <c r="L39" s="106" t="s">
        <v>7</v>
      </c>
      <c r="M39" s="108" t="s">
        <v>7</v>
      </c>
    </row>
    <row r="40" spans="1:15" ht="19.350000000000001" customHeight="1" thickBot="1">
      <c r="A40" s="258" t="s">
        <v>34</v>
      </c>
      <c r="B40" s="256">
        <f>VLOOKUP(J32,प्र.भाषा!A10:M69,10,0)</f>
        <v>38</v>
      </c>
      <c r="C40" s="264">
        <f>VLOOKUP(J32,'व्दि.or संयुक्त भा'!A10:M69,10,0)</f>
        <v>0</v>
      </c>
      <c r="D40" s="265">
        <f>VLOOKUP(J32,'तृ. भाषा'!A10:M69,10,0)</f>
        <v>0</v>
      </c>
      <c r="E40" s="265">
        <f>VLOOKUP(J32,गणित!A10:Q69,14,0)</f>
        <v>0</v>
      </c>
      <c r="F40" s="265">
        <f>VLOOKUP(J32,'विज्ञान '!A10:Q69,14,0)</f>
        <v>0</v>
      </c>
      <c r="G40" s="265">
        <f>VLOOKUP(J32,'समाज शास्र'!A10:Q69,14,0)</f>
        <v>0</v>
      </c>
      <c r="H40" s="266">
        <f>SUM(B40:G40)</f>
        <v>38</v>
      </c>
      <c r="I40" s="267">
        <f>ROUND(H40/6,2)</f>
        <v>6.33</v>
      </c>
      <c r="J40" s="882"/>
      <c r="K40" s="914" t="str">
        <f>VLOOKUP(J32,'वार्षिक निकाल पत्रक NSQF-HIN'!B10:Q139,12,0)</f>
        <v>D</v>
      </c>
      <c r="L40" s="914" t="str">
        <f>VLOOKUP(J32,'वार्षिक निकाल पत्रक NSQF-HIN'!B10:Q139,13,0)</f>
        <v>D</v>
      </c>
      <c r="M40" s="915" t="str">
        <f>VLOOKUP(J32,'वार्षिक निकाल पत्रक NSQF-HIN'!B10:Q139,14,0)</f>
        <v>D</v>
      </c>
      <c r="O40" s="12">
        <f>SUM(B40:G40)</f>
        <v>38</v>
      </c>
    </row>
    <row r="41" spans="1:15" ht="19.350000000000001" customHeight="1" thickBot="1">
      <c r="A41" s="257" t="s">
        <v>35</v>
      </c>
      <c r="B41" s="259" t="str">
        <f>VLOOKUP(J32,प्र.भाषा!A10:M69,11,0)</f>
        <v>-</v>
      </c>
      <c r="C41" s="260" t="str">
        <f>VLOOKUP(J32,'व्दि.or संयुक्त भा'!A10:M69,11,0)</f>
        <v>-</v>
      </c>
      <c r="D41" s="268" t="str">
        <f>VLOOKUP(J32,'तृ. भाषा'!A10:M69,11,0)</f>
        <v>-</v>
      </c>
      <c r="E41" s="269" t="str">
        <f>VLOOKUP(J32,गणित!A10:Q69,15,0)</f>
        <v>-</v>
      </c>
      <c r="F41" s="261" t="str">
        <f>VLOOKUP(J32,'विज्ञान '!A10:Q69,15,0)</f>
        <v>-</v>
      </c>
      <c r="G41" s="261" t="str">
        <f>VLOOKUP(J32,'समाज शास्र'!A10:Q69,15,0)</f>
        <v>-</v>
      </c>
      <c r="H41" s="262">
        <f>SUM(B41:G41)</f>
        <v>0</v>
      </c>
      <c r="I41" s="271">
        <f>ROUND(H41/6,2)</f>
        <v>0</v>
      </c>
      <c r="J41" s="882"/>
      <c r="K41" s="885"/>
      <c r="L41" s="885"/>
      <c r="M41" s="888"/>
      <c r="O41" s="12">
        <f t="shared" ref="O41:O42" si="1">SUM(B41:G41)</f>
        <v>0</v>
      </c>
    </row>
    <row r="42" spans="1:15" ht="19.350000000000001" customHeight="1" thickBot="1">
      <c r="A42" s="104" t="s">
        <v>36</v>
      </c>
      <c r="B42" s="114">
        <f>VLOOKUP(J32,प्र.भाषा!A10:M69,12,0)</f>
        <v>38</v>
      </c>
      <c r="C42" s="114">
        <f>VLOOKUP(J32,'व्दि.or संयुक्त भा'!A10:M69,12,0)</f>
        <v>0</v>
      </c>
      <c r="D42" s="237">
        <f>VLOOKUP(J32,'तृ. भाषा'!A10:M69,12,0)</f>
        <v>0</v>
      </c>
      <c r="E42" s="237">
        <f>VLOOKUP(J32,गणित!A10:Q69,16,0)</f>
        <v>0</v>
      </c>
      <c r="F42" s="237">
        <f>VLOOKUP(J32,'विज्ञान '!A10:Q69,16,0)</f>
        <v>0</v>
      </c>
      <c r="G42" s="237">
        <f>VLOOKUP(J32,'समाज शास्र'!A10:Q69,16,0)</f>
        <v>0</v>
      </c>
      <c r="H42" s="237">
        <f>VLOOKUP(J32,'वार्षिक निकाल पत्रक NSQF-HIN'!B10:Q139,9,0)</f>
        <v>71</v>
      </c>
      <c r="I42" s="238">
        <f>VLOOKUP(J32,'वार्षिक निकाल पत्रक NSQF-HIN'!B10:Q139,10,0)</f>
        <v>11.83</v>
      </c>
      <c r="J42" s="883"/>
      <c r="K42" s="886"/>
      <c r="L42" s="886"/>
      <c r="M42" s="889"/>
      <c r="O42" s="12">
        <f t="shared" si="1"/>
        <v>38</v>
      </c>
    </row>
    <row r="43" spans="1:15" ht="19.350000000000001" customHeight="1">
      <c r="A43" s="247" t="s">
        <v>40</v>
      </c>
      <c r="B43" s="863" t="str">
        <f>B17</f>
        <v>1 मे 2026</v>
      </c>
      <c r="C43" s="863"/>
      <c r="D43" s="863"/>
      <c r="E43" s="863"/>
      <c r="F43" s="864" t="s">
        <v>41</v>
      </c>
      <c r="G43" s="864"/>
      <c r="H43" s="865" t="str">
        <f>VLOOKUP(J32,'वार्षिक निकाल पत्रक NSQF-HIN'!B10:Q139,16,0)</f>
        <v>F5</v>
      </c>
      <c r="I43" s="865"/>
      <c r="J43" s="865"/>
      <c r="K43" s="241"/>
      <c r="L43" s="241"/>
      <c r="M43" s="248"/>
    </row>
    <row r="44" spans="1:15" ht="19.350000000000001" customHeight="1">
      <c r="A44" s="907" t="s">
        <v>55</v>
      </c>
      <c r="B44" s="908"/>
      <c r="C44" s="908"/>
      <c r="D44" s="908"/>
      <c r="E44" s="909" t="str">
        <f>MASTER!B11</f>
        <v>सोमवार दि. 15 जून 2026</v>
      </c>
      <c r="F44" s="909"/>
      <c r="G44" s="909"/>
      <c r="H44" s="909"/>
      <c r="I44" s="909"/>
      <c r="J44" s="909"/>
      <c r="K44" s="909"/>
      <c r="L44" s="909"/>
      <c r="M44" s="910"/>
    </row>
    <row r="45" spans="1:15" ht="19.350000000000001" customHeight="1">
      <c r="A45" s="249" t="s">
        <v>37</v>
      </c>
      <c r="B45" s="250"/>
      <c r="C45" s="250"/>
      <c r="D45" s="250"/>
      <c r="E45" s="250"/>
      <c r="F45" s="250"/>
      <c r="G45" s="250"/>
      <c r="H45" s="250"/>
      <c r="I45" s="250"/>
      <c r="J45" s="250"/>
      <c r="K45" s="250"/>
      <c r="L45" s="250"/>
      <c r="M45" s="251"/>
    </row>
    <row r="46" spans="1:15" ht="19.350000000000001" customHeight="1" thickBot="1">
      <c r="A46" s="252" t="s">
        <v>38</v>
      </c>
      <c r="B46" s="253"/>
      <c r="C46" s="253"/>
      <c r="D46" s="253"/>
      <c r="E46" s="253"/>
      <c r="F46" s="253"/>
      <c r="G46" s="253"/>
      <c r="H46" s="253"/>
      <c r="I46" s="253"/>
      <c r="J46" s="253"/>
      <c r="K46" s="253"/>
      <c r="L46" s="253"/>
      <c r="M46" s="254"/>
    </row>
    <row r="47" spans="1:15" ht="19.350000000000001" customHeight="1">
      <c r="A47" s="115"/>
      <c r="B47" s="116"/>
      <c r="C47" s="116"/>
      <c r="D47" s="116"/>
      <c r="E47" s="116"/>
      <c r="F47" s="116"/>
      <c r="G47" s="116"/>
      <c r="H47" s="116"/>
      <c r="I47" s="116"/>
      <c r="J47" s="116"/>
      <c r="K47" s="116"/>
      <c r="L47" s="116"/>
      <c r="M47" s="117"/>
    </row>
    <row r="48" spans="1:15" ht="19.350000000000001" customHeight="1">
      <c r="A48" s="858" t="str">
        <f>A22</f>
        <v>श्री. ढगे भरत बुधाजी</v>
      </c>
      <c r="B48" s="837"/>
      <c r="C48" s="837"/>
      <c r="D48" s="837" t="str">
        <f>D22</f>
        <v>श्री. वाकचौरे सचिन माधवराव</v>
      </c>
      <c r="E48" s="837"/>
      <c r="F48" s="837"/>
      <c r="G48" s="837"/>
      <c r="H48" s="837"/>
      <c r="I48" s="837" t="str">
        <f>I22</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cJAk7a9VGeUDYZXJ2dshBfC1PBY5E0DLjal7/5tUftY0EY5NcOhYmD8hoxov5N5lmNihtvX3SiPNucHTzEnYhg==" saltValue="28s/eDm4elmK5OPBrJl30w==" spinCount="100000" sheet="1" objects="1" scenarios="1"/>
  <mergeCells count="72">
    <mergeCell ref="A1:M1"/>
    <mergeCell ref="A2:M3"/>
    <mergeCell ref="A4:M4"/>
    <mergeCell ref="A5:M5"/>
    <mergeCell ref="B6:F6"/>
    <mergeCell ref="G6:I6"/>
    <mergeCell ref="J6:K6"/>
    <mergeCell ref="A8:A12"/>
    <mergeCell ref="B8:B12"/>
    <mergeCell ref="C8:C12"/>
    <mergeCell ref="D8:D12"/>
    <mergeCell ref="E8:E12"/>
    <mergeCell ref="B17:E17"/>
    <mergeCell ref="F17:G17"/>
    <mergeCell ref="H17:J17"/>
    <mergeCell ref="G8:G12"/>
    <mergeCell ref="H8:H12"/>
    <mergeCell ref="I8:I12"/>
    <mergeCell ref="J8:J12"/>
    <mergeCell ref="F8:F12"/>
    <mergeCell ref="M8:M12"/>
    <mergeCell ref="J13:J16"/>
    <mergeCell ref="K14:K16"/>
    <mergeCell ref="L14:L16"/>
    <mergeCell ref="M14:M16"/>
    <mergeCell ref="K8:K12"/>
    <mergeCell ref="L8:L12"/>
    <mergeCell ref="B32:F32"/>
    <mergeCell ref="G32:I32"/>
    <mergeCell ref="J32:K32"/>
    <mergeCell ref="A18:D18"/>
    <mergeCell ref="E18:M18"/>
    <mergeCell ref="A22:C22"/>
    <mergeCell ref="D22:H22"/>
    <mergeCell ref="I22:M22"/>
    <mergeCell ref="A23:C23"/>
    <mergeCell ref="D23:H23"/>
    <mergeCell ref="I23:M23"/>
    <mergeCell ref="A24:M24"/>
    <mergeCell ref="A27:M27"/>
    <mergeCell ref="A28:M29"/>
    <mergeCell ref="A30:M30"/>
    <mergeCell ref="A31:M31"/>
    <mergeCell ref="A34:A38"/>
    <mergeCell ref="B34:B38"/>
    <mergeCell ref="C34:C38"/>
    <mergeCell ref="D34:D38"/>
    <mergeCell ref="E34:E38"/>
    <mergeCell ref="B43:E43"/>
    <mergeCell ref="F43:G43"/>
    <mergeCell ref="H43:J43"/>
    <mergeCell ref="G34:G38"/>
    <mergeCell ref="H34:H38"/>
    <mergeCell ref="I34:I38"/>
    <mergeCell ref="J34:J38"/>
    <mergeCell ref="F34:F38"/>
    <mergeCell ref="M34:M38"/>
    <mergeCell ref="J39:J42"/>
    <mergeCell ref="K40:K42"/>
    <mergeCell ref="L40:L42"/>
    <mergeCell ref="M40:M42"/>
    <mergeCell ref="K34:K38"/>
    <mergeCell ref="L34:L38"/>
    <mergeCell ref="A50:M50"/>
    <mergeCell ref="A44:D44"/>
    <mergeCell ref="E44:M44"/>
    <mergeCell ref="A48:C48"/>
    <mergeCell ref="D48:H48"/>
    <mergeCell ref="I48:M48"/>
    <mergeCell ref="A49:C49"/>
    <mergeCell ref="D49:H49"/>
    <mergeCell ref="I49:M49"/>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HN148"/>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3" width="4.5703125" style="12" customWidth="1"/>
    <col min="14" max="14" width="4.42578125" style="12" customWidth="1"/>
    <col min="15" max="15" width="0.28515625" style="12" hidden="1" customWidth="1"/>
    <col min="16" max="16" width="8.42578125" style="12" customWidth="1"/>
    <col min="17" max="17" width="4.28515625" style="12" customWidth="1"/>
    <col min="18" max="18" width="18" style="12" customWidth="1"/>
    <col min="19" max="16384" width="9.140625" style="12"/>
  </cols>
  <sheetData>
    <row r="1" spans="1:17"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17" ht="17.45" customHeight="1">
      <c r="A2" s="439"/>
      <c r="B2" s="440"/>
      <c r="C2" s="440"/>
      <c r="D2" s="440"/>
      <c r="E2" s="440"/>
      <c r="F2" s="440"/>
      <c r="G2" s="440"/>
      <c r="H2" s="440"/>
      <c r="I2" s="440"/>
      <c r="J2" s="440"/>
      <c r="K2" s="440"/>
      <c r="L2" s="440"/>
      <c r="M2" s="440"/>
      <c r="N2" s="440"/>
      <c r="O2" s="440"/>
      <c r="P2" s="441"/>
    </row>
    <row r="3" spans="1:17" ht="17.45" customHeight="1">
      <c r="A3" s="35" t="s">
        <v>122</v>
      </c>
      <c r="B3" s="36" t="str">
        <f>MASTER!B6</f>
        <v>9 वी</v>
      </c>
      <c r="C3" s="429"/>
      <c r="D3" s="429"/>
      <c r="E3" s="429"/>
      <c r="F3" s="429"/>
      <c r="G3" s="429"/>
      <c r="H3" s="429"/>
      <c r="I3" s="429"/>
      <c r="J3" s="429"/>
      <c r="K3" s="429"/>
      <c r="L3" s="429"/>
      <c r="M3" s="429"/>
      <c r="N3" s="429"/>
      <c r="O3" s="429"/>
      <c r="P3" s="523"/>
      <c r="Q3" s="37"/>
    </row>
    <row r="4" spans="1:17" ht="17.45" customHeight="1">
      <c r="A4" s="515" t="str">
        <f>MASTER!H17</f>
        <v>चाचणी 1 परीक्षा निकाल पत्रक (सन 2026-2027)</v>
      </c>
      <c r="B4" s="516"/>
      <c r="C4" s="516"/>
      <c r="D4" s="516"/>
      <c r="E4" s="516"/>
      <c r="F4" s="516"/>
      <c r="G4" s="516"/>
      <c r="H4" s="516"/>
      <c r="I4" s="516"/>
      <c r="J4" s="516"/>
      <c r="K4" s="516"/>
      <c r="L4" s="516"/>
      <c r="M4" s="516"/>
      <c r="N4" s="516"/>
      <c r="O4" s="516"/>
      <c r="P4" s="517"/>
      <c r="Q4" s="37"/>
    </row>
    <row r="5" spans="1:17"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17" ht="17.45"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MASTER!A20</f>
        <v>समाजशास्रे</v>
      </c>
      <c r="I6" s="519" t="s">
        <v>36</v>
      </c>
      <c r="J6" s="519" t="s">
        <v>16</v>
      </c>
      <c r="K6" s="524" t="s">
        <v>86</v>
      </c>
      <c r="L6" s="520" t="s">
        <v>82</v>
      </c>
      <c r="M6" s="520" t="s">
        <v>302</v>
      </c>
      <c r="N6" s="520" t="s">
        <v>85</v>
      </c>
      <c r="O6" s="519"/>
      <c r="P6" s="519" t="s">
        <v>5</v>
      </c>
    </row>
    <row r="7" spans="1:17" ht="17.45" customHeight="1">
      <c r="A7" s="518"/>
      <c r="B7" s="417"/>
      <c r="C7" s="519"/>
      <c r="D7" s="521"/>
      <c r="E7" s="521"/>
      <c r="F7" s="521"/>
      <c r="G7" s="521"/>
      <c r="H7" s="521"/>
      <c r="I7" s="519"/>
      <c r="J7" s="519"/>
      <c r="K7" s="525"/>
      <c r="L7" s="521"/>
      <c r="M7" s="521"/>
      <c r="N7" s="521"/>
      <c r="O7" s="519"/>
      <c r="P7" s="519"/>
    </row>
    <row r="8" spans="1:17" ht="17.45" customHeight="1">
      <c r="A8" s="518"/>
      <c r="B8" s="417"/>
      <c r="C8" s="519"/>
      <c r="D8" s="522"/>
      <c r="E8" s="522"/>
      <c r="F8" s="522"/>
      <c r="G8" s="522"/>
      <c r="H8" s="522"/>
      <c r="I8" s="519"/>
      <c r="J8" s="519"/>
      <c r="K8" s="525"/>
      <c r="L8" s="522"/>
      <c r="M8" s="522"/>
      <c r="N8" s="522"/>
      <c r="O8" s="519"/>
      <c r="P8" s="519"/>
    </row>
    <row r="9" spans="1:17" s="23" customFormat="1" ht="17.45" customHeight="1">
      <c r="A9" s="518"/>
      <c r="B9" s="417"/>
      <c r="C9" s="51">
        <v>20</v>
      </c>
      <c r="D9" s="51">
        <v>20</v>
      </c>
      <c r="E9" s="51">
        <v>20</v>
      </c>
      <c r="F9" s="51">
        <v>20</v>
      </c>
      <c r="G9" s="51">
        <v>20</v>
      </c>
      <c r="H9" s="51">
        <v>20</v>
      </c>
      <c r="I9" s="20">
        <f>SUM(C9:H9)</f>
        <v>120</v>
      </c>
      <c r="J9" s="38">
        <f>ROUND((I9/Q9)*100,0)</f>
        <v>100</v>
      </c>
      <c r="K9" s="39"/>
      <c r="L9" s="40" t="s">
        <v>84</v>
      </c>
      <c r="M9" s="40" t="s">
        <v>84</v>
      </c>
      <c r="N9" s="40" t="s">
        <v>84</v>
      </c>
      <c r="O9" s="41">
        <f>COUNTIF(C9,"&lt;14")+COUNTIF(D9,"&lt;14")+COUNTIF(E9,"&lt;14")+COUNTIF(F9,"&lt;14")+COUNTIF(G9,"&lt;14")+COUNTIF(H9,"&lt;14")</f>
        <v>0</v>
      </c>
      <c r="P9" s="42" t="str">
        <f>IF(O9=0,"Pass",IF(O9=1,"F1",IF(O9=2,"F2",IF(O9=3,"F3",IF(O9=4,"F4",IF(O9=5,"F5","F6"))))))</f>
        <v>Pass</v>
      </c>
      <c r="Q9" s="23">
        <f>I9</f>
        <v>120</v>
      </c>
    </row>
    <row r="10" spans="1:17" s="19" customFormat="1" ht="17.45" customHeight="1">
      <c r="A10" s="24">
        <f>'विद्य्र्थ्याची माहिती'!A10</f>
        <v>1</v>
      </c>
      <c r="B10" s="25" t="str">
        <f>'विद्य्र्थ्याची माहिती'!B10</f>
        <v>चि. समीर यशवंत देशमुख सखाराम</v>
      </c>
      <c r="C10" s="28">
        <v>5</v>
      </c>
      <c r="D10" s="28"/>
      <c r="E10" s="28"/>
      <c r="F10" s="28"/>
      <c r="G10" s="28"/>
      <c r="H10" s="28"/>
      <c r="I10" s="33">
        <f>SUM(C10:H10)</f>
        <v>5</v>
      </c>
      <c r="J10" s="38">
        <f>ROUND((I10/Q10)*100,0)</f>
        <v>4</v>
      </c>
      <c r="K10" s="43">
        <f>RANK(J10,$J$10:$J$139,0)+COUNTIF($J$10:J10,J10)-1</f>
        <v>130</v>
      </c>
      <c r="L10" s="44" t="s">
        <v>84</v>
      </c>
      <c r="M10" s="44" t="s">
        <v>84</v>
      </c>
      <c r="N10" s="44" t="s">
        <v>84</v>
      </c>
      <c r="O10" s="33">
        <f>COUNTIF(C10,"&lt;14")+COUNTIF(D10,"&lt;14")+COUNTIF(E10,"&lt;14")+COUNTIF(F10,"&lt;14")+COUNTIF(G10,"&lt;14")+COUNTIF(H10,"&lt;14")</f>
        <v>1</v>
      </c>
      <c r="P10" s="42" t="str">
        <f>IF(O10=0,"Pass",IF(O10=1,"F1",IF(O10=2,"F2",IF(O10=3,"F3",IF(O10=4,"F4",IF(O10=5,"F5","F6"))))))</f>
        <v>F1</v>
      </c>
      <c r="Q10" s="23">
        <f>Q9</f>
        <v>120</v>
      </c>
    </row>
    <row r="11" spans="1:17" s="19" customFormat="1" ht="17.45" customHeight="1">
      <c r="A11" s="24">
        <f>'विद्य्र्थ्याची माहिती'!A11</f>
        <v>2</v>
      </c>
      <c r="B11" s="25">
        <f>'विद्य्र्थ्याची माहिती'!B11</f>
        <v>0</v>
      </c>
      <c r="C11" s="28">
        <v>6</v>
      </c>
      <c r="D11" s="28"/>
      <c r="E11" s="28"/>
      <c r="F11" s="28"/>
      <c r="G11" s="28"/>
      <c r="H11" s="28"/>
      <c r="I11" s="33">
        <f t="shared" ref="I11:I74" si="0">SUM(C11:H11)</f>
        <v>6</v>
      </c>
      <c r="J11" s="38">
        <f t="shared" ref="J11:J73" si="1">ROUND((I11/Q11)*100,0)</f>
        <v>5</v>
      </c>
      <c r="K11" s="43">
        <f>RANK(J11,$J$10:$J$139,0)+COUNTIF($J$10:J11,J11)-1</f>
        <v>129</v>
      </c>
      <c r="L11" s="44" t="s">
        <v>84</v>
      </c>
      <c r="M11" s="44" t="s">
        <v>84</v>
      </c>
      <c r="N11" s="44" t="s">
        <v>84</v>
      </c>
      <c r="O11" s="33">
        <f t="shared" ref="O11:O74" si="2">COUNTIF(C11,"&lt;14")+COUNTIF(D11,"&lt;14")+COUNTIF(E11,"&lt;14")+COUNTIF(F11,"&lt;14")+COUNTIF(G11,"&lt;14")+COUNTIF(H11,"&lt;14")</f>
        <v>1</v>
      </c>
      <c r="P11" s="42" t="str">
        <f t="shared" ref="P11:P74" si="3">IF(O11=0,"Pass",IF(O11=1,"F1",IF(O11=2,"F2",IF(O11=3,"F3",IF(O11=4,"F4",IF(O11=5,"F5","F6"))))))</f>
        <v>F1</v>
      </c>
      <c r="Q11" s="23">
        <f t="shared" ref="Q11:Q74" si="4">Q10</f>
        <v>120</v>
      </c>
    </row>
    <row r="12" spans="1:17" s="19" customFormat="1" ht="17.45" customHeight="1">
      <c r="A12" s="24">
        <f>'विद्य्र्थ्याची माहिती'!A12</f>
        <v>3</v>
      </c>
      <c r="B12" s="25">
        <f>'विद्य्र्थ्याची माहिती'!B12</f>
        <v>0</v>
      </c>
      <c r="C12" s="28">
        <v>7</v>
      </c>
      <c r="D12" s="28"/>
      <c r="E12" s="28"/>
      <c r="F12" s="28"/>
      <c r="G12" s="28"/>
      <c r="H12" s="28"/>
      <c r="I12" s="33">
        <f t="shared" si="0"/>
        <v>7</v>
      </c>
      <c r="J12" s="38">
        <f t="shared" si="1"/>
        <v>6</v>
      </c>
      <c r="K12" s="43">
        <f>RANK(J12,$J$10:$J$139,0)+COUNTIF($J$10:J12,J12)-1</f>
        <v>128</v>
      </c>
      <c r="L12" s="44" t="s">
        <v>84</v>
      </c>
      <c r="M12" s="44" t="s">
        <v>84</v>
      </c>
      <c r="N12" s="44" t="s">
        <v>84</v>
      </c>
      <c r="O12" s="33">
        <f t="shared" si="2"/>
        <v>1</v>
      </c>
      <c r="P12" s="42" t="str">
        <f t="shared" si="3"/>
        <v>F1</v>
      </c>
      <c r="Q12" s="23">
        <f t="shared" si="4"/>
        <v>120</v>
      </c>
    </row>
    <row r="13" spans="1:17" s="19" customFormat="1" ht="17.45" customHeight="1">
      <c r="A13" s="24">
        <f>'विद्य्र्थ्याची माहिती'!A13</f>
        <v>4</v>
      </c>
      <c r="B13" s="25">
        <f>'विद्य्र्थ्याची माहिती'!B13</f>
        <v>0</v>
      </c>
      <c r="C13" s="28">
        <v>8</v>
      </c>
      <c r="D13" s="28"/>
      <c r="E13" s="28"/>
      <c r="F13" s="28"/>
      <c r="G13" s="28"/>
      <c r="H13" s="28"/>
      <c r="I13" s="33">
        <f t="shared" si="0"/>
        <v>8</v>
      </c>
      <c r="J13" s="38">
        <f t="shared" si="1"/>
        <v>7</v>
      </c>
      <c r="K13" s="43">
        <f>RANK(J13,$J$10:$J$139,0)+COUNTIF($J$10:J13,J13)-1</f>
        <v>127</v>
      </c>
      <c r="L13" s="44" t="s">
        <v>84</v>
      </c>
      <c r="M13" s="44" t="s">
        <v>84</v>
      </c>
      <c r="N13" s="44" t="s">
        <v>84</v>
      </c>
      <c r="O13" s="33">
        <f t="shared" si="2"/>
        <v>1</v>
      </c>
      <c r="P13" s="42" t="str">
        <f t="shared" si="3"/>
        <v>F1</v>
      </c>
      <c r="Q13" s="23">
        <f t="shared" si="4"/>
        <v>120</v>
      </c>
    </row>
    <row r="14" spans="1:17" s="19" customFormat="1" ht="17.45" customHeight="1">
      <c r="A14" s="24">
        <f>'विद्य्र्थ्याची माहिती'!A14</f>
        <v>5</v>
      </c>
      <c r="B14" s="25">
        <f>'विद्य्र्थ्याची माहिती'!B14</f>
        <v>0</v>
      </c>
      <c r="C14" s="28">
        <v>9</v>
      </c>
      <c r="D14" s="28"/>
      <c r="E14" s="28"/>
      <c r="F14" s="28"/>
      <c r="G14" s="28"/>
      <c r="H14" s="28"/>
      <c r="I14" s="33">
        <f t="shared" si="0"/>
        <v>9</v>
      </c>
      <c r="J14" s="38">
        <f t="shared" si="1"/>
        <v>8</v>
      </c>
      <c r="K14" s="43">
        <f>RANK(J14,$J$10:$J$139,0)+COUNTIF($J$10:J14,J14)-1</f>
        <v>125</v>
      </c>
      <c r="L14" s="44" t="s">
        <v>84</v>
      </c>
      <c r="M14" s="44" t="s">
        <v>84</v>
      </c>
      <c r="N14" s="44" t="s">
        <v>84</v>
      </c>
      <c r="O14" s="33">
        <f t="shared" si="2"/>
        <v>1</v>
      </c>
      <c r="P14" s="42" t="str">
        <f t="shared" si="3"/>
        <v>F1</v>
      </c>
      <c r="Q14" s="23">
        <f t="shared" si="4"/>
        <v>120</v>
      </c>
    </row>
    <row r="15" spans="1:17" s="19" customFormat="1" ht="17.45" customHeight="1">
      <c r="A15" s="24">
        <f>'विद्य्र्थ्याची माहिती'!A15</f>
        <v>6</v>
      </c>
      <c r="B15" s="25">
        <f>'विद्य्र्थ्याची माहिती'!B15</f>
        <v>0</v>
      </c>
      <c r="C15" s="28">
        <v>10</v>
      </c>
      <c r="D15" s="28"/>
      <c r="E15" s="28"/>
      <c r="F15" s="28"/>
      <c r="G15" s="28"/>
      <c r="H15" s="28"/>
      <c r="I15" s="33">
        <f t="shared" si="0"/>
        <v>10</v>
      </c>
      <c r="J15" s="38">
        <f t="shared" si="1"/>
        <v>8</v>
      </c>
      <c r="K15" s="43">
        <f>RANK(J15,$J$10:$J$139,0)+COUNTIF($J$10:J15,J15)-1</f>
        <v>126</v>
      </c>
      <c r="L15" s="44" t="s">
        <v>84</v>
      </c>
      <c r="M15" s="44" t="s">
        <v>84</v>
      </c>
      <c r="N15" s="44" t="s">
        <v>84</v>
      </c>
      <c r="O15" s="33">
        <f t="shared" si="2"/>
        <v>1</v>
      </c>
      <c r="P15" s="42" t="str">
        <f t="shared" si="3"/>
        <v>F1</v>
      </c>
      <c r="Q15" s="23">
        <f t="shared" si="4"/>
        <v>120</v>
      </c>
    </row>
    <row r="16" spans="1:17" s="19" customFormat="1" ht="17.45" customHeight="1">
      <c r="A16" s="24">
        <f>'विद्य्र्थ्याची माहिती'!A16</f>
        <v>7</v>
      </c>
      <c r="B16" s="25">
        <f>'विद्य्र्थ्याची माहिती'!B16</f>
        <v>0</v>
      </c>
      <c r="C16" s="28">
        <v>11</v>
      </c>
      <c r="D16" s="28"/>
      <c r="E16" s="28"/>
      <c r="F16" s="28"/>
      <c r="G16" s="28"/>
      <c r="H16" s="28"/>
      <c r="I16" s="33">
        <f t="shared" si="0"/>
        <v>11</v>
      </c>
      <c r="J16" s="38">
        <f t="shared" si="1"/>
        <v>9</v>
      </c>
      <c r="K16" s="43">
        <f>RANK(J16,$J$10:$J$139,0)+COUNTIF($J$10:J16,J16)-1</f>
        <v>124</v>
      </c>
      <c r="L16" s="44" t="s">
        <v>84</v>
      </c>
      <c r="M16" s="44" t="s">
        <v>84</v>
      </c>
      <c r="N16" s="44" t="s">
        <v>84</v>
      </c>
      <c r="O16" s="33">
        <f t="shared" si="2"/>
        <v>1</v>
      </c>
      <c r="P16" s="42" t="str">
        <f t="shared" si="3"/>
        <v>F1</v>
      </c>
      <c r="Q16" s="23">
        <f t="shared" si="4"/>
        <v>120</v>
      </c>
    </row>
    <row r="17" spans="1:17" s="19" customFormat="1" ht="17.45" customHeight="1">
      <c r="A17" s="24">
        <f>'विद्य्र्थ्याची माहिती'!A17</f>
        <v>8</v>
      </c>
      <c r="B17" s="25">
        <f>'विद्य्र्थ्याची माहिती'!B17</f>
        <v>0</v>
      </c>
      <c r="C17" s="28">
        <v>12</v>
      </c>
      <c r="D17" s="28"/>
      <c r="E17" s="28"/>
      <c r="F17" s="28"/>
      <c r="G17" s="28"/>
      <c r="H17" s="28"/>
      <c r="I17" s="33">
        <f t="shared" si="0"/>
        <v>12</v>
      </c>
      <c r="J17" s="38">
        <f t="shared" si="1"/>
        <v>10</v>
      </c>
      <c r="K17" s="43">
        <f>RANK(J17,$J$10:$J$139,0)+COUNTIF($J$10:J17,J17)-1</f>
        <v>123</v>
      </c>
      <c r="L17" s="44" t="s">
        <v>84</v>
      </c>
      <c r="M17" s="44" t="s">
        <v>84</v>
      </c>
      <c r="N17" s="44" t="s">
        <v>84</v>
      </c>
      <c r="O17" s="33">
        <f t="shared" si="2"/>
        <v>1</v>
      </c>
      <c r="P17" s="42" t="str">
        <f t="shared" si="3"/>
        <v>F1</v>
      </c>
      <c r="Q17" s="23">
        <f t="shared" si="4"/>
        <v>120</v>
      </c>
    </row>
    <row r="18" spans="1:17" s="19" customFormat="1" ht="17.45" customHeight="1">
      <c r="A18" s="24">
        <f>'विद्य्र्थ्याची माहिती'!A18</f>
        <v>9</v>
      </c>
      <c r="B18" s="25">
        <f>'विद्य्र्थ्याची माहिती'!B18</f>
        <v>0</v>
      </c>
      <c r="C18" s="28">
        <v>13</v>
      </c>
      <c r="D18" s="28"/>
      <c r="E18" s="28"/>
      <c r="F18" s="28"/>
      <c r="G18" s="28"/>
      <c r="H18" s="28"/>
      <c r="I18" s="33">
        <f t="shared" si="0"/>
        <v>13</v>
      </c>
      <c r="J18" s="38">
        <f t="shared" si="1"/>
        <v>11</v>
      </c>
      <c r="K18" s="43">
        <f>RANK(J18,$J$10:$J$139,0)+COUNTIF($J$10:J18,J18)-1</f>
        <v>122</v>
      </c>
      <c r="L18" s="44" t="s">
        <v>84</v>
      </c>
      <c r="M18" s="44" t="s">
        <v>84</v>
      </c>
      <c r="N18" s="44" t="s">
        <v>84</v>
      </c>
      <c r="O18" s="33">
        <f t="shared" si="2"/>
        <v>1</v>
      </c>
      <c r="P18" s="42" t="str">
        <f t="shared" si="3"/>
        <v>F1</v>
      </c>
      <c r="Q18" s="23">
        <f t="shared" si="4"/>
        <v>120</v>
      </c>
    </row>
    <row r="19" spans="1:17" s="19" customFormat="1" ht="17.45" customHeight="1">
      <c r="A19" s="24">
        <f>'विद्य्र्थ्याची माहिती'!A19</f>
        <v>10</v>
      </c>
      <c r="B19" s="25">
        <f>'विद्य्र्थ्याची माहिती'!B19</f>
        <v>0</v>
      </c>
      <c r="C19" s="28">
        <v>14</v>
      </c>
      <c r="D19" s="28"/>
      <c r="E19" s="28"/>
      <c r="F19" s="28"/>
      <c r="G19" s="28"/>
      <c r="H19" s="28"/>
      <c r="I19" s="33">
        <f t="shared" si="0"/>
        <v>14</v>
      </c>
      <c r="J19" s="38">
        <f t="shared" si="1"/>
        <v>12</v>
      </c>
      <c r="K19" s="43">
        <f>RANK(J19,$J$10:$J$139,0)+COUNTIF($J$10:J19,J19)-1</f>
        <v>121</v>
      </c>
      <c r="L19" s="44" t="s">
        <v>84</v>
      </c>
      <c r="M19" s="44" t="s">
        <v>84</v>
      </c>
      <c r="N19" s="44" t="s">
        <v>84</v>
      </c>
      <c r="O19" s="33">
        <f t="shared" si="2"/>
        <v>0</v>
      </c>
      <c r="P19" s="42" t="str">
        <f t="shared" si="3"/>
        <v>Pass</v>
      </c>
      <c r="Q19" s="23">
        <f t="shared" si="4"/>
        <v>120</v>
      </c>
    </row>
    <row r="20" spans="1:17" s="19" customFormat="1" ht="17.45" customHeight="1">
      <c r="A20" s="24">
        <f>'विद्य्र्थ्याची माहिती'!A20</f>
        <v>11</v>
      </c>
      <c r="B20" s="25">
        <f>'विद्य्र्थ्याची माहिती'!B20</f>
        <v>0</v>
      </c>
      <c r="C20" s="28">
        <v>15</v>
      </c>
      <c r="D20" s="28"/>
      <c r="E20" s="28"/>
      <c r="F20" s="28"/>
      <c r="G20" s="28"/>
      <c r="H20" s="28"/>
      <c r="I20" s="33">
        <f t="shared" si="0"/>
        <v>15</v>
      </c>
      <c r="J20" s="38">
        <f t="shared" si="1"/>
        <v>13</v>
      </c>
      <c r="K20" s="43">
        <f>RANK(J20,$J$10:$J$139,0)+COUNTIF($J$10:J20,J20)-1</f>
        <v>119</v>
      </c>
      <c r="L20" s="44" t="s">
        <v>84</v>
      </c>
      <c r="M20" s="44" t="s">
        <v>84</v>
      </c>
      <c r="N20" s="44" t="s">
        <v>84</v>
      </c>
      <c r="O20" s="33">
        <f t="shared" si="2"/>
        <v>0</v>
      </c>
      <c r="P20" s="32" t="str">
        <f t="shared" si="3"/>
        <v>Pass</v>
      </c>
      <c r="Q20" s="23">
        <f t="shared" si="4"/>
        <v>120</v>
      </c>
    </row>
    <row r="21" spans="1:17" s="19" customFormat="1" ht="17.45" customHeight="1">
      <c r="A21" s="24">
        <f>'विद्य्र्थ्याची माहिती'!A21</f>
        <v>12</v>
      </c>
      <c r="B21" s="25">
        <f>'विद्य्र्थ्याची माहिती'!B21</f>
        <v>0</v>
      </c>
      <c r="C21" s="28">
        <v>16</v>
      </c>
      <c r="D21" s="28"/>
      <c r="E21" s="28"/>
      <c r="F21" s="28"/>
      <c r="G21" s="28"/>
      <c r="H21" s="28"/>
      <c r="I21" s="33">
        <f t="shared" si="0"/>
        <v>16</v>
      </c>
      <c r="J21" s="38">
        <f t="shared" si="1"/>
        <v>13</v>
      </c>
      <c r="K21" s="43">
        <f>RANK(J21,$J$10:$J$139,0)+COUNTIF($J$10:J21,J21)-1</f>
        <v>120</v>
      </c>
      <c r="L21" s="44" t="s">
        <v>84</v>
      </c>
      <c r="M21" s="44" t="s">
        <v>84</v>
      </c>
      <c r="N21" s="44" t="s">
        <v>84</v>
      </c>
      <c r="O21" s="33">
        <f t="shared" si="2"/>
        <v>0</v>
      </c>
      <c r="P21" s="42" t="str">
        <f t="shared" si="3"/>
        <v>Pass</v>
      </c>
      <c r="Q21" s="23">
        <f t="shared" si="4"/>
        <v>120</v>
      </c>
    </row>
    <row r="22" spans="1:17" s="19" customFormat="1" ht="17.45" customHeight="1">
      <c r="A22" s="24">
        <f>'विद्य्र्थ्याची माहिती'!A22</f>
        <v>13</v>
      </c>
      <c r="B22" s="25">
        <f>'विद्य्र्थ्याची माहिती'!B22</f>
        <v>0</v>
      </c>
      <c r="C22" s="28">
        <v>17</v>
      </c>
      <c r="D22" s="28"/>
      <c r="E22" s="28"/>
      <c r="F22" s="28"/>
      <c r="G22" s="28"/>
      <c r="H22" s="28"/>
      <c r="I22" s="33">
        <f t="shared" si="0"/>
        <v>17</v>
      </c>
      <c r="J22" s="38">
        <f t="shared" si="1"/>
        <v>14</v>
      </c>
      <c r="K22" s="43">
        <f>RANK(J22,$J$10:$J$139,0)+COUNTIF($J$10:J22,J22)-1</f>
        <v>118</v>
      </c>
      <c r="L22" s="44" t="s">
        <v>84</v>
      </c>
      <c r="M22" s="44" t="s">
        <v>84</v>
      </c>
      <c r="N22" s="44" t="s">
        <v>84</v>
      </c>
      <c r="O22" s="33">
        <f t="shared" si="2"/>
        <v>0</v>
      </c>
      <c r="P22" s="42" t="str">
        <f t="shared" si="3"/>
        <v>Pass</v>
      </c>
      <c r="Q22" s="23">
        <f t="shared" si="4"/>
        <v>120</v>
      </c>
    </row>
    <row r="23" spans="1:17" s="19" customFormat="1" ht="17.45" customHeight="1">
      <c r="A23" s="24">
        <f>'विद्य्र्थ्याची माहिती'!A23</f>
        <v>14</v>
      </c>
      <c r="B23" s="25">
        <f>'विद्य्र्थ्याची माहिती'!B23</f>
        <v>0</v>
      </c>
      <c r="C23" s="28">
        <v>18</v>
      </c>
      <c r="D23" s="28"/>
      <c r="E23" s="28"/>
      <c r="F23" s="28"/>
      <c r="G23" s="28"/>
      <c r="H23" s="28"/>
      <c r="I23" s="33">
        <f t="shared" si="0"/>
        <v>18</v>
      </c>
      <c r="J23" s="38">
        <f t="shared" si="1"/>
        <v>15</v>
      </c>
      <c r="K23" s="43">
        <f>RANK(J23,$J$10:$J$139,0)+COUNTIF($J$10:J23,J23)-1</f>
        <v>117</v>
      </c>
      <c r="L23" s="44" t="s">
        <v>84</v>
      </c>
      <c r="M23" s="44" t="s">
        <v>84</v>
      </c>
      <c r="N23" s="44" t="s">
        <v>84</v>
      </c>
      <c r="O23" s="33">
        <f t="shared" si="2"/>
        <v>0</v>
      </c>
      <c r="P23" s="42" t="str">
        <f t="shared" si="3"/>
        <v>Pass</v>
      </c>
      <c r="Q23" s="23">
        <f t="shared" si="4"/>
        <v>120</v>
      </c>
    </row>
    <row r="24" spans="1:17" s="19" customFormat="1" ht="17.45" customHeight="1">
      <c r="A24" s="24">
        <f>'विद्य्र्थ्याची माहिती'!A24</f>
        <v>15</v>
      </c>
      <c r="B24" s="25">
        <f>'विद्य्र्थ्याची माहिती'!B24</f>
        <v>0</v>
      </c>
      <c r="C24" s="28">
        <v>19</v>
      </c>
      <c r="D24" s="28"/>
      <c r="E24" s="28"/>
      <c r="F24" s="28"/>
      <c r="G24" s="28"/>
      <c r="H24" s="28"/>
      <c r="I24" s="33">
        <f t="shared" si="0"/>
        <v>19</v>
      </c>
      <c r="J24" s="38">
        <f t="shared" si="1"/>
        <v>16</v>
      </c>
      <c r="K24" s="43">
        <f>RANK(J24,$J$10:$J$139,0)+COUNTIF($J$10:J24,J24)-1</f>
        <v>116</v>
      </c>
      <c r="L24" s="44" t="s">
        <v>84</v>
      </c>
      <c r="M24" s="44" t="s">
        <v>84</v>
      </c>
      <c r="N24" s="44" t="s">
        <v>84</v>
      </c>
      <c r="O24" s="33">
        <f t="shared" si="2"/>
        <v>0</v>
      </c>
      <c r="P24" s="42" t="str">
        <f t="shared" si="3"/>
        <v>Pass</v>
      </c>
      <c r="Q24" s="23">
        <f t="shared" si="4"/>
        <v>120</v>
      </c>
    </row>
    <row r="25" spans="1:17" s="19" customFormat="1" ht="17.45" customHeight="1">
      <c r="A25" s="24">
        <f>'विद्य्र्थ्याची माहिती'!A25</f>
        <v>16</v>
      </c>
      <c r="B25" s="25">
        <f>'विद्य्र्थ्याची माहिती'!B25</f>
        <v>0</v>
      </c>
      <c r="C25" s="28">
        <v>20</v>
      </c>
      <c r="D25" s="28"/>
      <c r="E25" s="28"/>
      <c r="F25" s="28"/>
      <c r="G25" s="28"/>
      <c r="H25" s="28"/>
      <c r="I25" s="33">
        <f t="shared" si="0"/>
        <v>20</v>
      </c>
      <c r="J25" s="38">
        <f t="shared" si="1"/>
        <v>17</v>
      </c>
      <c r="K25" s="43">
        <f>RANK(J25,$J$10:$J$139,0)+COUNTIF($J$10:J25,J25)-1</f>
        <v>115</v>
      </c>
      <c r="L25" s="44" t="s">
        <v>84</v>
      </c>
      <c r="M25" s="44" t="s">
        <v>84</v>
      </c>
      <c r="N25" s="44" t="s">
        <v>84</v>
      </c>
      <c r="O25" s="33">
        <f t="shared" si="2"/>
        <v>0</v>
      </c>
      <c r="P25" s="42" t="str">
        <f t="shared" si="3"/>
        <v>Pass</v>
      </c>
      <c r="Q25" s="23">
        <f t="shared" si="4"/>
        <v>120</v>
      </c>
    </row>
    <row r="26" spans="1:17" s="19" customFormat="1" ht="17.45" customHeight="1">
      <c r="A26" s="24">
        <f>'विद्य्र्थ्याची माहिती'!A26</f>
        <v>17</v>
      </c>
      <c r="B26" s="25">
        <f>'विद्य्र्थ्याची माहिती'!B26</f>
        <v>0</v>
      </c>
      <c r="C26" s="28">
        <v>21</v>
      </c>
      <c r="D26" s="28"/>
      <c r="E26" s="28"/>
      <c r="F26" s="28"/>
      <c r="G26" s="28"/>
      <c r="H26" s="28"/>
      <c r="I26" s="33">
        <f t="shared" si="0"/>
        <v>21</v>
      </c>
      <c r="J26" s="38">
        <f t="shared" si="1"/>
        <v>18</v>
      </c>
      <c r="K26" s="43">
        <f>RANK(J26,$J$10:$J$139,0)+COUNTIF($J$10:J26,J26)-1</f>
        <v>113</v>
      </c>
      <c r="L26" s="44" t="s">
        <v>84</v>
      </c>
      <c r="M26" s="44" t="s">
        <v>84</v>
      </c>
      <c r="N26" s="44" t="s">
        <v>84</v>
      </c>
      <c r="O26" s="33">
        <f t="shared" si="2"/>
        <v>0</v>
      </c>
      <c r="P26" s="42" t="str">
        <f t="shared" si="3"/>
        <v>Pass</v>
      </c>
      <c r="Q26" s="23">
        <f t="shared" si="4"/>
        <v>120</v>
      </c>
    </row>
    <row r="27" spans="1:17" s="19" customFormat="1" ht="17.45" customHeight="1">
      <c r="A27" s="24">
        <f>'विद्य्र्थ्याची माहिती'!A27</f>
        <v>18</v>
      </c>
      <c r="B27" s="25">
        <f>'विद्य्र्थ्याची माहिती'!B27</f>
        <v>0</v>
      </c>
      <c r="C27" s="28">
        <v>22</v>
      </c>
      <c r="D27" s="28"/>
      <c r="E27" s="28"/>
      <c r="F27" s="28"/>
      <c r="G27" s="28"/>
      <c r="H27" s="28"/>
      <c r="I27" s="33">
        <f t="shared" si="0"/>
        <v>22</v>
      </c>
      <c r="J27" s="38">
        <f t="shared" si="1"/>
        <v>18</v>
      </c>
      <c r="K27" s="43">
        <f>RANK(J27,$J$10:$J$139,0)+COUNTIF($J$10:J27,J27)-1</f>
        <v>114</v>
      </c>
      <c r="L27" s="44" t="s">
        <v>84</v>
      </c>
      <c r="M27" s="44" t="s">
        <v>84</v>
      </c>
      <c r="N27" s="44" t="s">
        <v>84</v>
      </c>
      <c r="O27" s="33">
        <f t="shared" si="2"/>
        <v>0</v>
      </c>
      <c r="P27" s="42" t="str">
        <f t="shared" si="3"/>
        <v>Pass</v>
      </c>
      <c r="Q27" s="23">
        <f t="shared" si="4"/>
        <v>120</v>
      </c>
    </row>
    <row r="28" spans="1:17" s="19" customFormat="1" ht="17.45" customHeight="1">
      <c r="A28" s="24">
        <f>'विद्य्र्थ्याची माहिती'!A28</f>
        <v>19</v>
      </c>
      <c r="B28" s="25">
        <f>'विद्य्र्थ्याची माहिती'!B28</f>
        <v>0</v>
      </c>
      <c r="C28" s="28">
        <v>23</v>
      </c>
      <c r="D28" s="28"/>
      <c r="E28" s="28"/>
      <c r="F28" s="28"/>
      <c r="G28" s="28"/>
      <c r="H28" s="28"/>
      <c r="I28" s="33">
        <f t="shared" si="0"/>
        <v>23</v>
      </c>
      <c r="J28" s="38">
        <f t="shared" si="1"/>
        <v>19</v>
      </c>
      <c r="K28" s="43">
        <f>RANK(J28,$J$10:$J$139,0)+COUNTIF($J$10:J28,J28)-1</f>
        <v>112</v>
      </c>
      <c r="L28" s="44" t="s">
        <v>84</v>
      </c>
      <c r="M28" s="44" t="s">
        <v>84</v>
      </c>
      <c r="N28" s="44" t="s">
        <v>84</v>
      </c>
      <c r="O28" s="33">
        <f t="shared" si="2"/>
        <v>0</v>
      </c>
      <c r="P28" s="42" t="str">
        <f t="shared" si="3"/>
        <v>Pass</v>
      </c>
      <c r="Q28" s="23">
        <f t="shared" si="4"/>
        <v>120</v>
      </c>
    </row>
    <row r="29" spans="1:17" s="19" customFormat="1" ht="17.45" customHeight="1">
      <c r="A29" s="24">
        <f>'विद्य्र्थ्याची माहिती'!A29</f>
        <v>20</v>
      </c>
      <c r="B29" s="25">
        <f>'विद्य्र्थ्याची माहिती'!B29</f>
        <v>0</v>
      </c>
      <c r="C29" s="28">
        <v>24</v>
      </c>
      <c r="D29" s="28"/>
      <c r="E29" s="28"/>
      <c r="F29" s="28"/>
      <c r="G29" s="28"/>
      <c r="H29" s="28"/>
      <c r="I29" s="33">
        <f t="shared" si="0"/>
        <v>24</v>
      </c>
      <c r="J29" s="38">
        <f t="shared" si="1"/>
        <v>20</v>
      </c>
      <c r="K29" s="43">
        <f>RANK(J29,$J$10:$J$139,0)+COUNTIF($J$10:J29,J29)-1</f>
        <v>111</v>
      </c>
      <c r="L29" s="44" t="s">
        <v>84</v>
      </c>
      <c r="M29" s="44" t="s">
        <v>84</v>
      </c>
      <c r="N29" s="44" t="s">
        <v>84</v>
      </c>
      <c r="O29" s="33">
        <f t="shared" si="2"/>
        <v>0</v>
      </c>
      <c r="P29" s="42" t="str">
        <f t="shared" si="3"/>
        <v>Pass</v>
      </c>
      <c r="Q29" s="23">
        <f t="shared" si="4"/>
        <v>120</v>
      </c>
    </row>
    <row r="30" spans="1:17" s="19" customFormat="1" ht="17.45" customHeight="1">
      <c r="A30" s="24">
        <f>'विद्य्र्थ्याची माहिती'!A30</f>
        <v>21</v>
      </c>
      <c r="B30" s="25">
        <f>'विद्य्र्थ्याची माहिती'!B30</f>
        <v>0</v>
      </c>
      <c r="C30" s="28">
        <v>25</v>
      </c>
      <c r="D30" s="28"/>
      <c r="E30" s="28"/>
      <c r="F30" s="28"/>
      <c r="G30" s="28"/>
      <c r="H30" s="28"/>
      <c r="I30" s="33">
        <f t="shared" si="0"/>
        <v>25</v>
      </c>
      <c r="J30" s="38">
        <f t="shared" si="1"/>
        <v>21</v>
      </c>
      <c r="K30" s="43">
        <f>RANK(J30,$J$10:$J$139,0)+COUNTIF($J$10:J30,J30)-1</f>
        <v>110</v>
      </c>
      <c r="L30" s="44" t="s">
        <v>84</v>
      </c>
      <c r="M30" s="44" t="s">
        <v>84</v>
      </c>
      <c r="N30" s="44" t="s">
        <v>84</v>
      </c>
      <c r="O30" s="33">
        <f t="shared" si="2"/>
        <v>0</v>
      </c>
      <c r="P30" s="42" t="str">
        <f t="shared" si="3"/>
        <v>Pass</v>
      </c>
      <c r="Q30" s="23">
        <f t="shared" si="4"/>
        <v>120</v>
      </c>
    </row>
    <row r="31" spans="1:17" s="19" customFormat="1" ht="17.45" customHeight="1">
      <c r="A31" s="24">
        <f>'विद्य्र्थ्याची माहिती'!A31</f>
        <v>22</v>
      </c>
      <c r="B31" s="25">
        <f>'विद्य्र्थ्याची माहिती'!B31</f>
        <v>0</v>
      </c>
      <c r="C31" s="28">
        <v>26</v>
      </c>
      <c r="D31" s="28"/>
      <c r="E31" s="28"/>
      <c r="F31" s="28"/>
      <c r="G31" s="28"/>
      <c r="H31" s="28"/>
      <c r="I31" s="33">
        <f t="shared" si="0"/>
        <v>26</v>
      </c>
      <c r="J31" s="38">
        <f t="shared" si="1"/>
        <v>22</v>
      </c>
      <c r="K31" s="43">
        <f>RANK(J31,$J$10:$J$139,0)+COUNTIF($J$10:J31,J31)-1</f>
        <v>109</v>
      </c>
      <c r="L31" s="44" t="s">
        <v>84</v>
      </c>
      <c r="M31" s="44" t="s">
        <v>84</v>
      </c>
      <c r="N31" s="44" t="s">
        <v>84</v>
      </c>
      <c r="O31" s="33">
        <f t="shared" si="2"/>
        <v>0</v>
      </c>
      <c r="P31" s="42" t="str">
        <f t="shared" si="3"/>
        <v>Pass</v>
      </c>
      <c r="Q31" s="23">
        <f t="shared" si="4"/>
        <v>120</v>
      </c>
    </row>
    <row r="32" spans="1:17" s="19" customFormat="1" ht="17.45" customHeight="1">
      <c r="A32" s="24">
        <f>'विद्य्र्थ्याची माहिती'!A32</f>
        <v>23</v>
      </c>
      <c r="B32" s="25">
        <f>'विद्य्र्थ्याची माहिती'!B32</f>
        <v>0</v>
      </c>
      <c r="C32" s="28">
        <v>27</v>
      </c>
      <c r="D32" s="28"/>
      <c r="E32" s="28"/>
      <c r="F32" s="28"/>
      <c r="G32" s="28"/>
      <c r="H32" s="28"/>
      <c r="I32" s="33">
        <f t="shared" si="0"/>
        <v>27</v>
      </c>
      <c r="J32" s="38">
        <f t="shared" si="1"/>
        <v>23</v>
      </c>
      <c r="K32" s="43">
        <f>RANK(J32,$J$10:$J$139,0)+COUNTIF($J$10:J32,J32)-1</f>
        <v>107</v>
      </c>
      <c r="L32" s="44" t="s">
        <v>84</v>
      </c>
      <c r="M32" s="44" t="s">
        <v>84</v>
      </c>
      <c r="N32" s="44" t="s">
        <v>84</v>
      </c>
      <c r="O32" s="33">
        <f t="shared" si="2"/>
        <v>0</v>
      </c>
      <c r="P32" s="42" t="str">
        <f t="shared" si="3"/>
        <v>Pass</v>
      </c>
      <c r="Q32" s="23">
        <f t="shared" si="4"/>
        <v>120</v>
      </c>
    </row>
    <row r="33" spans="1:17" s="19" customFormat="1" ht="17.45" customHeight="1">
      <c r="A33" s="24">
        <f>'विद्य्र्थ्याची माहिती'!A33</f>
        <v>24</v>
      </c>
      <c r="B33" s="25">
        <f>'विद्य्र्थ्याची माहिती'!B33</f>
        <v>0</v>
      </c>
      <c r="C33" s="28">
        <v>28</v>
      </c>
      <c r="D33" s="28"/>
      <c r="E33" s="28"/>
      <c r="F33" s="28"/>
      <c r="G33" s="28"/>
      <c r="H33" s="28"/>
      <c r="I33" s="33">
        <f t="shared" si="0"/>
        <v>28</v>
      </c>
      <c r="J33" s="38">
        <f t="shared" si="1"/>
        <v>23</v>
      </c>
      <c r="K33" s="43">
        <f>RANK(J33,$J$10:$J$139,0)+COUNTIF($J$10:J33,J33)-1</f>
        <v>108</v>
      </c>
      <c r="L33" s="44" t="s">
        <v>84</v>
      </c>
      <c r="M33" s="44" t="s">
        <v>84</v>
      </c>
      <c r="N33" s="44" t="s">
        <v>84</v>
      </c>
      <c r="O33" s="33">
        <f t="shared" si="2"/>
        <v>0</v>
      </c>
      <c r="P33" s="42" t="str">
        <f t="shared" si="3"/>
        <v>Pass</v>
      </c>
      <c r="Q33" s="23">
        <f t="shared" si="4"/>
        <v>120</v>
      </c>
    </row>
    <row r="34" spans="1:17" s="19" customFormat="1" ht="17.45" customHeight="1">
      <c r="A34" s="24">
        <f>'विद्य्र्थ्याची माहिती'!A34</f>
        <v>25</v>
      </c>
      <c r="B34" s="25">
        <f>'विद्य्र्थ्याची माहिती'!B34</f>
        <v>0</v>
      </c>
      <c r="C34" s="28">
        <v>29</v>
      </c>
      <c r="D34" s="28"/>
      <c r="E34" s="28"/>
      <c r="F34" s="28"/>
      <c r="G34" s="28"/>
      <c r="H34" s="28"/>
      <c r="I34" s="33">
        <f t="shared" si="0"/>
        <v>29</v>
      </c>
      <c r="J34" s="38">
        <f t="shared" si="1"/>
        <v>24</v>
      </c>
      <c r="K34" s="43">
        <f>RANK(J34,$J$10:$J$139,0)+COUNTIF($J$10:J34,J34)-1</f>
        <v>106</v>
      </c>
      <c r="L34" s="44" t="s">
        <v>84</v>
      </c>
      <c r="M34" s="44" t="s">
        <v>84</v>
      </c>
      <c r="N34" s="44" t="s">
        <v>84</v>
      </c>
      <c r="O34" s="33">
        <f t="shared" si="2"/>
        <v>0</v>
      </c>
      <c r="P34" s="42" t="str">
        <f t="shared" si="3"/>
        <v>Pass</v>
      </c>
      <c r="Q34" s="23">
        <f t="shared" si="4"/>
        <v>120</v>
      </c>
    </row>
    <row r="35" spans="1:17" s="19" customFormat="1" ht="17.45" customHeight="1">
      <c r="A35" s="24">
        <f>'विद्य्र्थ्याची माहिती'!A35</f>
        <v>26</v>
      </c>
      <c r="B35" s="25">
        <f>'विद्य्र्थ्याची माहिती'!B35</f>
        <v>0</v>
      </c>
      <c r="C35" s="28">
        <v>30</v>
      </c>
      <c r="D35" s="28"/>
      <c r="E35" s="28"/>
      <c r="F35" s="28"/>
      <c r="G35" s="28"/>
      <c r="H35" s="28"/>
      <c r="I35" s="33">
        <f t="shared" si="0"/>
        <v>30</v>
      </c>
      <c r="J35" s="38">
        <f t="shared" si="1"/>
        <v>25</v>
      </c>
      <c r="K35" s="43">
        <f>RANK(J35,$J$10:$J$139,0)+COUNTIF($J$10:J35,J35)-1</f>
        <v>105</v>
      </c>
      <c r="L35" s="44" t="s">
        <v>84</v>
      </c>
      <c r="M35" s="44" t="s">
        <v>84</v>
      </c>
      <c r="N35" s="44" t="s">
        <v>84</v>
      </c>
      <c r="O35" s="33">
        <f t="shared" si="2"/>
        <v>0</v>
      </c>
      <c r="P35" s="42" t="str">
        <f t="shared" si="3"/>
        <v>Pass</v>
      </c>
      <c r="Q35" s="23">
        <f t="shared" si="4"/>
        <v>120</v>
      </c>
    </row>
    <row r="36" spans="1:17" s="19" customFormat="1" ht="17.45" customHeight="1">
      <c r="A36" s="24">
        <f>'विद्य्र्थ्याची माहिती'!A36</f>
        <v>27</v>
      </c>
      <c r="B36" s="25">
        <f>'विद्य्र्थ्याची माहिती'!B36</f>
        <v>0</v>
      </c>
      <c r="C36" s="28">
        <v>31</v>
      </c>
      <c r="D36" s="28"/>
      <c r="E36" s="28"/>
      <c r="F36" s="28"/>
      <c r="G36" s="28"/>
      <c r="H36" s="28"/>
      <c r="I36" s="33">
        <f t="shared" si="0"/>
        <v>31</v>
      </c>
      <c r="J36" s="38">
        <f t="shared" si="1"/>
        <v>26</v>
      </c>
      <c r="K36" s="43">
        <f>RANK(J36,$J$10:$J$139,0)+COUNTIF($J$10:J36,J36)-1</f>
        <v>104</v>
      </c>
      <c r="L36" s="44" t="s">
        <v>84</v>
      </c>
      <c r="M36" s="44" t="s">
        <v>84</v>
      </c>
      <c r="N36" s="44" t="s">
        <v>84</v>
      </c>
      <c r="O36" s="33">
        <f t="shared" si="2"/>
        <v>0</v>
      </c>
      <c r="P36" s="42" t="str">
        <f t="shared" si="3"/>
        <v>Pass</v>
      </c>
      <c r="Q36" s="23">
        <f t="shared" si="4"/>
        <v>120</v>
      </c>
    </row>
    <row r="37" spans="1:17" s="19" customFormat="1" ht="17.45" customHeight="1">
      <c r="A37" s="24">
        <f>'विद्य्र्थ्याची माहिती'!A37</f>
        <v>28</v>
      </c>
      <c r="B37" s="25">
        <f>'विद्य्र्थ्याची माहिती'!B37</f>
        <v>0</v>
      </c>
      <c r="C37" s="28">
        <v>32</v>
      </c>
      <c r="D37" s="28"/>
      <c r="E37" s="28"/>
      <c r="F37" s="28"/>
      <c r="G37" s="28"/>
      <c r="H37" s="28"/>
      <c r="I37" s="33">
        <f t="shared" si="0"/>
        <v>32</v>
      </c>
      <c r="J37" s="38">
        <f t="shared" si="1"/>
        <v>27</v>
      </c>
      <c r="K37" s="43">
        <f>RANK(J37,$J$10:$J$139,0)+COUNTIF($J$10:J37,J37)-1</f>
        <v>103</v>
      </c>
      <c r="L37" s="44" t="s">
        <v>84</v>
      </c>
      <c r="M37" s="44" t="s">
        <v>84</v>
      </c>
      <c r="N37" s="44" t="s">
        <v>84</v>
      </c>
      <c r="O37" s="33">
        <f t="shared" si="2"/>
        <v>0</v>
      </c>
      <c r="P37" s="42" t="str">
        <f t="shared" si="3"/>
        <v>Pass</v>
      </c>
      <c r="Q37" s="23">
        <f t="shared" si="4"/>
        <v>120</v>
      </c>
    </row>
    <row r="38" spans="1:17" s="19" customFormat="1" ht="17.45" customHeight="1">
      <c r="A38" s="24">
        <f>'विद्य्र्थ्याची माहिती'!A38</f>
        <v>29</v>
      </c>
      <c r="B38" s="25">
        <f>'विद्य्र्थ्याची माहिती'!B38</f>
        <v>0</v>
      </c>
      <c r="C38" s="28">
        <v>33</v>
      </c>
      <c r="D38" s="28"/>
      <c r="E38" s="28"/>
      <c r="F38" s="28"/>
      <c r="G38" s="28"/>
      <c r="H38" s="28"/>
      <c r="I38" s="33">
        <f t="shared" si="0"/>
        <v>33</v>
      </c>
      <c r="J38" s="38">
        <f t="shared" si="1"/>
        <v>28</v>
      </c>
      <c r="K38" s="43">
        <f>RANK(J38,$J$10:$J$139,0)+COUNTIF($J$10:J38,J38)-1</f>
        <v>101</v>
      </c>
      <c r="L38" s="44" t="s">
        <v>84</v>
      </c>
      <c r="M38" s="44" t="s">
        <v>84</v>
      </c>
      <c r="N38" s="44" t="s">
        <v>84</v>
      </c>
      <c r="O38" s="33">
        <f t="shared" si="2"/>
        <v>0</v>
      </c>
      <c r="P38" s="42" t="str">
        <f t="shared" si="3"/>
        <v>Pass</v>
      </c>
      <c r="Q38" s="23">
        <f t="shared" si="4"/>
        <v>120</v>
      </c>
    </row>
    <row r="39" spans="1:17" s="19" customFormat="1" ht="17.45" customHeight="1">
      <c r="A39" s="24">
        <f>'विद्य्र्थ्याची माहिती'!A39</f>
        <v>30</v>
      </c>
      <c r="B39" s="25">
        <f>'विद्य्र्थ्याची माहिती'!B39</f>
        <v>0</v>
      </c>
      <c r="C39" s="28">
        <v>34</v>
      </c>
      <c r="D39" s="28"/>
      <c r="E39" s="28"/>
      <c r="F39" s="28"/>
      <c r="G39" s="28"/>
      <c r="H39" s="28"/>
      <c r="I39" s="33">
        <f t="shared" si="0"/>
        <v>34</v>
      </c>
      <c r="J39" s="38">
        <f t="shared" si="1"/>
        <v>28</v>
      </c>
      <c r="K39" s="43">
        <f>RANK(J39,$J$10:$J$139,0)+COUNTIF($J$10:J39,J39)-1</f>
        <v>102</v>
      </c>
      <c r="L39" s="44" t="s">
        <v>84</v>
      </c>
      <c r="M39" s="44" t="s">
        <v>84</v>
      </c>
      <c r="N39" s="44" t="s">
        <v>84</v>
      </c>
      <c r="O39" s="33">
        <f t="shared" si="2"/>
        <v>0</v>
      </c>
      <c r="P39" s="42" t="str">
        <f t="shared" si="3"/>
        <v>Pass</v>
      </c>
      <c r="Q39" s="23">
        <f t="shared" si="4"/>
        <v>120</v>
      </c>
    </row>
    <row r="40" spans="1:17" s="19" customFormat="1" ht="17.45" customHeight="1">
      <c r="A40" s="24">
        <f>'विद्य्र्थ्याची माहिती'!A40</f>
        <v>31</v>
      </c>
      <c r="B40" s="25">
        <f>'विद्य्र्थ्याची माहिती'!B40</f>
        <v>0</v>
      </c>
      <c r="C40" s="28">
        <v>35</v>
      </c>
      <c r="D40" s="28"/>
      <c r="E40" s="28"/>
      <c r="F40" s="28"/>
      <c r="G40" s="28"/>
      <c r="H40" s="28"/>
      <c r="I40" s="33">
        <f t="shared" si="0"/>
        <v>35</v>
      </c>
      <c r="J40" s="38">
        <f t="shared" si="1"/>
        <v>29</v>
      </c>
      <c r="K40" s="43">
        <f>RANK(J40,$J$10:$J$139,0)+COUNTIF($J$10:J40,J40)-1</f>
        <v>100</v>
      </c>
      <c r="L40" s="44" t="s">
        <v>84</v>
      </c>
      <c r="M40" s="44" t="s">
        <v>84</v>
      </c>
      <c r="N40" s="44" t="s">
        <v>84</v>
      </c>
      <c r="O40" s="33">
        <f t="shared" si="2"/>
        <v>0</v>
      </c>
      <c r="P40" s="42" t="str">
        <f t="shared" si="3"/>
        <v>Pass</v>
      </c>
      <c r="Q40" s="23">
        <f t="shared" si="4"/>
        <v>120</v>
      </c>
    </row>
    <row r="41" spans="1:17" s="19" customFormat="1" ht="17.45" customHeight="1">
      <c r="A41" s="24">
        <f>'विद्य्र्थ्याची माहिती'!A41</f>
        <v>32</v>
      </c>
      <c r="B41" s="25">
        <f>'विद्य्र्थ्याची माहिती'!B41</f>
        <v>0</v>
      </c>
      <c r="C41" s="28">
        <v>36</v>
      </c>
      <c r="D41" s="28"/>
      <c r="E41" s="28"/>
      <c r="F41" s="28"/>
      <c r="G41" s="28"/>
      <c r="H41" s="28"/>
      <c r="I41" s="33">
        <f t="shared" si="0"/>
        <v>36</v>
      </c>
      <c r="J41" s="38">
        <f t="shared" si="1"/>
        <v>30</v>
      </c>
      <c r="K41" s="43">
        <f>RANK(J41,$J$10:$J$139,0)+COUNTIF($J$10:J41,J41)-1</f>
        <v>99</v>
      </c>
      <c r="L41" s="44" t="s">
        <v>84</v>
      </c>
      <c r="M41" s="44" t="s">
        <v>84</v>
      </c>
      <c r="N41" s="44" t="s">
        <v>84</v>
      </c>
      <c r="O41" s="33">
        <f t="shared" si="2"/>
        <v>0</v>
      </c>
      <c r="P41" s="42" t="str">
        <f t="shared" si="3"/>
        <v>Pass</v>
      </c>
      <c r="Q41" s="23">
        <f t="shared" si="4"/>
        <v>120</v>
      </c>
    </row>
    <row r="42" spans="1:17" s="19" customFormat="1" ht="17.45" customHeight="1">
      <c r="A42" s="24">
        <f>'विद्य्र्थ्याची माहिती'!A42</f>
        <v>33</v>
      </c>
      <c r="B42" s="25">
        <f>'विद्य्र्थ्याची माहिती'!B42</f>
        <v>0</v>
      </c>
      <c r="C42" s="28">
        <v>37</v>
      </c>
      <c r="D42" s="28"/>
      <c r="E42" s="28"/>
      <c r="F42" s="28"/>
      <c r="G42" s="28"/>
      <c r="H42" s="28"/>
      <c r="I42" s="33">
        <f t="shared" si="0"/>
        <v>37</v>
      </c>
      <c r="J42" s="38">
        <f t="shared" si="1"/>
        <v>31</v>
      </c>
      <c r="K42" s="43">
        <f>RANK(J42,$J$10:$J$139,0)+COUNTIF($J$10:J42,J42)-1</f>
        <v>98</v>
      </c>
      <c r="L42" s="44" t="s">
        <v>84</v>
      </c>
      <c r="M42" s="44" t="s">
        <v>84</v>
      </c>
      <c r="N42" s="44" t="s">
        <v>84</v>
      </c>
      <c r="O42" s="33">
        <f t="shared" si="2"/>
        <v>0</v>
      </c>
      <c r="P42" s="42" t="str">
        <f t="shared" si="3"/>
        <v>Pass</v>
      </c>
      <c r="Q42" s="23">
        <f t="shared" si="4"/>
        <v>120</v>
      </c>
    </row>
    <row r="43" spans="1:17" s="19" customFormat="1" ht="17.45" customHeight="1">
      <c r="A43" s="24">
        <f>'विद्य्र्थ्याची माहिती'!A43</f>
        <v>34</v>
      </c>
      <c r="B43" s="25">
        <f>'विद्य्र्थ्याची माहिती'!B43</f>
        <v>0</v>
      </c>
      <c r="C43" s="28">
        <v>38</v>
      </c>
      <c r="D43" s="28"/>
      <c r="E43" s="28"/>
      <c r="F43" s="28"/>
      <c r="G43" s="28"/>
      <c r="H43" s="28"/>
      <c r="I43" s="33">
        <f t="shared" si="0"/>
        <v>38</v>
      </c>
      <c r="J43" s="38">
        <f t="shared" si="1"/>
        <v>32</v>
      </c>
      <c r="K43" s="43">
        <f>RANK(J43,$J$10:$J$139,0)+COUNTIF($J$10:J43,J43)-1</f>
        <v>97</v>
      </c>
      <c r="L43" s="44" t="s">
        <v>84</v>
      </c>
      <c r="M43" s="44" t="s">
        <v>84</v>
      </c>
      <c r="N43" s="44" t="s">
        <v>84</v>
      </c>
      <c r="O43" s="33">
        <f t="shared" si="2"/>
        <v>0</v>
      </c>
      <c r="P43" s="42" t="str">
        <f t="shared" si="3"/>
        <v>Pass</v>
      </c>
      <c r="Q43" s="23">
        <f t="shared" si="4"/>
        <v>120</v>
      </c>
    </row>
    <row r="44" spans="1:17" s="19" customFormat="1" ht="17.45" customHeight="1">
      <c r="A44" s="24">
        <f>'विद्य्र्थ्याची माहिती'!A44</f>
        <v>35</v>
      </c>
      <c r="B44" s="25">
        <f>'विद्य्र्थ्याची माहिती'!B44</f>
        <v>0</v>
      </c>
      <c r="C44" s="28">
        <v>39</v>
      </c>
      <c r="D44" s="28"/>
      <c r="E44" s="28"/>
      <c r="F44" s="28"/>
      <c r="G44" s="28"/>
      <c r="H44" s="28"/>
      <c r="I44" s="33">
        <f t="shared" si="0"/>
        <v>39</v>
      </c>
      <c r="J44" s="38">
        <f t="shared" si="1"/>
        <v>33</v>
      </c>
      <c r="K44" s="43">
        <f>RANK(J44,$J$10:$J$139,0)+COUNTIF($J$10:J44,J44)-1</f>
        <v>95</v>
      </c>
      <c r="L44" s="44" t="s">
        <v>84</v>
      </c>
      <c r="M44" s="44" t="s">
        <v>84</v>
      </c>
      <c r="N44" s="44" t="s">
        <v>84</v>
      </c>
      <c r="O44" s="33">
        <f t="shared" si="2"/>
        <v>0</v>
      </c>
      <c r="P44" s="42" t="str">
        <f t="shared" si="3"/>
        <v>Pass</v>
      </c>
      <c r="Q44" s="23">
        <f t="shared" si="4"/>
        <v>120</v>
      </c>
    </row>
    <row r="45" spans="1:17" s="19" customFormat="1" ht="17.45" customHeight="1">
      <c r="A45" s="24">
        <f>'विद्य्र्थ्याची माहिती'!A45</f>
        <v>36</v>
      </c>
      <c r="B45" s="25">
        <f>'विद्य्र्थ्याची माहिती'!B45</f>
        <v>0</v>
      </c>
      <c r="C45" s="28">
        <v>40</v>
      </c>
      <c r="D45" s="28"/>
      <c r="E45" s="28"/>
      <c r="F45" s="28"/>
      <c r="G45" s="28"/>
      <c r="H45" s="28"/>
      <c r="I45" s="33">
        <f t="shared" si="0"/>
        <v>40</v>
      </c>
      <c r="J45" s="38">
        <f t="shared" si="1"/>
        <v>33</v>
      </c>
      <c r="K45" s="43">
        <f>RANK(J45,$J$10:$J$139,0)+COUNTIF($J$10:J45,J45)-1</f>
        <v>96</v>
      </c>
      <c r="L45" s="44" t="s">
        <v>84</v>
      </c>
      <c r="M45" s="44" t="s">
        <v>84</v>
      </c>
      <c r="N45" s="44" t="s">
        <v>84</v>
      </c>
      <c r="O45" s="33">
        <f t="shared" si="2"/>
        <v>0</v>
      </c>
      <c r="P45" s="42" t="str">
        <f t="shared" si="3"/>
        <v>Pass</v>
      </c>
      <c r="Q45" s="23">
        <f t="shared" si="4"/>
        <v>120</v>
      </c>
    </row>
    <row r="46" spans="1:17" s="19" customFormat="1" ht="17.45" customHeight="1">
      <c r="A46" s="24">
        <f>'विद्य्र्थ्याची माहिती'!A46</f>
        <v>37</v>
      </c>
      <c r="B46" s="25">
        <f>'विद्य्र्थ्याची माहिती'!B46</f>
        <v>0</v>
      </c>
      <c r="C46" s="28">
        <v>41</v>
      </c>
      <c r="D46" s="28"/>
      <c r="E46" s="28"/>
      <c r="F46" s="28"/>
      <c r="G46" s="28"/>
      <c r="H46" s="28"/>
      <c r="I46" s="33">
        <f t="shared" si="0"/>
        <v>41</v>
      </c>
      <c r="J46" s="38">
        <f t="shared" si="1"/>
        <v>34</v>
      </c>
      <c r="K46" s="43">
        <f>RANK(J46,$J$10:$J$139,0)+COUNTIF($J$10:J46,J46)-1</f>
        <v>94</v>
      </c>
      <c r="L46" s="44" t="s">
        <v>84</v>
      </c>
      <c r="M46" s="44" t="s">
        <v>84</v>
      </c>
      <c r="N46" s="44" t="s">
        <v>84</v>
      </c>
      <c r="O46" s="33">
        <f t="shared" si="2"/>
        <v>0</v>
      </c>
      <c r="P46" s="42" t="str">
        <f t="shared" si="3"/>
        <v>Pass</v>
      </c>
      <c r="Q46" s="23">
        <f t="shared" si="4"/>
        <v>120</v>
      </c>
    </row>
    <row r="47" spans="1:17" s="19" customFormat="1" ht="17.45" customHeight="1">
      <c r="A47" s="24">
        <f>'विद्य्र्थ्याची माहिती'!A47</f>
        <v>38</v>
      </c>
      <c r="B47" s="25">
        <f>'विद्य्र्थ्याची माहिती'!B47</f>
        <v>0</v>
      </c>
      <c r="C47" s="28">
        <v>42</v>
      </c>
      <c r="D47" s="28"/>
      <c r="E47" s="28"/>
      <c r="F47" s="28"/>
      <c r="G47" s="28"/>
      <c r="H47" s="28"/>
      <c r="I47" s="33">
        <f t="shared" si="0"/>
        <v>42</v>
      </c>
      <c r="J47" s="38">
        <f t="shared" si="1"/>
        <v>35</v>
      </c>
      <c r="K47" s="43">
        <f>RANK(J47,$J$10:$J$139,0)+COUNTIF($J$10:J47,J47)-1</f>
        <v>93</v>
      </c>
      <c r="L47" s="44" t="s">
        <v>84</v>
      </c>
      <c r="M47" s="44" t="s">
        <v>84</v>
      </c>
      <c r="N47" s="44" t="s">
        <v>84</v>
      </c>
      <c r="O47" s="33">
        <f t="shared" si="2"/>
        <v>0</v>
      </c>
      <c r="P47" s="42" t="str">
        <f t="shared" si="3"/>
        <v>Pass</v>
      </c>
      <c r="Q47" s="23">
        <f t="shared" si="4"/>
        <v>120</v>
      </c>
    </row>
    <row r="48" spans="1:17" s="19" customFormat="1" ht="17.45" customHeight="1">
      <c r="A48" s="24">
        <f>'विद्य्र्थ्याची माहिती'!A48</f>
        <v>39</v>
      </c>
      <c r="B48" s="25">
        <f>'विद्य्र्थ्याची माहिती'!B48</f>
        <v>0</v>
      </c>
      <c r="C48" s="28">
        <v>43</v>
      </c>
      <c r="D48" s="28"/>
      <c r="E48" s="28"/>
      <c r="F48" s="28"/>
      <c r="G48" s="28"/>
      <c r="H48" s="28"/>
      <c r="I48" s="33">
        <f t="shared" si="0"/>
        <v>43</v>
      </c>
      <c r="J48" s="38">
        <f t="shared" si="1"/>
        <v>36</v>
      </c>
      <c r="K48" s="43">
        <f>RANK(J48,$J$10:$J$139,0)+COUNTIF($J$10:J48,J48)-1</f>
        <v>92</v>
      </c>
      <c r="L48" s="44" t="s">
        <v>84</v>
      </c>
      <c r="M48" s="44" t="s">
        <v>84</v>
      </c>
      <c r="N48" s="44" t="s">
        <v>84</v>
      </c>
      <c r="O48" s="33">
        <f t="shared" si="2"/>
        <v>0</v>
      </c>
      <c r="P48" s="42" t="str">
        <f t="shared" si="3"/>
        <v>Pass</v>
      </c>
      <c r="Q48" s="23">
        <f t="shared" si="4"/>
        <v>120</v>
      </c>
    </row>
    <row r="49" spans="1:17" s="19" customFormat="1" ht="17.45" customHeight="1">
      <c r="A49" s="24">
        <f>'विद्य्र्थ्याची माहिती'!A49</f>
        <v>40</v>
      </c>
      <c r="B49" s="25">
        <f>'विद्य्र्थ्याची माहिती'!B49</f>
        <v>0</v>
      </c>
      <c r="C49" s="28">
        <v>44</v>
      </c>
      <c r="D49" s="28"/>
      <c r="E49" s="28"/>
      <c r="F49" s="28"/>
      <c r="G49" s="28"/>
      <c r="H49" s="28"/>
      <c r="I49" s="33">
        <f t="shared" si="0"/>
        <v>44</v>
      </c>
      <c r="J49" s="38">
        <f t="shared" si="1"/>
        <v>37</v>
      </c>
      <c r="K49" s="43">
        <f>RANK(J49,$J$10:$J$139,0)+COUNTIF($J$10:J49,J49)-1</f>
        <v>91</v>
      </c>
      <c r="L49" s="44" t="s">
        <v>84</v>
      </c>
      <c r="M49" s="44" t="s">
        <v>84</v>
      </c>
      <c r="N49" s="44" t="s">
        <v>84</v>
      </c>
      <c r="O49" s="33">
        <f t="shared" si="2"/>
        <v>0</v>
      </c>
      <c r="P49" s="42" t="str">
        <f t="shared" si="3"/>
        <v>Pass</v>
      </c>
      <c r="Q49" s="23">
        <f t="shared" si="4"/>
        <v>120</v>
      </c>
    </row>
    <row r="50" spans="1:17" s="19" customFormat="1" ht="17.45" customHeight="1">
      <c r="A50" s="24">
        <f>'विद्य्र्थ्याची माहिती'!A50</f>
        <v>41</v>
      </c>
      <c r="B50" s="25">
        <f>'विद्य्र्थ्याची माहिती'!B50</f>
        <v>0</v>
      </c>
      <c r="C50" s="28">
        <v>45</v>
      </c>
      <c r="D50" s="28"/>
      <c r="E50" s="28"/>
      <c r="F50" s="28"/>
      <c r="G50" s="28"/>
      <c r="H50" s="28"/>
      <c r="I50" s="33">
        <f t="shared" si="0"/>
        <v>45</v>
      </c>
      <c r="J50" s="38">
        <f t="shared" si="1"/>
        <v>38</v>
      </c>
      <c r="K50" s="43">
        <f>RANK(J50,$J$10:$J$139,0)+COUNTIF($J$10:J50,J50)-1</f>
        <v>89</v>
      </c>
      <c r="L50" s="44" t="s">
        <v>84</v>
      </c>
      <c r="M50" s="44" t="s">
        <v>84</v>
      </c>
      <c r="N50" s="44" t="s">
        <v>84</v>
      </c>
      <c r="O50" s="33">
        <f t="shared" si="2"/>
        <v>0</v>
      </c>
      <c r="P50" s="42" t="str">
        <f t="shared" si="3"/>
        <v>Pass</v>
      </c>
      <c r="Q50" s="23">
        <f t="shared" si="4"/>
        <v>120</v>
      </c>
    </row>
    <row r="51" spans="1:17" s="19" customFormat="1" ht="17.45" customHeight="1">
      <c r="A51" s="24">
        <f>'विद्य्र्थ्याची माहिती'!A51</f>
        <v>42</v>
      </c>
      <c r="B51" s="25">
        <f>'विद्य्र्थ्याची माहिती'!B51</f>
        <v>0</v>
      </c>
      <c r="C51" s="28">
        <v>46</v>
      </c>
      <c r="D51" s="28"/>
      <c r="E51" s="28"/>
      <c r="F51" s="28"/>
      <c r="G51" s="28"/>
      <c r="H51" s="28"/>
      <c r="I51" s="33">
        <f t="shared" si="0"/>
        <v>46</v>
      </c>
      <c r="J51" s="38">
        <f t="shared" si="1"/>
        <v>38</v>
      </c>
      <c r="K51" s="43">
        <f>RANK(J51,$J$10:$J$139,0)+COUNTIF($J$10:J51,J51)-1</f>
        <v>90</v>
      </c>
      <c r="L51" s="44" t="s">
        <v>84</v>
      </c>
      <c r="M51" s="44" t="s">
        <v>84</v>
      </c>
      <c r="N51" s="44" t="s">
        <v>84</v>
      </c>
      <c r="O51" s="33">
        <f t="shared" si="2"/>
        <v>0</v>
      </c>
      <c r="P51" s="42" t="str">
        <f t="shared" si="3"/>
        <v>Pass</v>
      </c>
      <c r="Q51" s="23">
        <f t="shared" si="4"/>
        <v>120</v>
      </c>
    </row>
    <row r="52" spans="1:17" s="19" customFormat="1" ht="17.45" customHeight="1">
      <c r="A52" s="24">
        <f>'विद्य्र्थ्याची माहिती'!A52</f>
        <v>43</v>
      </c>
      <c r="B52" s="25">
        <f>'विद्य्र्थ्याची माहिती'!B52</f>
        <v>0</v>
      </c>
      <c r="C52" s="28">
        <v>47</v>
      </c>
      <c r="D52" s="28"/>
      <c r="E52" s="28"/>
      <c r="F52" s="28"/>
      <c r="G52" s="28"/>
      <c r="H52" s="28"/>
      <c r="I52" s="33">
        <f t="shared" si="0"/>
        <v>47</v>
      </c>
      <c r="J52" s="38">
        <f t="shared" si="1"/>
        <v>39</v>
      </c>
      <c r="K52" s="43">
        <f>RANK(J52,$J$10:$J$139,0)+COUNTIF($J$10:J52,J52)-1</f>
        <v>88</v>
      </c>
      <c r="L52" s="44" t="s">
        <v>84</v>
      </c>
      <c r="M52" s="44" t="s">
        <v>84</v>
      </c>
      <c r="N52" s="44" t="s">
        <v>84</v>
      </c>
      <c r="O52" s="33">
        <f t="shared" si="2"/>
        <v>0</v>
      </c>
      <c r="P52" s="42" t="str">
        <f t="shared" si="3"/>
        <v>Pass</v>
      </c>
      <c r="Q52" s="23">
        <f t="shared" si="4"/>
        <v>120</v>
      </c>
    </row>
    <row r="53" spans="1:17" s="19" customFormat="1" ht="17.45" customHeight="1">
      <c r="A53" s="24">
        <f>'विद्य्र्थ्याची माहिती'!A53</f>
        <v>44</v>
      </c>
      <c r="B53" s="25">
        <f>'विद्य्र्थ्याची माहिती'!B53</f>
        <v>0</v>
      </c>
      <c r="C53" s="28">
        <v>48</v>
      </c>
      <c r="D53" s="28"/>
      <c r="E53" s="28"/>
      <c r="F53" s="28"/>
      <c r="G53" s="28"/>
      <c r="H53" s="28"/>
      <c r="I53" s="33">
        <f t="shared" si="0"/>
        <v>48</v>
      </c>
      <c r="J53" s="38">
        <f t="shared" si="1"/>
        <v>40</v>
      </c>
      <c r="K53" s="43">
        <f>RANK(J53,$J$10:$J$139,0)+COUNTIF($J$10:J53,J53)-1</f>
        <v>87</v>
      </c>
      <c r="L53" s="44" t="s">
        <v>84</v>
      </c>
      <c r="M53" s="44" t="s">
        <v>84</v>
      </c>
      <c r="N53" s="44" t="s">
        <v>84</v>
      </c>
      <c r="O53" s="33">
        <f t="shared" si="2"/>
        <v>0</v>
      </c>
      <c r="P53" s="42" t="str">
        <f t="shared" si="3"/>
        <v>Pass</v>
      </c>
      <c r="Q53" s="23">
        <f t="shared" si="4"/>
        <v>120</v>
      </c>
    </row>
    <row r="54" spans="1:17" s="19" customFormat="1" ht="17.45" customHeight="1">
      <c r="A54" s="24">
        <f>'विद्य्र्थ्याची माहिती'!A54</f>
        <v>45</v>
      </c>
      <c r="B54" s="25">
        <f>'विद्य्र्थ्याची माहिती'!B54</f>
        <v>0</v>
      </c>
      <c r="C54" s="28">
        <v>49</v>
      </c>
      <c r="D54" s="28"/>
      <c r="E54" s="28"/>
      <c r="F54" s="28"/>
      <c r="G54" s="28"/>
      <c r="H54" s="28"/>
      <c r="I54" s="33">
        <f t="shared" si="0"/>
        <v>49</v>
      </c>
      <c r="J54" s="38">
        <f t="shared" si="1"/>
        <v>41</v>
      </c>
      <c r="K54" s="43">
        <f>RANK(J54,$J$10:$J$139,0)+COUNTIF($J$10:J54,J54)-1</f>
        <v>86</v>
      </c>
      <c r="L54" s="44" t="s">
        <v>84</v>
      </c>
      <c r="M54" s="44" t="s">
        <v>84</v>
      </c>
      <c r="N54" s="44" t="s">
        <v>84</v>
      </c>
      <c r="O54" s="33">
        <f t="shared" si="2"/>
        <v>0</v>
      </c>
      <c r="P54" s="42" t="str">
        <f t="shared" si="3"/>
        <v>Pass</v>
      </c>
      <c r="Q54" s="23">
        <f t="shared" si="4"/>
        <v>120</v>
      </c>
    </row>
    <row r="55" spans="1:17" s="19" customFormat="1" ht="17.45" customHeight="1">
      <c r="A55" s="24">
        <f>'विद्य्र्थ्याची माहिती'!A55</f>
        <v>46</v>
      </c>
      <c r="B55" s="25">
        <f>'विद्य्र्थ्याची माहिती'!B55</f>
        <v>0</v>
      </c>
      <c r="C55" s="28">
        <v>50</v>
      </c>
      <c r="D55" s="28"/>
      <c r="E55" s="28"/>
      <c r="F55" s="28"/>
      <c r="G55" s="28"/>
      <c r="H55" s="28"/>
      <c r="I55" s="33">
        <f t="shared" si="0"/>
        <v>50</v>
      </c>
      <c r="J55" s="38">
        <f t="shared" si="1"/>
        <v>42</v>
      </c>
      <c r="K55" s="43">
        <f>RANK(J55,$J$10:$J$139,0)+COUNTIF($J$10:J55,J55)-1</f>
        <v>85</v>
      </c>
      <c r="L55" s="44" t="s">
        <v>84</v>
      </c>
      <c r="M55" s="44" t="s">
        <v>84</v>
      </c>
      <c r="N55" s="44" t="s">
        <v>84</v>
      </c>
      <c r="O55" s="33">
        <f t="shared" si="2"/>
        <v>0</v>
      </c>
      <c r="P55" s="42" t="str">
        <f t="shared" si="3"/>
        <v>Pass</v>
      </c>
      <c r="Q55" s="23">
        <f t="shared" si="4"/>
        <v>120</v>
      </c>
    </row>
    <row r="56" spans="1:17" s="19" customFormat="1" ht="17.45" customHeight="1">
      <c r="A56" s="24">
        <f>'विद्य्र्थ्याची माहिती'!A56</f>
        <v>47</v>
      </c>
      <c r="B56" s="25">
        <f>'विद्य्र्थ्याची माहिती'!B56</f>
        <v>0</v>
      </c>
      <c r="C56" s="28">
        <v>51</v>
      </c>
      <c r="D56" s="28"/>
      <c r="E56" s="28"/>
      <c r="F56" s="28"/>
      <c r="G56" s="28"/>
      <c r="H56" s="28"/>
      <c r="I56" s="33">
        <f t="shared" si="0"/>
        <v>51</v>
      </c>
      <c r="J56" s="38">
        <f t="shared" si="1"/>
        <v>43</v>
      </c>
      <c r="K56" s="43">
        <f>RANK(J56,$J$10:$J$139,0)+COUNTIF($J$10:J56,J56)-1</f>
        <v>83</v>
      </c>
      <c r="L56" s="44" t="s">
        <v>84</v>
      </c>
      <c r="M56" s="44" t="s">
        <v>84</v>
      </c>
      <c r="N56" s="44" t="s">
        <v>84</v>
      </c>
      <c r="O56" s="33">
        <f t="shared" si="2"/>
        <v>0</v>
      </c>
      <c r="P56" s="42" t="str">
        <f t="shared" si="3"/>
        <v>Pass</v>
      </c>
      <c r="Q56" s="23">
        <f t="shared" si="4"/>
        <v>120</v>
      </c>
    </row>
    <row r="57" spans="1:17" s="19" customFormat="1" ht="17.45" customHeight="1">
      <c r="A57" s="24">
        <f>'विद्य्र्थ्याची माहिती'!A57</f>
        <v>48</v>
      </c>
      <c r="B57" s="25">
        <f>'विद्य्र्थ्याची माहिती'!B57</f>
        <v>0</v>
      </c>
      <c r="C57" s="28">
        <v>52</v>
      </c>
      <c r="D57" s="28"/>
      <c r="E57" s="28"/>
      <c r="F57" s="28"/>
      <c r="G57" s="28"/>
      <c r="H57" s="28"/>
      <c r="I57" s="33">
        <f t="shared" si="0"/>
        <v>52</v>
      </c>
      <c r="J57" s="38">
        <f t="shared" si="1"/>
        <v>43</v>
      </c>
      <c r="K57" s="43">
        <f>RANK(J57,$J$10:$J$139,0)+COUNTIF($J$10:J57,J57)-1</f>
        <v>84</v>
      </c>
      <c r="L57" s="44" t="s">
        <v>84</v>
      </c>
      <c r="M57" s="44" t="s">
        <v>84</v>
      </c>
      <c r="N57" s="44" t="s">
        <v>84</v>
      </c>
      <c r="O57" s="33">
        <f t="shared" si="2"/>
        <v>0</v>
      </c>
      <c r="P57" s="42" t="str">
        <f t="shared" si="3"/>
        <v>Pass</v>
      </c>
      <c r="Q57" s="23">
        <f t="shared" si="4"/>
        <v>120</v>
      </c>
    </row>
    <row r="58" spans="1:17" s="19" customFormat="1" ht="17.45" customHeight="1">
      <c r="A58" s="24">
        <f>'विद्य्र्थ्याची माहिती'!A58</f>
        <v>49</v>
      </c>
      <c r="B58" s="25">
        <f>'विद्य्र्थ्याची माहिती'!B58</f>
        <v>0</v>
      </c>
      <c r="C58" s="28">
        <v>53</v>
      </c>
      <c r="D58" s="28"/>
      <c r="E58" s="28"/>
      <c r="F58" s="28"/>
      <c r="G58" s="28"/>
      <c r="H58" s="28"/>
      <c r="I58" s="33">
        <f t="shared" si="0"/>
        <v>53</v>
      </c>
      <c r="J58" s="38">
        <f t="shared" si="1"/>
        <v>44</v>
      </c>
      <c r="K58" s="43">
        <f>RANK(J58,$J$10:$J$139,0)+COUNTIF($J$10:J58,J58)-1</f>
        <v>82</v>
      </c>
      <c r="L58" s="44" t="s">
        <v>84</v>
      </c>
      <c r="M58" s="44" t="s">
        <v>84</v>
      </c>
      <c r="N58" s="44" t="s">
        <v>84</v>
      </c>
      <c r="O58" s="33">
        <f t="shared" si="2"/>
        <v>0</v>
      </c>
      <c r="P58" s="42" t="str">
        <f t="shared" si="3"/>
        <v>Pass</v>
      </c>
      <c r="Q58" s="23">
        <f t="shared" si="4"/>
        <v>120</v>
      </c>
    </row>
    <row r="59" spans="1:17" s="19" customFormat="1" ht="17.45" customHeight="1">
      <c r="A59" s="24">
        <f>'विद्य्र्थ्याची माहिती'!A59</f>
        <v>50</v>
      </c>
      <c r="B59" s="25">
        <f>'विद्य्र्थ्याची माहिती'!B59</f>
        <v>0</v>
      </c>
      <c r="C59" s="28">
        <v>54</v>
      </c>
      <c r="D59" s="28"/>
      <c r="E59" s="28"/>
      <c r="F59" s="28"/>
      <c r="G59" s="28"/>
      <c r="H59" s="28"/>
      <c r="I59" s="33">
        <f t="shared" si="0"/>
        <v>54</v>
      </c>
      <c r="J59" s="38">
        <f t="shared" si="1"/>
        <v>45</v>
      </c>
      <c r="K59" s="43">
        <f>RANK(J59,$J$10:$J$139,0)+COUNTIF($J$10:J59,J59)-1</f>
        <v>81</v>
      </c>
      <c r="L59" s="44" t="s">
        <v>84</v>
      </c>
      <c r="M59" s="44" t="s">
        <v>84</v>
      </c>
      <c r="N59" s="44" t="s">
        <v>84</v>
      </c>
      <c r="O59" s="33">
        <f t="shared" si="2"/>
        <v>0</v>
      </c>
      <c r="P59" s="42" t="str">
        <f t="shared" si="3"/>
        <v>Pass</v>
      </c>
      <c r="Q59" s="23">
        <f t="shared" si="4"/>
        <v>120</v>
      </c>
    </row>
    <row r="60" spans="1:17" s="19" customFormat="1" ht="17.45" customHeight="1">
      <c r="A60" s="24">
        <f>'विद्य्र्थ्याची माहिती'!A60</f>
        <v>51</v>
      </c>
      <c r="B60" s="25">
        <f>'विद्य्र्थ्याची माहिती'!B60</f>
        <v>0</v>
      </c>
      <c r="C60" s="28">
        <v>55</v>
      </c>
      <c r="D60" s="28"/>
      <c r="E60" s="28"/>
      <c r="F60" s="28"/>
      <c r="G60" s="28"/>
      <c r="H60" s="28"/>
      <c r="I60" s="33">
        <f t="shared" si="0"/>
        <v>55</v>
      </c>
      <c r="J60" s="38">
        <f t="shared" si="1"/>
        <v>46</v>
      </c>
      <c r="K60" s="43">
        <f>RANK(J60,$J$10:$J$139,0)+COUNTIF($J$10:J60,J60)-1</f>
        <v>80</v>
      </c>
      <c r="L60" s="44" t="s">
        <v>84</v>
      </c>
      <c r="M60" s="44" t="s">
        <v>84</v>
      </c>
      <c r="N60" s="44" t="s">
        <v>84</v>
      </c>
      <c r="O60" s="33">
        <f t="shared" si="2"/>
        <v>0</v>
      </c>
      <c r="P60" s="42" t="str">
        <f t="shared" si="3"/>
        <v>Pass</v>
      </c>
      <c r="Q60" s="23">
        <f t="shared" si="4"/>
        <v>120</v>
      </c>
    </row>
    <row r="61" spans="1:17" s="19" customFormat="1" ht="17.45" customHeight="1">
      <c r="A61" s="24">
        <f>'विद्य्र्थ्याची माहिती'!A61</f>
        <v>52</v>
      </c>
      <c r="B61" s="25">
        <f>'विद्य्र्थ्याची माहिती'!B61</f>
        <v>0</v>
      </c>
      <c r="C61" s="28">
        <v>56</v>
      </c>
      <c r="D61" s="28"/>
      <c r="E61" s="28"/>
      <c r="F61" s="28"/>
      <c r="G61" s="28"/>
      <c r="H61" s="28"/>
      <c r="I61" s="33">
        <f t="shared" si="0"/>
        <v>56</v>
      </c>
      <c r="J61" s="38">
        <f t="shared" si="1"/>
        <v>47</v>
      </c>
      <c r="K61" s="43">
        <f>RANK(J61,$J$10:$J$139,0)+COUNTIF($J$10:J61,J61)-1</f>
        <v>79</v>
      </c>
      <c r="L61" s="44" t="s">
        <v>84</v>
      </c>
      <c r="M61" s="44" t="s">
        <v>84</v>
      </c>
      <c r="N61" s="44" t="s">
        <v>84</v>
      </c>
      <c r="O61" s="33">
        <f t="shared" si="2"/>
        <v>0</v>
      </c>
      <c r="P61" s="42" t="str">
        <f t="shared" si="3"/>
        <v>Pass</v>
      </c>
      <c r="Q61" s="23">
        <f t="shared" si="4"/>
        <v>120</v>
      </c>
    </row>
    <row r="62" spans="1:17" s="19" customFormat="1" ht="17.45" customHeight="1">
      <c r="A62" s="24">
        <f>'विद्य्र्थ्याची माहिती'!A62</f>
        <v>53</v>
      </c>
      <c r="B62" s="25">
        <f>'विद्य्र्थ्याची माहिती'!B62</f>
        <v>0</v>
      </c>
      <c r="C62" s="28">
        <v>57</v>
      </c>
      <c r="D62" s="28"/>
      <c r="E62" s="28"/>
      <c r="F62" s="28"/>
      <c r="G62" s="28"/>
      <c r="H62" s="28"/>
      <c r="I62" s="33">
        <f t="shared" si="0"/>
        <v>57</v>
      </c>
      <c r="J62" s="38">
        <f t="shared" si="1"/>
        <v>48</v>
      </c>
      <c r="K62" s="43">
        <f>RANK(J62,$J$10:$J$139,0)+COUNTIF($J$10:J62,J62)-1</f>
        <v>77</v>
      </c>
      <c r="L62" s="44" t="s">
        <v>84</v>
      </c>
      <c r="M62" s="44" t="s">
        <v>84</v>
      </c>
      <c r="N62" s="44" t="s">
        <v>84</v>
      </c>
      <c r="O62" s="33">
        <f t="shared" si="2"/>
        <v>0</v>
      </c>
      <c r="P62" s="42" t="str">
        <f t="shared" si="3"/>
        <v>Pass</v>
      </c>
      <c r="Q62" s="23">
        <f t="shared" si="4"/>
        <v>120</v>
      </c>
    </row>
    <row r="63" spans="1:17" s="19" customFormat="1" ht="17.45" customHeight="1">
      <c r="A63" s="24">
        <f>'विद्य्र्थ्याची माहिती'!A63</f>
        <v>54</v>
      </c>
      <c r="B63" s="25">
        <f>'विद्य्र्थ्याची माहिती'!B63</f>
        <v>0</v>
      </c>
      <c r="C63" s="28">
        <v>58</v>
      </c>
      <c r="D63" s="28"/>
      <c r="E63" s="28"/>
      <c r="F63" s="28"/>
      <c r="G63" s="28"/>
      <c r="H63" s="28"/>
      <c r="I63" s="33">
        <f t="shared" si="0"/>
        <v>58</v>
      </c>
      <c r="J63" s="38">
        <f t="shared" si="1"/>
        <v>48</v>
      </c>
      <c r="K63" s="43">
        <f>RANK(J63,$J$10:$J$139,0)+COUNTIF($J$10:J63,J63)-1</f>
        <v>78</v>
      </c>
      <c r="L63" s="44" t="s">
        <v>84</v>
      </c>
      <c r="M63" s="44" t="s">
        <v>84</v>
      </c>
      <c r="N63" s="44" t="s">
        <v>84</v>
      </c>
      <c r="O63" s="33">
        <f t="shared" si="2"/>
        <v>0</v>
      </c>
      <c r="P63" s="42" t="str">
        <f t="shared" si="3"/>
        <v>Pass</v>
      </c>
      <c r="Q63" s="23">
        <f t="shared" si="4"/>
        <v>120</v>
      </c>
    </row>
    <row r="64" spans="1:17" s="19" customFormat="1" ht="17.45" customHeight="1">
      <c r="A64" s="24">
        <f>'विद्य्र्थ्याची माहिती'!A64</f>
        <v>55</v>
      </c>
      <c r="B64" s="25">
        <f>'विद्य्र्थ्याची माहिती'!B64</f>
        <v>0</v>
      </c>
      <c r="C64" s="28">
        <v>59</v>
      </c>
      <c r="D64" s="28"/>
      <c r="E64" s="28"/>
      <c r="F64" s="28"/>
      <c r="G64" s="28"/>
      <c r="H64" s="28"/>
      <c r="I64" s="33">
        <f t="shared" si="0"/>
        <v>59</v>
      </c>
      <c r="J64" s="38">
        <f t="shared" si="1"/>
        <v>49</v>
      </c>
      <c r="K64" s="43">
        <f>RANK(J64,$J$10:$J$139,0)+COUNTIF($J$10:J64,J64)-1</f>
        <v>76</v>
      </c>
      <c r="L64" s="44" t="s">
        <v>84</v>
      </c>
      <c r="M64" s="44" t="s">
        <v>84</v>
      </c>
      <c r="N64" s="44" t="s">
        <v>84</v>
      </c>
      <c r="O64" s="33">
        <f t="shared" si="2"/>
        <v>0</v>
      </c>
      <c r="P64" s="42" t="str">
        <f t="shared" si="3"/>
        <v>Pass</v>
      </c>
      <c r="Q64" s="23">
        <f t="shared" si="4"/>
        <v>120</v>
      </c>
    </row>
    <row r="65" spans="1:17" s="19" customFormat="1" ht="17.45" customHeight="1">
      <c r="A65" s="24">
        <f>'विद्य्र्थ्याची माहिती'!A65</f>
        <v>56</v>
      </c>
      <c r="B65" s="25">
        <f>'विद्य्र्थ्याची माहिती'!B65</f>
        <v>0</v>
      </c>
      <c r="C65" s="28">
        <v>60</v>
      </c>
      <c r="D65" s="28"/>
      <c r="E65" s="28"/>
      <c r="F65" s="28"/>
      <c r="G65" s="28"/>
      <c r="H65" s="28"/>
      <c r="I65" s="33">
        <f t="shared" si="0"/>
        <v>60</v>
      </c>
      <c r="J65" s="38">
        <f t="shared" si="1"/>
        <v>50</v>
      </c>
      <c r="K65" s="43">
        <f>RANK(J65,$J$10:$J$139,0)+COUNTIF($J$10:J65,J65)-1</f>
        <v>75</v>
      </c>
      <c r="L65" s="44" t="s">
        <v>84</v>
      </c>
      <c r="M65" s="44" t="s">
        <v>84</v>
      </c>
      <c r="N65" s="44" t="s">
        <v>84</v>
      </c>
      <c r="O65" s="33">
        <f t="shared" si="2"/>
        <v>0</v>
      </c>
      <c r="P65" s="42" t="str">
        <f t="shared" si="3"/>
        <v>Pass</v>
      </c>
      <c r="Q65" s="23">
        <f t="shared" si="4"/>
        <v>120</v>
      </c>
    </row>
    <row r="66" spans="1:17" s="19" customFormat="1" ht="17.45" customHeight="1">
      <c r="A66" s="24">
        <f>'विद्य्र्थ्याची माहिती'!A66</f>
        <v>57</v>
      </c>
      <c r="B66" s="25">
        <f>'विद्य्र्थ्याची माहिती'!B66</f>
        <v>0</v>
      </c>
      <c r="C66" s="28">
        <v>61</v>
      </c>
      <c r="D66" s="28"/>
      <c r="E66" s="28"/>
      <c r="F66" s="28"/>
      <c r="G66" s="28"/>
      <c r="H66" s="28"/>
      <c r="I66" s="33">
        <f t="shared" si="0"/>
        <v>61</v>
      </c>
      <c r="J66" s="38">
        <f t="shared" si="1"/>
        <v>51</v>
      </c>
      <c r="K66" s="43">
        <f>RANK(J66,$J$10:$J$139,0)+COUNTIF($J$10:J66,J66)-1</f>
        <v>74</v>
      </c>
      <c r="L66" s="44" t="s">
        <v>84</v>
      </c>
      <c r="M66" s="44" t="s">
        <v>84</v>
      </c>
      <c r="N66" s="44" t="s">
        <v>84</v>
      </c>
      <c r="O66" s="33">
        <f t="shared" si="2"/>
        <v>0</v>
      </c>
      <c r="P66" s="42" t="str">
        <f t="shared" si="3"/>
        <v>Pass</v>
      </c>
      <c r="Q66" s="23">
        <f t="shared" si="4"/>
        <v>120</v>
      </c>
    </row>
    <row r="67" spans="1:17" s="19" customFormat="1" ht="17.45" customHeight="1">
      <c r="A67" s="24">
        <f>'विद्य्र्थ्याची माहिती'!A67</f>
        <v>58</v>
      </c>
      <c r="B67" s="25">
        <f>'विद्य्र्थ्याची माहिती'!B67</f>
        <v>0</v>
      </c>
      <c r="C67" s="28">
        <v>62</v>
      </c>
      <c r="D67" s="28"/>
      <c r="E67" s="28"/>
      <c r="F67" s="28"/>
      <c r="G67" s="28"/>
      <c r="H67" s="28"/>
      <c r="I67" s="33">
        <f t="shared" si="0"/>
        <v>62</v>
      </c>
      <c r="J67" s="38">
        <f t="shared" si="1"/>
        <v>52</v>
      </c>
      <c r="K67" s="43">
        <f>RANK(J67,$J$10:$J$139,0)+COUNTIF($J$10:J67,J67)-1</f>
        <v>73</v>
      </c>
      <c r="L67" s="44" t="s">
        <v>84</v>
      </c>
      <c r="M67" s="44" t="s">
        <v>84</v>
      </c>
      <c r="N67" s="44" t="s">
        <v>84</v>
      </c>
      <c r="O67" s="33">
        <f t="shared" si="2"/>
        <v>0</v>
      </c>
      <c r="P67" s="42" t="str">
        <f t="shared" si="3"/>
        <v>Pass</v>
      </c>
      <c r="Q67" s="23">
        <f t="shared" si="4"/>
        <v>120</v>
      </c>
    </row>
    <row r="68" spans="1:17" s="19" customFormat="1" ht="17.45" customHeight="1">
      <c r="A68" s="24">
        <f>'विद्य्र्थ्याची माहिती'!A68</f>
        <v>59</v>
      </c>
      <c r="B68" s="25">
        <f>'विद्य्र्थ्याची माहिती'!B68</f>
        <v>0</v>
      </c>
      <c r="C68" s="28">
        <v>63</v>
      </c>
      <c r="D68" s="28"/>
      <c r="E68" s="28"/>
      <c r="F68" s="28"/>
      <c r="G68" s="28"/>
      <c r="H68" s="28"/>
      <c r="I68" s="33">
        <f t="shared" si="0"/>
        <v>63</v>
      </c>
      <c r="J68" s="38">
        <f t="shared" si="1"/>
        <v>53</v>
      </c>
      <c r="K68" s="43">
        <f>RANK(J68,$J$10:$J$139,0)+COUNTIF($J$10:J68,J68)-1</f>
        <v>71</v>
      </c>
      <c r="L68" s="44" t="s">
        <v>84</v>
      </c>
      <c r="M68" s="44" t="s">
        <v>84</v>
      </c>
      <c r="N68" s="44" t="s">
        <v>84</v>
      </c>
      <c r="O68" s="33">
        <f t="shared" si="2"/>
        <v>0</v>
      </c>
      <c r="P68" s="42" t="str">
        <f t="shared" si="3"/>
        <v>Pass</v>
      </c>
      <c r="Q68" s="23">
        <f t="shared" si="4"/>
        <v>120</v>
      </c>
    </row>
    <row r="69" spans="1:17" s="19" customFormat="1" ht="17.45" customHeight="1">
      <c r="A69" s="24">
        <f>'विद्य्र्थ्याची माहिती'!A69</f>
        <v>60</v>
      </c>
      <c r="B69" s="25">
        <f>'विद्य्र्थ्याची माहिती'!B69</f>
        <v>0</v>
      </c>
      <c r="C69" s="28">
        <v>64</v>
      </c>
      <c r="D69" s="28"/>
      <c r="E69" s="28"/>
      <c r="F69" s="28"/>
      <c r="G69" s="28"/>
      <c r="H69" s="28"/>
      <c r="I69" s="33">
        <f t="shared" si="0"/>
        <v>64</v>
      </c>
      <c r="J69" s="38">
        <f t="shared" si="1"/>
        <v>53</v>
      </c>
      <c r="K69" s="43">
        <f>RANK(J69,$J$10:$J$139,0)+COUNTIF($J$10:J69,J69)-1</f>
        <v>72</v>
      </c>
      <c r="L69" s="44" t="s">
        <v>84</v>
      </c>
      <c r="M69" s="44" t="s">
        <v>84</v>
      </c>
      <c r="N69" s="44" t="s">
        <v>84</v>
      </c>
      <c r="O69" s="33">
        <f t="shared" si="2"/>
        <v>0</v>
      </c>
      <c r="P69" s="42" t="str">
        <f t="shared" si="3"/>
        <v>Pass</v>
      </c>
      <c r="Q69" s="23">
        <f t="shared" si="4"/>
        <v>120</v>
      </c>
    </row>
    <row r="70" spans="1:17" s="19" customFormat="1" ht="17.45" customHeight="1">
      <c r="A70" s="24" t="e">
        <f>'विद्य्र्थ्याची माहिती'!#REF!</f>
        <v>#REF!</v>
      </c>
      <c r="B70" s="25" t="e">
        <f>'विद्य्र्थ्याची माहिती'!#REF!</f>
        <v>#REF!</v>
      </c>
      <c r="C70" s="28">
        <v>65</v>
      </c>
      <c r="D70" s="28"/>
      <c r="E70" s="28"/>
      <c r="F70" s="28"/>
      <c r="G70" s="28"/>
      <c r="H70" s="28"/>
      <c r="I70" s="33">
        <f t="shared" si="0"/>
        <v>65</v>
      </c>
      <c r="J70" s="38">
        <f t="shared" si="1"/>
        <v>54</v>
      </c>
      <c r="K70" s="43">
        <f>RANK(J70,$J$10:$J$139,0)+COUNTIF($J$10:J70,J70)-1</f>
        <v>70</v>
      </c>
      <c r="L70" s="44" t="s">
        <v>84</v>
      </c>
      <c r="M70" s="44" t="s">
        <v>84</v>
      </c>
      <c r="N70" s="44" t="s">
        <v>84</v>
      </c>
      <c r="O70" s="33">
        <f t="shared" si="2"/>
        <v>0</v>
      </c>
      <c r="P70" s="42" t="str">
        <f t="shared" si="3"/>
        <v>Pass</v>
      </c>
      <c r="Q70" s="23">
        <f t="shared" si="4"/>
        <v>120</v>
      </c>
    </row>
    <row r="71" spans="1:17" s="19" customFormat="1" ht="17.45" customHeight="1">
      <c r="A71" s="24" t="e">
        <f>'विद्य्र्थ्याची माहिती'!#REF!</f>
        <v>#REF!</v>
      </c>
      <c r="B71" s="25" t="e">
        <f>'विद्य्र्थ्याची माहिती'!#REF!</f>
        <v>#REF!</v>
      </c>
      <c r="C71" s="28">
        <v>66</v>
      </c>
      <c r="D71" s="28"/>
      <c r="E71" s="28"/>
      <c r="F71" s="28"/>
      <c r="G71" s="28"/>
      <c r="H71" s="28"/>
      <c r="I71" s="33">
        <f t="shared" si="0"/>
        <v>66</v>
      </c>
      <c r="J71" s="38">
        <f t="shared" si="1"/>
        <v>55</v>
      </c>
      <c r="K71" s="43">
        <f>RANK(J71,$J$10:$J$139,0)+COUNTIF($J$10:J71,J71)-1</f>
        <v>69</v>
      </c>
      <c r="L71" s="44" t="s">
        <v>84</v>
      </c>
      <c r="M71" s="44" t="s">
        <v>84</v>
      </c>
      <c r="N71" s="44" t="s">
        <v>84</v>
      </c>
      <c r="O71" s="33">
        <f t="shared" si="2"/>
        <v>0</v>
      </c>
      <c r="P71" s="42" t="str">
        <f t="shared" si="3"/>
        <v>Pass</v>
      </c>
      <c r="Q71" s="23">
        <f t="shared" si="4"/>
        <v>120</v>
      </c>
    </row>
    <row r="72" spans="1:17" s="19" customFormat="1" ht="17.45" customHeight="1">
      <c r="A72" s="24" t="e">
        <f>'विद्य्र्थ्याची माहिती'!#REF!</f>
        <v>#REF!</v>
      </c>
      <c r="B72" s="25" t="e">
        <f>'विद्य्र्थ्याची माहिती'!#REF!</f>
        <v>#REF!</v>
      </c>
      <c r="C72" s="28">
        <v>67</v>
      </c>
      <c r="D72" s="28"/>
      <c r="E72" s="28"/>
      <c r="F72" s="28"/>
      <c r="G72" s="28"/>
      <c r="H72" s="28"/>
      <c r="I72" s="33">
        <f t="shared" si="0"/>
        <v>67</v>
      </c>
      <c r="J72" s="38">
        <f t="shared" si="1"/>
        <v>56</v>
      </c>
      <c r="K72" s="43">
        <f>RANK(J72,$J$10:$J$139,0)+COUNTIF($J$10:J72,J72)-1</f>
        <v>68</v>
      </c>
      <c r="L72" s="44" t="s">
        <v>84</v>
      </c>
      <c r="M72" s="44" t="s">
        <v>84</v>
      </c>
      <c r="N72" s="44" t="s">
        <v>84</v>
      </c>
      <c r="O72" s="33">
        <f t="shared" si="2"/>
        <v>0</v>
      </c>
      <c r="P72" s="42" t="str">
        <f t="shared" si="3"/>
        <v>Pass</v>
      </c>
      <c r="Q72" s="23">
        <f t="shared" si="4"/>
        <v>120</v>
      </c>
    </row>
    <row r="73" spans="1:17" s="19" customFormat="1" ht="17.45" customHeight="1">
      <c r="A73" s="24" t="e">
        <f>'विद्य्र्थ्याची माहिती'!#REF!</f>
        <v>#REF!</v>
      </c>
      <c r="B73" s="25" t="e">
        <f>'विद्य्र्थ्याची माहिती'!#REF!</f>
        <v>#REF!</v>
      </c>
      <c r="C73" s="28">
        <v>68</v>
      </c>
      <c r="D73" s="28"/>
      <c r="E73" s="28"/>
      <c r="F73" s="28"/>
      <c r="G73" s="28"/>
      <c r="H73" s="28"/>
      <c r="I73" s="33">
        <f t="shared" si="0"/>
        <v>68</v>
      </c>
      <c r="J73" s="38">
        <f t="shared" si="1"/>
        <v>57</v>
      </c>
      <c r="K73" s="43">
        <f>RANK(J73,$J$10:$J$139,0)+COUNTIF($J$10:J73,J73)-1</f>
        <v>67</v>
      </c>
      <c r="L73" s="44" t="s">
        <v>84</v>
      </c>
      <c r="M73" s="44" t="s">
        <v>84</v>
      </c>
      <c r="N73" s="44" t="s">
        <v>84</v>
      </c>
      <c r="O73" s="33">
        <f t="shared" si="2"/>
        <v>0</v>
      </c>
      <c r="P73" s="42" t="str">
        <f t="shared" si="3"/>
        <v>Pass</v>
      </c>
      <c r="Q73" s="23">
        <f t="shared" si="4"/>
        <v>120</v>
      </c>
    </row>
    <row r="74" spans="1:17" s="19" customFormat="1" ht="17.45" customHeight="1">
      <c r="A74" s="24" t="e">
        <f>'विद्य्र्थ्याची माहिती'!#REF!</f>
        <v>#REF!</v>
      </c>
      <c r="B74" s="25" t="e">
        <f>'विद्य्र्थ्याची माहिती'!#REF!</f>
        <v>#REF!</v>
      </c>
      <c r="C74" s="28">
        <v>69</v>
      </c>
      <c r="D74" s="28"/>
      <c r="E74" s="28"/>
      <c r="F74" s="28"/>
      <c r="G74" s="28"/>
      <c r="H74" s="28"/>
      <c r="I74" s="33">
        <f t="shared" si="0"/>
        <v>69</v>
      </c>
      <c r="J74" s="38">
        <f t="shared" ref="J74:J109" si="5">ROUND((I74/Q74)*100,0)</f>
        <v>58</v>
      </c>
      <c r="K74" s="43">
        <f>RANK(J74,$J$10:$J$139,0)+COUNTIF($J$10:J74,J74)-1</f>
        <v>65</v>
      </c>
      <c r="L74" s="44" t="s">
        <v>84</v>
      </c>
      <c r="M74" s="44" t="s">
        <v>84</v>
      </c>
      <c r="N74" s="44" t="s">
        <v>84</v>
      </c>
      <c r="O74" s="33">
        <f t="shared" si="2"/>
        <v>0</v>
      </c>
      <c r="P74" s="42" t="str">
        <f t="shared" si="3"/>
        <v>Pass</v>
      </c>
      <c r="Q74" s="23">
        <f t="shared" si="4"/>
        <v>120</v>
      </c>
    </row>
    <row r="75" spans="1:17" s="19" customFormat="1" ht="17.45" customHeight="1">
      <c r="A75" s="24" t="e">
        <f>'विद्य्र्थ्याची माहिती'!#REF!</f>
        <v>#REF!</v>
      </c>
      <c r="B75" s="25" t="e">
        <f>'विद्य्र्थ्याची माहिती'!#REF!</f>
        <v>#REF!</v>
      </c>
      <c r="C75" s="28">
        <v>70</v>
      </c>
      <c r="D75" s="28"/>
      <c r="E75" s="28"/>
      <c r="F75" s="28"/>
      <c r="G75" s="28"/>
      <c r="H75" s="28"/>
      <c r="I75" s="33">
        <f t="shared" ref="I75:I109" si="6">SUM(C75:H75)</f>
        <v>70</v>
      </c>
      <c r="J75" s="38">
        <f t="shared" si="5"/>
        <v>58</v>
      </c>
      <c r="K75" s="43">
        <f>RANK(J75,$J$10:$J$139,0)+COUNTIF($J$10:J75,J75)-1</f>
        <v>66</v>
      </c>
      <c r="L75" s="44" t="s">
        <v>84</v>
      </c>
      <c r="M75" s="44" t="s">
        <v>84</v>
      </c>
      <c r="N75" s="44" t="s">
        <v>84</v>
      </c>
      <c r="O75" s="33">
        <f t="shared" ref="O75:O109" si="7">COUNTIF(C75,"&lt;14")+COUNTIF(D75,"&lt;14")+COUNTIF(E75,"&lt;14")+COUNTIF(F75,"&lt;14")+COUNTIF(G75,"&lt;14")+COUNTIF(H75,"&lt;14")</f>
        <v>0</v>
      </c>
      <c r="P75" s="42" t="str">
        <f t="shared" ref="P75:P109" si="8">IF(O75=0,"Pass",IF(O75=1,"F1",IF(O75=2,"F2",IF(O75=3,"F3",IF(O75=4,"F4",IF(O75=5,"F5","F6"))))))</f>
        <v>Pass</v>
      </c>
      <c r="Q75" s="23">
        <f t="shared" ref="Q75:Q138" si="9">Q74</f>
        <v>120</v>
      </c>
    </row>
    <row r="76" spans="1:17" s="19" customFormat="1" ht="17.45" customHeight="1">
      <c r="A76" s="24" t="e">
        <f>'विद्य्र्थ्याची माहिती'!#REF!</f>
        <v>#REF!</v>
      </c>
      <c r="B76" s="25" t="e">
        <f>'विद्य्र्थ्याची माहिती'!#REF!</f>
        <v>#REF!</v>
      </c>
      <c r="C76" s="28">
        <v>71</v>
      </c>
      <c r="D76" s="28"/>
      <c r="E76" s="28"/>
      <c r="F76" s="28"/>
      <c r="G76" s="28"/>
      <c r="H76" s="28"/>
      <c r="I76" s="33">
        <f t="shared" si="6"/>
        <v>71</v>
      </c>
      <c r="J76" s="38">
        <f t="shared" si="5"/>
        <v>59</v>
      </c>
      <c r="K76" s="43">
        <f>RANK(J76,$J$10:$J$139,0)+COUNTIF($J$10:J76,J76)-1</f>
        <v>64</v>
      </c>
      <c r="L76" s="44" t="s">
        <v>84</v>
      </c>
      <c r="M76" s="44" t="s">
        <v>84</v>
      </c>
      <c r="N76" s="44" t="s">
        <v>84</v>
      </c>
      <c r="O76" s="33">
        <f t="shared" si="7"/>
        <v>0</v>
      </c>
      <c r="P76" s="42" t="str">
        <f t="shared" si="8"/>
        <v>Pass</v>
      </c>
      <c r="Q76" s="23">
        <f t="shared" si="9"/>
        <v>120</v>
      </c>
    </row>
    <row r="77" spans="1:17" s="19" customFormat="1" ht="17.45" customHeight="1">
      <c r="A77" s="24" t="e">
        <f>'विद्य्र्थ्याची माहिती'!#REF!</f>
        <v>#REF!</v>
      </c>
      <c r="B77" s="25" t="e">
        <f>'विद्य्र्थ्याची माहिती'!#REF!</f>
        <v>#REF!</v>
      </c>
      <c r="C77" s="28">
        <v>72</v>
      </c>
      <c r="D77" s="28"/>
      <c r="E77" s="28"/>
      <c r="F77" s="28"/>
      <c r="G77" s="28"/>
      <c r="H77" s="28"/>
      <c r="I77" s="33">
        <f t="shared" si="6"/>
        <v>72</v>
      </c>
      <c r="J77" s="38">
        <f t="shared" si="5"/>
        <v>60</v>
      </c>
      <c r="K77" s="43">
        <f>RANK(J77,$J$10:$J$139,0)+COUNTIF($J$10:J77,J77)-1</f>
        <v>63</v>
      </c>
      <c r="L77" s="44" t="s">
        <v>84</v>
      </c>
      <c r="M77" s="44" t="s">
        <v>84</v>
      </c>
      <c r="N77" s="44" t="s">
        <v>84</v>
      </c>
      <c r="O77" s="33">
        <f t="shared" si="7"/>
        <v>0</v>
      </c>
      <c r="P77" s="42" t="str">
        <f t="shared" si="8"/>
        <v>Pass</v>
      </c>
      <c r="Q77" s="23">
        <f t="shared" si="9"/>
        <v>120</v>
      </c>
    </row>
    <row r="78" spans="1:17" s="19" customFormat="1" ht="17.45" customHeight="1">
      <c r="A78" s="24" t="e">
        <f>'विद्य्र्थ्याची माहिती'!#REF!</f>
        <v>#REF!</v>
      </c>
      <c r="B78" s="25" t="e">
        <f>'विद्य्र्थ्याची माहिती'!#REF!</f>
        <v>#REF!</v>
      </c>
      <c r="C78" s="28">
        <v>73</v>
      </c>
      <c r="D78" s="28"/>
      <c r="E78" s="28"/>
      <c r="F78" s="28"/>
      <c r="G78" s="28"/>
      <c r="H78" s="28"/>
      <c r="I78" s="33">
        <f t="shared" si="6"/>
        <v>73</v>
      </c>
      <c r="J78" s="38">
        <f t="shared" si="5"/>
        <v>61</v>
      </c>
      <c r="K78" s="43">
        <f>RANK(J78,$J$10:$J$139,0)+COUNTIF($J$10:J78,J78)-1</f>
        <v>62</v>
      </c>
      <c r="L78" s="44" t="s">
        <v>84</v>
      </c>
      <c r="M78" s="44" t="s">
        <v>84</v>
      </c>
      <c r="N78" s="44" t="s">
        <v>84</v>
      </c>
      <c r="O78" s="33">
        <f t="shared" si="7"/>
        <v>0</v>
      </c>
      <c r="P78" s="42" t="str">
        <f t="shared" si="8"/>
        <v>Pass</v>
      </c>
      <c r="Q78" s="23">
        <f t="shared" si="9"/>
        <v>120</v>
      </c>
    </row>
    <row r="79" spans="1:17" s="19" customFormat="1" ht="17.45" customHeight="1">
      <c r="A79" s="24" t="e">
        <f>'विद्य्र्थ्याची माहिती'!#REF!</f>
        <v>#REF!</v>
      </c>
      <c r="B79" s="25" t="e">
        <f>'विद्य्र्थ्याची माहिती'!#REF!</f>
        <v>#REF!</v>
      </c>
      <c r="C79" s="28">
        <v>74</v>
      </c>
      <c r="D79" s="28"/>
      <c r="E79" s="28"/>
      <c r="F79" s="28"/>
      <c r="G79" s="28"/>
      <c r="H79" s="28"/>
      <c r="I79" s="33">
        <f t="shared" si="6"/>
        <v>74</v>
      </c>
      <c r="J79" s="38">
        <f t="shared" si="5"/>
        <v>62</v>
      </c>
      <c r="K79" s="43">
        <f>RANK(J79,$J$10:$J$139,0)+COUNTIF($J$10:J79,J79)-1</f>
        <v>61</v>
      </c>
      <c r="L79" s="44" t="s">
        <v>84</v>
      </c>
      <c r="M79" s="44" t="s">
        <v>84</v>
      </c>
      <c r="N79" s="44" t="s">
        <v>84</v>
      </c>
      <c r="O79" s="33">
        <f t="shared" si="7"/>
        <v>0</v>
      </c>
      <c r="P79" s="42" t="str">
        <f t="shared" si="8"/>
        <v>Pass</v>
      </c>
      <c r="Q79" s="23">
        <f t="shared" si="9"/>
        <v>120</v>
      </c>
    </row>
    <row r="80" spans="1:17" s="19" customFormat="1" ht="17.45" customHeight="1">
      <c r="A80" s="24" t="e">
        <f>'विद्य्र्थ्याची माहिती'!#REF!</f>
        <v>#REF!</v>
      </c>
      <c r="B80" s="25" t="e">
        <f>'विद्य्र्थ्याची माहिती'!#REF!</f>
        <v>#REF!</v>
      </c>
      <c r="C80" s="28">
        <v>75</v>
      </c>
      <c r="D80" s="28"/>
      <c r="E80" s="28"/>
      <c r="F80" s="28"/>
      <c r="G80" s="28"/>
      <c r="H80" s="28"/>
      <c r="I80" s="33">
        <f t="shared" si="6"/>
        <v>75</v>
      </c>
      <c r="J80" s="38">
        <f t="shared" si="5"/>
        <v>63</v>
      </c>
      <c r="K80" s="43">
        <f>RANK(J80,$J$10:$J$139,0)+COUNTIF($J$10:J80,J80)-1</f>
        <v>59</v>
      </c>
      <c r="L80" s="44" t="s">
        <v>84</v>
      </c>
      <c r="M80" s="44" t="s">
        <v>84</v>
      </c>
      <c r="N80" s="44" t="s">
        <v>84</v>
      </c>
      <c r="O80" s="33">
        <f t="shared" si="7"/>
        <v>0</v>
      </c>
      <c r="P80" s="42" t="str">
        <f t="shared" si="8"/>
        <v>Pass</v>
      </c>
      <c r="Q80" s="23">
        <f t="shared" si="9"/>
        <v>120</v>
      </c>
    </row>
    <row r="81" spans="1:17" s="19" customFormat="1" ht="17.45" customHeight="1">
      <c r="A81" s="24" t="e">
        <f>'विद्य्र्थ्याची माहिती'!#REF!</f>
        <v>#REF!</v>
      </c>
      <c r="B81" s="25" t="e">
        <f>'विद्य्र्थ्याची माहिती'!#REF!</f>
        <v>#REF!</v>
      </c>
      <c r="C81" s="28">
        <v>76</v>
      </c>
      <c r="D81" s="28"/>
      <c r="E81" s="28"/>
      <c r="F81" s="28"/>
      <c r="G81" s="28"/>
      <c r="H81" s="28"/>
      <c r="I81" s="33">
        <f t="shared" si="6"/>
        <v>76</v>
      </c>
      <c r="J81" s="38">
        <f t="shared" si="5"/>
        <v>63</v>
      </c>
      <c r="K81" s="43">
        <f>RANK(J81,$J$10:$J$139,0)+COUNTIF($J$10:J81,J81)-1</f>
        <v>60</v>
      </c>
      <c r="L81" s="44" t="s">
        <v>84</v>
      </c>
      <c r="M81" s="44" t="s">
        <v>84</v>
      </c>
      <c r="N81" s="44" t="s">
        <v>84</v>
      </c>
      <c r="O81" s="33">
        <f t="shared" si="7"/>
        <v>0</v>
      </c>
      <c r="P81" s="42" t="str">
        <f t="shared" si="8"/>
        <v>Pass</v>
      </c>
      <c r="Q81" s="23">
        <f t="shared" si="9"/>
        <v>120</v>
      </c>
    </row>
    <row r="82" spans="1:17" s="19" customFormat="1" ht="17.45" customHeight="1">
      <c r="A82" s="24" t="e">
        <f>'विद्य्र्थ्याची माहिती'!#REF!</f>
        <v>#REF!</v>
      </c>
      <c r="B82" s="25" t="e">
        <f>'विद्य्र्थ्याची माहिती'!#REF!</f>
        <v>#REF!</v>
      </c>
      <c r="C82" s="28">
        <v>77</v>
      </c>
      <c r="D82" s="28"/>
      <c r="E82" s="28"/>
      <c r="F82" s="28"/>
      <c r="G82" s="28"/>
      <c r="H82" s="28"/>
      <c r="I82" s="33">
        <f t="shared" si="6"/>
        <v>77</v>
      </c>
      <c r="J82" s="38">
        <f t="shared" si="5"/>
        <v>64</v>
      </c>
      <c r="K82" s="43">
        <f>RANK(J82,$J$10:$J$139,0)+COUNTIF($J$10:J82,J82)-1</f>
        <v>58</v>
      </c>
      <c r="L82" s="44" t="s">
        <v>84</v>
      </c>
      <c r="M82" s="44" t="s">
        <v>84</v>
      </c>
      <c r="N82" s="44" t="s">
        <v>84</v>
      </c>
      <c r="O82" s="33">
        <f t="shared" si="7"/>
        <v>0</v>
      </c>
      <c r="P82" s="42" t="str">
        <f t="shared" si="8"/>
        <v>Pass</v>
      </c>
      <c r="Q82" s="23">
        <f t="shared" si="9"/>
        <v>120</v>
      </c>
    </row>
    <row r="83" spans="1:17" s="19" customFormat="1" ht="17.45" customHeight="1">
      <c r="A83" s="24" t="e">
        <f>'विद्य्र्थ्याची माहिती'!#REF!</f>
        <v>#REF!</v>
      </c>
      <c r="B83" s="25" t="e">
        <f>'विद्य्र्थ्याची माहिती'!#REF!</f>
        <v>#REF!</v>
      </c>
      <c r="C83" s="28">
        <v>78</v>
      </c>
      <c r="D83" s="28"/>
      <c r="E83" s="28"/>
      <c r="F83" s="28"/>
      <c r="G83" s="28"/>
      <c r="H83" s="28"/>
      <c r="I83" s="33">
        <f t="shared" si="6"/>
        <v>78</v>
      </c>
      <c r="J83" s="38">
        <f t="shared" si="5"/>
        <v>65</v>
      </c>
      <c r="K83" s="43">
        <f>RANK(J83,$J$10:$J$139,0)+COUNTIF($J$10:J83,J83)-1</f>
        <v>57</v>
      </c>
      <c r="L83" s="44" t="s">
        <v>84</v>
      </c>
      <c r="M83" s="44" t="s">
        <v>84</v>
      </c>
      <c r="N83" s="44" t="s">
        <v>84</v>
      </c>
      <c r="O83" s="33">
        <f t="shared" si="7"/>
        <v>0</v>
      </c>
      <c r="P83" s="42" t="str">
        <f t="shared" si="8"/>
        <v>Pass</v>
      </c>
      <c r="Q83" s="23">
        <f t="shared" si="9"/>
        <v>120</v>
      </c>
    </row>
    <row r="84" spans="1:17" s="19" customFormat="1" ht="17.45" customHeight="1">
      <c r="A84" s="24" t="e">
        <f>'विद्य्र्थ्याची माहिती'!#REF!</f>
        <v>#REF!</v>
      </c>
      <c r="B84" s="25" t="e">
        <f>'विद्य्र्थ्याची माहिती'!#REF!</f>
        <v>#REF!</v>
      </c>
      <c r="C84" s="28">
        <v>79</v>
      </c>
      <c r="D84" s="28"/>
      <c r="E84" s="28"/>
      <c r="F84" s="28"/>
      <c r="G84" s="28"/>
      <c r="H84" s="28"/>
      <c r="I84" s="33">
        <f t="shared" si="6"/>
        <v>79</v>
      </c>
      <c r="J84" s="38">
        <f t="shared" si="5"/>
        <v>66</v>
      </c>
      <c r="K84" s="43">
        <f>RANK(J84,$J$10:$J$139,0)+COUNTIF($J$10:J84,J84)-1</f>
        <v>56</v>
      </c>
      <c r="L84" s="44" t="s">
        <v>84</v>
      </c>
      <c r="M84" s="44" t="s">
        <v>84</v>
      </c>
      <c r="N84" s="44" t="s">
        <v>84</v>
      </c>
      <c r="O84" s="33">
        <f t="shared" si="7"/>
        <v>0</v>
      </c>
      <c r="P84" s="42" t="str">
        <f t="shared" si="8"/>
        <v>Pass</v>
      </c>
      <c r="Q84" s="23">
        <f t="shared" si="9"/>
        <v>120</v>
      </c>
    </row>
    <row r="85" spans="1:17" s="19" customFormat="1" ht="17.45" customHeight="1">
      <c r="A85" s="24" t="e">
        <f>'विद्य्र्थ्याची माहिती'!#REF!</f>
        <v>#REF!</v>
      </c>
      <c r="B85" s="25" t="e">
        <f>'विद्य्र्थ्याची माहिती'!#REF!</f>
        <v>#REF!</v>
      </c>
      <c r="C85" s="28">
        <v>80</v>
      </c>
      <c r="D85" s="28"/>
      <c r="E85" s="28"/>
      <c r="F85" s="28"/>
      <c r="G85" s="28"/>
      <c r="H85" s="28"/>
      <c r="I85" s="33">
        <f t="shared" si="6"/>
        <v>80</v>
      </c>
      <c r="J85" s="38">
        <f t="shared" si="5"/>
        <v>67</v>
      </c>
      <c r="K85" s="43">
        <f>RANK(J85,$J$10:$J$139,0)+COUNTIF($J$10:J85,J85)-1</f>
        <v>55</v>
      </c>
      <c r="L85" s="44" t="s">
        <v>84</v>
      </c>
      <c r="M85" s="44" t="s">
        <v>84</v>
      </c>
      <c r="N85" s="44" t="s">
        <v>84</v>
      </c>
      <c r="O85" s="33">
        <f t="shared" si="7"/>
        <v>0</v>
      </c>
      <c r="P85" s="42" t="str">
        <f t="shared" si="8"/>
        <v>Pass</v>
      </c>
      <c r="Q85" s="23">
        <f t="shared" si="9"/>
        <v>120</v>
      </c>
    </row>
    <row r="86" spans="1:17" s="19" customFormat="1" ht="17.45" customHeight="1">
      <c r="A86" s="24" t="e">
        <f>'विद्य्र्थ्याची माहिती'!#REF!</f>
        <v>#REF!</v>
      </c>
      <c r="B86" s="25" t="e">
        <f>'विद्य्र्थ्याची माहिती'!#REF!</f>
        <v>#REF!</v>
      </c>
      <c r="C86" s="28">
        <v>81</v>
      </c>
      <c r="D86" s="28"/>
      <c r="E86" s="28"/>
      <c r="F86" s="28"/>
      <c r="G86" s="28"/>
      <c r="H86" s="28"/>
      <c r="I86" s="33">
        <f t="shared" si="6"/>
        <v>81</v>
      </c>
      <c r="J86" s="38">
        <f t="shared" si="5"/>
        <v>68</v>
      </c>
      <c r="K86" s="43">
        <f>RANK(J86,$J$10:$J$139,0)+COUNTIF($J$10:J86,J86)-1</f>
        <v>53</v>
      </c>
      <c r="L86" s="44" t="s">
        <v>84</v>
      </c>
      <c r="M86" s="44" t="s">
        <v>84</v>
      </c>
      <c r="N86" s="44" t="s">
        <v>84</v>
      </c>
      <c r="O86" s="33">
        <f t="shared" si="7"/>
        <v>0</v>
      </c>
      <c r="P86" s="42" t="str">
        <f t="shared" si="8"/>
        <v>Pass</v>
      </c>
      <c r="Q86" s="23">
        <f t="shared" si="9"/>
        <v>120</v>
      </c>
    </row>
    <row r="87" spans="1:17" s="19" customFormat="1" ht="17.45" customHeight="1">
      <c r="A87" s="24" t="e">
        <f>'विद्य्र्थ्याची माहिती'!#REF!</f>
        <v>#REF!</v>
      </c>
      <c r="B87" s="25" t="e">
        <f>'विद्य्र्थ्याची माहिती'!#REF!</f>
        <v>#REF!</v>
      </c>
      <c r="C87" s="28">
        <v>82</v>
      </c>
      <c r="D87" s="28"/>
      <c r="E87" s="28"/>
      <c r="F87" s="28"/>
      <c r="G87" s="28"/>
      <c r="H87" s="28"/>
      <c r="I87" s="33">
        <f t="shared" si="6"/>
        <v>82</v>
      </c>
      <c r="J87" s="38">
        <f t="shared" si="5"/>
        <v>68</v>
      </c>
      <c r="K87" s="43">
        <f>RANK(J87,$J$10:$J$139,0)+COUNTIF($J$10:J87,J87)-1</f>
        <v>54</v>
      </c>
      <c r="L87" s="44" t="s">
        <v>84</v>
      </c>
      <c r="M87" s="44" t="s">
        <v>84</v>
      </c>
      <c r="N87" s="44" t="s">
        <v>84</v>
      </c>
      <c r="O87" s="33">
        <f t="shared" si="7"/>
        <v>0</v>
      </c>
      <c r="P87" s="42" t="str">
        <f t="shared" si="8"/>
        <v>Pass</v>
      </c>
      <c r="Q87" s="23">
        <f t="shared" si="9"/>
        <v>120</v>
      </c>
    </row>
    <row r="88" spans="1:17" s="19" customFormat="1" ht="17.45" customHeight="1">
      <c r="A88" s="24" t="e">
        <f>'विद्य्र्थ्याची माहिती'!#REF!</f>
        <v>#REF!</v>
      </c>
      <c r="B88" s="25" t="e">
        <f>'विद्य्र्थ्याची माहिती'!#REF!</f>
        <v>#REF!</v>
      </c>
      <c r="C88" s="28">
        <v>83</v>
      </c>
      <c r="D88" s="28"/>
      <c r="E88" s="28"/>
      <c r="F88" s="28"/>
      <c r="G88" s="28"/>
      <c r="H88" s="28"/>
      <c r="I88" s="33">
        <f t="shared" si="6"/>
        <v>83</v>
      </c>
      <c r="J88" s="38">
        <f t="shared" si="5"/>
        <v>69</v>
      </c>
      <c r="K88" s="43">
        <f>RANK(J88,$J$10:$J$139,0)+COUNTIF($J$10:J88,J88)-1</f>
        <v>52</v>
      </c>
      <c r="L88" s="44" t="s">
        <v>84</v>
      </c>
      <c r="M88" s="44" t="s">
        <v>84</v>
      </c>
      <c r="N88" s="44" t="s">
        <v>84</v>
      </c>
      <c r="O88" s="33">
        <f t="shared" si="7"/>
        <v>0</v>
      </c>
      <c r="P88" s="42" t="str">
        <f t="shared" si="8"/>
        <v>Pass</v>
      </c>
      <c r="Q88" s="23">
        <f t="shared" si="9"/>
        <v>120</v>
      </c>
    </row>
    <row r="89" spans="1:17" s="19" customFormat="1" ht="17.45" customHeight="1">
      <c r="A89" s="24" t="e">
        <f>'विद्य्र्थ्याची माहिती'!#REF!</f>
        <v>#REF!</v>
      </c>
      <c r="B89" s="25" t="e">
        <f>'विद्य्र्थ्याची माहिती'!#REF!</f>
        <v>#REF!</v>
      </c>
      <c r="C89" s="28">
        <v>84</v>
      </c>
      <c r="D89" s="28"/>
      <c r="E89" s="28"/>
      <c r="F89" s="28"/>
      <c r="G89" s="28"/>
      <c r="H89" s="28"/>
      <c r="I89" s="33">
        <f t="shared" si="6"/>
        <v>84</v>
      </c>
      <c r="J89" s="38">
        <f t="shared" si="5"/>
        <v>70</v>
      </c>
      <c r="K89" s="43">
        <f>RANK(J89,$J$10:$J$139,0)+COUNTIF($J$10:J89,J89)-1</f>
        <v>51</v>
      </c>
      <c r="L89" s="44" t="s">
        <v>84</v>
      </c>
      <c r="M89" s="44" t="s">
        <v>84</v>
      </c>
      <c r="N89" s="44" t="s">
        <v>84</v>
      </c>
      <c r="O89" s="33">
        <f t="shared" si="7"/>
        <v>0</v>
      </c>
      <c r="P89" s="42" t="str">
        <f t="shared" si="8"/>
        <v>Pass</v>
      </c>
      <c r="Q89" s="23">
        <f t="shared" si="9"/>
        <v>120</v>
      </c>
    </row>
    <row r="90" spans="1:17" s="19" customFormat="1" ht="17.45" customHeight="1">
      <c r="A90" s="24" t="e">
        <f>'विद्य्र्थ्याची माहिती'!#REF!</f>
        <v>#REF!</v>
      </c>
      <c r="B90" s="25" t="e">
        <f>'विद्य्र्थ्याची माहिती'!#REF!</f>
        <v>#REF!</v>
      </c>
      <c r="C90" s="28">
        <v>85</v>
      </c>
      <c r="D90" s="28"/>
      <c r="E90" s="28"/>
      <c r="F90" s="28"/>
      <c r="G90" s="28"/>
      <c r="H90" s="28"/>
      <c r="I90" s="33">
        <f t="shared" si="6"/>
        <v>85</v>
      </c>
      <c r="J90" s="38">
        <f t="shared" si="5"/>
        <v>71</v>
      </c>
      <c r="K90" s="43">
        <f>RANK(J90,$J$10:$J$139,0)+COUNTIF($J$10:J90,J90)-1</f>
        <v>50</v>
      </c>
      <c r="L90" s="44" t="s">
        <v>84</v>
      </c>
      <c r="M90" s="44" t="s">
        <v>84</v>
      </c>
      <c r="N90" s="44" t="s">
        <v>84</v>
      </c>
      <c r="O90" s="33">
        <f t="shared" si="7"/>
        <v>0</v>
      </c>
      <c r="P90" s="42" t="str">
        <f t="shared" si="8"/>
        <v>Pass</v>
      </c>
      <c r="Q90" s="23">
        <f t="shared" si="9"/>
        <v>120</v>
      </c>
    </row>
    <row r="91" spans="1:17" s="19" customFormat="1" ht="17.45" customHeight="1">
      <c r="A91" s="24" t="e">
        <f>'विद्य्र्थ्याची माहिती'!#REF!</f>
        <v>#REF!</v>
      </c>
      <c r="B91" s="25" t="e">
        <f>'विद्य्र्थ्याची माहिती'!#REF!</f>
        <v>#REF!</v>
      </c>
      <c r="C91" s="28">
        <v>86</v>
      </c>
      <c r="D91" s="28"/>
      <c r="E91" s="28"/>
      <c r="F91" s="28"/>
      <c r="G91" s="28"/>
      <c r="H91" s="28"/>
      <c r="I91" s="33">
        <f t="shared" si="6"/>
        <v>86</v>
      </c>
      <c r="J91" s="38">
        <f t="shared" si="5"/>
        <v>72</v>
      </c>
      <c r="K91" s="43">
        <f>RANK(J91,$J$10:$J$139,0)+COUNTIF($J$10:J91,J91)-1</f>
        <v>49</v>
      </c>
      <c r="L91" s="44" t="s">
        <v>84</v>
      </c>
      <c r="M91" s="44" t="s">
        <v>84</v>
      </c>
      <c r="N91" s="44" t="s">
        <v>84</v>
      </c>
      <c r="O91" s="33">
        <f t="shared" si="7"/>
        <v>0</v>
      </c>
      <c r="P91" s="42" t="str">
        <f t="shared" si="8"/>
        <v>Pass</v>
      </c>
      <c r="Q91" s="23">
        <f t="shared" si="9"/>
        <v>120</v>
      </c>
    </row>
    <row r="92" spans="1:17" s="19" customFormat="1" ht="17.45" customHeight="1">
      <c r="A92" s="24" t="e">
        <f>'विद्य्र्थ्याची माहिती'!#REF!</f>
        <v>#REF!</v>
      </c>
      <c r="B92" s="25" t="e">
        <f>'विद्य्र्थ्याची माहिती'!#REF!</f>
        <v>#REF!</v>
      </c>
      <c r="C92" s="28">
        <v>87</v>
      </c>
      <c r="D92" s="28"/>
      <c r="E92" s="28"/>
      <c r="F92" s="28"/>
      <c r="G92" s="28"/>
      <c r="H92" s="28"/>
      <c r="I92" s="33">
        <f t="shared" si="6"/>
        <v>87</v>
      </c>
      <c r="J92" s="38">
        <f t="shared" si="5"/>
        <v>73</v>
      </c>
      <c r="K92" s="43">
        <f>RANK(J92,$J$10:$J$139,0)+COUNTIF($J$10:J92,J92)-1</f>
        <v>47</v>
      </c>
      <c r="L92" s="44" t="s">
        <v>84</v>
      </c>
      <c r="M92" s="44" t="s">
        <v>84</v>
      </c>
      <c r="N92" s="44" t="s">
        <v>84</v>
      </c>
      <c r="O92" s="33">
        <f t="shared" si="7"/>
        <v>0</v>
      </c>
      <c r="P92" s="42" t="str">
        <f t="shared" si="8"/>
        <v>Pass</v>
      </c>
      <c r="Q92" s="23">
        <f t="shared" si="9"/>
        <v>120</v>
      </c>
    </row>
    <row r="93" spans="1:17" s="19" customFormat="1" ht="17.45" customHeight="1">
      <c r="A93" s="24" t="e">
        <f>'विद्य्र्थ्याची माहिती'!#REF!</f>
        <v>#REF!</v>
      </c>
      <c r="B93" s="25" t="e">
        <f>'विद्य्र्थ्याची माहिती'!#REF!</f>
        <v>#REF!</v>
      </c>
      <c r="C93" s="28">
        <v>88</v>
      </c>
      <c r="D93" s="28"/>
      <c r="E93" s="28"/>
      <c r="F93" s="28"/>
      <c r="G93" s="28"/>
      <c r="H93" s="28"/>
      <c r="I93" s="33">
        <f t="shared" si="6"/>
        <v>88</v>
      </c>
      <c r="J93" s="38">
        <f t="shared" si="5"/>
        <v>73</v>
      </c>
      <c r="K93" s="43">
        <f>RANK(J93,$J$10:$J$139,0)+COUNTIF($J$10:J93,J93)-1</f>
        <v>48</v>
      </c>
      <c r="L93" s="44" t="s">
        <v>84</v>
      </c>
      <c r="M93" s="44" t="s">
        <v>84</v>
      </c>
      <c r="N93" s="44" t="s">
        <v>84</v>
      </c>
      <c r="O93" s="33">
        <f t="shared" si="7"/>
        <v>0</v>
      </c>
      <c r="P93" s="42" t="str">
        <f t="shared" si="8"/>
        <v>Pass</v>
      </c>
      <c r="Q93" s="23">
        <f t="shared" si="9"/>
        <v>120</v>
      </c>
    </row>
    <row r="94" spans="1:17" s="19" customFormat="1" ht="17.45" customHeight="1">
      <c r="A94" s="24" t="e">
        <f>'विद्य्र्थ्याची माहिती'!#REF!</f>
        <v>#REF!</v>
      </c>
      <c r="B94" s="25" t="e">
        <f>'विद्य्र्थ्याची माहिती'!#REF!</f>
        <v>#REF!</v>
      </c>
      <c r="C94" s="28">
        <v>89</v>
      </c>
      <c r="D94" s="28"/>
      <c r="E94" s="28"/>
      <c r="F94" s="28"/>
      <c r="G94" s="28"/>
      <c r="H94" s="28"/>
      <c r="I94" s="33">
        <f t="shared" si="6"/>
        <v>89</v>
      </c>
      <c r="J94" s="38">
        <f t="shared" si="5"/>
        <v>74</v>
      </c>
      <c r="K94" s="43">
        <f>RANK(J94,$J$10:$J$139,0)+COUNTIF($J$10:J94,J94)-1</f>
        <v>46</v>
      </c>
      <c r="L94" s="44" t="s">
        <v>84</v>
      </c>
      <c r="M94" s="44" t="s">
        <v>84</v>
      </c>
      <c r="N94" s="44" t="s">
        <v>84</v>
      </c>
      <c r="O94" s="33">
        <f t="shared" si="7"/>
        <v>0</v>
      </c>
      <c r="P94" s="42" t="str">
        <f t="shared" si="8"/>
        <v>Pass</v>
      </c>
      <c r="Q94" s="23">
        <f t="shared" si="9"/>
        <v>120</v>
      </c>
    </row>
    <row r="95" spans="1:17" s="19" customFormat="1" ht="17.45" customHeight="1">
      <c r="A95" s="24" t="e">
        <f>'विद्य्र्थ्याची माहिती'!#REF!</f>
        <v>#REF!</v>
      </c>
      <c r="B95" s="25" t="e">
        <f>'विद्य्र्थ्याची माहिती'!#REF!</f>
        <v>#REF!</v>
      </c>
      <c r="C95" s="28">
        <v>90</v>
      </c>
      <c r="D95" s="28"/>
      <c r="E95" s="28"/>
      <c r="F95" s="28"/>
      <c r="G95" s="28"/>
      <c r="H95" s="28"/>
      <c r="I95" s="33">
        <f t="shared" si="6"/>
        <v>90</v>
      </c>
      <c r="J95" s="38">
        <f t="shared" si="5"/>
        <v>75</v>
      </c>
      <c r="K95" s="43">
        <f>RANK(J95,$J$10:$J$139,0)+COUNTIF($J$10:J95,J95)-1</f>
        <v>45</v>
      </c>
      <c r="L95" s="44" t="s">
        <v>84</v>
      </c>
      <c r="M95" s="44" t="s">
        <v>84</v>
      </c>
      <c r="N95" s="44" t="s">
        <v>84</v>
      </c>
      <c r="O95" s="33">
        <f t="shared" si="7"/>
        <v>0</v>
      </c>
      <c r="P95" s="42" t="str">
        <f t="shared" si="8"/>
        <v>Pass</v>
      </c>
      <c r="Q95" s="23">
        <f t="shared" si="9"/>
        <v>120</v>
      </c>
    </row>
    <row r="96" spans="1:17" s="19" customFormat="1" ht="17.45" customHeight="1">
      <c r="A96" s="24" t="e">
        <f>'विद्य्र्थ्याची माहिती'!#REF!</f>
        <v>#REF!</v>
      </c>
      <c r="B96" s="25" t="e">
        <f>'विद्य्र्थ्याची माहिती'!#REF!</f>
        <v>#REF!</v>
      </c>
      <c r="C96" s="28">
        <v>91</v>
      </c>
      <c r="D96" s="28"/>
      <c r="E96" s="28"/>
      <c r="F96" s="28"/>
      <c r="G96" s="28"/>
      <c r="H96" s="28"/>
      <c r="I96" s="33">
        <f t="shared" si="6"/>
        <v>91</v>
      </c>
      <c r="J96" s="38">
        <f t="shared" si="5"/>
        <v>76</v>
      </c>
      <c r="K96" s="43">
        <f>RANK(J96,$J$10:$J$139,0)+COUNTIF($J$10:J96,J96)-1</f>
        <v>44</v>
      </c>
      <c r="L96" s="44" t="s">
        <v>84</v>
      </c>
      <c r="M96" s="44" t="s">
        <v>84</v>
      </c>
      <c r="N96" s="44" t="s">
        <v>84</v>
      </c>
      <c r="O96" s="33">
        <f t="shared" si="7"/>
        <v>0</v>
      </c>
      <c r="P96" s="42" t="str">
        <f t="shared" si="8"/>
        <v>Pass</v>
      </c>
      <c r="Q96" s="23">
        <f t="shared" si="9"/>
        <v>120</v>
      </c>
    </row>
    <row r="97" spans="1:222" s="19" customFormat="1" ht="17.45" customHeight="1">
      <c r="A97" s="24" t="e">
        <f>'विद्य्र्थ्याची माहिती'!#REF!</f>
        <v>#REF!</v>
      </c>
      <c r="B97" s="25" t="e">
        <f>'विद्य्र्थ्याची माहिती'!#REF!</f>
        <v>#REF!</v>
      </c>
      <c r="C97" s="28">
        <v>92</v>
      </c>
      <c r="D97" s="28"/>
      <c r="E97" s="28"/>
      <c r="F97" s="28"/>
      <c r="G97" s="28"/>
      <c r="H97" s="28"/>
      <c r="I97" s="33">
        <f t="shared" si="6"/>
        <v>92</v>
      </c>
      <c r="J97" s="38">
        <f t="shared" si="5"/>
        <v>77</v>
      </c>
      <c r="K97" s="43">
        <f>RANK(J97,$J$10:$J$139,0)+COUNTIF($J$10:J97,J97)-1</f>
        <v>43</v>
      </c>
      <c r="L97" s="44" t="s">
        <v>84</v>
      </c>
      <c r="M97" s="44" t="s">
        <v>84</v>
      </c>
      <c r="N97" s="44" t="s">
        <v>84</v>
      </c>
      <c r="O97" s="33">
        <f t="shared" si="7"/>
        <v>0</v>
      </c>
      <c r="P97" s="42" t="str">
        <f t="shared" si="8"/>
        <v>Pass</v>
      </c>
      <c r="Q97" s="23">
        <f t="shared" si="9"/>
        <v>120</v>
      </c>
    </row>
    <row r="98" spans="1:222" s="19" customFormat="1" ht="17.45" customHeight="1">
      <c r="A98" s="24" t="e">
        <f>'विद्य्र्थ्याची माहिती'!#REF!</f>
        <v>#REF!</v>
      </c>
      <c r="B98" s="25" t="e">
        <f>'विद्य्र्थ्याची माहिती'!#REF!</f>
        <v>#REF!</v>
      </c>
      <c r="C98" s="28">
        <v>93</v>
      </c>
      <c r="D98" s="28"/>
      <c r="E98" s="28"/>
      <c r="F98" s="28"/>
      <c r="G98" s="28"/>
      <c r="H98" s="28"/>
      <c r="I98" s="33">
        <f t="shared" si="6"/>
        <v>93</v>
      </c>
      <c r="J98" s="38">
        <f t="shared" si="5"/>
        <v>78</v>
      </c>
      <c r="K98" s="43">
        <f>RANK(J98,$J$10:$J$139,0)+COUNTIF($J$10:J98,J98)-1</f>
        <v>41</v>
      </c>
      <c r="L98" s="44" t="s">
        <v>84</v>
      </c>
      <c r="M98" s="44" t="s">
        <v>84</v>
      </c>
      <c r="N98" s="44" t="s">
        <v>84</v>
      </c>
      <c r="O98" s="33">
        <f t="shared" si="7"/>
        <v>0</v>
      </c>
      <c r="P98" s="42" t="str">
        <f t="shared" si="8"/>
        <v>Pass</v>
      </c>
      <c r="Q98" s="23">
        <f t="shared" si="9"/>
        <v>120</v>
      </c>
    </row>
    <row r="99" spans="1:222" s="19" customFormat="1" ht="17.45" customHeight="1">
      <c r="A99" s="24" t="e">
        <f>'विद्य्र्थ्याची माहिती'!#REF!</f>
        <v>#REF!</v>
      </c>
      <c r="B99" s="25" t="e">
        <f>'विद्य्र्थ्याची माहिती'!#REF!</f>
        <v>#REF!</v>
      </c>
      <c r="C99" s="28">
        <v>94</v>
      </c>
      <c r="D99" s="28"/>
      <c r="E99" s="28"/>
      <c r="F99" s="28"/>
      <c r="G99" s="28"/>
      <c r="H99" s="28"/>
      <c r="I99" s="33">
        <f t="shared" si="6"/>
        <v>94</v>
      </c>
      <c r="J99" s="38">
        <f t="shared" si="5"/>
        <v>78</v>
      </c>
      <c r="K99" s="43">
        <f>RANK(J99,$J$10:$J$139,0)+COUNTIF($J$10:J99,J99)-1</f>
        <v>42</v>
      </c>
      <c r="L99" s="44" t="s">
        <v>84</v>
      </c>
      <c r="M99" s="44" t="s">
        <v>84</v>
      </c>
      <c r="N99" s="44" t="s">
        <v>84</v>
      </c>
      <c r="O99" s="33">
        <f t="shared" si="7"/>
        <v>0</v>
      </c>
      <c r="P99" s="42" t="str">
        <f t="shared" si="8"/>
        <v>Pass</v>
      </c>
      <c r="Q99" s="23">
        <f t="shared" si="9"/>
        <v>120</v>
      </c>
    </row>
    <row r="100" spans="1:222" s="19" customFormat="1" ht="17.45" customHeight="1">
      <c r="A100" s="24" t="e">
        <f>'विद्य्र्थ्याची माहिती'!#REF!</f>
        <v>#REF!</v>
      </c>
      <c r="B100" s="25" t="e">
        <f>'विद्य्र्थ्याची माहिती'!#REF!</f>
        <v>#REF!</v>
      </c>
      <c r="C100" s="28">
        <v>95</v>
      </c>
      <c r="D100" s="28"/>
      <c r="E100" s="28"/>
      <c r="F100" s="28"/>
      <c r="G100" s="28"/>
      <c r="H100" s="28"/>
      <c r="I100" s="33">
        <f t="shared" si="6"/>
        <v>95</v>
      </c>
      <c r="J100" s="38">
        <f t="shared" si="5"/>
        <v>79</v>
      </c>
      <c r="K100" s="43">
        <f>RANK(J100,$J$10:$J$139,0)+COUNTIF($J$10:J100,J100)-1</f>
        <v>40</v>
      </c>
      <c r="L100" s="44" t="s">
        <v>84</v>
      </c>
      <c r="M100" s="44" t="s">
        <v>84</v>
      </c>
      <c r="N100" s="44" t="s">
        <v>84</v>
      </c>
      <c r="O100" s="33">
        <f t="shared" si="7"/>
        <v>0</v>
      </c>
      <c r="P100" s="42" t="str">
        <f t="shared" si="8"/>
        <v>Pass</v>
      </c>
      <c r="Q100" s="23">
        <f t="shared" si="9"/>
        <v>120</v>
      </c>
    </row>
    <row r="101" spans="1:222" s="19" customFormat="1" ht="17.45" customHeight="1">
      <c r="A101" s="24" t="e">
        <f>'विद्य्र्थ्याची माहिती'!#REF!</f>
        <v>#REF!</v>
      </c>
      <c r="B101" s="25" t="e">
        <f>'विद्य्र्थ्याची माहिती'!#REF!</f>
        <v>#REF!</v>
      </c>
      <c r="C101" s="28">
        <v>96</v>
      </c>
      <c r="D101" s="28"/>
      <c r="E101" s="28"/>
      <c r="F101" s="28"/>
      <c r="G101" s="28"/>
      <c r="H101" s="28"/>
      <c r="I101" s="33">
        <f t="shared" si="6"/>
        <v>96</v>
      </c>
      <c r="J101" s="38">
        <f t="shared" si="5"/>
        <v>80</v>
      </c>
      <c r="K101" s="43">
        <f>RANK(J101,$J$10:$J$139,0)+COUNTIF($J$10:J101,J101)-1</f>
        <v>39</v>
      </c>
      <c r="L101" s="44" t="s">
        <v>84</v>
      </c>
      <c r="M101" s="44" t="s">
        <v>84</v>
      </c>
      <c r="N101" s="44" t="s">
        <v>84</v>
      </c>
      <c r="O101" s="33">
        <f t="shared" si="7"/>
        <v>0</v>
      </c>
      <c r="P101" s="42" t="str">
        <f t="shared" si="8"/>
        <v>Pass</v>
      </c>
      <c r="Q101" s="23">
        <f t="shared" si="9"/>
        <v>120</v>
      </c>
    </row>
    <row r="102" spans="1:222" s="19" customFormat="1" ht="17.45" customHeight="1">
      <c r="A102" s="24" t="e">
        <f>'विद्य्र्थ्याची माहिती'!#REF!</f>
        <v>#REF!</v>
      </c>
      <c r="B102" s="25" t="e">
        <f>'विद्य्र्थ्याची माहिती'!#REF!</f>
        <v>#REF!</v>
      </c>
      <c r="C102" s="28">
        <v>97</v>
      </c>
      <c r="D102" s="28"/>
      <c r="E102" s="28"/>
      <c r="F102" s="28"/>
      <c r="G102" s="28"/>
      <c r="H102" s="28"/>
      <c r="I102" s="33">
        <f t="shared" si="6"/>
        <v>97</v>
      </c>
      <c r="J102" s="38">
        <f t="shared" si="5"/>
        <v>81</v>
      </c>
      <c r="K102" s="43">
        <f>RANK(J102,$J$10:$J$139,0)+COUNTIF($J$10:J102,J102)-1</f>
        <v>38</v>
      </c>
      <c r="L102" s="44" t="s">
        <v>84</v>
      </c>
      <c r="M102" s="44" t="s">
        <v>84</v>
      </c>
      <c r="N102" s="44" t="s">
        <v>84</v>
      </c>
      <c r="O102" s="33">
        <f t="shared" si="7"/>
        <v>0</v>
      </c>
      <c r="P102" s="42" t="str">
        <f t="shared" si="8"/>
        <v>Pass</v>
      </c>
      <c r="Q102" s="23">
        <f t="shared" si="9"/>
        <v>120</v>
      </c>
    </row>
    <row r="103" spans="1:222" s="19" customFormat="1" ht="17.45" customHeight="1">
      <c r="A103" s="24" t="e">
        <f>'विद्य्र्थ्याची माहिती'!#REF!</f>
        <v>#REF!</v>
      </c>
      <c r="B103" s="25" t="e">
        <f>'विद्य्र्थ्याची माहिती'!#REF!</f>
        <v>#REF!</v>
      </c>
      <c r="C103" s="28">
        <v>98</v>
      </c>
      <c r="D103" s="28"/>
      <c r="E103" s="28"/>
      <c r="F103" s="28"/>
      <c r="G103" s="28"/>
      <c r="H103" s="28"/>
      <c r="I103" s="33">
        <f t="shared" si="6"/>
        <v>98</v>
      </c>
      <c r="J103" s="38">
        <f t="shared" si="5"/>
        <v>82</v>
      </c>
      <c r="K103" s="43">
        <f>RANK(J103,$J$10:$J$139,0)+COUNTIF($J$10:J103,J103)-1</f>
        <v>37</v>
      </c>
      <c r="L103" s="44" t="s">
        <v>84</v>
      </c>
      <c r="M103" s="44" t="s">
        <v>84</v>
      </c>
      <c r="N103" s="44" t="s">
        <v>84</v>
      </c>
      <c r="O103" s="33">
        <f t="shared" si="7"/>
        <v>0</v>
      </c>
      <c r="P103" s="42" t="str">
        <f t="shared" si="8"/>
        <v>Pass</v>
      </c>
      <c r="Q103" s="23">
        <f t="shared" si="9"/>
        <v>120</v>
      </c>
    </row>
    <row r="104" spans="1:222" s="19" customFormat="1" ht="17.45" customHeight="1">
      <c r="A104" s="24" t="e">
        <f>'विद्य्र्थ्याची माहिती'!#REF!</f>
        <v>#REF!</v>
      </c>
      <c r="B104" s="25" t="e">
        <f>'विद्य्र्थ्याची माहिती'!#REF!</f>
        <v>#REF!</v>
      </c>
      <c r="C104" s="28">
        <v>99</v>
      </c>
      <c r="D104" s="28"/>
      <c r="E104" s="28"/>
      <c r="F104" s="28"/>
      <c r="G104" s="28"/>
      <c r="H104" s="28"/>
      <c r="I104" s="33">
        <f t="shared" si="6"/>
        <v>99</v>
      </c>
      <c r="J104" s="38">
        <f t="shared" si="5"/>
        <v>83</v>
      </c>
      <c r="K104" s="43">
        <f>RANK(J104,$J$10:$J$139,0)+COUNTIF($J$10:J104,J104)-1</f>
        <v>35</v>
      </c>
      <c r="L104" s="44" t="s">
        <v>84</v>
      </c>
      <c r="M104" s="44" t="s">
        <v>84</v>
      </c>
      <c r="N104" s="44" t="s">
        <v>84</v>
      </c>
      <c r="O104" s="33">
        <f t="shared" si="7"/>
        <v>0</v>
      </c>
      <c r="P104" s="42" t="str">
        <f t="shared" si="8"/>
        <v>Pass</v>
      </c>
      <c r="Q104" s="23">
        <f t="shared" si="9"/>
        <v>120</v>
      </c>
    </row>
    <row r="105" spans="1:222" s="19" customFormat="1" ht="17.45" customHeight="1">
      <c r="A105" s="24" t="e">
        <f>'विद्य्र्थ्याची माहिती'!#REF!</f>
        <v>#REF!</v>
      </c>
      <c r="B105" s="25" t="e">
        <f>'विद्य्र्थ्याची माहिती'!#REF!</f>
        <v>#REF!</v>
      </c>
      <c r="C105" s="28">
        <v>100</v>
      </c>
      <c r="D105" s="28"/>
      <c r="E105" s="28"/>
      <c r="F105" s="28"/>
      <c r="G105" s="28"/>
      <c r="H105" s="28"/>
      <c r="I105" s="33">
        <f t="shared" si="6"/>
        <v>100</v>
      </c>
      <c r="J105" s="38">
        <f t="shared" si="5"/>
        <v>83</v>
      </c>
      <c r="K105" s="43">
        <f>RANK(J105,$J$10:$J$139,0)+COUNTIF($J$10:J105,J105)-1</f>
        <v>36</v>
      </c>
      <c r="L105" s="44" t="s">
        <v>84</v>
      </c>
      <c r="M105" s="44" t="s">
        <v>84</v>
      </c>
      <c r="N105" s="44" t="s">
        <v>84</v>
      </c>
      <c r="O105" s="33">
        <f t="shared" si="7"/>
        <v>0</v>
      </c>
      <c r="P105" s="42" t="str">
        <f t="shared" si="8"/>
        <v>Pass</v>
      </c>
      <c r="Q105" s="23">
        <f t="shared" si="9"/>
        <v>120</v>
      </c>
    </row>
    <row r="106" spans="1:222" s="19" customFormat="1" ht="17.45" customHeight="1">
      <c r="A106" s="24" t="e">
        <f>'विद्य्र्थ्याची माहिती'!#REF!</f>
        <v>#REF!</v>
      </c>
      <c r="B106" s="25" t="e">
        <f>'विद्य्र्थ्याची माहिती'!#REF!</f>
        <v>#REF!</v>
      </c>
      <c r="C106" s="28">
        <v>101</v>
      </c>
      <c r="D106" s="28"/>
      <c r="E106" s="28"/>
      <c r="F106" s="28"/>
      <c r="G106" s="28"/>
      <c r="H106" s="28"/>
      <c r="I106" s="33">
        <f t="shared" si="6"/>
        <v>101</v>
      </c>
      <c r="J106" s="38">
        <f t="shared" si="5"/>
        <v>84</v>
      </c>
      <c r="K106" s="43">
        <f>RANK(J106,$J$10:$J$139,0)+COUNTIF($J$10:J106,J106)-1</f>
        <v>34</v>
      </c>
      <c r="L106" s="44" t="s">
        <v>84</v>
      </c>
      <c r="M106" s="44" t="s">
        <v>84</v>
      </c>
      <c r="N106" s="44" t="s">
        <v>84</v>
      </c>
      <c r="O106" s="33">
        <f t="shared" si="7"/>
        <v>0</v>
      </c>
      <c r="P106" s="42" t="str">
        <f t="shared" si="8"/>
        <v>Pass</v>
      </c>
      <c r="Q106" s="23">
        <f t="shared" si="9"/>
        <v>120</v>
      </c>
    </row>
    <row r="107" spans="1:222" s="19" customFormat="1" ht="17.45" customHeight="1">
      <c r="A107" s="24" t="e">
        <f>'विद्य्र्थ्याची माहिती'!#REF!</f>
        <v>#REF!</v>
      </c>
      <c r="B107" s="25" t="e">
        <f>'विद्य्र्थ्याची माहिती'!#REF!</f>
        <v>#REF!</v>
      </c>
      <c r="C107" s="28">
        <v>102</v>
      </c>
      <c r="D107" s="28"/>
      <c r="E107" s="28"/>
      <c r="F107" s="28"/>
      <c r="G107" s="28"/>
      <c r="H107" s="28"/>
      <c r="I107" s="33">
        <f t="shared" si="6"/>
        <v>102</v>
      </c>
      <c r="J107" s="38">
        <f t="shared" si="5"/>
        <v>85</v>
      </c>
      <c r="K107" s="43">
        <f>RANK(J107,$J$10:$J$139,0)+COUNTIF($J$10:J107,J107)-1</f>
        <v>33</v>
      </c>
      <c r="L107" s="44" t="s">
        <v>84</v>
      </c>
      <c r="M107" s="44" t="s">
        <v>84</v>
      </c>
      <c r="N107" s="44" t="s">
        <v>84</v>
      </c>
      <c r="O107" s="33">
        <f t="shared" si="7"/>
        <v>0</v>
      </c>
      <c r="P107" s="42" t="str">
        <f t="shared" si="8"/>
        <v>Pass</v>
      </c>
      <c r="Q107" s="23">
        <f t="shared" si="9"/>
        <v>120</v>
      </c>
    </row>
    <row r="108" spans="1:222" s="19" customFormat="1" ht="17.45" customHeight="1">
      <c r="A108" s="24" t="e">
        <f>'विद्य्र्थ्याची माहिती'!#REF!</f>
        <v>#REF!</v>
      </c>
      <c r="B108" s="25" t="e">
        <f>'विद्य्र्थ्याची माहिती'!#REF!</f>
        <v>#REF!</v>
      </c>
      <c r="C108" s="28">
        <v>103</v>
      </c>
      <c r="D108" s="28"/>
      <c r="E108" s="28"/>
      <c r="F108" s="28"/>
      <c r="G108" s="28"/>
      <c r="H108" s="28"/>
      <c r="I108" s="33">
        <f t="shared" si="6"/>
        <v>103</v>
      </c>
      <c r="J108" s="38">
        <f t="shared" si="5"/>
        <v>86</v>
      </c>
      <c r="K108" s="43">
        <f>RANK(J108,$J$10:$J$139,0)+COUNTIF($J$10:J108,J108)-1</f>
        <v>32</v>
      </c>
      <c r="L108" s="44" t="s">
        <v>84</v>
      </c>
      <c r="M108" s="44" t="s">
        <v>84</v>
      </c>
      <c r="N108" s="44" t="s">
        <v>84</v>
      </c>
      <c r="O108" s="33">
        <f t="shared" si="7"/>
        <v>0</v>
      </c>
      <c r="P108" s="42" t="str">
        <f t="shared" si="8"/>
        <v>Pass</v>
      </c>
      <c r="Q108" s="23">
        <f t="shared" si="9"/>
        <v>120</v>
      </c>
    </row>
    <row r="109" spans="1:222" s="19" customFormat="1" ht="17.45" customHeight="1">
      <c r="A109" s="24" t="e">
        <f>'विद्य्र्थ्याची माहिती'!#REF!</f>
        <v>#REF!</v>
      </c>
      <c r="B109" s="25" t="e">
        <f>'विद्य्र्थ्याची माहिती'!#REF!</f>
        <v>#REF!</v>
      </c>
      <c r="C109" s="28">
        <v>104</v>
      </c>
      <c r="D109" s="28"/>
      <c r="E109" s="28"/>
      <c r="F109" s="28"/>
      <c r="G109" s="28"/>
      <c r="H109" s="28"/>
      <c r="I109" s="33">
        <f t="shared" si="6"/>
        <v>104</v>
      </c>
      <c r="J109" s="38">
        <f t="shared" si="5"/>
        <v>87</v>
      </c>
      <c r="K109" s="43">
        <f>RANK(J109,$J$10:$J$139,0)+COUNTIF($J$10:J109,J109)-1</f>
        <v>31</v>
      </c>
      <c r="L109" s="44" t="s">
        <v>84</v>
      </c>
      <c r="M109" s="44" t="s">
        <v>84</v>
      </c>
      <c r="N109" s="44" t="s">
        <v>84</v>
      </c>
      <c r="O109" s="33">
        <f t="shared" si="7"/>
        <v>0</v>
      </c>
      <c r="P109" s="42" t="str">
        <f t="shared" si="8"/>
        <v>Pass</v>
      </c>
      <c r="Q109" s="23">
        <f t="shared" si="9"/>
        <v>120</v>
      </c>
    </row>
    <row r="110" spans="1:222" s="30" customFormat="1" ht="17.45" customHeight="1">
      <c r="A110" s="24" t="e">
        <f>'विद्य्र्थ्याची माहिती'!#REF!</f>
        <v>#REF!</v>
      </c>
      <c r="B110" s="25" t="e">
        <f>'विद्य्र्थ्याची माहिती'!#REF!</f>
        <v>#REF!</v>
      </c>
      <c r="C110" s="28">
        <v>105</v>
      </c>
      <c r="D110" s="28"/>
      <c r="E110" s="28"/>
      <c r="F110" s="28"/>
      <c r="G110" s="28"/>
      <c r="H110" s="28"/>
      <c r="I110" s="33">
        <f t="shared" ref="I110:I139" si="10">SUM(C110:H110)</f>
        <v>105</v>
      </c>
      <c r="J110" s="38">
        <f t="shared" ref="J110:J139" si="11">ROUND((I110/Q110)*100,0)</f>
        <v>88</v>
      </c>
      <c r="K110" s="43">
        <f>RANK(J110,$J$10:$J$139,0)+COUNTIF($J$10:J110,J110)-1</f>
        <v>29</v>
      </c>
      <c r="L110" s="44" t="s">
        <v>84</v>
      </c>
      <c r="M110" s="44" t="s">
        <v>84</v>
      </c>
      <c r="N110" s="44" t="s">
        <v>84</v>
      </c>
      <c r="O110" s="33">
        <f t="shared" ref="O110:O139" si="12">COUNTIF(C110,"&lt;14")+COUNTIF(D110,"&lt;14")+COUNTIF(E110,"&lt;14")+COUNTIF(F110,"&lt;14")+COUNTIF(G110,"&lt;14")+COUNTIF(H110,"&lt;14")</f>
        <v>0</v>
      </c>
      <c r="P110" s="42" t="str">
        <f t="shared" ref="P110:P139" si="13">IF(O110=0,"Pass",IF(O110=1,"F1",IF(O110=2,"F2",IF(O110=3,"F3",IF(O110=4,"F4",IF(O110=5,"F5","F6"))))))</f>
        <v>Pass</v>
      </c>
      <c r="Q110" s="23">
        <f t="shared" si="9"/>
        <v>120</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28">
        <v>106</v>
      </c>
      <c r="D111" s="28"/>
      <c r="E111" s="28"/>
      <c r="F111" s="28"/>
      <c r="G111" s="28"/>
      <c r="H111" s="28"/>
      <c r="I111" s="33">
        <f t="shared" si="10"/>
        <v>106</v>
      </c>
      <c r="J111" s="38">
        <f t="shared" si="11"/>
        <v>88</v>
      </c>
      <c r="K111" s="43">
        <f>RANK(J111,$J$10:$J$139,0)+COUNTIF($J$10:J111,J111)-1</f>
        <v>30</v>
      </c>
      <c r="L111" s="44" t="s">
        <v>84</v>
      </c>
      <c r="M111" s="44" t="s">
        <v>84</v>
      </c>
      <c r="N111" s="44" t="s">
        <v>84</v>
      </c>
      <c r="O111" s="33">
        <f t="shared" si="12"/>
        <v>0</v>
      </c>
      <c r="P111" s="42" t="str">
        <f t="shared" si="13"/>
        <v>Pass</v>
      </c>
      <c r="Q111" s="23">
        <f t="shared" si="9"/>
        <v>120</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28">
        <v>107</v>
      </c>
      <c r="D112" s="28"/>
      <c r="E112" s="28"/>
      <c r="F112" s="28"/>
      <c r="G112" s="28"/>
      <c r="H112" s="28"/>
      <c r="I112" s="33">
        <f t="shared" si="10"/>
        <v>107</v>
      </c>
      <c r="J112" s="38">
        <f t="shared" si="11"/>
        <v>89</v>
      </c>
      <c r="K112" s="43">
        <f>RANK(J112,$J$10:$J$139,0)+COUNTIF($J$10:J112,J112)-1</f>
        <v>28</v>
      </c>
      <c r="L112" s="44" t="s">
        <v>84</v>
      </c>
      <c r="M112" s="44" t="s">
        <v>84</v>
      </c>
      <c r="N112" s="44" t="s">
        <v>84</v>
      </c>
      <c r="O112" s="33">
        <f t="shared" si="12"/>
        <v>0</v>
      </c>
      <c r="P112" s="42" t="str">
        <f t="shared" si="13"/>
        <v>Pass</v>
      </c>
      <c r="Q112" s="23">
        <f t="shared" si="9"/>
        <v>120</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28">
        <v>108</v>
      </c>
      <c r="D113" s="28"/>
      <c r="E113" s="28"/>
      <c r="F113" s="28"/>
      <c r="G113" s="28"/>
      <c r="H113" s="28"/>
      <c r="I113" s="33">
        <f t="shared" si="10"/>
        <v>108</v>
      </c>
      <c r="J113" s="38">
        <f t="shared" si="11"/>
        <v>90</v>
      </c>
      <c r="K113" s="43">
        <f>RANK(J113,$J$10:$J$139,0)+COUNTIF($J$10:J113,J113)-1</f>
        <v>27</v>
      </c>
      <c r="L113" s="44" t="s">
        <v>84</v>
      </c>
      <c r="M113" s="44" t="s">
        <v>84</v>
      </c>
      <c r="N113" s="44" t="s">
        <v>84</v>
      </c>
      <c r="O113" s="33">
        <f t="shared" si="12"/>
        <v>0</v>
      </c>
      <c r="P113" s="42" t="str">
        <f t="shared" si="13"/>
        <v>Pass</v>
      </c>
      <c r="Q113" s="23">
        <f t="shared" si="9"/>
        <v>120</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28">
        <v>109</v>
      </c>
      <c r="D114" s="28"/>
      <c r="E114" s="28"/>
      <c r="F114" s="28"/>
      <c r="G114" s="28"/>
      <c r="H114" s="28"/>
      <c r="I114" s="33">
        <f t="shared" si="10"/>
        <v>109</v>
      </c>
      <c r="J114" s="38">
        <f t="shared" si="11"/>
        <v>91</v>
      </c>
      <c r="K114" s="43">
        <f>RANK(J114,$J$10:$J$139,0)+COUNTIF($J$10:J114,J114)-1</f>
        <v>26</v>
      </c>
      <c r="L114" s="44" t="s">
        <v>84</v>
      </c>
      <c r="M114" s="44" t="s">
        <v>84</v>
      </c>
      <c r="N114" s="44" t="s">
        <v>84</v>
      </c>
      <c r="O114" s="33">
        <f t="shared" si="12"/>
        <v>0</v>
      </c>
      <c r="P114" s="42" t="str">
        <f t="shared" si="13"/>
        <v>Pass</v>
      </c>
      <c r="Q114" s="23">
        <f t="shared" si="9"/>
        <v>120</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28">
        <v>110</v>
      </c>
      <c r="D115" s="28"/>
      <c r="E115" s="28"/>
      <c r="F115" s="28"/>
      <c r="G115" s="28"/>
      <c r="H115" s="28"/>
      <c r="I115" s="33">
        <f t="shared" si="10"/>
        <v>110</v>
      </c>
      <c r="J115" s="38">
        <f t="shared" si="11"/>
        <v>92</v>
      </c>
      <c r="K115" s="43">
        <f>RANK(J115,$J$10:$J$139,0)+COUNTIF($J$10:J115,J115)-1</f>
        <v>25</v>
      </c>
      <c r="L115" s="44" t="s">
        <v>84</v>
      </c>
      <c r="M115" s="44" t="s">
        <v>84</v>
      </c>
      <c r="N115" s="44" t="s">
        <v>84</v>
      </c>
      <c r="O115" s="33">
        <f t="shared" si="12"/>
        <v>0</v>
      </c>
      <c r="P115" s="42" t="str">
        <f t="shared" si="13"/>
        <v>Pass</v>
      </c>
      <c r="Q115" s="23">
        <f t="shared" si="9"/>
        <v>120</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28">
        <v>111</v>
      </c>
      <c r="D116" s="28"/>
      <c r="E116" s="28"/>
      <c r="F116" s="28"/>
      <c r="G116" s="28"/>
      <c r="H116" s="28"/>
      <c r="I116" s="33">
        <f t="shared" si="10"/>
        <v>111</v>
      </c>
      <c r="J116" s="38">
        <f t="shared" si="11"/>
        <v>93</v>
      </c>
      <c r="K116" s="43">
        <f>RANK(J116,$J$10:$J$139,0)+COUNTIF($J$10:J116,J116)-1</f>
        <v>23</v>
      </c>
      <c r="L116" s="44" t="s">
        <v>84</v>
      </c>
      <c r="M116" s="44" t="s">
        <v>84</v>
      </c>
      <c r="N116" s="44" t="s">
        <v>84</v>
      </c>
      <c r="O116" s="33">
        <f t="shared" si="12"/>
        <v>0</v>
      </c>
      <c r="P116" s="42" t="str">
        <f t="shared" si="13"/>
        <v>Pass</v>
      </c>
      <c r="Q116" s="23">
        <f t="shared" si="9"/>
        <v>120</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28">
        <v>112</v>
      </c>
      <c r="D117" s="28"/>
      <c r="E117" s="28"/>
      <c r="F117" s="28"/>
      <c r="G117" s="28"/>
      <c r="H117" s="28"/>
      <c r="I117" s="33">
        <f t="shared" si="10"/>
        <v>112</v>
      </c>
      <c r="J117" s="38">
        <f t="shared" si="11"/>
        <v>93</v>
      </c>
      <c r="K117" s="43">
        <f>RANK(J117,$J$10:$J$139,0)+COUNTIF($J$10:J117,J117)-1</f>
        <v>24</v>
      </c>
      <c r="L117" s="44" t="s">
        <v>84</v>
      </c>
      <c r="M117" s="44" t="s">
        <v>84</v>
      </c>
      <c r="N117" s="44" t="s">
        <v>84</v>
      </c>
      <c r="O117" s="33">
        <f t="shared" si="12"/>
        <v>0</v>
      </c>
      <c r="P117" s="42" t="str">
        <f t="shared" si="13"/>
        <v>Pass</v>
      </c>
      <c r="Q117" s="23">
        <f t="shared" si="9"/>
        <v>120</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28">
        <v>113</v>
      </c>
      <c r="D118" s="28"/>
      <c r="E118" s="28"/>
      <c r="F118" s="28"/>
      <c r="G118" s="28"/>
      <c r="H118" s="28"/>
      <c r="I118" s="33">
        <f t="shared" si="10"/>
        <v>113</v>
      </c>
      <c r="J118" s="38">
        <f t="shared" si="11"/>
        <v>94</v>
      </c>
      <c r="K118" s="43">
        <f>RANK(J118,$J$10:$J$139,0)+COUNTIF($J$10:J118,J118)-1</f>
        <v>22</v>
      </c>
      <c r="L118" s="44" t="s">
        <v>84</v>
      </c>
      <c r="M118" s="44" t="s">
        <v>84</v>
      </c>
      <c r="N118" s="44" t="s">
        <v>84</v>
      </c>
      <c r="O118" s="33">
        <f t="shared" si="12"/>
        <v>0</v>
      </c>
      <c r="P118" s="42" t="str">
        <f t="shared" si="13"/>
        <v>Pass</v>
      </c>
      <c r="Q118" s="23">
        <f t="shared" si="9"/>
        <v>120</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28">
        <v>114</v>
      </c>
      <c r="D119" s="28"/>
      <c r="E119" s="28"/>
      <c r="F119" s="28"/>
      <c r="G119" s="28"/>
      <c r="H119" s="28"/>
      <c r="I119" s="33">
        <f t="shared" si="10"/>
        <v>114</v>
      </c>
      <c r="J119" s="38">
        <f t="shared" si="11"/>
        <v>95</v>
      </c>
      <c r="K119" s="43">
        <f>RANK(J119,$J$10:$J$139,0)+COUNTIF($J$10:J119,J119)-1</f>
        <v>21</v>
      </c>
      <c r="L119" s="44" t="s">
        <v>84</v>
      </c>
      <c r="M119" s="44" t="s">
        <v>84</v>
      </c>
      <c r="N119" s="44" t="s">
        <v>84</v>
      </c>
      <c r="O119" s="33">
        <f t="shared" si="12"/>
        <v>0</v>
      </c>
      <c r="P119" s="42" t="str">
        <f t="shared" si="13"/>
        <v>Pass</v>
      </c>
      <c r="Q119" s="23">
        <f t="shared" si="9"/>
        <v>120</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28">
        <v>115</v>
      </c>
      <c r="D120" s="28"/>
      <c r="E120" s="28"/>
      <c r="F120" s="28"/>
      <c r="G120" s="28"/>
      <c r="H120" s="28"/>
      <c r="I120" s="33">
        <f t="shared" si="10"/>
        <v>115</v>
      </c>
      <c r="J120" s="38">
        <f t="shared" si="11"/>
        <v>96</v>
      </c>
      <c r="K120" s="43">
        <f>RANK(J120,$J$10:$J$139,0)+COUNTIF($J$10:J120,J120)-1</f>
        <v>20</v>
      </c>
      <c r="L120" s="44" t="s">
        <v>84</v>
      </c>
      <c r="M120" s="44" t="s">
        <v>84</v>
      </c>
      <c r="N120" s="44" t="s">
        <v>84</v>
      </c>
      <c r="O120" s="33">
        <f t="shared" si="12"/>
        <v>0</v>
      </c>
      <c r="P120" s="42" t="str">
        <f t="shared" si="13"/>
        <v>Pass</v>
      </c>
      <c r="Q120" s="23">
        <f t="shared" si="9"/>
        <v>120</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28">
        <v>116</v>
      </c>
      <c r="D121" s="28"/>
      <c r="E121" s="28"/>
      <c r="F121" s="28"/>
      <c r="G121" s="28"/>
      <c r="H121" s="28"/>
      <c r="I121" s="33">
        <f t="shared" si="10"/>
        <v>116</v>
      </c>
      <c r="J121" s="38">
        <f t="shared" si="11"/>
        <v>97</v>
      </c>
      <c r="K121" s="43">
        <f>RANK(J121,$J$10:$J$139,0)+COUNTIF($J$10:J121,J121)-1</f>
        <v>19</v>
      </c>
      <c r="L121" s="44" t="s">
        <v>84</v>
      </c>
      <c r="M121" s="44" t="s">
        <v>84</v>
      </c>
      <c r="N121" s="44" t="s">
        <v>84</v>
      </c>
      <c r="O121" s="33">
        <f t="shared" si="12"/>
        <v>0</v>
      </c>
      <c r="P121" s="42" t="str">
        <f t="shared" si="13"/>
        <v>Pass</v>
      </c>
      <c r="Q121" s="23">
        <f t="shared" si="9"/>
        <v>120</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28">
        <v>117</v>
      </c>
      <c r="D122" s="28"/>
      <c r="E122" s="28"/>
      <c r="F122" s="28"/>
      <c r="G122" s="28"/>
      <c r="H122" s="28"/>
      <c r="I122" s="33">
        <f t="shared" si="10"/>
        <v>117</v>
      </c>
      <c r="J122" s="38">
        <f t="shared" si="11"/>
        <v>98</v>
      </c>
      <c r="K122" s="43">
        <f>RANK(J122,$J$10:$J$139,0)+COUNTIF($J$10:J122,J122)-1</f>
        <v>17</v>
      </c>
      <c r="L122" s="44" t="s">
        <v>84</v>
      </c>
      <c r="M122" s="44" t="s">
        <v>84</v>
      </c>
      <c r="N122" s="44" t="s">
        <v>84</v>
      </c>
      <c r="O122" s="33">
        <f t="shared" si="12"/>
        <v>0</v>
      </c>
      <c r="P122" s="42" t="str">
        <f t="shared" si="13"/>
        <v>Pass</v>
      </c>
      <c r="Q122" s="23">
        <f t="shared" si="9"/>
        <v>120</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28">
        <v>118</v>
      </c>
      <c r="D123" s="28"/>
      <c r="E123" s="28"/>
      <c r="F123" s="28"/>
      <c r="G123" s="28"/>
      <c r="H123" s="28"/>
      <c r="I123" s="33">
        <f t="shared" si="10"/>
        <v>118</v>
      </c>
      <c r="J123" s="38">
        <f t="shared" si="11"/>
        <v>98</v>
      </c>
      <c r="K123" s="43">
        <f>RANK(J123,$J$10:$J$139,0)+COUNTIF($J$10:J123,J123)-1</f>
        <v>18</v>
      </c>
      <c r="L123" s="44" t="s">
        <v>84</v>
      </c>
      <c r="M123" s="44" t="s">
        <v>84</v>
      </c>
      <c r="N123" s="44" t="s">
        <v>84</v>
      </c>
      <c r="O123" s="33">
        <f t="shared" si="12"/>
        <v>0</v>
      </c>
      <c r="P123" s="42" t="str">
        <f t="shared" si="13"/>
        <v>Pass</v>
      </c>
      <c r="Q123" s="23">
        <f t="shared" si="9"/>
        <v>120</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28">
        <v>119</v>
      </c>
      <c r="D124" s="28"/>
      <c r="E124" s="28"/>
      <c r="F124" s="28"/>
      <c r="G124" s="28"/>
      <c r="H124" s="28"/>
      <c r="I124" s="33">
        <f t="shared" si="10"/>
        <v>119</v>
      </c>
      <c r="J124" s="38">
        <f t="shared" si="11"/>
        <v>99</v>
      </c>
      <c r="K124" s="43">
        <f>RANK(J124,$J$10:$J$139,0)+COUNTIF($J$10:J124,J124)-1</f>
        <v>16</v>
      </c>
      <c r="L124" s="44" t="s">
        <v>84</v>
      </c>
      <c r="M124" s="44" t="s">
        <v>84</v>
      </c>
      <c r="N124" s="44" t="s">
        <v>84</v>
      </c>
      <c r="O124" s="33">
        <f t="shared" si="12"/>
        <v>0</v>
      </c>
      <c r="P124" s="42" t="str">
        <f t="shared" si="13"/>
        <v>Pass</v>
      </c>
      <c r="Q124" s="23">
        <f t="shared" si="9"/>
        <v>120</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28">
        <v>120</v>
      </c>
      <c r="D125" s="28"/>
      <c r="E125" s="28"/>
      <c r="F125" s="28"/>
      <c r="G125" s="28"/>
      <c r="H125" s="28"/>
      <c r="I125" s="33">
        <f t="shared" si="10"/>
        <v>120</v>
      </c>
      <c r="J125" s="38">
        <f t="shared" si="11"/>
        <v>100</v>
      </c>
      <c r="K125" s="43">
        <f>RANK(J125,$J$10:$J$139,0)+COUNTIF($J$10:J125,J125)-1</f>
        <v>15</v>
      </c>
      <c r="L125" s="44" t="s">
        <v>84</v>
      </c>
      <c r="M125" s="44" t="s">
        <v>84</v>
      </c>
      <c r="N125" s="44" t="s">
        <v>84</v>
      </c>
      <c r="O125" s="33">
        <f t="shared" si="12"/>
        <v>0</v>
      </c>
      <c r="P125" s="42" t="str">
        <f t="shared" si="13"/>
        <v>Pass</v>
      </c>
      <c r="Q125" s="23">
        <f t="shared" si="9"/>
        <v>120</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28">
        <v>121</v>
      </c>
      <c r="D126" s="28"/>
      <c r="E126" s="28"/>
      <c r="F126" s="28"/>
      <c r="G126" s="28"/>
      <c r="H126" s="28"/>
      <c r="I126" s="33">
        <f t="shared" si="10"/>
        <v>121</v>
      </c>
      <c r="J126" s="38">
        <f t="shared" si="11"/>
        <v>101</v>
      </c>
      <c r="K126" s="43">
        <f>RANK(J126,$J$10:$J$139,0)+COUNTIF($J$10:J126,J126)-1</f>
        <v>14</v>
      </c>
      <c r="L126" s="44" t="s">
        <v>84</v>
      </c>
      <c r="M126" s="44" t="s">
        <v>84</v>
      </c>
      <c r="N126" s="44" t="s">
        <v>84</v>
      </c>
      <c r="O126" s="33">
        <f t="shared" si="12"/>
        <v>0</v>
      </c>
      <c r="P126" s="42" t="str">
        <f t="shared" si="13"/>
        <v>Pass</v>
      </c>
      <c r="Q126" s="23">
        <f t="shared" si="9"/>
        <v>120</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28">
        <v>122</v>
      </c>
      <c r="D127" s="28"/>
      <c r="E127" s="28"/>
      <c r="F127" s="28"/>
      <c r="G127" s="28"/>
      <c r="H127" s="28"/>
      <c r="I127" s="33">
        <f t="shared" si="10"/>
        <v>122</v>
      </c>
      <c r="J127" s="38">
        <f t="shared" si="11"/>
        <v>102</v>
      </c>
      <c r="K127" s="43">
        <f>RANK(J127,$J$10:$J$139,0)+COUNTIF($J$10:J127,J127)-1</f>
        <v>13</v>
      </c>
      <c r="L127" s="44" t="s">
        <v>84</v>
      </c>
      <c r="M127" s="44" t="s">
        <v>84</v>
      </c>
      <c r="N127" s="44" t="s">
        <v>84</v>
      </c>
      <c r="O127" s="33">
        <f t="shared" si="12"/>
        <v>0</v>
      </c>
      <c r="P127" s="42" t="str">
        <f t="shared" si="13"/>
        <v>Pass</v>
      </c>
      <c r="Q127" s="23">
        <f t="shared" si="9"/>
        <v>120</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28">
        <v>123</v>
      </c>
      <c r="D128" s="28"/>
      <c r="E128" s="28"/>
      <c r="F128" s="28"/>
      <c r="G128" s="28"/>
      <c r="H128" s="28"/>
      <c r="I128" s="33">
        <f t="shared" si="10"/>
        <v>123</v>
      </c>
      <c r="J128" s="38">
        <f t="shared" si="11"/>
        <v>103</v>
      </c>
      <c r="K128" s="43">
        <f>RANK(J128,$J$10:$J$139,0)+COUNTIF($J$10:J128,J128)-1</f>
        <v>11</v>
      </c>
      <c r="L128" s="44" t="s">
        <v>84</v>
      </c>
      <c r="M128" s="44" t="s">
        <v>84</v>
      </c>
      <c r="N128" s="44" t="s">
        <v>84</v>
      </c>
      <c r="O128" s="33">
        <f t="shared" si="12"/>
        <v>0</v>
      </c>
      <c r="P128" s="42" t="str">
        <f t="shared" si="13"/>
        <v>Pass</v>
      </c>
      <c r="Q128" s="23">
        <f t="shared" si="9"/>
        <v>120</v>
      </c>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28">
        <v>124</v>
      </c>
      <c r="D129" s="28"/>
      <c r="E129" s="28"/>
      <c r="F129" s="28"/>
      <c r="G129" s="28"/>
      <c r="H129" s="28"/>
      <c r="I129" s="33">
        <f t="shared" si="10"/>
        <v>124</v>
      </c>
      <c r="J129" s="38">
        <f t="shared" si="11"/>
        <v>103</v>
      </c>
      <c r="K129" s="43">
        <f>RANK(J129,$J$10:$J$139,0)+COUNTIF($J$10:J129,J129)-1</f>
        <v>12</v>
      </c>
      <c r="L129" s="44" t="s">
        <v>84</v>
      </c>
      <c r="M129" s="44" t="s">
        <v>84</v>
      </c>
      <c r="N129" s="44" t="s">
        <v>84</v>
      </c>
      <c r="O129" s="33">
        <f t="shared" si="12"/>
        <v>0</v>
      </c>
      <c r="P129" s="42" t="str">
        <f t="shared" si="13"/>
        <v>Pass</v>
      </c>
      <c r="Q129" s="23">
        <f t="shared" si="9"/>
        <v>120</v>
      </c>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28">
        <v>125</v>
      </c>
      <c r="D130" s="28"/>
      <c r="E130" s="28"/>
      <c r="F130" s="28"/>
      <c r="G130" s="28"/>
      <c r="H130" s="28"/>
      <c r="I130" s="33">
        <f t="shared" si="10"/>
        <v>125</v>
      </c>
      <c r="J130" s="38">
        <f t="shared" si="11"/>
        <v>104</v>
      </c>
      <c r="K130" s="43">
        <f>RANK(J130,$J$10:$J$139,0)+COUNTIF($J$10:J130,J130)-1</f>
        <v>10</v>
      </c>
      <c r="L130" s="44" t="s">
        <v>84</v>
      </c>
      <c r="M130" s="44" t="s">
        <v>84</v>
      </c>
      <c r="N130" s="44" t="s">
        <v>84</v>
      </c>
      <c r="O130" s="33">
        <f t="shared" si="12"/>
        <v>0</v>
      </c>
      <c r="P130" s="42" t="str">
        <f t="shared" si="13"/>
        <v>Pass</v>
      </c>
      <c r="Q130" s="23">
        <f t="shared" si="9"/>
        <v>120</v>
      </c>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28">
        <v>126</v>
      </c>
      <c r="D131" s="28"/>
      <c r="E131" s="28"/>
      <c r="F131" s="28"/>
      <c r="G131" s="28"/>
      <c r="H131" s="28"/>
      <c r="I131" s="33">
        <f t="shared" si="10"/>
        <v>126</v>
      </c>
      <c r="J131" s="38">
        <f t="shared" si="11"/>
        <v>105</v>
      </c>
      <c r="K131" s="43">
        <f>RANK(J131,$J$10:$J$139,0)+COUNTIF($J$10:J131,J131)-1</f>
        <v>9</v>
      </c>
      <c r="L131" s="44" t="s">
        <v>84</v>
      </c>
      <c r="M131" s="44" t="s">
        <v>84</v>
      </c>
      <c r="N131" s="44" t="s">
        <v>84</v>
      </c>
      <c r="O131" s="33">
        <f t="shared" si="12"/>
        <v>0</v>
      </c>
      <c r="P131" s="42" t="str">
        <f t="shared" si="13"/>
        <v>Pass</v>
      </c>
      <c r="Q131" s="23">
        <f t="shared" si="9"/>
        <v>120</v>
      </c>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28">
        <v>127</v>
      </c>
      <c r="D132" s="28"/>
      <c r="E132" s="28"/>
      <c r="F132" s="28"/>
      <c r="G132" s="28"/>
      <c r="H132" s="28"/>
      <c r="I132" s="33">
        <f t="shared" si="10"/>
        <v>127</v>
      </c>
      <c r="J132" s="38">
        <f t="shared" si="11"/>
        <v>106</v>
      </c>
      <c r="K132" s="43">
        <f>RANK(J132,$J$10:$J$139,0)+COUNTIF($J$10:J132,J132)-1</f>
        <v>8</v>
      </c>
      <c r="L132" s="44" t="s">
        <v>84</v>
      </c>
      <c r="M132" s="44" t="s">
        <v>84</v>
      </c>
      <c r="N132" s="44" t="s">
        <v>84</v>
      </c>
      <c r="O132" s="33">
        <f t="shared" si="12"/>
        <v>0</v>
      </c>
      <c r="P132" s="42" t="str">
        <f t="shared" si="13"/>
        <v>Pass</v>
      </c>
      <c r="Q132" s="23">
        <f t="shared" si="9"/>
        <v>120</v>
      </c>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28">
        <v>128</v>
      </c>
      <c r="D133" s="28"/>
      <c r="E133" s="28"/>
      <c r="F133" s="28"/>
      <c r="G133" s="28"/>
      <c r="H133" s="28"/>
      <c r="I133" s="33">
        <f t="shared" si="10"/>
        <v>128</v>
      </c>
      <c r="J133" s="38">
        <f t="shared" si="11"/>
        <v>107</v>
      </c>
      <c r="K133" s="43">
        <f>RANK(J133,$J$10:$J$139,0)+COUNTIF($J$10:J133,J133)-1</f>
        <v>7</v>
      </c>
      <c r="L133" s="44" t="s">
        <v>84</v>
      </c>
      <c r="M133" s="44" t="s">
        <v>84</v>
      </c>
      <c r="N133" s="44" t="s">
        <v>84</v>
      </c>
      <c r="O133" s="33">
        <f t="shared" si="12"/>
        <v>0</v>
      </c>
      <c r="P133" s="42" t="str">
        <f t="shared" si="13"/>
        <v>Pass</v>
      </c>
      <c r="Q133" s="23">
        <f t="shared" si="9"/>
        <v>120</v>
      </c>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28">
        <v>129</v>
      </c>
      <c r="D134" s="28"/>
      <c r="E134" s="28"/>
      <c r="F134" s="28"/>
      <c r="G134" s="28"/>
      <c r="H134" s="28"/>
      <c r="I134" s="33">
        <f t="shared" si="10"/>
        <v>129</v>
      </c>
      <c r="J134" s="38">
        <f t="shared" si="11"/>
        <v>108</v>
      </c>
      <c r="K134" s="43">
        <f>RANK(J134,$J$10:$J$139,0)+COUNTIF($J$10:J134,J134)-1</f>
        <v>5</v>
      </c>
      <c r="L134" s="44" t="s">
        <v>84</v>
      </c>
      <c r="M134" s="44" t="s">
        <v>84</v>
      </c>
      <c r="N134" s="44" t="s">
        <v>84</v>
      </c>
      <c r="O134" s="33">
        <f t="shared" si="12"/>
        <v>0</v>
      </c>
      <c r="P134" s="42" t="str">
        <f t="shared" si="13"/>
        <v>Pass</v>
      </c>
      <c r="Q134" s="23">
        <f t="shared" si="9"/>
        <v>120</v>
      </c>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28">
        <v>130</v>
      </c>
      <c r="D135" s="28"/>
      <c r="E135" s="28"/>
      <c r="F135" s="28"/>
      <c r="G135" s="28"/>
      <c r="H135" s="28"/>
      <c r="I135" s="33">
        <f t="shared" si="10"/>
        <v>130</v>
      </c>
      <c r="J135" s="38">
        <f t="shared" si="11"/>
        <v>108</v>
      </c>
      <c r="K135" s="43">
        <f>RANK(J135,$J$10:$J$139,0)+COUNTIF($J$10:J135,J135)-1</f>
        <v>6</v>
      </c>
      <c r="L135" s="44" t="s">
        <v>84</v>
      </c>
      <c r="M135" s="44" t="s">
        <v>84</v>
      </c>
      <c r="N135" s="44" t="s">
        <v>84</v>
      </c>
      <c r="O135" s="33">
        <f t="shared" si="12"/>
        <v>0</v>
      </c>
      <c r="P135" s="42" t="str">
        <f t="shared" si="13"/>
        <v>Pass</v>
      </c>
      <c r="Q135" s="23">
        <f t="shared" si="9"/>
        <v>120</v>
      </c>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28">
        <v>131</v>
      </c>
      <c r="D136" s="28"/>
      <c r="E136" s="28"/>
      <c r="F136" s="28"/>
      <c r="G136" s="28"/>
      <c r="H136" s="28"/>
      <c r="I136" s="33">
        <f t="shared" si="10"/>
        <v>131</v>
      </c>
      <c r="J136" s="38">
        <f t="shared" si="11"/>
        <v>109</v>
      </c>
      <c r="K136" s="43">
        <f>RANK(J136,$J$10:$J$139,0)+COUNTIF($J$10:J136,J136)-1</f>
        <v>4</v>
      </c>
      <c r="L136" s="44" t="s">
        <v>84</v>
      </c>
      <c r="M136" s="44" t="s">
        <v>84</v>
      </c>
      <c r="N136" s="44" t="s">
        <v>84</v>
      </c>
      <c r="O136" s="33">
        <f t="shared" si="12"/>
        <v>0</v>
      </c>
      <c r="P136" s="42" t="str">
        <f t="shared" si="13"/>
        <v>Pass</v>
      </c>
      <c r="Q136" s="23">
        <f t="shared" si="9"/>
        <v>120</v>
      </c>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28">
        <v>132</v>
      </c>
      <c r="D137" s="28"/>
      <c r="E137" s="28"/>
      <c r="F137" s="28"/>
      <c r="G137" s="28"/>
      <c r="H137" s="28"/>
      <c r="I137" s="33">
        <f t="shared" si="10"/>
        <v>132</v>
      </c>
      <c r="J137" s="38">
        <f t="shared" si="11"/>
        <v>110</v>
      </c>
      <c r="K137" s="43">
        <f>RANK(J137,$J$10:$J$139,0)+COUNTIF($J$10:J137,J137)-1</f>
        <v>3</v>
      </c>
      <c r="L137" s="44" t="s">
        <v>84</v>
      </c>
      <c r="M137" s="44" t="s">
        <v>84</v>
      </c>
      <c r="N137" s="44" t="s">
        <v>84</v>
      </c>
      <c r="O137" s="33">
        <f t="shared" si="12"/>
        <v>0</v>
      </c>
      <c r="P137" s="42" t="str">
        <f t="shared" si="13"/>
        <v>Pass</v>
      </c>
      <c r="Q137" s="23">
        <f t="shared" si="9"/>
        <v>120</v>
      </c>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28">
        <v>133</v>
      </c>
      <c r="D138" s="28"/>
      <c r="E138" s="28"/>
      <c r="F138" s="28"/>
      <c r="G138" s="28"/>
      <c r="H138" s="28"/>
      <c r="I138" s="33">
        <f t="shared" si="10"/>
        <v>133</v>
      </c>
      <c r="J138" s="38">
        <f t="shared" si="11"/>
        <v>111</v>
      </c>
      <c r="K138" s="43">
        <f>RANK(J138,$J$10:$J$139,0)+COUNTIF($J$10:J138,J138)-1</f>
        <v>2</v>
      </c>
      <c r="L138" s="44" t="s">
        <v>84</v>
      </c>
      <c r="M138" s="44" t="s">
        <v>84</v>
      </c>
      <c r="N138" s="44" t="s">
        <v>84</v>
      </c>
      <c r="O138" s="33">
        <f t="shared" si="12"/>
        <v>0</v>
      </c>
      <c r="P138" s="42" t="str">
        <f t="shared" si="13"/>
        <v>Pass</v>
      </c>
      <c r="Q138" s="23">
        <f t="shared" si="9"/>
        <v>120</v>
      </c>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28">
        <v>134</v>
      </c>
      <c r="D139" s="28"/>
      <c r="E139" s="28"/>
      <c r="F139" s="28"/>
      <c r="G139" s="28"/>
      <c r="H139" s="28"/>
      <c r="I139" s="33">
        <f t="shared" si="10"/>
        <v>134</v>
      </c>
      <c r="J139" s="38">
        <f t="shared" si="11"/>
        <v>112</v>
      </c>
      <c r="K139" s="43">
        <f>RANK(J139,$J$10:$J$139,0)+COUNTIF($J$10:J139,J139)-1</f>
        <v>1</v>
      </c>
      <c r="L139" s="44" t="s">
        <v>84</v>
      </c>
      <c r="M139" s="44" t="s">
        <v>84</v>
      </c>
      <c r="N139" s="44" t="s">
        <v>84</v>
      </c>
      <c r="O139" s="33">
        <f t="shared" si="12"/>
        <v>0</v>
      </c>
      <c r="P139" s="42" t="str">
        <f t="shared" si="13"/>
        <v>Pass</v>
      </c>
      <c r="Q139" s="23">
        <f t="shared" ref="Q139" si="14">Q138</f>
        <v>120</v>
      </c>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45"/>
      <c r="R140" s="45"/>
    </row>
    <row r="141" spans="1:222" s="7" customFormat="1" ht="17.45" customHeight="1"/>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row>
    <row r="144" spans="1:222" s="7" customFormat="1" ht="17.45" customHeight="1"/>
    <row r="145" spans="1:16" s="7" customFormat="1" ht="17.45" customHeight="1"/>
    <row r="146" spans="1:16" ht="17.45" customHeight="1">
      <c r="A146" s="7"/>
      <c r="B146" s="7"/>
      <c r="C146" s="7"/>
      <c r="D146" s="7"/>
      <c r="E146" s="7"/>
      <c r="F146" s="7"/>
      <c r="G146" s="7"/>
      <c r="H146" s="7"/>
      <c r="I146" s="7"/>
      <c r="J146" s="7"/>
      <c r="K146" s="7"/>
      <c r="L146" s="7"/>
      <c r="M146" s="7"/>
      <c r="N146" s="7"/>
      <c r="O146" s="7"/>
      <c r="P146" s="7"/>
    </row>
    <row r="147" spans="1:16" ht="17.45" customHeight="1">
      <c r="A147" s="7"/>
      <c r="B147" s="7"/>
      <c r="C147" s="7"/>
      <c r="D147" s="7"/>
      <c r="E147" s="7"/>
      <c r="F147" s="7"/>
      <c r="G147" s="7"/>
      <c r="H147" s="7"/>
      <c r="I147" s="7"/>
      <c r="J147" s="7"/>
      <c r="K147" s="7"/>
      <c r="L147" s="7"/>
      <c r="M147" s="7"/>
      <c r="N147" s="7"/>
      <c r="O147" s="7"/>
      <c r="P147" s="7"/>
    </row>
    <row r="148" spans="1:16" ht="17.45" customHeight="1">
      <c r="A148" s="7"/>
      <c r="B148" s="7"/>
      <c r="C148" s="7"/>
      <c r="D148" s="7"/>
      <c r="E148" s="7"/>
      <c r="F148" s="7"/>
      <c r="G148" s="7"/>
      <c r="H148" s="7"/>
      <c r="I148" s="7"/>
      <c r="J148" s="7"/>
      <c r="K148" s="7"/>
      <c r="L148" s="7"/>
      <c r="M148" s="7"/>
      <c r="N148" s="7"/>
      <c r="O148" s="7"/>
      <c r="P148" s="7"/>
    </row>
  </sheetData>
  <sheetProtection algorithmName="SHA-512" hashValue="lyeUohgBgrXvG9tXFKjwPCUid/Y6O1uAvLkYZv127v2HYIB/REFZJkhxH1GmZjyb7kUfp8eLr31cFi4822u4Bg==" saltValue="cAHWVd+Zo72Vr2JbBAC9dw==" spinCount="100000" sheet="1" objects="1" scenarios="1"/>
  <mergeCells count="25">
    <mergeCell ref="I143:P143"/>
    <mergeCell ref="I142:P142"/>
    <mergeCell ref="A140:P140"/>
    <mergeCell ref="C6:C8"/>
    <mergeCell ref="B6:B9"/>
    <mergeCell ref="A6:A9"/>
    <mergeCell ref="D6:D8"/>
    <mergeCell ref="A143:B143"/>
    <mergeCell ref="A142:B142"/>
    <mergeCell ref="C3:P3"/>
    <mergeCell ref="A1:P2"/>
    <mergeCell ref="A4:P4"/>
    <mergeCell ref="H6:H8"/>
    <mergeCell ref="P6:P8"/>
    <mergeCell ref="E6:E8"/>
    <mergeCell ref="F6:F8"/>
    <mergeCell ref="G6:G8"/>
    <mergeCell ref="N6:N8"/>
    <mergeCell ref="A5:P5"/>
    <mergeCell ref="M6:M8"/>
    <mergeCell ref="O6:O8"/>
    <mergeCell ref="I6:I8"/>
    <mergeCell ref="J6:J8"/>
    <mergeCell ref="K6:K8"/>
    <mergeCell ref="L6:L8"/>
  </mergeCells>
  <conditionalFormatting sqref="K10:K139">
    <cfRule type="top10" dxfId="9" priority="1" bottom="1" rank="5"/>
    <cfRule type="top10" dxfId="8" priority="2" percent="1" bottom="1" rank="5"/>
  </conditionalFormatting>
  <pageMargins left="0.5" right="0.25" top="0.25" bottom="1" header="0" footer="0"/>
  <pageSetup paperSize="5"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C000"/>
  </sheetPr>
  <dimension ref="A1:HN148"/>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3.42578125" style="12" hidden="1" customWidth="1"/>
    <col min="16" max="16" width="8.42578125" style="12" customWidth="1"/>
    <col min="17" max="17" width="4.28515625" style="12" customWidth="1"/>
    <col min="18" max="18" width="18" style="12" customWidth="1"/>
    <col min="19" max="16384" width="9.140625" style="12"/>
  </cols>
  <sheetData>
    <row r="1" spans="1:17"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17" ht="17.45" customHeight="1">
      <c r="A2" s="439"/>
      <c r="B2" s="440"/>
      <c r="C2" s="440"/>
      <c r="D2" s="440"/>
      <c r="E2" s="440"/>
      <c r="F2" s="440"/>
      <c r="G2" s="440"/>
      <c r="H2" s="440"/>
      <c r="I2" s="440"/>
      <c r="J2" s="440"/>
      <c r="K2" s="440"/>
      <c r="L2" s="440"/>
      <c r="M2" s="440"/>
      <c r="N2" s="440"/>
      <c r="O2" s="440"/>
      <c r="P2" s="441"/>
    </row>
    <row r="3" spans="1:17" ht="17.45" customHeight="1">
      <c r="A3" s="35" t="s">
        <v>122</v>
      </c>
      <c r="B3" s="47" t="str">
        <f>MASTER!B6</f>
        <v>9 वी</v>
      </c>
      <c r="C3" s="429"/>
      <c r="D3" s="429"/>
      <c r="E3" s="429"/>
      <c r="F3" s="429"/>
      <c r="G3" s="429"/>
      <c r="H3" s="429"/>
      <c r="I3" s="429"/>
      <c r="J3" s="429"/>
      <c r="K3" s="429"/>
      <c r="L3" s="429"/>
      <c r="M3" s="429"/>
      <c r="N3" s="429"/>
      <c r="O3" s="429"/>
      <c r="P3" s="523"/>
      <c r="Q3" s="37"/>
    </row>
    <row r="4" spans="1:17" ht="17.45" customHeight="1">
      <c r="A4" s="515" t="str">
        <f>MASTER!H18</f>
        <v>चाचणी 2 परीक्षा निकाल पत्रक (सन 2026-2027)</v>
      </c>
      <c r="B4" s="516"/>
      <c r="C4" s="516"/>
      <c r="D4" s="516"/>
      <c r="E4" s="516"/>
      <c r="F4" s="516"/>
      <c r="G4" s="516"/>
      <c r="H4" s="516"/>
      <c r="I4" s="516"/>
      <c r="J4" s="516"/>
      <c r="K4" s="516"/>
      <c r="L4" s="516"/>
      <c r="M4" s="516"/>
      <c r="N4" s="516"/>
      <c r="O4" s="516"/>
      <c r="P4" s="517"/>
      <c r="Q4" s="37"/>
    </row>
    <row r="5" spans="1:17"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17" ht="17.45"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MASTER!A20</f>
        <v>समाजशास्रे</v>
      </c>
      <c r="I6" s="519" t="s">
        <v>36</v>
      </c>
      <c r="J6" s="519" t="s">
        <v>16</v>
      </c>
      <c r="K6" s="524" t="s">
        <v>86</v>
      </c>
      <c r="L6" s="520" t="s">
        <v>82</v>
      </c>
      <c r="M6" s="520" t="s">
        <v>302</v>
      </c>
      <c r="N6" s="520" t="s">
        <v>85</v>
      </c>
      <c r="O6" s="519"/>
      <c r="P6" s="519" t="s">
        <v>5</v>
      </c>
    </row>
    <row r="7" spans="1:17" ht="17.45" customHeight="1">
      <c r="A7" s="518"/>
      <c r="B7" s="417"/>
      <c r="C7" s="519"/>
      <c r="D7" s="521"/>
      <c r="E7" s="521"/>
      <c r="F7" s="521"/>
      <c r="G7" s="521"/>
      <c r="H7" s="521"/>
      <c r="I7" s="519"/>
      <c r="J7" s="519"/>
      <c r="K7" s="525"/>
      <c r="L7" s="521"/>
      <c r="M7" s="521"/>
      <c r="N7" s="521"/>
      <c r="O7" s="519"/>
      <c r="P7" s="519"/>
    </row>
    <row r="8" spans="1:17" ht="17.45" customHeight="1">
      <c r="A8" s="518"/>
      <c r="B8" s="417"/>
      <c r="C8" s="519"/>
      <c r="D8" s="522"/>
      <c r="E8" s="522"/>
      <c r="F8" s="522"/>
      <c r="G8" s="522"/>
      <c r="H8" s="522"/>
      <c r="I8" s="519"/>
      <c r="J8" s="519"/>
      <c r="K8" s="525"/>
      <c r="L8" s="522"/>
      <c r="M8" s="522"/>
      <c r="N8" s="522"/>
      <c r="O8" s="519"/>
      <c r="P8" s="519"/>
    </row>
    <row r="9" spans="1:17" s="23" customFormat="1" ht="17.45" customHeight="1">
      <c r="A9" s="518"/>
      <c r="B9" s="417"/>
      <c r="C9" s="51">
        <v>20</v>
      </c>
      <c r="D9" s="51">
        <v>20</v>
      </c>
      <c r="E9" s="51">
        <v>0</v>
      </c>
      <c r="F9" s="51">
        <v>20</v>
      </c>
      <c r="G9" s="51">
        <v>20</v>
      </c>
      <c r="H9" s="51">
        <v>20</v>
      </c>
      <c r="I9" s="20">
        <f>SUM(C9:H9)</f>
        <v>100</v>
      </c>
      <c r="J9" s="38">
        <f>ROUND((I9/Q9)*100,0)</f>
        <v>100</v>
      </c>
      <c r="K9" s="39"/>
      <c r="L9" s="40" t="s">
        <v>84</v>
      </c>
      <c r="M9" s="40" t="s">
        <v>84</v>
      </c>
      <c r="N9" s="40" t="s">
        <v>84</v>
      </c>
      <c r="O9" s="41">
        <f>COUNTIF(C9,"&lt;14")+COUNTIF(D9,"&lt;14")+COUNTIF(E9,"&lt;14")+COUNTIF(F9,"&lt;14")+COUNTIF(G9,"&lt;14")+COUNTIF(H9,"&lt;14")</f>
        <v>1</v>
      </c>
      <c r="P9" s="42" t="str">
        <f>IF(O9=0,"Pass",IF(O9=1,"F1",IF(O9=2,"F2",IF(O9=3,"F3",IF(O9=4,"F4",IF(O9=5,"F5","F6"))))))</f>
        <v>F1</v>
      </c>
      <c r="Q9" s="23">
        <f>I9</f>
        <v>100</v>
      </c>
    </row>
    <row r="10" spans="1:17" s="19" customFormat="1" ht="17.45" customHeight="1">
      <c r="A10" s="24">
        <f>'विद्य्र्थ्याची माहिती'!A10</f>
        <v>1</v>
      </c>
      <c r="B10" s="25" t="str">
        <f>'विद्य्र्थ्याची माहिती'!B10</f>
        <v>चि. समीर यशवंत देशमुख सखाराम</v>
      </c>
      <c r="C10" s="28">
        <v>120</v>
      </c>
      <c r="D10" s="28"/>
      <c r="E10" s="28"/>
      <c r="F10" s="28"/>
      <c r="G10" s="28"/>
      <c r="H10" s="28"/>
      <c r="I10" s="33">
        <f>SUM(C10:H10)</f>
        <v>120</v>
      </c>
      <c r="J10" s="38">
        <f>ROUND((I10/Q10)*100,0)</f>
        <v>120</v>
      </c>
      <c r="K10" s="43" t="e">
        <f>RANK(J10,$J$10:$J$139,0)+COUNTIF($J$10:J10,J10)-1</f>
        <v>#REF!</v>
      </c>
      <c r="L10" s="44" t="s">
        <v>84</v>
      </c>
      <c r="M10" s="44" t="s">
        <v>84</v>
      </c>
      <c r="N10" s="44" t="s">
        <v>84</v>
      </c>
      <c r="O10" s="33">
        <f>COUNTIF(C10,"&lt;14")+COUNTIF(D10,"&lt;14")+COUNTIF(E10,"&lt;14")+COUNTIF(F10,"&lt;14")+COUNTIF(G10,"&lt;14")+COUNTIF(H10,"&lt;14")</f>
        <v>0</v>
      </c>
      <c r="P10" s="42" t="str">
        <f>IF(O10=0,"Pass",IF(O10=1,"F1",IF(O10=2,"F2",IF(O10=3,"F3",IF(O10=4,"F4",IF(O10=5,"F5","F6"))))))</f>
        <v>Pass</v>
      </c>
      <c r="Q10" s="23">
        <f>Q9</f>
        <v>100</v>
      </c>
    </row>
    <row r="11" spans="1:17" s="19" customFormat="1" ht="17.45" customHeight="1">
      <c r="A11" s="24">
        <f>'विद्य्र्थ्याची माहिती'!A11</f>
        <v>2</v>
      </c>
      <c r="B11" s="25">
        <f>'विद्य्र्थ्याची माहिती'!B11</f>
        <v>0</v>
      </c>
      <c r="C11" s="28">
        <v>13</v>
      </c>
      <c r="D11" s="28"/>
      <c r="E11" s="28"/>
      <c r="F11" s="28"/>
      <c r="G11" s="28"/>
      <c r="H11" s="28"/>
      <c r="I11" s="33">
        <f t="shared" ref="I11:I74" si="0">SUM(C11:H11)</f>
        <v>13</v>
      </c>
      <c r="J11" s="38">
        <f t="shared" ref="J11:J74" si="1">ROUND((I11/Q11)*100,0)</f>
        <v>13</v>
      </c>
      <c r="K11" s="43" t="e">
        <f>RANK(J11,$J$10:$J$139,0)+COUNTIF($J$10:J11,J11)-1</f>
        <v>#REF!</v>
      </c>
      <c r="L11" s="44" t="s">
        <v>84</v>
      </c>
      <c r="M11" s="44" t="s">
        <v>84</v>
      </c>
      <c r="N11" s="44" t="s">
        <v>84</v>
      </c>
      <c r="O11" s="33">
        <f t="shared" ref="O11:O74" si="2">COUNTIF(C11,"&lt;14")+COUNTIF(D11,"&lt;14")+COUNTIF(E11,"&lt;14")+COUNTIF(F11,"&lt;14")+COUNTIF(G11,"&lt;14")+COUNTIF(H11,"&lt;14")</f>
        <v>1</v>
      </c>
      <c r="P11" s="42" t="str">
        <f t="shared" ref="P11:P74" si="3">IF(O11=0,"Pass",IF(O11=1,"F1",IF(O11=2,"F2",IF(O11=3,"F3",IF(O11=4,"F4",IF(O11=5,"F5","F6"))))))</f>
        <v>F1</v>
      </c>
      <c r="Q11" s="23">
        <f t="shared" ref="Q11:Q74" si="4">Q10</f>
        <v>100</v>
      </c>
    </row>
    <row r="12" spans="1:17" s="19" customFormat="1" ht="17.45" customHeight="1">
      <c r="A12" s="24">
        <f>'विद्य्र्थ्याची माहिती'!A12</f>
        <v>3</v>
      </c>
      <c r="B12" s="25">
        <f>'विद्य्र्थ्याची माहिती'!B12</f>
        <v>0</v>
      </c>
      <c r="C12" s="28">
        <f>'प्र.भाषा-अ.मूल्यमापन'!C12</f>
        <v>0</v>
      </c>
      <c r="D12" s="28"/>
      <c r="E12" s="28"/>
      <c r="F12" s="28"/>
      <c r="G12" s="28"/>
      <c r="H12" s="28"/>
      <c r="I12" s="33">
        <f t="shared" si="0"/>
        <v>0</v>
      </c>
      <c r="J12" s="38">
        <f t="shared" si="1"/>
        <v>0</v>
      </c>
      <c r="K12" s="43" t="e">
        <f>RANK(J12,$J$10:$J$139,0)+COUNTIF($J$10:J12,J12)-1</f>
        <v>#REF!</v>
      </c>
      <c r="L12" s="44" t="s">
        <v>84</v>
      </c>
      <c r="M12" s="44" t="s">
        <v>84</v>
      </c>
      <c r="N12" s="44" t="s">
        <v>84</v>
      </c>
      <c r="O12" s="33">
        <f t="shared" si="2"/>
        <v>1</v>
      </c>
      <c r="P12" s="42" t="str">
        <f t="shared" si="3"/>
        <v>F1</v>
      </c>
      <c r="Q12" s="23">
        <f t="shared" si="4"/>
        <v>100</v>
      </c>
    </row>
    <row r="13" spans="1:17" s="19" customFormat="1" ht="17.45" customHeight="1">
      <c r="A13" s="24">
        <f>'विद्य्र्थ्याची माहिती'!A13</f>
        <v>4</v>
      </c>
      <c r="B13" s="25">
        <f>'विद्य्र्थ्याची माहिती'!B13</f>
        <v>0</v>
      </c>
      <c r="C13" s="28">
        <f>'प्र.भाषा-अ.मूल्यमापन'!C13</f>
        <v>0</v>
      </c>
      <c r="D13" s="28"/>
      <c r="E13" s="28"/>
      <c r="F13" s="28"/>
      <c r="G13" s="28"/>
      <c r="H13" s="28"/>
      <c r="I13" s="33">
        <f t="shared" si="0"/>
        <v>0</v>
      </c>
      <c r="J13" s="38">
        <f t="shared" si="1"/>
        <v>0</v>
      </c>
      <c r="K13" s="43" t="e">
        <f>RANK(J13,$J$10:$J$139,0)+COUNTIF($J$10:J13,J13)-1</f>
        <v>#REF!</v>
      </c>
      <c r="L13" s="44" t="s">
        <v>84</v>
      </c>
      <c r="M13" s="44" t="s">
        <v>84</v>
      </c>
      <c r="N13" s="44" t="s">
        <v>84</v>
      </c>
      <c r="O13" s="33">
        <f t="shared" si="2"/>
        <v>1</v>
      </c>
      <c r="P13" s="42" t="str">
        <f t="shared" si="3"/>
        <v>F1</v>
      </c>
      <c r="Q13" s="23">
        <f t="shared" si="4"/>
        <v>100</v>
      </c>
    </row>
    <row r="14" spans="1:17" s="19" customFormat="1" ht="17.45" customHeight="1">
      <c r="A14" s="24">
        <f>'विद्य्र्थ्याची माहिती'!A14</f>
        <v>5</v>
      </c>
      <c r="B14" s="25">
        <f>'विद्य्र्थ्याची माहिती'!B14</f>
        <v>0</v>
      </c>
      <c r="C14" s="28">
        <v>15</v>
      </c>
      <c r="D14" s="28"/>
      <c r="E14" s="28"/>
      <c r="F14" s="28"/>
      <c r="G14" s="28"/>
      <c r="H14" s="28"/>
      <c r="I14" s="33">
        <f t="shared" si="0"/>
        <v>15</v>
      </c>
      <c r="J14" s="38">
        <f t="shared" si="1"/>
        <v>15</v>
      </c>
      <c r="K14" s="43" t="e">
        <f>RANK(J14,$J$10:$J$139,0)+COUNTIF($J$10:J14,J14)-1</f>
        <v>#REF!</v>
      </c>
      <c r="L14" s="44" t="s">
        <v>84</v>
      </c>
      <c r="M14" s="44" t="s">
        <v>84</v>
      </c>
      <c r="N14" s="44" t="s">
        <v>84</v>
      </c>
      <c r="O14" s="33">
        <f t="shared" si="2"/>
        <v>0</v>
      </c>
      <c r="P14" s="42" t="str">
        <f t="shared" si="3"/>
        <v>Pass</v>
      </c>
      <c r="Q14" s="23">
        <f t="shared" si="4"/>
        <v>100</v>
      </c>
    </row>
    <row r="15" spans="1:17" s="19" customFormat="1" ht="17.45" customHeight="1">
      <c r="A15" s="24">
        <f>'विद्य्र्थ्याची माहिती'!A15</f>
        <v>6</v>
      </c>
      <c r="B15" s="25">
        <f>'विद्य्र्थ्याची माहिती'!B15</f>
        <v>0</v>
      </c>
      <c r="C15" s="28">
        <f>'प्र.भाषा-अ.मूल्यमापन'!C15</f>
        <v>0</v>
      </c>
      <c r="D15" s="28"/>
      <c r="E15" s="28"/>
      <c r="F15" s="28"/>
      <c r="G15" s="28"/>
      <c r="H15" s="28"/>
      <c r="I15" s="33">
        <f t="shared" si="0"/>
        <v>0</v>
      </c>
      <c r="J15" s="38">
        <f t="shared" si="1"/>
        <v>0</v>
      </c>
      <c r="K15" s="43" t="e">
        <f>RANK(J15,$J$10:$J$139,0)+COUNTIF($J$10:J15,J15)-1</f>
        <v>#REF!</v>
      </c>
      <c r="L15" s="44" t="s">
        <v>84</v>
      </c>
      <c r="M15" s="44" t="s">
        <v>84</v>
      </c>
      <c r="N15" s="44" t="s">
        <v>84</v>
      </c>
      <c r="O15" s="33">
        <f t="shared" si="2"/>
        <v>1</v>
      </c>
      <c r="P15" s="42" t="str">
        <f t="shared" si="3"/>
        <v>F1</v>
      </c>
      <c r="Q15" s="23">
        <f t="shared" si="4"/>
        <v>100</v>
      </c>
    </row>
    <row r="16" spans="1:17" s="19" customFormat="1" ht="17.45" customHeight="1">
      <c r="A16" s="24">
        <f>'विद्य्र्थ्याची माहिती'!A16</f>
        <v>7</v>
      </c>
      <c r="B16" s="25">
        <f>'विद्य्र्थ्याची माहिती'!B16</f>
        <v>0</v>
      </c>
      <c r="C16" s="28">
        <f>'प्र.भाषा-अ.मूल्यमापन'!C16</f>
        <v>0</v>
      </c>
      <c r="D16" s="28"/>
      <c r="E16" s="28"/>
      <c r="F16" s="28"/>
      <c r="G16" s="28"/>
      <c r="H16" s="28"/>
      <c r="I16" s="33">
        <f t="shared" si="0"/>
        <v>0</v>
      </c>
      <c r="J16" s="38">
        <f t="shared" si="1"/>
        <v>0</v>
      </c>
      <c r="K16" s="43" t="e">
        <f>RANK(J16,$J$10:$J$139,0)+COUNTIF($J$10:J16,J16)-1</f>
        <v>#REF!</v>
      </c>
      <c r="L16" s="44" t="s">
        <v>84</v>
      </c>
      <c r="M16" s="44" t="s">
        <v>84</v>
      </c>
      <c r="N16" s="44" t="s">
        <v>84</v>
      </c>
      <c r="O16" s="33">
        <f t="shared" si="2"/>
        <v>1</v>
      </c>
      <c r="P16" s="42" t="str">
        <f t="shared" si="3"/>
        <v>F1</v>
      </c>
      <c r="Q16" s="23">
        <f t="shared" si="4"/>
        <v>100</v>
      </c>
    </row>
    <row r="17" spans="1:17" s="19" customFormat="1" ht="17.45" customHeight="1">
      <c r="A17" s="24">
        <f>'विद्य्र्थ्याची माहिती'!A17</f>
        <v>8</v>
      </c>
      <c r="B17" s="25">
        <f>'विद्य्र्थ्याची माहिती'!B17</f>
        <v>0</v>
      </c>
      <c r="C17" s="28">
        <f>'प्र.भाषा-अ.मूल्यमापन'!C17</f>
        <v>0</v>
      </c>
      <c r="D17" s="28"/>
      <c r="E17" s="28"/>
      <c r="F17" s="28"/>
      <c r="G17" s="28"/>
      <c r="H17" s="28"/>
      <c r="I17" s="33">
        <f t="shared" si="0"/>
        <v>0</v>
      </c>
      <c r="J17" s="38">
        <f t="shared" si="1"/>
        <v>0</v>
      </c>
      <c r="K17" s="43" t="e">
        <f>RANK(J17,$J$10:$J$139,0)+COUNTIF($J$10:J17,J17)-1</f>
        <v>#REF!</v>
      </c>
      <c r="L17" s="44" t="s">
        <v>84</v>
      </c>
      <c r="M17" s="44" t="s">
        <v>84</v>
      </c>
      <c r="N17" s="44" t="s">
        <v>84</v>
      </c>
      <c r="O17" s="33">
        <f t="shared" si="2"/>
        <v>1</v>
      </c>
      <c r="P17" s="42" t="str">
        <f t="shared" si="3"/>
        <v>F1</v>
      </c>
      <c r="Q17" s="23">
        <f t="shared" si="4"/>
        <v>100</v>
      </c>
    </row>
    <row r="18" spans="1:17" s="19" customFormat="1" ht="17.45" customHeight="1">
      <c r="A18" s="24">
        <f>'विद्य्र्थ्याची माहिती'!A18</f>
        <v>9</v>
      </c>
      <c r="B18" s="25">
        <f>'विद्य्र्थ्याची माहिती'!B18</f>
        <v>0</v>
      </c>
      <c r="C18" s="28">
        <f>'प्र.भाषा-अ.मूल्यमापन'!C18</f>
        <v>0</v>
      </c>
      <c r="D18" s="28"/>
      <c r="E18" s="28"/>
      <c r="F18" s="28"/>
      <c r="G18" s="28"/>
      <c r="H18" s="28"/>
      <c r="I18" s="33">
        <f t="shared" si="0"/>
        <v>0</v>
      </c>
      <c r="J18" s="38">
        <f t="shared" si="1"/>
        <v>0</v>
      </c>
      <c r="K18" s="43" t="e">
        <f>RANK(J18,$J$10:$J$139,0)+COUNTIF($J$10:J18,J18)-1</f>
        <v>#REF!</v>
      </c>
      <c r="L18" s="44" t="s">
        <v>84</v>
      </c>
      <c r="M18" s="44" t="s">
        <v>84</v>
      </c>
      <c r="N18" s="44" t="s">
        <v>84</v>
      </c>
      <c r="O18" s="33">
        <f t="shared" si="2"/>
        <v>1</v>
      </c>
      <c r="P18" s="42" t="str">
        <f t="shared" si="3"/>
        <v>F1</v>
      </c>
      <c r="Q18" s="23">
        <f t="shared" si="4"/>
        <v>100</v>
      </c>
    </row>
    <row r="19" spans="1:17" s="19" customFormat="1" ht="17.45" customHeight="1">
      <c r="A19" s="24">
        <f>'विद्य्र्थ्याची माहिती'!A19</f>
        <v>10</v>
      </c>
      <c r="B19" s="25">
        <f>'विद्य्र्थ्याची माहिती'!B19</f>
        <v>0</v>
      </c>
      <c r="C19" s="28">
        <f>'प्र.भाषा-अ.मूल्यमापन'!C19</f>
        <v>0</v>
      </c>
      <c r="D19" s="28"/>
      <c r="E19" s="28"/>
      <c r="F19" s="28"/>
      <c r="G19" s="28"/>
      <c r="H19" s="28"/>
      <c r="I19" s="33">
        <f t="shared" si="0"/>
        <v>0</v>
      </c>
      <c r="J19" s="38">
        <f t="shared" si="1"/>
        <v>0</v>
      </c>
      <c r="K19" s="43" t="e">
        <f>RANK(J19,$J$10:$J$139,0)+COUNTIF($J$10:J19,J19)-1</f>
        <v>#REF!</v>
      </c>
      <c r="L19" s="44" t="s">
        <v>84</v>
      </c>
      <c r="M19" s="44" t="s">
        <v>84</v>
      </c>
      <c r="N19" s="44" t="s">
        <v>84</v>
      </c>
      <c r="O19" s="33">
        <f t="shared" si="2"/>
        <v>1</v>
      </c>
      <c r="P19" s="42" t="str">
        <f t="shared" si="3"/>
        <v>F1</v>
      </c>
      <c r="Q19" s="23">
        <f t="shared" si="4"/>
        <v>100</v>
      </c>
    </row>
    <row r="20" spans="1:17" s="19" customFormat="1" ht="17.45" customHeight="1">
      <c r="A20" s="24">
        <f>'विद्य्र्थ्याची माहिती'!A20</f>
        <v>11</v>
      </c>
      <c r="B20" s="25">
        <f>'विद्य्र्थ्याची माहिती'!B20</f>
        <v>0</v>
      </c>
      <c r="C20" s="28">
        <f>'प्र.भाषा-अ.मूल्यमापन'!C20</f>
        <v>0</v>
      </c>
      <c r="D20" s="28"/>
      <c r="E20" s="28"/>
      <c r="F20" s="28"/>
      <c r="G20" s="28"/>
      <c r="H20" s="28"/>
      <c r="I20" s="33">
        <f t="shared" si="0"/>
        <v>0</v>
      </c>
      <c r="J20" s="38">
        <f t="shared" si="1"/>
        <v>0</v>
      </c>
      <c r="K20" s="43" t="e">
        <f>RANK(J20,$J$10:$J$139,0)+COUNTIF($J$10:J20,J20)-1</f>
        <v>#REF!</v>
      </c>
      <c r="L20" s="44" t="s">
        <v>84</v>
      </c>
      <c r="M20" s="44" t="s">
        <v>84</v>
      </c>
      <c r="N20" s="44" t="s">
        <v>84</v>
      </c>
      <c r="O20" s="33">
        <f t="shared" si="2"/>
        <v>1</v>
      </c>
      <c r="P20" s="32" t="str">
        <f t="shared" si="3"/>
        <v>F1</v>
      </c>
      <c r="Q20" s="23">
        <f t="shared" si="4"/>
        <v>100</v>
      </c>
    </row>
    <row r="21" spans="1:17" s="19" customFormat="1" ht="17.45" customHeight="1">
      <c r="A21" s="24">
        <f>'विद्य्र्थ्याची माहिती'!A21</f>
        <v>12</v>
      </c>
      <c r="B21" s="25">
        <f>'विद्य्र्थ्याची माहिती'!B21</f>
        <v>0</v>
      </c>
      <c r="C21" s="28">
        <f>'प्र.भाषा-अ.मूल्यमापन'!C21</f>
        <v>0</v>
      </c>
      <c r="D21" s="28"/>
      <c r="E21" s="28"/>
      <c r="F21" s="28"/>
      <c r="G21" s="28"/>
      <c r="H21" s="28"/>
      <c r="I21" s="33">
        <f t="shared" si="0"/>
        <v>0</v>
      </c>
      <c r="J21" s="38">
        <f t="shared" si="1"/>
        <v>0</v>
      </c>
      <c r="K21" s="43" t="e">
        <f>RANK(J21,$J$10:$J$139,0)+COUNTIF($J$10:J21,J21)-1</f>
        <v>#REF!</v>
      </c>
      <c r="L21" s="44" t="s">
        <v>84</v>
      </c>
      <c r="M21" s="44" t="s">
        <v>84</v>
      </c>
      <c r="N21" s="44" t="s">
        <v>84</v>
      </c>
      <c r="O21" s="33">
        <f t="shared" si="2"/>
        <v>1</v>
      </c>
      <c r="P21" s="42" t="str">
        <f t="shared" si="3"/>
        <v>F1</v>
      </c>
      <c r="Q21" s="23">
        <f t="shared" si="4"/>
        <v>100</v>
      </c>
    </row>
    <row r="22" spans="1:17" s="19" customFormat="1" ht="17.45" customHeight="1">
      <c r="A22" s="24">
        <f>'विद्य्र्थ्याची माहिती'!A22</f>
        <v>13</v>
      </c>
      <c r="B22" s="25">
        <f>'विद्य्र्थ्याची माहिती'!B22</f>
        <v>0</v>
      </c>
      <c r="C22" s="28">
        <f>'प्र.भाषा-अ.मूल्यमापन'!C22</f>
        <v>0</v>
      </c>
      <c r="D22" s="28"/>
      <c r="E22" s="28"/>
      <c r="F22" s="28"/>
      <c r="G22" s="28"/>
      <c r="H22" s="28"/>
      <c r="I22" s="33">
        <f t="shared" si="0"/>
        <v>0</v>
      </c>
      <c r="J22" s="38">
        <f t="shared" si="1"/>
        <v>0</v>
      </c>
      <c r="K22" s="43" t="e">
        <f>RANK(J22,$J$10:$J$139,0)+COUNTIF($J$10:J22,J22)-1</f>
        <v>#REF!</v>
      </c>
      <c r="L22" s="44" t="s">
        <v>84</v>
      </c>
      <c r="M22" s="44" t="s">
        <v>84</v>
      </c>
      <c r="N22" s="44" t="s">
        <v>84</v>
      </c>
      <c r="O22" s="33">
        <f t="shared" si="2"/>
        <v>1</v>
      </c>
      <c r="P22" s="42" t="str">
        <f t="shared" si="3"/>
        <v>F1</v>
      </c>
      <c r="Q22" s="23">
        <f t="shared" si="4"/>
        <v>100</v>
      </c>
    </row>
    <row r="23" spans="1:17" s="19" customFormat="1" ht="17.45" customHeight="1">
      <c r="A23" s="24">
        <f>'विद्य्र्थ्याची माहिती'!A23</f>
        <v>14</v>
      </c>
      <c r="B23" s="25">
        <f>'विद्य्र्थ्याची माहिती'!B23</f>
        <v>0</v>
      </c>
      <c r="C23" s="28">
        <f>'प्र.भाषा-अ.मूल्यमापन'!C23</f>
        <v>0</v>
      </c>
      <c r="D23" s="28"/>
      <c r="E23" s="28"/>
      <c r="F23" s="28"/>
      <c r="G23" s="28"/>
      <c r="H23" s="28"/>
      <c r="I23" s="33">
        <f t="shared" si="0"/>
        <v>0</v>
      </c>
      <c r="J23" s="38">
        <f t="shared" si="1"/>
        <v>0</v>
      </c>
      <c r="K23" s="43" t="e">
        <f>RANK(J23,$J$10:$J$139,0)+COUNTIF($J$10:J23,J23)-1</f>
        <v>#REF!</v>
      </c>
      <c r="L23" s="44" t="s">
        <v>84</v>
      </c>
      <c r="M23" s="44" t="s">
        <v>84</v>
      </c>
      <c r="N23" s="44" t="s">
        <v>84</v>
      </c>
      <c r="O23" s="33">
        <f t="shared" si="2"/>
        <v>1</v>
      </c>
      <c r="P23" s="42" t="str">
        <f t="shared" si="3"/>
        <v>F1</v>
      </c>
      <c r="Q23" s="23">
        <f t="shared" si="4"/>
        <v>100</v>
      </c>
    </row>
    <row r="24" spans="1:17" s="19" customFormat="1" ht="17.45" customHeight="1">
      <c r="A24" s="24">
        <f>'विद्य्र्थ्याची माहिती'!A24</f>
        <v>15</v>
      </c>
      <c r="B24" s="25">
        <f>'विद्य्र्थ्याची माहिती'!B24</f>
        <v>0</v>
      </c>
      <c r="C24" s="28">
        <f>'प्र.भाषा-अ.मूल्यमापन'!C24</f>
        <v>0</v>
      </c>
      <c r="D24" s="28"/>
      <c r="E24" s="28"/>
      <c r="F24" s="28"/>
      <c r="G24" s="28"/>
      <c r="H24" s="28"/>
      <c r="I24" s="33">
        <f t="shared" si="0"/>
        <v>0</v>
      </c>
      <c r="J24" s="38">
        <f t="shared" si="1"/>
        <v>0</v>
      </c>
      <c r="K24" s="43" t="e">
        <f>RANK(J24,$J$10:$J$139,0)+COUNTIF($J$10:J24,J24)-1</f>
        <v>#REF!</v>
      </c>
      <c r="L24" s="44" t="s">
        <v>84</v>
      </c>
      <c r="M24" s="44" t="s">
        <v>84</v>
      </c>
      <c r="N24" s="44" t="s">
        <v>84</v>
      </c>
      <c r="O24" s="33">
        <f t="shared" si="2"/>
        <v>1</v>
      </c>
      <c r="P24" s="42" t="str">
        <f t="shared" si="3"/>
        <v>F1</v>
      </c>
      <c r="Q24" s="23">
        <f t="shared" si="4"/>
        <v>100</v>
      </c>
    </row>
    <row r="25" spans="1:17" s="19" customFormat="1" ht="17.45" customHeight="1">
      <c r="A25" s="24">
        <f>'विद्य्र्थ्याची माहिती'!A25</f>
        <v>16</v>
      </c>
      <c r="B25" s="25">
        <f>'विद्य्र्थ्याची माहिती'!B25</f>
        <v>0</v>
      </c>
      <c r="C25" s="28">
        <f>'प्र.भाषा-अ.मूल्यमापन'!C25</f>
        <v>0</v>
      </c>
      <c r="D25" s="28"/>
      <c r="E25" s="28"/>
      <c r="F25" s="28"/>
      <c r="G25" s="28"/>
      <c r="H25" s="28"/>
      <c r="I25" s="33">
        <f t="shared" si="0"/>
        <v>0</v>
      </c>
      <c r="J25" s="38">
        <f t="shared" si="1"/>
        <v>0</v>
      </c>
      <c r="K25" s="43" t="e">
        <f>RANK(J25,$J$10:$J$139,0)+COUNTIF($J$10:J25,J25)-1</f>
        <v>#REF!</v>
      </c>
      <c r="L25" s="44" t="s">
        <v>84</v>
      </c>
      <c r="M25" s="44" t="s">
        <v>84</v>
      </c>
      <c r="N25" s="44" t="s">
        <v>84</v>
      </c>
      <c r="O25" s="33">
        <f t="shared" si="2"/>
        <v>1</v>
      </c>
      <c r="P25" s="42" t="str">
        <f t="shared" si="3"/>
        <v>F1</v>
      </c>
      <c r="Q25" s="23">
        <f t="shared" si="4"/>
        <v>100</v>
      </c>
    </row>
    <row r="26" spans="1:17" s="19" customFormat="1" ht="17.45" customHeight="1">
      <c r="A26" s="24">
        <f>'विद्य्र्थ्याची माहिती'!A26</f>
        <v>17</v>
      </c>
      <c r="B26" s="25">
        <f>'विद्य्र्थ्याची माहिती'!B26</f>
        <v>0</v>
      </c>
      <c r="C26" s="28">
        <f>'प्र.भाषा-अ.मूल्यमापन'!C26</f>
        <v>0</v>
      </c>
      <c r="D26" s="28"/>
      <c r="E26" s="28"/>
      <c r="F26" s="28"/>
      <c r="G26" s="28"/>
      <c r="H26" s="28"/>
      <c r="I26" s="33">
        <f t="shared" si="0"/>
        <v>0</v>
      </c>
      <c r="J26" s="38">
        <f t="shared" si="1"/>
        <v>0</v>
      </c>
      <c r="K26" s="43" t="e">
        <f>RANK(J26,$J$10:$J$139,0)+COUNTIF($J$10:J26,J26)-1</f>
        <v>#REF!</v>
      </c>
      <c r="L26" s="44" t="s">
        <v>84</v>
      </c>
      <c r="M26" s="44" t="s">
        <v>84</v>
      </c>
      <c r="N26" s="44" t="s">
        <v>84</v>
      </c>
      <c r="O26" s="33">
        <f t="shared" si="2"/>
        <v>1</v>
      </c>
      <c r="P26" s="42" t="str">
        <f t="shared" si="3"/>
        <v>F1</v>
      </c>
      <c r="Q26" s="23">
        <f t="shared" si="4"/>
        <v>100</v>
      </c>
    </row>
    <row r="27" spans="1:17" s="19" customFormat="1" ht="17.45" customHeight="1">
      <c r="A27" s="24">
        <f>'विद्य्र्थ्याची माहिती'!A27</f>
        <v>18</v>
      </c>
      <c r="B27" s="25">
        <f>'विद्य्र्थ्याची माहिती'!B27</f>
        <v>0</v>
      </c>
      <c r="C27" s="28">
        <f>'प्र.भाषा-अ.मूल्यमापन'!C27</f>
        <v>0</v>
      </c>
      <c r="D27" s="28"/>
      <c r="E27" s="28"/>
      <c r="F27" s="28"/>
      <c r="G27" s="28"/>
      <c r="H27" s="28"/>
      <c r="I27" s="33">
        <f t="shared" si="0"/>
        <v>0</v>
      </c>
      <c r="J27" s="38">
        <f t="shared" si="1"/>
        <v>0</v>
      </c>
      <c r="K27" s="43" t="e">
        <f>RANK(J27,$J$10:$J$139,0)+COUNTIF($J$10:J27,J27)-1</f>
        <v>#REF!</v>
      </c>
      <c r="L27" s="44" t="s">
        <v>84</v>
      </c>
      <c r="M27" s="44" t="s">
        <v>84</v>
      </c>
      <c r="N27" s="44" t="s">
        <v>84</v>
      </c>
      <c r="O27" s="33">
        <f t="shared" si="2"/>
        <v>1</v>
      </c>
      <c r="P27" s="42" t="str">
        <f t="shared" si="3"/>
        <v>F1</v>
      </c>
      <c r="Q27" s="23">
        <f t="shared" si="4"/>
        <v>100</v>
      </c>
    </row>
    <row r="28" spans="1:17" s="19" customFormat="1" ht="17.45" customHeight="1">
      <c r="A28" s="24">
        <f>'विद्य्र्थ्याची माहिती'!A28</f>
        <v>19</v>
      </c>
      <c r="B28" s="25">
        <f>'विद्य्र्थ्याची माहिती'!B28</f>
        <v>0</v>
      </c>
      <c r="C28" s="28">
        <f>'प्र.भाषा-अ.मूल्यमापन'!C28</f>
        <v>0</v>
      </c>
      <c r="D28" s="28"/>
      <c r="E28" s="28"/>
      <c r="F28" s="28"/>
      <c r="G28" s="28"/>
      <c r="H28" s="28"/>
      <c r="I28" s="33">
        <f t="shared" si="0"/>
        <v>0</v>
      </c>
      <c r="J28" s="38">
        <f t="shared" si="1"/>
        <v>0</v>
      </c>
      <c r="K28" s="43" t="e">
        <f>RANK(J28,$J$10:$J$139,0)+COUNTIF($J$10:J28,J28)-1</f>
        <v>#REF!</v>
      </c>
      <c r="L28" s="44" t="s">
        <v>84</v>
      </c>
      <c r="M28" s="44" t="s">
        <v>84</v>
      </c>
      <c r="N28" s="44" t="s">
        <v>84</v>
      </c>
      <c r="O28" s="33">
        <f t="shared" si="2"/>
        <v>1</v>
      </c>
      <c r="P28" s="42" t="str">
        <f t="shared" si="3"/>
        <v>F1</v>
      </c>
      <c r="Q28" s="23">
        <f t="shared" si="4"/>
        <v>100</v>
      </c>
    </row>
    <row r="29" spans="1:17" s="19" customFormat="1" ht="17.45" customHeight="1">
      <c r="A29" s="24">
        <f>'विद्य्र्थ्याची माहिती'!A29</f>
        <v>20</v>
      </c>
      <c r="B29" s="25">
        <f>'विद्य्र्थ्याची माहिती'!B29</f>
        <v>0</v>
      </c>
      <c r="C29" s="28">
        <f>'प्र.भाषा-अ.मूल्यमापन'!C29</f>
        <v>0</v>
      </c>
      <c r="D29" s="28"/>
      <c r="E29" s="28"/>
      <c r="F29" s="28"/>
      <c r="G29" s="28"/>
      <c r="H29" s="28"/>
      <c r="I29" s="33">
        <f t="shared" si="0"/>
        <v>0</v>
      </c>
      <c r="J29" s="38">
        <f t="shared" si="1"/>
        <v>0</v>
      </c>
      <c r="K29" s="43" t="e">
        <f>RANK(J29,$J$10:$J$139,0)+COUNTIF($J$10:J29,J29)-1</f>
        <v>#REF!</v>
      </c>
      <c r="L29" s="44" t="s">
        <v>84</v>
      </c>
      <c r="M29" s="44" t="s">
        <v>84</v>
      </c>
      <c r="N29" s="44" t="s">
        <v>84</v>
      </c>
      <c r="O29" s="33">
        <f t="shared" si="2"/>
        <v>1</v>
      </c>
      <c r="P29" s="42" t="str">
        <f t="shared" si="3"/>
        <v>F1</v>
      </c>
      <c r="Q29" s="23">
        <f t="shared" si="4"/>
        <v>100</v>
      </c>
    </row>
    <row r="30" spans="1:17" s="19" customFormat="1" ht="17.45" customHeight="1">
      <c r="A30" s="24">
        <f>'विद्य्र्थ्याची माहिती'!A30</f>
        <v>21</v>
      </c>
      <c r="B30" s="25">
        <f>'विद्य्र्थ्याची माहिती'!B30</f>
        <v>0</v>
      </c>
      <c r="C30" s="28">
        <f>'प्र.भाषा-अ.मूल्यमापन'!C30</f>
        <v>0</v>
      </c>
      <c r="D30" s="28"/>
      <c r="E30" s="28"/>
      <c r="F30" s="28"/>
      <c r="G30" s="28"/>
      <c r="H30" s="28"/>
      <c r="I30" s="33">
        <f t="shared" si="0"/>
        <v>0</v>
      </c>
      <c r="J30" s="38">
        <f t="shared" si="1"/>
        <v>0</v>
      </c>
      <c r="K30" s="43" t="e">
        <f>RANK(J30,$J$10:$J$139,0)+COUNTIF($J$10:J30,J30)-1</f>
        <v>#REF!</v>
      </c>
      <c r="L30" s="44" t="s">
        <v>84</v>
      </c>
      <c r="M30" s="44" t="s">
        <v>84</v>
      </c>
      <c r="N30" s="44" t="s">
        <v>84</v>
      </c>
      <c r="O30" s="33">
        <f t="shared" si="2"/>
        <v>1</v>
      </c>
      <c r="P30" s="42" t="str">
        <f t="shared" si="3"/>
        <v>F1</v>
      </c>
      <c r="Q30" s="23">
        <f t="shared" si="4"/>
        <v>100</v>
      </c>
    </row>
    <row r="31" spans="1:17" s="19" customFormat="1" ht="17.45" customHeight="1">
      <c r="A31" s="24">
        <f>'विद्य्र्थ्याची माहिती'!A31</f>
        <v>22</v>
      </c>
      <c r="B31" s="25">
        <f>'विद्य्र्थ्याची माहिती'!B31</f>
        <v>0</v>
      </c>
      <c r="C31" s="28">
        <f>'प्र.भाषा-अ.मूल्यमापन'!C31</f>
        <v>0</v>
      </c>
      <c r="D31" s="28"/>
      <c r="E31" s="28"/>
      <c r="F31" s="28"/>
      <c r="G31" s="28"/>
      <c r="H31" s="28"/>
      <c r="I31" s="33">
        <f t="shared" si="0"/>
        <v>0</v>
      </c>
      <c r="J31" s="38">
        <f t="shared" si="1"/>
        <v>0</v>
      </c>
      <c r="K31" s="43" t="e">
        <f>RANK(J31,$J$10:$J$139,0)+COUNTIF($J$10:J31,J31)-1</f>
        <v>#REF!</v>
      </c>
      <c r="L31" s="44" t="s">
        <v>84</v>
      </c>
      <c r="M31" s="44" t="s">
        <v>84</v>
      </c>
      <c r="N31" s="44" t="s">
        <v>84</v>
      </c>
      <c r="O31" s="33">
        <f t="shared" si="2"/>
        <v>1</v>
      </c>
      <c r="P31" s="42" t="str">
        <f t="shared" si="3"/>
        <v>F1</v>
      </c>
      <c r="Q31" s="23">
        <f t="shared" si="4"/>
        <v>100</v>
      </c>
    </row>
    <row r="32" spans="1:17" s="19" customFormat="1" ht="17.45" customHeight="1">
      <c r="A32" s="24">
        <f>'विद्य्र्थ्याची माहिती'!A32</f>
        <v>23</v>
      </c>
      <c r="B32" s="25">
        <f>'विद्य्र्थ्याची माहिती'!B32</f>
        <v>0</v>
      </c>
      <c r="C32" s="28">
        <f>'प्र.भाषा-अ.मूल्यमापन'!C32</f>
        <v>0</v>
      </c>
      <c r="D32" s="28"/>
      <c r="E32" s="28"/>
      <c r="F32" s="28"/>
      <c r="G32" s="28"/>
      <c r="H32" s="28"/>
      <c r="I32" s="33">
        <f t="shared" si="0"/>
        <v>0</v>
      </c>
      <c r="J32" s="38">
        <f t="shared" si="1"/>
        <v>0</v>
      </c>
      <c r="K32" s="43" t="e">
        <f>RANK(J32,$J$10:$J$139,0)+COUNTIF($J$10:J32,J32)-1</f>
        <v>#REF!</v>
      </c>
      <c r="L32" s="44" t="s">
        <v>84</v>
      </c>
      <c r="M32" s="44" t="s">
        <v>84</v>
      </c>
      <c r="N32" s="44" t="s">
        <v>84</v>
      </c>
      <c r="O32" s="33">
        <f t="shared" si="2"/>
        <v>1</v>
      </c>
      <c r="P32" s="42" t="str">
        <f t="shared" si="3"/>
        <v>F1</v>
      </c>
      <c r="Q32" s="23">
        <f t="shared" si="4"/>
        <v>100</v>
      </c>
    </row>
    <row r="33" spans="1:17" s="19" customFormat="1" ht="17.45" customHeight="1">
      <c r="A33" s="24">
        <f>'विद्य्र्थ्याची माहिती'!A33</f>
        <v>24</v>
      </c>
      <c r="B33" s="25">
        <f>'विद्य्र्थ्याची माहिती'!B33</f>
        <v>0</v>
      </c>
      <c r="C33" s="28">
        <f>'प्र.भाषा-अ.मूल्यमापन'!C33</f>
        <v>0</v>
      </c>
      <c r="D33" s="28"/>
      <c r="E33" s="28"/>
      <c r="F33" s="28"/>
      <c r="G33" s="28"/>
      <c r="H33" s="28"/>
      <c r="I33" s="33">
        <f t="shared" si="0"/>
        <v>0</v>
      </c>
      <c r="J33" s="38">
        <f t="shared" si="1"/>
        <v>0</v>
      </c>
      <c r="K33" s="43" t="e">
        <f>RANK(J33,$J$10:$J$139,0)+COUNTIF($J$10:J33,J33)-1</f>
        <v>#REF!</v>
      </c>
      <c r="L33" s="44" t="s">
        <v>84</v>
      </c>
      <c r="M33" s="44" t="s">
        <v>84</v>
      </c>
      <c r="N33" s="44" t="s">
        <v>84</v>
      </c>
      <c r="O33" s="33">
        <f t="shared" si="2"/>
        <v>1</v>
      </c>
      <c r="P33" s="42" t="str">
        <f t="shared" si="3"/>
        <v>F1</v>
      </c>
      <c r="Q33" s="23">
        <f t="shared" si="4"/>
        <v>100</v>
      </c>
    </row>
    <row r="34" spans="1:17" s="19" customFormat="1" ht="17.45" customHeight="1">
      <c r="A34" s="24">
        <f>'विद्य्र्थ्याची माहिती'!A34</f>
        <v>25</v>
      </c>
      <c r="B34" s="25">
        <f>'विद्य्र्थ्याची माहिती'!B34</f>
        <v>0</v>
      </c>
      <c r="C34" s="28">
        <f>'प्र.भाषा-अ.मूल्यमापन'!C34</f>
        <v>0</v>
      </c>
      <c r="D34" s="28"/>
      <c r="E34" s="28"/>
      <c r="F34" s="28"/>
      <c r="G34" s="28"/>
      <c r="H34" s="28"/>
      <c r="I34" s="33">
        <f t="shared" si="0"/>
        <v>0</v>
      </c>
      <c r="J34" s="38">
        <f t="shared" si="1"/>
        <v>0</v>
      </c>
      <c r="K34" s="43" t="e">
        <f>RANK(J34,$J$10:$J$139,0)+COUNTIF($J$10:J34,J34)-1</f>
        <v>#REF!</v>
      </c>
      <c r="L34" s="44" t="s">
        <v>84</v>
      </c>
      <c r="M34" s="44" t="s">
        <v>84</v>
      </c>
      <c r="N34" s="44" t="s">
        <v>84</v>
      </c>
      <c r="O34" s="33">
        <f t="shared" si="2"/>
        <v>1</v>
      </c>
      <c r="P34" s="42" t="str">
        <f t="shared" si="3"/>
        <v>F1</v>
      </c>
      <c r="Q34" s="23">
        <f t="shared" si="4"/>
        <v>100</v>
      </c>
    </row>
    <row r="35" spans="1:17" s="19" customFormat="1" ht="17.45" customHeight="1">
      <c r="A35" s="24">
        <f>'विद्य्र्थ्याची माहिती'!A35</f>
        <v>26</v>
      </c>
      <c r="B35" s="25">
        <f>'विद्य्र्थ्याची माहिती'!B35</f>
        <v>0</v>
      </c>
      <c r="C35" s="28">
        <f>'प्र.भाषा-अ.मूल्यमापन'!C35</f>
        <v>0</v>
      </c>
      <c r="D35" s="28"/>
      <c r="E35" s="28"/>
      <c r="F35" s="28"/>
      <c r="G35" s="28"/>
      <c r="H35" s="28"/>
      <c r="I35" s="33">
        <f t="shared" si="0"/>
        <v>0</v>
      </c>
      <c r="J35" s="38">
        <f t="shared" si="1"/>
        <v>0</v>
      </c>
      <c r="K35" s="43" t="e">
        <f>RANK(J35,$J$10:$J$139,0)+COUNTIF($J$10:J35,J35)-1</f>
        <v>#REF!</v>
      </c>
      <c r="L35" s="44" t="s">
        <v>84</v>
      </c>
      <c r="M35" s="44" t="s">
        <v>84</v>
      </c>
      <c r="N35" s="44" t="s">
        <v>84</v>
      </c>
      <c r="O35" s="33">
        <f t="shared" si="2"/>
        <v>1</v>
      </c>
      <c r="P35" s="42" t="str">
        <f t="shared" si="3"/>
        <v>F1</v>
      </c>
      <c r="Q35" s="23">
        <f t="shared" si="4"/>
        <v>100</v>
      </c>
    </row>
    <row r="36" spans="1:17" s="19" customFormat="1" ht="17.45" customHeight="1">
      <c r="A36" s="24">
        <f>'विद्य्र्थ्याची माहिती'!A36</f>
        <v>27</v>
      </c>
      <c r="B36" s="25">
        <f>'विद्य्र्थ्याची माहिती'!B36</f>
        <v>0</v>
      </c>
      <c r="C36" s="28">
        <f>'प्र.भाषा-अ.मूल्यमापन'!C36</f>
        <v>0</v>
      </c>
      <c r="D36" s="28"/>
      <c r="E36" s="28"/>
      <c r="F36" s="28"/>
      <c r="G36" s="28"/>
      <c r="H36" s="28"/>
      <c r="I36" s="33">
        <f t="shared" si="0"/>
        <v>0</v>
      </c>
      <c r="J36" s="38">
        <f t="shared" si="1"/>
        <v>0</v>
      </c>
      <c r="K36" s="43" t="e">
        <f>RANK(J36,$J$10:$J$139,0)+COUNTIF($J$10:J36,J36)-1</f>
        <v>#REF!</v>
      </c>
      <c r="L36" s="44" t="s">
        <v>84</v>
      </c>
      <c r="M36" s="44" t="s">
        <v>84</v>
      </c>
      <c r="N36" s="44" t="s">
        <v>84</v>
      </c>
      <c r="O36" s="33">
        <f t="shared" si="2"/>
        <v>1</v>
      </c>
      <c r="P36" s="42" t="str">
        <f t="shared" si="3"/>
        <v>F1</v>
      </c>
      <c r="Q36" s="23">
        <f t="shared" si="4"/>
        <v>100</v>
      </c>
    </row>
    <row r="37" spans="1:17" s="19" customFormat="1" ht="17.45" customHeight="1">
      <c r="A37" s="24">
        <f>'विद्य्र्थ्याची माहिती'!A37</f>
        <v>28</v>
      </c>
      <c r="B37" s="25">
        <f>'विद्य्र्थ्याची माहिती'!B37</f>
        <v>0</v>
      </c>
      <c r="C37" s="28">
        <f>'प्र.भाषा-अ.मूल्यमापन'!C37</f>
        <v>0</v>
      </c>
      <c r="D37" s="28"/>
      <c r="E37" s="28"/>
      <c r="F37" s="28"/>
      <c r="G37" s="28"/>
      <c r="H37" s="28"/>
      <c r="I37" s="33">
        <f t="shared" si="0"/>
        <v>0</v>
      </c>
      <c r="J37" s="38">
        <f t="shared" si="1"/>
        <v>0</v>
      </c>
      <c r="K37" s="43" t="e">
        <f>RANK(J37,$J$10:$J$139,0)+COUNTIF($J$10:J37,J37)-1</f>
        <v>#REF!</v>
      </c>
      <c r="L37" s="44" t="s">
        <v>84</v>
      </c>
      <c r="M37" s="44" t="s">
        <v>84</v>
      </c>
      <c r="N37" s="44" t="s">
        <v>84</v>
      </c>
      <c r="O37" s="33">
        <f t="shared" si="2"/>
        <v>1</v>
      </c>
      <c r="P37" s="42" t="str">
        <f t="shared" si="3"/>
        <v>F1</v>
      </c>
      <c r="Q37" s="23">
        <f t="shared" si="4"/>
        <v>100</v>
      </c>
    </row>
    <row r="38" spans="1:17" s="19" customFormat="1" ht="17.45" customHeight="1">
      <c r="A38" s="24">
        <f>'विद्य्र्थ्याची माहिती'!A38</f>
        <v>29</v>
      </c>
      <c r="B38" s="25">
        <f>'विद्य्र्थ्याची माहिती'!B38</f>
        <v>0</v>
      </c>
      <c r="C38" s="28">
        <f>'प्र.भाषा-अ.मूल्यमापन'!C38</f>
        <v>0</v>
      </c>
      <c r="D38" s="28"/>
      <c r="E38" s="28"/>
      <c r="F38" s="28"/>
      <c r="G38" s="28"/>
      <c r="H38" s="28"/>
      <c r="I38" s="33">
        <f t="shared" si="0"/>
        <v>0</v>
      </c>
      <c r="J38" s="38">
        <f t="shared" si="1"/>
        <v>0</v>
      </c>
      <c r="K38" s="43" t="e">
        <f>RANK(J38,$J$10:$J$139,0)+COUNTIF($J$10:J38,J38)-1</f>
        <v>#REF!</v>
      </c>
      <c r="L38" s="44" t="s">
        <v>84</v>
      </c>
      <c r="M38" s="44" t="s">
        <v>84</v>
      </c>
      <c r="N38" s="44" t="s">
        <v>84</v>
      </c>
      <c r="O38" s="33">
        <f t="shared" si="2"/>
        <v>1</v>
      </c>
      <c r="P38" s="42" t="str">
        <f t="shared" si="3"/>
        <v>F1</v>
      </c>
      <c r="Q38" s="23">
        <f t="shared" si="4"/>
        <v>100</v>
      </c>
    </row>
    <row r="39" spans="1:17" s="19" customFormat="1" ht="17.45" customHeight="1">
      <c r="A39" s="24">
        <f>'विद्य्र्थ्याची माहिती'!A39</f>
        <v>30</v>
      </c>
      <c r="B39" s="25">
        <f>'विद्य्र्थ्याची माहिती'!B39</f>
        <v>0</v>
      </c>
      <c r="C39" s="28">
        <f>'प्र.भाषा-अ.मूल्यमापन'!C39</f>
        <v>0</v>
      </c>
      <c r="D39" s="28"/>
      <c r="E39" s="28"/>
      <c r="F39" s="28"/>
      <c r="G39" s="28"/>
      <c r="H39" s="28"/>
      <c r="I39" s="33">
        <f t="shared" si="0"/>
        <v>0</v>
      </c>
      <c r="J39" s="38">
        <f t="shared" si="1"/>
        <v>0</v>
      </c>
      <c r="K39" s="43" t="e">
        <f>RANK(J39,$J$10:$J$139,0)+COUNTIF($J$10:J39,J39)-1</f>
        <v>#REF!</v>
      </c>
      <c r="L39" s="44" t="s">
        <v>84</v>
      </c>
      <c r="M39" s="44" t="s">
        <v>84</v>
      </c>
      <c r="N39" s="44" t="s">
        <v>84</v>
      </c>
      <c r="O39" s="33">
        <f t="shared" si="2"/>
        <v>1</v>
      </c>
      <c r="P39" s="42" t="str">
        <f t="shared" si="3"/>
        <v>F1</v>
      </c>
      <c r="Q39" s="23">
        <f t="shared" si="4"/>
        <v>100</v>
      </c>
    </row>
    <row r="40" spans="1:17" s="19" customFormat="1" ht="17.45" customHeight="1">
      <c r="A40" s="24">
        <f>'विद्य्र्थ्याची माहिती'!A40</f>
        <v>31</v>
      </c>
      <c r="B40" s="25">
        <f>'विद्य्र्थ्याची माहिती'!B40</f>
        <v>0</v>
      </c>
      <c r="C40" s="28">
        <f>'प्र.भाषा-अ.मूल्यमापन'!C40</f>
        <v>0</v>
      </c>
      <c r="D40" s="28"/>
      <c r="E40" s="28"/>
      <c r="F40" s="28"/>
      <c r="G40" s="28"/>
      <c r="H40" s="28"/>
      <c r="I40" s="33">
        <f t="shared" si="0"/>
        <v>0</v>
      </c>
      <c r="J40" s="38">
        <f t="shared" si="1"/>
        <v>0</v>
      </c>
      <c r="K40" s="43" t="e">
        <f>RANK(J40,$J$10:$J$139,0)+COUNTIF($J$10:J40,J40)-1</f>
        <v>#REF!</v>
      </c>
      <c r="L40" s="44" t="s">
        <v>84</v>
      </c>
      <c r="M40" s="44" t="s">
        <v>84</v>
      </c>
      <c r="N40" s="44" t="s">
        <v>84</v>
      </c>
      <c r="O40" s="33">
        <f t="shared" si="2"/>
        <v>1</v>
      </c>
      <c r="P40" s="42" t="str">
        <f t="shared" si="3"/>
        <v>F1</v>
      </c>
      <c r="Q40" s="23">
        <f t="shared" si="4"/>
        <v>100</v>
      </c>
    </row>
    <row r="41" spans="1:17" s="19" customFormat="1" ht="17.45" customHeight="1">
      <c r="A41" s="24">
        <f>'विद्य्र्थ्याची माहिती'!A41</f>
        <v>32</v>
      </c>
      <c r="B41" s="25">
        <f>'विद्य्र्थ्याची माहिती'!B41</f>
        <v>0</v>
      </c>
      <c r="C41" s="28">
        <f>'प्र.भाषा-अ.मूल्यमापन'!C41</f>
        <v>0</v>
      </c>
      <c r="D41" s="28"/>
      <c r="E41" s="28"/>
      <c r="F41" s="28"/>
      <c r="G41" s="28"/>
      <c r="H41" s="28"/>
      <c r="I41" s="33">
        <f t="shared" si="0"/>
        <v>0</v>
      </c>
      <c r="J41" s="38">
        <f t="shared" si="1"/>
        <v>0</v>
      </c>
      <c r="K41" s="43" t="e">
        <f>RANK(J41,$J$10:$J$139,0)+COUNTIF($J$10:J41,J41)-1</f>
        <v>#REF!</v>
      </c>
      <c r="L41" s="44" t="s">
        <v>84</v>
      </c>
      <c r="M41" s="44" t="s">
        <v>84</v>
      </c>
      <c r="N41" s="44" t="s">
        <v>84</v>
      </c>
      <c r="O41" s="33">
        <f t="shared" si="2"/>
        <v>1</v>
      </c>
      <c r="P41" s="42" t="str">
        <f t="shared" si="3"/>
        <v>F1</v>
      </c>
      <c r="Q41" s="23">
        <f t="shared" si="4"/>
        <v>100</v>
      </c>
    </row>
    <row r="42" spans="1:17" s="19" customFormat="1" ht="17.45" customHeight="1">
      <c r="A42" s="24">
        <f>'विद्य्र्थ्याची माहिती'!A42</f>
        <v>33</v>
      </c>
      <c r="B42" s="25">
        <f>'विद्य्र्थ्याची माहिती'!B42</f>
        <v>0</v>
      </c>
      <c r="C42" s="28">
        <f>'प्र.भाषा-अ.मूल्यमापन'!C42</f>
        <v>0</v>
      </c>
      <c r="D42" s="28"/>
      <c r="E42" s="28"/>
      <c r="F42" s="28"/>
      <c r="G42" s="28"/>
      <c r="H42" s="28"/>
      <c r="I42" s="33">
        <f t="shared" si="0"/>
        <v>0</v>
      </c>
      <c r="J42" s="38">
        <f t="shared" si="1"/>
        <v>0</v>
      </c>
      <c r="K42" s="43" t="e">
        <f>RANK(J42,$J$10:$J$139,0)+COUNTIF($J$10:J42,J42)-1</f>
        <v>#REF!</v>
      </c>
      <c r="L42" s="44" t="s">
        <v>84</v>
      </c>
      <c r="M42" s="44" t="s">
        <v>84</v>
      </c>
      <c r="N42" s="44" t="s">
        <v>84</v>
      </c>
      <c r="O42" s="33">
        <f t="shared" si="2"/>
        <v>1</v>
      </c>
      <c r="P42" s="42" t="str">
        <f t="shared" si="3"/>
        <v>F1</v>
      </c>
      <c r="Q42" s="23">
        <f t="shared" si="4"/>
        <v>100</v>
      </c>
    </row>
    <row r="43" spans="1:17" s="19" customFormat="1" ht="17.45" customHeight="1">
      <c r="A43" s="24">
        <f>'विद्य्र्थ्याची माहिती'!A43</f>
        <v>34</v>
      </c>
      <c r="B43" s="25">
        <f>'विद्य्र्थ्याची माहिती'!B43</f>
        <v>0</v>
      </c>
      <c r="C43" s="28">
        <f>'प्र.भाषा-अ.मूल्यमापन'!C43</f>
        <v>0</v>
      </c>
      <c r="D43" s="28"/>
      <c r="E43" s="28"/>
      <c r="F43" s="28"/>
      <c r="G43" s="28"/>
      <c r="H43" s="28"/>
      <c r="I43" s="33">
        <f t="shared" si="0"/>
        <v>0</v>
      </c>
      <c r="J43" s="38">
        <f t="shared" si="1"/>
        <v>0</v>
      </c>
      <c r="K43" s="43" t="e">
        <f>RANK(J43,$J$10:$J$139,0)+COUNTIF($J$10:J43,J43)-1</f>
        <v>#REF!</v>
      </c>
      <c r="L43" s="44" t="s">
        <v>84</v>
      </c>
      <c r="M43" s="44" t="s">
        <v>84</v>
      </c>
      <c r="N43" s="44" t="s">
        <v>84</v>
      </c>
      <c r="O43" s="33">
        <f t="shared" si="2"/>
        <v>1</v>
      </c>
      <c r="P43" s="42" t="str">
        <f t="shared" si="3"/>
        <v>F1</v>
      </c>
      <c r="Q43" s="23">
        <f t="shared" si="4"/>
        <v>100</v>
      </c>
    </row>
    <row r="44" spans="1:17" s="19" customFormat="1" ht="17.45" customHeight="1">
      <c r="A44" s="24">
        <f>'विद्य्र्थ्याची माहिती'!A44</f>
        <v>35</v>
      </c>
      <c r="B44" s="25">
        <f>'विद्य्र्थ्याची माहिती'!B44</f>
        <v>0</v>
      </c>
      <c r="C44" s="28">
        <f>'प्र.भाषा-अ.मूल्यमापन'!C44</f>
        <v>0</v>
      </c>
      <c r="D44" s="28"/>
      <c r="E44" s="28"/>
      <c r="F44" s="28"/>
      <c r="G44" s="28"/>
      <c r="H44" s="28"/>
      <c r="I44" s="33">
        <f t="shared" si="0"/>
        <v>0</v>
      </c>
      <c r="J44" s="38">
        <f t="shared" si="1"/>
        <v>0</v>
      </c>
      <c r="K44" s="43" t="e">
        <f>RANK(J44,$J$10:$J$139,0)+COUNTIF($J$10:J44,J44)-1</f>
        <v>#REF!</v>
      </c>
      <c r="L44" s="44" t="s">
        <v>84</v>
      </c>
      <c r="M44" s="44" t="s">
        <v>84</v>
      </c>
      <c r="N44" s="44" t="s">
        <v>84</v>
      </c>
      <c r="O44" s="33">
        <f t="shared" si="2"/>
        <v>1</v>
      </c>
      <c r="P44" s="42" t="str">
        <f t="shared" si="3"/>
        <v>F1</v>
      </c>
      <c r="Q44" s="23">
        <f t="shared" si="4"/>
        <v>100</v>
      </c>
    </row>
    <row r="45" spans="1:17" s="19" customFormat="1" ht="17.45" customHeight="1">
      <c r="A45" s="24">
        <f>'विद्य्र्थ्याची माहिती'!A45</f>
        <v>36</v>
      </c>
      <c r="B45" s="25">
        <f>'विद्य्र्थ्याची माहिती'!B45</f>
        <v>0</v>
      </c>
      <c r="C45" s="28">
        <f>'प्र.भाषा-अ.मूल्यमापन'!C45</f>
        <v>0</v>
      </c>
      <c r="D45" s="28"/>
      <c r="E45" s="28"/>
      <c r="F45" s="28"/>
      <c r="G45" s="28"/>
      <c r="H45" s="28"/>
      <c r="I45" s="33">
        <f t="shared" si="0"/>
        <v>0</v>
      </c>
      <c r="J45" s="38">
        <f t="shared" si="1"/>
        <v>0</v>
      </c>
      <c r="K45" s="43" t="e">
        <f>RANK(J45,$J$10:$J$139,0)+COUNTIF($J$10:J45,J45)-1</f>
        <v>#REF!</v>
      </c>
      <c r="L45" s="44" t="s">
        <v>84</v>
      </c>
      <c r="M45" s="44" t="s">
        <v>84</v>
      </c>
      <c r="N45" s="44" t="s">
        <v>84</v>
      </c>
      <c r="O45" s="33">
        <f t="shared" si="2"/>
        <v>1</v>
      </c>
      <c r="P45" s="42" t="str">
        <f t="shared" si="3"/>
        <v>F1</v>
      </c>
      <c r="Q45" s="23">
        <f t="shared" si="4"/>
        <v>100</v>
      </c>
    </row>
    <row r="46" spans="1:17" s="19" customFormat="1" ht="17.45" customHeight="1">
      <c r="A46" s="24">
        <f>'विद्य्र्थ्याची माहिती'!A46</f>
        <v>37</v>
      </c>
      <c r="B46" s="25">
        <f>'विद्य्र्थ्याची माहिती'!B46</f>
        <v>0</v>
      </c>
      <c r="C46" s="28">
        <f>'प्र.भाषा-अ.मूल्यमापन'!C46</f>
        <v>0</v>
      </c>
      <c r="D46" s="28"/>
      <c r="E46" s="28"/>
      <c r="F46" s="28"/>
      <c r="G46" s="28"/>
      <c r="H46" s="28"/>
      <c r="I46" s="33">
        <f t="shared" si="0"/>
        <v>0</v>
      </c>
      <c r="J46" s="38">
        <f t="shared" si="1"/>
        <v>0</v>
      </c>
      <c r="K46" s="43" t="e">
        <f>RANK(J46,$J$10:$J$139,0)+COUNTIF($J$10:J46,J46)-1</f>
        <v>#REF!</v>
      </c>
      <c r="L46" s="44" t="s">
        <v>84</v>
      </c>
      <c r="M46" s="44" t="s">
        <v>84</v>
      </c>
      <c r="N46" s="44" t="s">
        <v>84</v>
      </c>
      <c r="O46" s="33">
        <f t="shared" si="2"/>
        <v>1</v>
      </c>
      <c r="P46" s="42" t="str">
        <f t="shared" si="3"/>
        <v>F1</v>
      </c>
      <c r="Q46" s="23">
        <f t="shared" si="4"/>
        <v>100</v>
      </c>
    </row>
    <row r="47" spans="1:17" s="19" customFormat="1" ht="17.45" customHeight="1">
      <c r="A47" s="24">
        <f>'विद्य्र्थ्याची माहिती'!A47</f>
        <v>38</v>
      </c>
      <c r="B47" s="25">
        <f>'विद्य्र्थ्याची माहिती'!B47</f>
        <v>0</v>
      </c>
      <c r="C47" s="28">
        <f>'प्र.भाषा-अ.मूल्यमापन'!C47</f>
        <v>0</v>
      </c>
      <c r="D47" s="28"/>
      <c r="E47" s="28"/>
      <c r="F47" s="28"/>
      <c r="G47" s="28"/>
      <c r="H47" s="28"/>
      <c r="I47" s="33">
        <f t="shared" si="0"/>
        <v>0</v>
      </c>
      <c r="J47" s="38">
        <f t="shared" si="1"/>
        <v>0</v>
      </c>
      <c r="K47" s="43" t="e">
        <f>RANK(J47,$J$10:$J$139,0)+COUNTIF($J$10:J47,J47)-1</f>
        <v>#REF!</v>
      </c>
      <c r="L47" s="44" t="s">
        <v>84</v>
      </c>
      <c r="M47" s="44" t="s">
        <v>84</v>
      </c>
      <c r="N47" s="44" t="s">
        <v>84</v>
      </c>
      <c r="O47" s="33">
        <f t="shared" si="2"/>
        <v>1</v>
      </c>
      <c r="P47" s="42" t="str">
        <f t="shared" si="3"/>
        <v>F1</v>
      </c>
      <c r="Q47" s="23">
        <f t="shared" si="4"/>
        <v>100</v>
      </c>
    </row>
    <row r="48" spans="1:17" s="19" customFormat="1" ht="17.45" customHeight="1">
      <c r="A48" s="24">
        <f>'विद्य्र्थ्याची माहिती'!A48</f>
        <v>39</v>
      </c>
      <c r="B48" s="25">
        <f>'विद्य्र्थ्याची माहिती'!B48</f>
        <v>0</v>
      </c>
      <c r="C48" s="28">
        <f>'प्र.भाषा-अ.मूल्यमापन'!C48</f>
        <v>0</v>
      </c>
      <c r="D48" s="28"/>
      <c r="E48" s="28"/>
      <c r="F48" s="28"/>
      <c r="G48" s="28"/>
      <c r="H48" s="28"/>
      <c r="I48" s="33">
        <f t="shared" si="0"/>
        <v>0</v>
      </c>
      <c r="J48" s="38">
        <f t="shared" si="1"/>
        <v>0</v>
      </c>
      <c r="K48" s="43" t="e">
        <f>RANK(J48,$J$10:$J$139,0)+COUNTIF($J$10:J48,J48)-1</f>
        <v>#REF!</v>
      </c>
      <c r="L48" s="44" t="s">
        <v>84</v>
      </c>
      <c r="M48" s="44" t="s">
        <v>84</v>
      </c>
      <c r="N48" s="44" t="s">
        <v>84</v>
      </c>
      <c r="O48" s="33">
        <f t="shared" si="2"/>
        <v>1</v>
      </c>
      <c r="P48" s="42" t="str">
        <f t="shared" si="3"/>
        <v>F1</v>
      </c>
      <c r="Q48" s="23">
        <f t="shared" si="4"/>
        <v>100</v>
      </c>
    </row>
    <row r="49" spans="1:17" s="19" customFormat="1" ht="17.45" customHeight="1">
      <c r="A49" s="24">
        <f>'विद्य्र्थ्याची माहिती'!A49</f>
        <v>40</v>
      </c>
      <c r="B49" s="25">
        <f>'विद्य्र्थ्याची माहिती'!B49</f>
        <v>0</v>
      </c>
      <c r="C49" s="28">
        <f>'प्र.भाषा-अ.मूल्यमापन'!C49</f>
        <v>0</v>
      </c>
      <c r="D49" s="28"/>
      <c r="E49" s="28"/>
      <c r="F49" s="28"/>
      <c r="G49" s="28"/>
      <c r="H49" s="28"/>
      <c r="I49" s="33">
        <f t="shared" si="0"/>
        <v>0</v>
      </c>
      <c r="J49" s="38">
        <f t="shared" si="1"/>
        <v>0</v>
      </c>
      <c r="K49" s="43" t="e">
        <f>RANK(J49,$J$10:$J$139,0)+COUNTIF($J$10:J49,J49)-1</f>
        <v>#REF!</v>
      </c>
      <c r="L49" s="44" t="s">
        <v>84</v>
      </c>
      <c r="M49" s="44" t="s">
        <v>84</v>
      </c>
      <c r="N49" s="44" t="s">
        <v>84</v>
      </c>
      <c r="O49" s="33">
        <f t="shared" si="2"/>
        <v>1</v>
      </c>
      <c r="P49" s="42" t="str">
        <f t="shared" si="3"/>
        <v>F1</v>
      </c>
      <c r="Q49" s="23">
        <f t="shared" si="4"/>
        <v>100</v>
      </c>
    </row>
    <row r="50" spans="1:17" s="19" customFormat="1" ht="17.45" customHeight="1">
      <c r="A50" s="24">
        <f>'विद्य्र्थ्याची माहिती'!A50</f>
        <v>41</v>
      </c>
      <c r="B50" s="25">
        <f>'विद्य्र्थ्याची माहिती'!B50</f>
        <v>0</v>
      </c>
      <c r="C50" s="28">
        <f>'प्र.भाषा-अ.मूल्यमापन'!C50</f>
        <v>0</v>
      </c>
      <c r="D50" s="28"/>
      <c r="E50" s="28"/>
      <c r="F50" s="28"/>
      <c r="G50" s="28"/>
      <c r="H50" s="28"/>
      <c r="I50" s="33">
        <f t="shared" si="0"/>
        <v>0</v>
      </c>
      <c r="J50" s="38">
        <f t="shared" si="1"/>
        <v>0</v>
      </c>
      <c r="K50" s="43" t="e">
        <f>RANK(J50,$J$10:$J$139,0)+COUNTIF($J$10:J50,J50)-1</f>
        <v>#REF!</v>
      </c>
      <c r="L50" s="44" t="s">
        <v>84</v>
      </c>
      <c r="M50" s="44" t="s">
        <v>84</v>
      </c>
      <c r="N50" s="44" t="s">
        <v>84</v>
      </c>
      <c r="O50" s="33">
        <f t="shared" si="2"/>
        <v>1</v>
      </c>
      <c r="P50" s="42" t="str">
        <f t="shared" si="3"/>
        <v>F1</v>
      </c>
      <c r="Q50" s="23">
        <f t="shared" si="4"/>
        <v>100</v>
      </c>
    </row>
    <row r="51" spans="1:17" s="19" customFormat="1" ht="17.45" customHeight="1">
      <c r="A51" s="24">
        <f>'विद्य्र्थ्याची माहिती'!A51</f>
        <v>42</v>
      </c>
      <c r="B51" s="25">
        <f>'विद्य्र्थ्याची माहिती'!B51</f>
        <v>0</v>
      </c>
      <c r="C51" s="28">
        <f>'प्र.भाषा-अ.मूल्यमापन'!C51</f>
        <v>0</v>
      </c>
      <c r="D51" s="28"/>
      <c r="E51" s="28"/>
      <c r="F51" s="28"/>
      <c r="G51" s="28"/>
      <c r="H51" s="28"/>
      <c r="I51" s="33">
        <f t="shared" si="0"/>
        <v>0</v>
      </c>
      <c r="J51" s="38">
        <f t="shared" si="1"/>
        <v>0</v>
      </c>
      <c r="K51" s="43" t="e">
        <f>RANK(J51,$J$10:$J$139,0)+COUNTIF($J$10:J51,J51)-1</f>
        <v>#REF!</v>
      </c>
      <c r="L51" s="44" t="s">
        <v>84</v>
      </c>
      <c r="M51" s="44" t="s">
        <v>84</v>
      </c>
      <c r="N51" s="44" t="s">
        <v>84</v>
      </c>
      <c r="O51" s="33">
        <f t="shared" si="2"/>
        <v>1</v>
      </c>
      <c r="P51" s="42" t="str">
        <f t="shared" si="3"/>
        <v>F1</v>
      </c>
      <c r="Q51" s="23">
        <f t="shared" si="4"/>
        <v>100</v>
      </c>
    </row>
    <row r="52" spans="1:17" s="19" customFormat="1" ht="17.45" customHeight="1">
      <c r="A52" s="24">
        <f>'विद्य्र्थ्याची माहिती'!A52</f>
        <v>43</v>
      </c>
      <c r="B52" s="25">
        <f>'विद्य्र्थ्याची माहिती'!B52</f>
        <v>0</v>
      </c>
      <c r="C52" s="28">
        <f>'प्र.भाषा-अ.मूल्यमापन'!C52</f>
        <v>0</v>
      </c>
      <c r="D52" s="28"/>
      <c r="E52" s="28"/>
      <c r="F52" s="28"/>
      <c r="G52" s="28"/>
      <c r="H52" s="28"/>
      <c r="I52" s="33">
        <f t="shared" si="0"/>
        <v>0</v>
      </c>
      <c r="J52" s="38">
        <f t="shared" si="1"/>
        <v>0</v>
      </c>
      <c r="K52" s="43" t="e">
        <f>RANK(J52,$J$10:$J$139,0)+COUNTIF($J$10:J52,J52)-1</f>
        <v>#REF!</v>
      </c>
      <c r="L52" s="44" t="s">
        <v>84</v>
      </c>
      <c r="M52" s="44" t="s">
        <v>84</v>
      </c>
      <c r="N52" s="44" t="s">
        <v>84</v>
      </c>
      <c r="O52" s="33">
        <f t="shared" si="2"/>
        <v>1</v>
      </c>
      <c r="P52" s="42" t="str">
        <f t="shared" si="3"/>
        <v>F1</v>
      </c>
      <c r="Q52" s="23">
        <f t="shared" si="4"/>
        <v>100</v>
      </c>
    </row>
    <row r="53" spans="1:17" s="19" customFormat="1" ht="17.45" customHeight="1">
      <c r="A53" s="24">
        <f>'विद्य्र्थ्याची माहिती'!A53</f>
        <v>44</v>
      </c>
      <c r="B53" s="25">
        <f>'विद्य्र्थ्याची माहिती'!B53</f>
        <v>0</v>
      </c>
      <c r="C53" s="28">
        <f>'प्र.भाषा-अ.मूल्यमापन'!C53</f>
        <v>0</v>
      </c>
      <c r="D53" s="28"/>
      <c r="E53" s="28"/>
      <c r="F53" s="28"/>
      <c r="G53" s="28"/>
      <c r="H53" s="28"/>
      <c r="I53" s="33">
        <f t="shared" si="0"/>
        <v>0</v>
      </c>
      <c r="J53" s="38">
        <f t="shared" si="1"/>
        <v>0</v>
      </c>
      <c r="K53" s="43" t="e">
        <f>RANK(J53,$J$10:$J$139,0)+COUNTIF($J$10:J53,J53)-1</f>
        <v>#REF!</v>
      </c>
      <c r="L53" s="44" t="s">
        <v>84</v>
      </c>
      <c r="M53" s="44" t="s">
        <v>84</v>
      </c>
      <c r="N53" s="44" t="s">
        <v>84</v>
      </c>
      <c r="O53" s="33">
        <f t="shared" si="2"/>
        <v>1</v>
      </c>
      <c r="P53" s="42" t="str">
        <f t="shared" si="3"/>
        <v>F1</v>
      </c>
      <c r="Q53" s="23">
        <f t="shared" si="4"/>
        <v>100</v>
      </c>
    </row>
    <row r="54" spans="1:17" s="19" customFormat="1" ht="17.45" customHeight="1">
      <c r="A54" s="24">
        <f>'विद्य्र्थ्याची माहिती'!A54</f>
        <v>45</v>
      </c>
      <c r="B54" s="25">
        <f>'विद्य्र्थ्याची माहिती'!B54</f>
        <v>0</v>
      </c>
      <c r="C54" s="28">
        <f>'प्र.भाषा-अ.मूल्यमापन'!C54</f>
        <v>0</v>
      </c>
      <c r="D54" s="28"/>
      <c r="E54" s="28"/>
      <c r="F54" s="28"/>
      <c r="G54" s="28"/>
      <c r="H54" s="28"/>
      <c r="I54" s="33">
        <f t="shared" si="0"/>
        <v>0</v>
      </c>
      <c r="J54" s="38">
        <f t="shared" si="1"/>
        <v>0</v>
      </c>
      <c r="K54" s="43" t="e">
        <f>RANK(J54,$J$10:$J$139,0)+COUNTIF($J$10:J54,J54)-1</f>
        <v>#REF!</v>
      </c>
      <c r="L54" s="44" t="s">
        <v>84</v>
      </c>
      <c r="M54" s="44" t="s">
        <v>84</v>
      </c>
      <c r="N54" s="44" t="s">
        <v>84</v>
      </c>
      <c r="O54" s="33">
        <f t="shared" si="2"/>
        <v>1</v>
      </c>
      <c r="P54" s="42" t="str">
        <f t="shared" si="3"/>
        <v>F1</v>
      </c>
      <c r="Q54" s="23">
        <f t="shared" si="4"/>
        <v>100</v>
      </c>
    </row>
    <row r="55" spans="1:17" s="19" customFormat="1" ht="17.45" customHeight="1">
      <c r="A55" s="24">
        <f>'विद्य्र्थ्याची माहिती'!A55</f>
        <v>46</v>
      </c>
      <c r="B55" s="25">
        <f>'विद्य्र्थ्याची माहिती'!B55</f>
        <v>0</v>
      </c>
      <c r="C55" s="28">
        <f>'प्र.भाषा-अ.मूल्यमापन'!C55</f>
        <v>0</v>
      </c>
      <c r="D55" s="28"/>
      <c r="E55" s="28"/>
      <c r="F55" s="28"/>
      <c r="G55" s="28"/>
      <c r="H55" s="28"/>
      <c r="I55" s="33">
        <f t="shared" si="0"/>
        <v>0</v>
      </c>
      <c r="J55" s="38">
        <f t="shared" si="1"/>
        <v>0</v>
      </c>
      <c r="K55" s="43" t="e">
        <f>RANK(J55,$J$10:$J$139,0)+COUNTIF($J$10:J55,J55)-1</f>
        <v>#REF!</v>
      </c>
      <c r="L55" s="44" t="s">
        <v>84</v>
      </c>
      <c r="M55" s="44" t="s">
        <v>84</v>
      </c>
      <c r="N55" s="44" t="s">
        <v>84</v>
      </c>
      <c r="O55" s="33">
        <f t="shared" si="2"/>
        <v>1</v>
      </c>
      <c r="P55" s="42" t="str">
        <f t="shared" si="3"/>
        <v>F1</v>
      </c>
      <c r="Q55" s="23">
        <f t="shared" si="4"/>
        <v>100</v>
      </c>
    </row>
    <row r="56" spans="1:17" s="19" customFormat="1" ht="17.45" customHeight="1">
      <c r="A56" s="24">
        <f>'विद्य्र्थ्याची माहिती'!A56</f>
        <v>47</v>
      </c>
      <c r="B56" s="25">
        <f>'विद्य्र्थ्याची माहिती'!B56</f>
        <v>0</v>
      </c>
      <c r="C56" s="28">
        <f>'प्र.भाषा-अ.मूल्यमापन'!C56</f>
        <v>0</v>
      </c>
      <c r="D56" s="28"/>
      <c r="E56" s="28"/>
      <c r="F56" s="28"/>
      <c r="G56" s="28"/>
      <c r="H56" s="28"/>
      <c r="I56" s="33">
        <f t="shared" si="0"/>
        <v>0</v>
      </c>
      <c r="J56" s="38">
        <f t="shared" si="1"/>
        <v>0</v>
      </c>
      <c r="K56" s="43" t="e">
        <f>RANK(J56,$J$10:$J$139,0)+COUNTIF($J$10:J56,J56)-1</f>
        <v>#REF!</v>
      </c>
      <c r="L56" s="44" t="s">
        <v>84</v>
      </c>
      <c r="M56" s="44" t="s">
        <v>84</v>
      </c>
      <c r="N56" s="44" t="s">
        <v>84</v>
      </c>
      <c r="O56" s="33">
        <f t="shared" si="2"/>
        <v>1</v>
      </c>
      <c r="P56" s="42" t="str">
        <f t="shared" si="3"/>
        <v>F1</v>
      </c>
      <c r="Q56" s="23">
        <f t="shared" si="4"/>
        <v>100</v>
      </c>
    </row>
    <row r="57" spans="1:17" s="19" customFormat="1" ht="17.45" customHeight="1">
      <c r="A57" s="24">
        <f>'विद्य्र्थ्याची माहिती'!A57</f>
        <v>48</v>
      </c>
      <c r="B57" s="25">
        <f>'विद्य्र्थ्याची माहिती'!B57</f>
        <v>0</v>
      </c>
      <c r="C57" s="28">
        <f>'प्र.भाषा-अ.मूल्यमापन'!C57</f>
        <v>0</v>
      </c>
      <c r="D57" s="28"/>
      <c r="E57" s="28"/>
      <c r="F57" s="28"/>
      <c r="G57" s="28"/>
      <c r="H57" s="28"/>
      <c r="I57" s="33">
        <f t="shared" si="0"/>
        <v>0</v>
      </c>
      <c r="J57" s="38">
        <f t="shared" si="1"/>
        <v>0</v>
      </c>
      <c r="K57" s="43" t="e">
        <f>RANK(J57,$J$10:$J$139,0)+COUNTIF($J$10:J57,J57)-1</f>
        <v>#REF!</v>
      </c>
      <c r="L57" s="44" t="s">
        <v>84</v>
      </c>
      <c r="M57" s="44" t="s">
        <v>84</v>
      </c>
      <c r="N57" s="44" t="s">
        <v>84</v>
      </c>
      <c r="O57" s="33">
        <f t="shared" si="2"/>
        <v>1</v>
      </c>
      <c r="P57" s="42" t="str">
        <f t="shared" si="3"/>
        <v>F1</v>
      </c>
      <c r="Q57" s="23">
        <f t="shared" si="4"/>
        <v>100</v>
      </c>
    </row>
    <row r="58" spans="1:17" s="19" customFormat="1" ht="17.45" customHeight="1">
      <c r="A58" s="24">
        <f>'विद्य्र्थ्याची माहिती'!A58</f>
        <v>49</v>
      </c>
      <c r="B58" s="25">
        <f>'विद्य्र्थ्याची माहिती'!B58</f>
        <v>0</v>
      </c>
      <c r="C58" s="28">
        <f>'प्र.भाषा-अ.मूल्यमापन'!C58</f>
        <v>0</v>
      </c>
      <c r="D58" s="28"/>
      <c r="E58" s="28"/>
      <c r="F58" s="28"/>
      <c r="G58" s="28"/>
      <c r="H58" s="28"/>
      <c r="I58" s="33">
        <f t="shared" si="0"/>
        <v>0</v>
      </c>
      <c r="J58" s="38">
        <f t="shared" si="1"/>
        <v>0</v>
      </c>
      <c r="K58" s="43" t="e">
        <f>RANK(J58,$J$10:$J$139,0)+COUNTIF($J$10:J58,J58)-1</f>
        <v>#REF!</v>
      </c>
      <c r="L58" s="44" t="s">
        <v>84</v>
      </c>
      <c r="M58" s="44" t="s">
        <v>84</v>
      </c>
      <c r="N58" s="44" t="s">
        <v>84</v>
      </c>
      <c r="O58" s="33">
        <f t="shared" si="2"/>
        <v>1</v>
      </c>
      <c r="P58" s="42" t="str">
        <f t="shared" si="3"/>
        <v>F1</v>
      </c>
      <c r="Q58" s="23">
        <f t="shared" si="4"/>
        <v>100</v>
      </c>
    </row>
    <row r="59" spans="1:17" s="19" customFormat="1" ht="17.45" customHeight="1">
      <c r="A59" s="24">
        <f>'विद्य्र्थ्याची माहिती'!A59</f>
        <v>50</v>
      </c>
      <c r="B59" s="25">
        <f>'विद्य्र्थ्याची माहिती'!B59</f>
        <v>0</v>
      </c>
      <c r="C59" s="28">
        <f>'प्र.भाषा-अ.मूल्यमापन'!C59</f>
        <v>0</v>
      </c>
      <c r="D59" s="28"/>
      <c r="E59" s="28"/>
      <c r="F59" s="28"/>
      <c r="G59" s="28"/>
      <c r="H59" s="28"/>
      <c r="I59" s="33">
        <f t="shared" si="0"/>
        <v>0</v>
      </c>
      <c r="J59" s="38">
        <f t="shared" si="1"/>
        <v>0</v>
      </c>
      <c r="K59" s="43" t="e">
        <f>RANK(J59,$J$10:$J$139,0)+COUNTIF($J$10:J59,J59)-1</f>
        <v>#REF!</v>
      </c>
      <c r="L59" s="44" t="s">
        <v>84</v>
      </c>
      <c r="M59" s="44" t="s">
        <v>84</v>
      </c>
      <c r="N59" s="44" t="s">
        <v>84</v>
      </c>
      <c r="O59" s="33">
        <f t="shared" si="2"/>
        <v>1</v>
      </c>
      <c r="P59" s="42" t="str">
        <f t="shared" si="3"/>
        <v>F1</v>
      </c>
      <c r="Q59" s="23">
        <f t="shared" si="4"/>
        <v>100</v>
      </c>
    </row>
    <row r="60" spans="1:17" s="19" customFormat="1" ht="17.45" customHeight="1">
      <c r="A60" s="24">
        <f>'विद्य्र्थ्याची माहिती'!A60</f>
        <v>51</v>
      </c>
      <c r="B60" s="25">
        <f>'विद्य्र्थ्याची माहिती'!B60</f>
        <v>0</v>
      </c>
      <c r="C60" s="28">
        <f>'प्र.भाषा-अ.मूल्यमापन'!C60</f>
        <v>0</v>
      </c>
      <c r="D60" s="28"/>
      <c r="E60" s="28"/>
      <c r="F60" s="28"/>
      <c r="G60" s="28"/>
      <c r="H60" s="28"/>
      <c r="I60" s="33">
        <f t="shared" si="0"/>
        <v>0</v>
      </c>
      <c r="J60" s="38">
        <f t="shared" si="1"/>
        <v>0</v>
      </c>
      <c r="K60" s="43" t="e">
        <f>RANK(J60,$J$10:$J$139,0)+COUNTIF($J$10:J60,J60)-1</f>
        <v>#REF!</v>
      </c>
      <c r="L60" s="44" t="s">
        <v>84</v>
      </c>
      <c r="M60" s="44" t="s">
        <v>84</v>
      </c>
      <c r="N60" s="44" t="s">
        <v>84</v>
      </c>
      <c r="O60" s="33">
        <f t="shared" si="2"/>
        <v>1</v>
      </c>
      <c r="P60" s="42" t="str">
        <f t="shared" si="3"/>
        <v>F1</v>
      </c>
      <c r="Q60" s="23">
        <f t="shared" si="4"/>
        <v>100</v>
      </c>
    </row>
    <row r="61" spans="1:17" s="19" customFormat="1" ht="17.45" customHeight="1">
      <c r="A61" s="24">
        <f>'विद्य्र्थ्याची माहिती'!A61</f>
        <v>52</v>
      </c>
      <c r="B61" s="25">
        <f>'विद्य्र्थ्याची माहिती'!B61</f>
        <v>0</v>
      </c>
      <c r="C61" s="28">
        <f>'प्र.भाषा-अ.मूल्यमापन'!C61</f>
        <v>0</v>
      </c>
      <c r="D61" s="28"/>
      <c r="E61" s="28"/>
      <c r="F61" s="28"/>
      <c r="G61" s="28"/>
      <c r="H61" s="28"/>
      <c r="I61" s="33">
        <f t="shared" si="0"/>
        <v>0</v>
      </c>
      <c r="J61" s="38">
        <f t="shared" si="1"/>
        <v>0</v>
      </c>
      <c r="K61" s="43" t="e">
        <f>RANK(J61,$J$10:$J$139,0)+COUNTIF($J$10:J61,J61)-1</f>
        <v>#REF!</v>
      </c>
      <c r="L61" s="44" t="s">
        <v>84</v>
      </c>
      <c r="M61" s="44" t="s">
        <v>84</v>
      </c>
      <c r="N61" s="44" t="s">
        <v>84</v>
      </c>
      <c r="O61" s="33">
        <f t="shared" si="2"/>
        <v>1</v>
      </c>
      <c r="P61" s="42" t="str">
        <f t="shared" si="3"/>
        <v>F1</v>
      </c>
      <c r="Q61" s="23">
        <f t="shared" si="4"/>
        <v>100</v>
      </c>
    </row>
    <row r="62" spans="1:17" s="19" customFormat="1" ht="17.45" customHeight="1">
      <c r="A62" s="24">
        <f>'विद्य्र्थ्याची माहिती'!A62</f>
        <v>53</v>
      </c>
      <c r="B62" s="25">
        <f>'विद्य्र्थ्याची माहिती'!B62</f>
        <v>0</v>
      </c>
      <c r="C62" s="28">
        <f>'प्र.भाषा-अ.मूल्यमापन'!C62</f>
        <v>0</v>
      </c>
      <c r="D62" s="28"/>
      <c r="E62" s="28"/>
      <c r="F62" s="28"/>
      <c r="G62" s="28"/>
      <c r="H62" s="28"/>
      <c r="I62" s="33">
        <f t="shared" si="0"/>
        <v>0</v>
      </c>
      <c r="J62" s="38">
        <f t="shared" si="1"/>
        <v>0</v>
      </c>
      <c r="K62" s="43" t="e">
        <f>RANK(J62,$J$10:$J$139,0)+COUNTIF($J$10:J62,J62)-1</f>
        <v>#REF!</v>
      </c>
      <c r="L62" s="44" t="s">
        <v>84</v>
      </c>
      <c r="M62" s="44" t="s">
        <v>84</v>
      </c>
      <c r="N62" s="44" t="s">
        <v>84</v>
      </c>
      <c r="O62" s="33">
        <f t="shared" si="2"/>
        <v>1</v>
      </c>
      <c r="P62" s="42" t="str">
        <f t="shared" si="3"/>
        <v>F1</v>
      </c>
      <c r="Q62" s="23">
        <f t="shared" si="4"/>
        <v>100</v>
      </c>
    </row>
    <row r="63" spans="1:17" s="19" customFormat="1" ht="17.45" customHeight="1">
      <c r="A63" s="24">
        <f>'विद्य्र्थ्याची माहिती'!A63</f>
        <v>54</v>
      </c>
      <c r="B63" s="25">
        <f>'विद्य्र्थ्याची माहिती'!B63</f>
        <v>0</v>
      </c>
      <c r="C63" s="28">
        <f>'प्र.भाषा-अ.मूल्यमापन'!C63</f>
        <v>0</v>
      </c>
      <c r="D63" s="28"/>
      <c r="E63" s="28"/>
      <c r="F63" s="28"/>
      <c r="G63" s="28"/>
      <c r="H63" s="28"/>
      <c r="I63" s="33">
        <f t="shared" si="0"/>
        <v>0</v>
      </c>
      <c r="J63" s="38">
        <f t="shared" si="1"/>
        <v>0</v>
      </c>
      <c r="K63" s="43" t="e">
        <f>RANK(J63,$J$10:$J$139,0)+COUNTIF($J$10:J63,J63)-1</f>
        <v>#REF!</v>
      </c>
      <c r="L63" s="44" t="s">
        <v>84</v>
      </c>
      <c r="M63" s="44" t="s">
        <v>84</v>
      </c>
      <c r="N63" s="44" t="s">
        <v>84</v>
      </c>
      <c r="O63" s="33">
        <f t="shared" si="2"/>
        <v>1</v>
      </c>
      <c r="P63" s="42" t="str">
        <f t="shared" si="3"/>
        <v>F1</v>
      </c>
      <c r="Q63" s="23">
        <f t="shared" si="4"/>
        <v>100</v>
      </c>
    </row>
    <row r="64" spans="1:17" s="19" customFormat="1" ht="17.45" customHeight="1">
      <c r="A64" s="24">
        <f>'विद्य्र्थ्याची माहिती'!A64</f>
        <v>55</v>
      </c>
      <c r="B64" s="25">
        <f>'विद्य्र्थ्याची माहिती'!B64</f>
        <v>0</v>
      </c>
      <c r="C64" s="28">
        <f>'प्र.भाषा-अ.मूल्यमापन'!C64</f>
        <v>0</v>
      </c>
      <c r="D64" s="28"/>
      <c r="E64" s="28"/>
      <c r="F64" s="28"/>
      <c r="G64" s="28"/>
      <c r="H64" s="28"/>
      <c r="I64" s="33">
        <f t="shared" si="0"/>
        <v>0</v>
      </c>
      <c r="J64" s="38">
        <f t="shared" si="1"/>
        <v>0</v>
      </c>
      <c r="K64" s="43" t="e">
        <f>RANK(J64,$J$10:$J$139,0)+COUNTIF($J$10:J64,J64)-1</f>
        <v>#REF!</v>
      </c>
      <c r="L64" s="44" t="s">
        <v>84</v>
      </c>
      <c r="M64" s="44" t="s">
        <v>84</v>
      </c>
      <c r="N64" s="44" t="s">
        <v>84</v>
      </c>
      <c r="O64" s="33">
        <f t="shared" si="2"/>
        <v>1</v>
      </c>
      <c r="P64" s="42" t="str">
        <f t="shared" si="3"/>
        <v>F1</v>
      </c>
      <c r="Q64" s="23">
        <f t="shared" si="4"/>
        <v>100</v>
      </c>
    </row>
    <row r="65" spans="1:17" s="19" customFormat="1" ht="17.45" customHeight="1">
      <c r="A65" s="24">
        <f>'विद्य्र्थ्याची माहिती'!A65</f>
        <v>56</v>
      </c>
      <c r="B65" s="25">
        <f>'विद्य्र्थ्याची माहिती'!B65</f>
        <v>0</v>
      </c>
      <c r="C65" s="28">
        <f>'प्र.भाषा-अ.मूल्यमापन'!C65</f>
        <v>0</v>
      </c>
      <c r="D65" s="28"/>
      <c r="E65" s="28"/>
      <c r="F65" s="28"/>
      <c r="G65" s="28"/>
      <c r="H65" s="28"/>
      <c r="I65" s="33">
        <f t="shared" si="0"/>
        <v>0</v>
      </c>
      <c r="J65" s="38">
        <f t="shared" si="1"/>
        <v>0</v>
      </c>
      <c r="K65" s="43" t="e">
        <f>RANK(J65,$J$10:$J$139,0)+COUNTIF($J$10:J65,J65)-1</f>
        <v>#REF!</v>
      </c>
      <c r="L65" s="44" t="s">
        <v>84</v>
      </c>
      <c r="M65" s="44" t="s">
        <v>84</v>
      </c>
      <c r="N65" s="44" t="s">
        <v>84</v>
      </c>
      <c r="O65" s="33">
        <f t="shared" si="2"/>
        <v>1</v>
      </c>
      <c r="P65" s="42" t="str">
        <f t="shared" si="3"/>
        <v>F1</v>
      </c>
      <c r="Q65" s="23">
        <f t="shared" si="4"/>
        <v>100</v>
      </c>
    </row>
    <row r="66" spans="1:17" s="19" customFormat="1" ht="17.45" customHeight="1">
      <c r="A66" s="24">
        <f>'विद्य्र्थ्याची माहिती'!A66</f>
        <v>57</v>
      </c>
      <c r="B66" s="25">
        <f>'विद्य्र्थ्याची माहिती'!B66</f>
        <v>0</v>
      </c>
      <c r="C66" s="28">
        <f>'प्र.भाषा-अ.मूल्यमापन'!C66</f>
        <v>0</v>
      </c>
      <c r="D66" s="28"/>
      <c r="E66" s="28"/>
      <c r="F66" s="28"/>
      <c r="G66" s="28"/>
      <c r="H66" s="28"/>
      <c r="I66" s="33">
        <f t="shared" si="0"/>
        <v>0</v>
      </c>
      <c r="J66" s="38">
        <f t="shared" si="1"/>
        <v>0</v>
      </c>
      <c r="K66" s="43" t="e">
        <f>RANK(J66,$J$10:$J$139,0)+COUNTIF($J$10:J66,J66)-1</f>
        <v>#REF!</v>
      </c>
      <c r="L66" s="44" t="s">
        <v>84</v>
      </c>
      <c r="M66" s="44" t="s">
        <v>84</v>
      </c>
      <c r="N66" s="44" t="s">
        <v>84</v>
      </c>
      <c r="O66" s="33">
        <f t="shared" si="2"/>
        <v>1</v>
      </c>
      <c r="P66" s="42" t="str">
        <f t="shared" si="3"/>
        <v>F1</v>
      </c>
      <c r="Q66" s="23">
        <f t="shared" si="4"/>
        <v>100</v>
      </c>
    </row>
    <row r="67" spans="1:17" s="19" customFormat="1" ht="17.45" customHeight="1">
      <c r="A67" s="24">
        <f>'विद्य्र्थ्याची माहिती'!A67</f>
        <v>58</v>
      </c>
      <c r="B67" s="25">
        <f>'विद्य्र्थ्याची माहिती'!B67</f>
        <v>0</v>
      </c>
      <c r="C67" s="28">
        <f>'प्र.भाषा-अ.मूल्यमापन'!C67</f>
        <v>0</v>
      </c>
      <c r="D67" s="28"/>
      <c r="E67" s="28"/>
      <c r="F67" s="28"/>
      <c r="G67" s="28"/>
      <c r="H67" s="28"/>
      <c r="I67" s="33">
        <f t="shared" si="0"/>
        <v>0</v>
      </c>
      <c r="J67" s="38">
        <f t="shared" si="1"/>
        <v>0</v>
      </c>
      <c r="K67" s="43" t="e">
        <f>RANK(J67,$J$10:$J$139,0)+COUNTIF($J$10:J67,J67)-1</f>
        <v>#REF!</v>
      </c>
      <c r="L67" s="44" t="s">
        <v>84</v>
      </c>
      <c r="M67" s="44" t="s">
        <v>84</v>
      </c>
      <c r="N67" s="44" t="s">
        <v>84</v>
      </c>
      <c r="O67" s="33">
        <f t="shared" si="2"/>
        <v>1</v>
      </c>
      <c r="P67" s="42" t="str">
        <f t="shared" si="3"/>
        <v>F1</v>
      </c>
      <c r="Q67" s="23">
        <f t="shared" si="4"/>
        <v>100</v>
      </c>
    </row>
    <row r="68" spans="1:17" s="19" customFormat="1" ht="17.45" customHeight="1">
      <c r="A68" s="24">
        <f>'विद्य्र्थ्याची माहिती'!A68</f>
        <v>59</v>
      </c>
      <c r="B68" s="25">
        <f>'विद्य्र्थ्याची माहिती'!B68</f>
        <v>0</v>
      </c>
      <c r="C68" s="28">
        <f>'प्र.भाषा-अ.मूल्यमापन'!C68</f>
        <v>0</v>
      </c>
      <c r="D68" s="28"/>
      <c r="E68" s="28"/>
      <c r="F68" s="28"/>
      <c r="G68" s="28"/>
      <c r="H68" s="28"/>
      <c r="I68" s="33">
        <f t="shared" si="0"/>
        <v>0</v>
      </c>
      <c r="J68" s="38">
        <f t="shared" si="1"/>
        <v>0</v>
      </c>
      <c r="K68" s="43" t="e">
        <f>RANK(J68,$J$10:$J$139,0)+COUNTIF($J$10:J68,J68)-1</f>
        <v>#REF!</v>
      </c>
      <c r="L68" s="44" t="s">
        <v>84</v>
      </c>
      <c r="M68" s="44" t="s">
        <v>84</v>
      </c>
      <c r="N68" s="44" t="s">
        <v>84</v>
      </c>
      <c r="O68" s="33">
        <f t="shared" si="2"/>
        <v>1</v>
      </c>
      <c r="P68" s="42" t="str">
        <f t="shared" si="3"/>
        <v>F1</v>
      </c>
      <c r="Q68" s="23">
        <f t="shared" si="4"/>
        <v>100</v>
      </c>
    </row>
    <row r="69" spans="1:17" s="19" customFormat="1" ht="17.45" customHeight="1">
      <c r="A69" s="24">
        <f>'विद्य्र्थ्याची माहिती'!A69</f>
        <v>60</v>
      </c>
      <c r="B69" s="25">
        <f>'विद्य्र्थ्याची माहिती'!B69</f>
        <v>0</v>
      </c>
      <c r="C69" s="28">
        <f>'प्र.भाषा-अ.मूल्यमापन'!C69</f>
        <v>0</v>
      </c>
      <c r="D69" s="28"/>
      <c r="E69" s="28"/>
      <c r="F69" s="28"/>
      <c r="G69" s="28"/>
      <c r="H69" s="28"/>
      <c r="I69" s="33">
        <f t="shared" si="0"/>
        <v>0</v>
      </c>
      <c r="J69" s="38">
        <f t="shared" si="1"/>
        <v>0</v>
      </c>
      <c r="K69" s="43" t="e">
        <f>RANK(J69,$J$10:$J$139,0)+COUNTIF($J$10:J69,J69)-1</f>
        <v>#REF!</v>
      </c>
      <c r="L69" s="44" t="s">
        <v>84</v>
      </c>
      <c r="M69" s="44" t="s">
        <v>84</v>
      </c>
      <c r="N69" s="44" t="s">
        <v>84</v>
      </c>
      <c r="O69" s="33">
        <f t="shared" si="2"/>
        <v>1</v>
      </c>
      <c r="P69" s="42" t="str">
        <f t="shared" si="3"/>
        <v>F1</v>
      </c>
      <c r="Q69" s="23">
        <f t="shared" si="4"/>
        <v>100</v>
      </c>
    </row>
    <row r="70" spans="1:17" s="19" customFormat="1" ht="17.45" customHeight="1">
      <c r="A70" s="24" t="e">
        <f>'विद्य्र्थ्याची माहिती'!#REF!</f>
        <v>#REF!</v>
      </c>
      <c r="B70" s="25" t="e">
        <f>'विद्य्र्थ्याची माहिती'!#REF!</f>
        <v>#REF!</v>
      </c>
      <c r="C70" s="28" t="e">
        <f>'प्र.भाषा-अ.मूल्यमापन'!#REF!</f>
        <v>#REF!</v>
      </c>
      <c r="D70" s="28"/>
      <c r="E70" s="28"/>
      <c r="F70" s="28"/>
      <c r="G70" s="28"/>
      <c r="H70" s="28"/>
      <c r="I70" s="33" t="e">
        <f t="shared" si="0"/>
        <v>#REF!</v>
      </c>
      <c r="J70" s="38" t="e">
        <f t="shared" si="1"/>
        <v>#REF!</v>
      </c>
      <c r="K70" s="43" t="e">
        <f>RANK(J70,$J$10:$J$139,0)+COUNTIF($J$10:J70,J70)-1</f>
        <v>#REF!</v>
      </c>
      <c r="L70" s="44" t="s">
        <v>84</v>
      </c>
      <c r="M70" s="44" t="s">
        <v>84</v>
      </c>
      <c r="N70" s="44" t="s">
        <v>84</v>
      </c>
      <c r="O70" s="33">
        <f t="shared" si="2"/>
        <v>0</v>
      </c>
      <c r="P70" s="42" t="str">
        <f t="shared" si="3"/>
        <v>Pass</v>
      </c>
      <c r="Q70" s="23">
        <f t="shared" si="4"/>
        <v>100</v>
      </c>
    </row>
    <row r="71" spans="1:17" s="19" customFormat="1" ht="17.45" customHeight="1">
      <c r="A71" s="24" t="e">
        <f>'विद्य्र्थ्याची माहिती'!#REF!</f>
        <v>#REF!</v>
      </c>
      <c r="B71" s="25" t="e">
        <f>'विद्य्र्थ्याची माहिती'!#REF!</f>
        <v>#REF!</v>
      </c>
      <c r="C71" s="28" t="e">
        <f>'प्र.भाषा-अ.मूल्यमापन'!#REF!</f>
        <v>#REF!</v>
      </c>
      <c r="D71" s="28"/>
      <c r="E71" s="28"/>
      <c r="F71" s="28"/>
      <c r="G71" s="28"/>
      <c r="H71" s="28"/>
      <c r="I71" s="33" t="e">
        <f t="shared" si="0"/>
        <v>#REF!</v>
      </c>
      <c r="J71" s="38" t="e">
        <f t="shared" si="1"/>
        <v>#REF!</v>
      </c>
      <c r="K71" s="43" t="e">
        <f>RANK(J71,$J$10:$J$139,0)+COUNTIF($J$10:J71,J71)-1</f>
        <v>#REF!</v>
      </c>
      <c r="L71" s="44" t="s">
        <v>84</v>
      </c>
      <c r="M71" s="44" t="s">
        <v>84</v>
      </c>
      <c r="N71" s="44" t="s">
        <v>84</v>
      </c>
      <c r="O71" s="33">
        <f t="shared" si="2"/>
        <v>0</v>
      </c>
      <c r="P71" s="42" t="str">
        <f t="shared" si="3"/>
        <v>Pass</v>
      </c>
      <c r="Q71" s="23">
        <f t="shared" si="4"/>
        <v>100</v>
      </c>
    </row>
    <row r="72" spans="1:17" s="19" customFormat="1" ht="17.45" customHeight="1">
      <c r="A72" s="24" t="e">
        <f>'विद्य्र्थ्याची माहिती'!#REF!</f>
        <v>#REF!</v>
      </c>
      <c r="B72" s="25" t="e">
        <f>'विद्य्र्थ्याची माहिती'!#REF!</f>
        <v>#REF!</v>
      </c>
      <c r="C72" s="28" t="e">
        <f>'प्र.भाषा-अ.मूल्यमापन'!#REF!</f>
        <v>#REF!</v>
      </c>
      <c r="D72" s="28"/>
      <c r="E72" s="28"/>
      <c r="F72" s="28"/>
      <c r="G72" s="28"/>
      <c r="H72" s="28"/>
      <c r="I72" s="33" t="e">
        <f t="shared" si="0"/>
        <v>#REF!</v>
      </c>
      <c r="J72" s="38" t="e">
        <f t="shared" si="1"/>
        <v>#REF!</v>
      </c>
      <c r="K72" s="43" t="e">
        <f>RANK(J72,$J$10:$J$139,0)+COUNTIF($J$10:J72,J72)-1</f>
        <v>#REF!</v>
      </c>
      <c r="L72" s="44" t="s">
        <v>84</v>
      </c>
      <c r="M72" s="44" t="s">
        <v>84</v>
      </c>
      <c r="N72" s="44" t="s">
        <v>84</v>
      </c>
      <c r="O72" s="33">
        <f t="shared" si="2"/>
        <v>0</v>
      </c>
      <c r="P72" s="42" t="str">
        <f t="shared" si="3"/>
        <v>Pass</v>
      </c>
      <c r="Q72" s="23">
        <f t="shared" si="4"/>
        <v>100</v>
      </c>
    </row>
    <row r="73" spans="1:17" s="19" customFormat="1" ht="17.45" customHeight="1">
      <c r="A73" s="24" t="e">
        <f>'विद्य्र्थ्याची माहिती'!#REF!</f>
        <v>#REF!</v>
      </c>
      <c r="B73" s="25" t="e">
        <f>'विद्य्र्थ्याची माहिती'!#REF!</f>
        <v>#REF!</v>
      </c>
      <c r="C73" s="28" t="e">
        <f>'प्र.भाषा-अ.मूल्यमापन'!#REF!</f>
        <v>#REF!</v>
      </c>
      <c r="D73" s="28"/>
      <c r="E73" s="28"/>
      <c r="F73" s="28"/>
      <c r="G73" s="28"/>
      <c r="H73" s="28"/>
      <c r="I73" s="33" t="e">
        <f t="shared" si="0"/>
        <v>#REF!</v>
      </c>
      <c r="J73" s="38" t="e">
        <f t="shared" si="1"/>
        <v>#REF!</v>
      </c>
      <c r="K73" s="43" t="e">
        <f>RANK(J73,$J$10:$J$139,0)+COUNTIF($J$10:J73,J73)-1</f>
        <v>#REF!</v>
      </c>
      <c r="L73" s="44" t="s">
        <v>84</v>
      </c>
      <c r="M73" s="44" t="s">
        <v>84</v>
      </c>
      <c r="N73" s="44" t="s">
        <v>84</v>
      </c>
      <c r="O73" s="33">
        <f t="shared" si="2"/>
        <v>0</v>
      </c>
      <c r="P73" s="42" t="str">
        <f t="shared" si="3"/>
        <v>Pass</v>
      </c>
      <c r="Q73" s="23">
        <f t="shared" si="4"/>
        <v>100</v>
      </c>
    </row>
    <row r="74" spans="1:17" s="19" customFormat="1" ht="17.45" customHeight="1">
      <c r="A74" s="24" t="e">
        <f>'विद्य्र्थ्याची माहिती'!#REF!</f>
        <v>#REF!</v>
      </c>
      <c r="B74" s="25" t="e">
        <f>'विद्य्र्थ्याची माहिती'!#REF!</f>
        <v>#REF!</v>
      </c>
      <c r="C74" s="28" t="e">
        <f>'प्र.भाषा-अ.मूल्यमापन'!#REF!</f>
        <v>#REF!</v>
      </c>
      <c r="D74" s="28"/>
      <c r="E74" s="28"/>
      <c r="F74" s="28"/>
      <c r="G74" s="28"/>
      <c r="H74" s="28"/>
      <c r="I74" s="33" t="e">
        <f t="shared" si="0"/>
        <v>#REF!</v>
      </c>
      <c r="J74" s="38" t="e">
        <f t="shared" si="1"/>
        <v>#REF!</v>
      </c>
      <c r="K74" s="43" t="e">
        <f>RANK(J74,$J$10:$J$139,0)+COUNTIF($J$10:J74,J74)-1</f>
        <v>#REF!</v>
      </c>
      <c r="L74" s="44" t="s">
        <v>84</v>
      </c>
      <c r="M74" s="44" t="s">
        <v>84</v>
      </c>
      <c r="N74" s="44" t="s">
        <v>84</v>
      </c>
      <c r="O74" s="33">
        <f t="shared" si="2"/>
        <v>0</v>
      </c>
      <c r="P74" s="42" t="str">
        <f t="shared" si="3"/>
        <v>Pass</v>
      </c>
      <c r="Q74" s="23">
        <f t="shared" si="4"/>
        <v>100</v>
      </c>
    </row>
    <row r="75" spans="1:17" s="19" customFormat="1" ht="17.45" customHeight="1">
      <c r="A75" s="24" t="e">
        <f>'विद्य्र्थ्याची माहिती'!#REF!</f>
        <v>#REF!</v>
      </c>
      <c r="B75" s="25" t="e">
        <f>'विद्य्र्थ्याची माहिती'!#REF!</f>
        <v>#REF!</v>
      </c>
      <c r="C75" s="28" t="e">
        <f>'प्र.भाषा-अ.मूल्यमापन'!#REF!</f>
        <v>#REF!</v>
      </c>
      <c r="D75" s="28"/>
      <c r="E75" s="28"/>
      <c r="F75" s="28"/>
      <c r="G75" s="28"/>
      <c r="H75" s="28"/>
      <c r="I75" s="33" t="e">
        <f t="shared" ref="I75:I109" si="5">SUM(C75:H75)</f>
        <v>#REF!</v>
      </c>
      <c r="J75" s="38" t="e">
        <f t="shared" ref="J75:J109" si="6">ROUND((I75/Q75)*100,0)</f>
        <v>#REF!</v>
      </c>
      <c r="K75" s="43" t="e">
        <f>RANK(J75,$J$10:$J$139,0)+COUNTIF($J$10:J75,J75)-1</f>
        <v>#REF!</v>
      </c>
      <c r="L75" s="44" t="s">
        <v>84</v>
      </c>
      <c r="M75" s="44" t="s">
        <v>84</v>
      </c>
      <c r="N75" s="44" t="s">
        <v>84</v>
      </c>
      <c r="O75" s="33">
        <f t="shared" ref="O75:O109" si="7">COUNTIF(C75,"&lt;14")+COUNTIF(D75,"&lt;14")+COUNTIF(E75,"&lt;14")+COUNTIF(F75,"&lt;14")+COUNTIF(G75,"&lt;14")+COUNTIF(H75,"&lt;14")</f>
        <v>0</v>
      </c>
      <c r="P75" s="42" t="str">
        <f t="shared" ref="P75:P109" si="8">IF(O75=0,"Pass",IF(O75=1,"F1",IF(O75=2,"F2",IF(O75=3,"F3",IF(O75=4,"F4",IF(O75=5,"F5","F6"))))))</f>
        <v>Pass</v>
      </c>
      <c r="Q75" s="23">
        <f t="shared" ref="Q75:Q138" si="9">Q74</f>
        <v>100</v>
      </c>
    </row>
    <row r="76" spans="1:17" s="19" customFormat="1" ht="17.45" customHeight="1">
      <c r="A76" s="24" t="e">
        <f>'विद्य्र्थ्याची माहिती'!#REF!</f>
        <v>#REF!</v>
      </c>
      <c r="B76" s="25" t="e">
        <f>'विद्य्र्थ्याची माहिती'!#REF!</f>
        <v>#REF!</v>
      </c>
      <c r="C76" s="28" t="e">
        <f>'प्र.भाषा-अ.मूल्यमापन'!#REF!</f>
        <v>#REF!</v>
      </c>
      <c r="D76" s="28"/>
      <c r="E76" s="28"/>
      <c r="F76" s="28"/>
      <c r="G76" s="28"/>
      <c r="H76" s="28"/>
      <c r="I76" s="33" t="e">
        <f t="shared" si="5"/>
        <v>#REF!</v>
      </c>
      <c r="J76" s="38" t="e">
        <f t="shared" si="6"/>
        <v>#REF!</v>
      </c>
      <c r="K76" s="43" t="e">
        <f>RANK(J76,$J$10:$J$139,0)+COUNTIF($J$10:J76,J76)-1</f>
        <v>#REF!</v>
      </c>
      <c r="L76" s="44" t="s">
        <v>84</v>
      </c>
      <c r="M76" s="44" t="s">
        <v>84</v>
      </c>
      <c r="N76" s="44" t="s">
        <v>84</v>
      </c>
      <c r="O76" s="33">
        <f t="shared" si="7"/>
        <v>0</v>
      </c>
      <c r="P76" s="42" t="str">
        <f t="shared" si="8"/>
        <v>Pass</v>
      </c>
      <c r="Q76" s="23">
        <f t="shared" si="9"/>
        <v>100</v>
      </c>
    </row>
    <row r="77" spans="1:17" s="19" customFormat="1" ht="17.45" customHeight="1">
      <c r="A77" s="24" t="e">
        <f>'विद्य्र्थ्याची माहिती'!#REF!</f>
        <v>#REF!</v>
      </c>
      <c r="B77" s="25" t="e">
        <f>'विद्य्र्थ्याची माहिती'!#REF!</f>
        <v>#REF!</v>
      </c>
      <c r="C77" s="28" t="e">
        <f>'प्र.भाषा-अ.मूल्यमापन'!#REF!</f>
        <v>#REF!</v>
      </c>
      <c r="D77" s="28"/>
      <c r="E77" s="28"/>
      <c r="F77" s="28"/>
      <c r="G77" s="28"/>
      <c r="H77" s="28"/>
      <c r="I77" s="33" t="e">
        <f t="shared" si="5"/>
        <v>#REF!</v>
      </c>
      <c r="J77" s="38" t="e">
        <f t="shared" si="6"/>
        <v>#REF!</v>
      </c>
      <c r="K77" s="43" t="e">
        <f>RANK(J77,$J$10:$J$139,0)+COUNTIF($J$10:J77,J77)-1</f>
        <v>#REF!</v>
      </c>
      <c r="L77" s="44" t="s">
        <v>84</v>
      </c>
      <c r="M77" s="44" t="s">
        <v>84</v>
      </c>
      <c r="N77" s="44" t="s">
        <v>84</v>
      </c>
      <c r="O77" s="33">
        <f t="shared" si="7"/>
        <v>0</v>
      </c>
      <c r="P77" s="42" t="str">
        <f t="shared" si="8"/>
        <v>Pass</v>
      </c>
      <c r="Q77" s="23">
        <f t="shared" si="9"/>
        <v>100</v>
      </c>
    </row>
    <row r="78" spans="1:17" s="19" customFormat="1" ht="17.45" customHeight="1">
      <c r="A78" s="24" t="e">
        <f>'विद्य्र्थ्याची माहिती'!#REF!</f>
        <v>#REF!</v>
      </c>
      <c r="B78" s="25" t="e">
        <f>'विद्य्र्थ्याची माहिती'!#REF!</f>
        <v>#REF!</v>
      </c>
      <c r="C78" s="28" t="e">
        <f>'प्र.भाषा-अ.मूल्यमापन'!#REF!</f>
        <v>#REF!</v>
      </c>
      <c r="D78" s="28"/>
      <c r="E78" s="28"/>
      <c r="F78" s="28"/>
      <c r="G78" s="28"/>
      <c r="H78" s="28"/>
      <c r="I78" s="33" t="e">
        <f t="shared" si="5"/>
        <v>#REF!</v>
      </c>
      <c r="J78" s="38" t="e">
        <f t="shared" si="6"/>
        <v>#REF!</v>
      </c>
      <c r="K78" s="43" t="e">
        <f>RANK(J78,$J$10:$J$139,0)+COUNTIF($J$10:J78,J78)-1</f>
        <v>#REF!</v>
      </c>
      <c r="L78" s="44" t="s">
        <v>84</v>
      </c>
      <c r="M78" s="44" t="s">
        <v>84</v>
      </c>
      <c r="N78" s="44" t="s">
        <v>84</v>
      </c>
      <c r="O78" s="33">
        <f t="shared" si="7"/>
        <v>0</v>
      </c>
      <c r="P78" s="42" t="str">
        <f t="shared" si="8"/>
        <v>Pass</v>
      </c>
      <c r="Q78" s="23">
        <f t="shared" si="9"/>
        <v>100</v>
      </c>
    </row>
    <row r="79" spans="1:17" s="19" customFormat="1" ht="17.45" customHeight="1">
      <c r="A79" s="24" t="e">
        <f>'विद्य्र्थ्याची माहिती'!#REF!</f>
        <v>#REF!</v>
      </c>
      <c r="B79" s="25" t="e">
        <f>'विद्य्र्थ्याची माहिती'!#REF!</f>
        <v>#REF!</v>
      </c>
      <c r="C79" s="28" t="e">
        <f>'प्र.भाषा-अ.मूल्यमापन'!#REF!</f>
        <v>#REF!</v>
      </c>
      <c r="D79" s="28"/>
      <c r="E79" s="28"/>
      <c r="F79" s="28"/>
      <c r="G79" s="28"/>
      <c r="H79" s="28"/>
      <c r="I79" s="33" t="e">
        <f t="shared" si="5"/>
        <v>#REF!</v>
      </c>
      <c r="J79" s="38" t="e">
        <f t="shared" si="6"/>
        <v>#REF!</v>
      </c>
      <c r="K79" s="43" t="e">
        <f>RANK(J79,$J$10:$J$139,0)+COUNTIF($J$10:J79,J79)-1</f>
        <v>#REF!</v>
      </c>
      <c r="L79" s="44" t="s">
        <v>84</v>
      </c>
      <c r="M79" s="44" t="s">
        <v>84</v>
      </c>
      <c r="N79" s="44" t="s">
        <v>84</v>
      </c>
      <c r="O79" s="33">
        <f t="shared" si="7"/>
        <v>0</v>
      </c>
      <c r="P79" s="42" t="str">
        <f t="shared" si="8"/>
        <v>Pass</v>
      </c>
      <c r="Q79" s="23">
        <f t="shared" si="9"/>
        <v>100</v>
      </c>
    </row>
    <row r="80" spans="1:17" s="19" customFormat="1" ht="17.45" customHeight="1">
      <c r="A80" s="24" t="e">
        <f>'विद्य्र्थ्याची माहिती'!#REF!</f>
        <v>#REF!</v>
      </c>
      <c r="B80" s="25" t="e">
        <f>'विद्य्र्थ्याची माहिती'!#REF!</f>
        <v>#REF!</v>
      </c>
      <c r="C80" s="28" t="e">
        <f>'प्र.भाषा-अ.मूल्यमापन'!#REF!</f>
        <v>#REF!</v>
      </c>
      <c r="D80" s="28"/>
      <c r="E80" s="28"/>
      <c r="F80" s="28"/>
      <c r="G80" s="28"/>
      <c r="H80" s="28"/>
      <c r="I80" s="33" t="e">
        <f t="shared" si="5"/>
        <v>#REF!</v>
      </c>
      <c r="J80" s="38" t="e">
        <f t="shared" si="6"/>
        <v>#REF!</v>
      </c>
      <c r="K80" s="43" t="e">
        <f>RANK(J80,$J$10:$J$139,0)+COUNTIF($J$10:J80,J80)-1</f>
        <v>#REF!</v>
      </c>
      <c r="L80" s="44" t="s">
        <v>84</v>
      </c>
      <c r="M80" s="44" t="s">
        <v>84</v>
      </c>
      <c r="N80" s="44" t="s">
        <v>84</v>
      </c>
      <c r="O80" s="33">
        <f t="shared" si="7"/>
        <v>0</v>
      </c>
      <c r="P80" s="42" t="str">
        <f t="shared" si="8"/>
        <v>Pass</v>
      </c>
      <c r="Q80" s="23">
        <f t="shared" si="9"/>
        <v>100</v>
      </c>
    </row>
    <row r="81" spans="1:17" s="19" customFormat="1" ht="17.45" customHeight="1">
      <c r="A81" s="24" t="e">
        <f>'विद्य्र्थ्याची माहिती'!#REF!</f>
        <v>#REF!</v>
      </c>
      <c r="B81" s="25" t="e">
        <f>'विद्य्र्थ्याची माहिती'!#REF!</f>
        <v>#REF!</v>
      </c>
      <c r="C81" s="28" t="e">
        <f>'प्र.भाषा-अ.मूल्यमापन'!#REF!</f>
        <v>#REF!</v>
      </c>
      <c r="D81" s="28"/>
      <c r="E81" s="28"/>
      <c r="F81" s="28"/>
      <c r="G81" s="28"/>
      <c r="H81" s="28"/>
      <c r="I81" s="33" t="e">
        <f t="shared" si="5"/>
        <v>#REF!</v>
      </c>
      <c r="J81" s="38" t="e">
        <f t="shared" si="6"/>
        <v>#REF!</v>
      </c>
      <c r="K81" s="43" t="e">
        <f>RANK(J81,$J$10:$J$139,0)+COUNTIF($J$10:J81,J81)-1</f>
        <v>#REF!</v>
      </c>
      <c r="L81" s="44" t="s">
        <v>84</v>
      </c>
      <c r="M81" s="44" t="s">
        <v>84</v>
      </c>
      <c r="N81" s="44" t="s">
        <v>84</v>
      </c>
      <c r="O81" s="33">
        <f t="shared" si="7"/>
        <v>0</v>
      </c>
      <c r="P81" s="42" t="str">
        <f t="shared" si="8"/>
        <v>Pass</v>
      </c>
      <c r="Q81" s="23">
        <f t="shared" si="9"/>
        <v>100</v>
      </c>
    </row>
    <row r="82" spans="1:17" s="19" customFormat="1" ht="17.45" customHeight="1">
      <c r="A82" s="24" t="e">
        <f>'विद्य्र्थ्याची माहिती'!#REF!</f>
        <v>#REF!</v>
      </c>
      <c r="B82" s="25" t="e">
        <f>'विद्य्र्थ्याची माहिती'!#REF!</f>
        <v>#REF!</v>
      </c>
      <c r="C82" s="28" t="e">
        <f>'प्र.भाषा-अ.मूल्यमापन'!#REF!</f>
        <v>#REF!</v>
      </c>
      <c r="D82" s="28"/>
      <c r="E82" s="28"/>
      <c r="F82" s="28"/>
      <c r="G82" s="28"/>
      <c r="H82" s="28"/>
      <c r="I82" s="33" t="e">
        <f t="shared" si="5"/>
        <v>#REF!</v>
      </c>
      <c r="J82" s="38" t="e">
        <f t="shared" si="6"/>
        <v>#REF!</v>
      </c>
      <c r="K82" s="43" t="e">
        <f>RANK(J82,$J$10:$J$139,0)+COUNTIF($J$10:J82,J82)-1</f>
        <v>#REF!</v>
      </c>
      <c r="L82" s="44" t="s">
        <v>84</v>
      </c>
      <c r="M82" s="44" t="s">
        <v>84</v>
      </c>
      <c r="N82" s="44" t="s">
        <v>84</v>
      </c>
      <c r="O82" s="33">
        <f t="shared" si="7"/>
        <v>0</v>
      </c>
      <c r="P82" s="42" t="str">
        <f t="shared" si="8"/>
        <v>Pass</v>
      </c>
      <c r="Q82" s="23">
        <f t="shared" si="9"/>
        <v>100</v>
      </c>
    </row>
    <row r="83" spans="1:17" s="19" customFormat="1" ht="17.45" customHeight="1">
      <c r="A83" s="24" t="e">
        <f>'विद्य्र्थ्याची माहिती'!#REF!</f>
        <v>#REF!</v>
      </c>
      <c r="B83" s="25" t="e">
        <f>'विद्य्र्थ्याची माहिती'!#REF!</f>
        <v>#REF!</v>
      </c>
      <c r="C83" s="28" t="e">
        <f>'प्र.भाषा-अ.मूल्यमापन'!#REF!</f>
        <v>#REF!</v>
      </c>
      <c r="D83" s="28"/>
      <c r="E83" s="28"/>
      <c r="F83" s="28"/>
      <c r="G83" s="28"/>
      <c r="H83" s="28"/>
      <c r="I83" s="33" t="e">
        <f t="shared" si="5"/>
        <v>#REF!</v>
      </c>
      <c r="J83" s="38" t="e">
        <f t="shared" si="6"/>
        <v>#REF!</v>
      </c>
      <c r="K83" s="43" t="e">
        <f>RANK(J83,$J$10:$J$139,0)+COUNTIF($J$10:J83,J83)-1</f>
        <v>#REF!</v>
      </c>
      <c r="L83" s="44" t="s">
        <v>84</v>
      </c>
      <c r="M83" s="44" t="s">
        <v>84</v>
      </c>
      <c r="N83" s="44" t="s">
        <v>84</v>
      </c>
      <c r="O83" s="33">
        <f t="shared" si="7"/>
        <v>0</v>
      </c>
      <c r="P83" s="42" t="str">
        <f t="shared" si="8"/>
        <v>Pass</v>
      </c>
      <c r="Q83" s="23">
        <f t="shared" si="9"/>
        <v>100</v>
      </c>
    </row>
    <row r="84" spans="1:17" s="19" customFormat="1" ht="17.45" customHeight="1">
      <c r="A84" s="24" t="e">
        <f>'विद्य्र्थ्याची माहिती'!#REF!</f>
        <v>#REF!</v>
      </c>
      <c r="B84" s="25" t="e">
        <f>'विद्य्र्थ्याची माहिती'!#REF!</f>
        <v>#REF!</v>
      </c>
      <c r="C84" s="28" t="e">
        <f>'प्र.भाषा-अ.मूल्यमापन'!#REF!</f>
        <v>#REF!</v>
      </c>
      <c r="D84" s="28"/>
      <c r="E84" s="28"/>
      <c r="F84" s="28"/>
      <c r="G84" s="28"/>
      <c r="H84" s="28"/>
      <c r="I84" s="33" t="e">
        <f t="shared" si="5"/>
        <v>#REF!</v>
      </c>
      <c r="J84" s="38" t="e">
        <f t="shared" si="6"/>
        <v>#REF!</v>
      </c>
      <c r="K84" s="43" t="e">
        <f>RANK(J84,$J$10:$J$139,0)+COUNTIF($J$10:J84,J84)-1</f>
        <v>#REF!</v>
      </c>
      <c r="L84" s="44" t="s">
        <v>84</v>
      </c>
      <c r="M84" s="44" t="s">
        <v>84</v>
      </c>
      <c r="N84" s="44" t="s">
        <v>84</v>
      </c>
      <c r="O84" s="33">
        <f t="shared" si="7"/>
        <v>0</v>
      </c>
      <c r="P84" s="42" t="str">
        <f t="shared" si="8"/>
        <v>Pass</v>
      </c>
      <c r="Q84" s="23">
        <f t="shared" si="9"/>
        <v>100</v>
      </c>
    </row>
    <row r="85" spans="1:17" s="19" customFormat="1" ht="17.45" customHeight="1">
      <c r="A85" s="24" t="e">
        <f>'विद्य्र्थ्याची माहिती'!#REF!</f>
        <v>#REF!</v>
      </c>
      <c r="B85" s="25" t="e">
        <f>'विद्य्र्थ्याची माहिती'!#REF!</f>
        <v>#REF!</v>
      </c>
      <c r="C85" s="28" t="e">
        <f>'प्र.भाषा-अ.मूल्यमापन'!#REF!</f>
        <v>#REF!</v>
      </c>
      <c r="D85" s="28"/>
      <c r="E85" s="28"/>
      <c r="F85" s="28"/>
      <c r="G85" s="28"/>
      <c r="H85" s="28"/>
      <c r="I85" s="33" t="e">
        <f t="shared" si="5"/>
        <v>#REF!</v>
      </c>
      <c r="J85" s="38" t="e">
        <f t="shared" si="6"/>
        <v>#REF!</v>
      </c>
      <c r="K85" s="43" t="e">
        <f>RANK(J85,$J$10:$J$139,0)+COUNTIF($J$10:J85,J85)-1</f>
        <v>#REF!</v>
      </c>
      <c r="L85" s="44" t="s">
        <v>84</v>
      </c>
      <c r="M85" s="44" t="s">
        <v>84</v>
      </c>
      <c r="N85" s="44" t="s">
        <v>84</v>
      </c>
      <c r="O85" s="33">
        <f t="shared" si="7"/>
        <v>0</v>
      </c>
      <c r="P85" s="42" t="str">
        <f t="shared" si="8"/>
        <v>Pass</v>
      </c>
      <c r="Q85" s="23">
        <f t="shared" si="9"/>
        <v>100</v>
      </c>
    </row>
    <row r="86" spans="1:17" s="19" customFormat="1" ht="17.45" customHeight="1">
      <c r="A86" s="24" t="e">
        <f>'विद्य्र्थ्याची माहिती'!#REF!</f>
        <v>#REF!</v>
      </c>
      <c r="B86" s="25" t="e">
        <f>'विद्य्र्थ्याची माहिती'!#REF!</f>
        <v>#REF!</v>
      </c>
      <c r="C86" s="28" t="e">
        <f>'प्र.भाषा-अ.मूल्यमापन'!#REF!</f>
        <v>#REF!</v>
      </c>
      <c r="D86" s="28"/>
      <c r="E86" s="28"/>
      <c r="F86" s="28"/>
      <c r="G86" s="28"/>
      <c r="H86" s="28"/>
      <c r="I86" s="33" t="e">
        <f t="shared" si="5"/>
        <v>#REF!</v>
      </c>
      <c r="J86" s="38" t="e">
        <f t="shared" si="6"/>
        <v>#REF!</v>
      </c>
      <c r="K86" s="43" t="e">
        <f>RANK(J86,$J$10:$J$139,0)+COUNTIF($J$10:J86,J86)-1</f>
        <v>#REF!</v>
      </c>
      <c r="L86" s="44" t="s">
        <v>84</v>
      </c>
      <c r="M86" s="44" t="s">
        <v>84</v>
      </c>
      <c r="N86" s="44" t="s">
        <v>84</v>
      </c>
      <c r="O86" s="33">
        <f t="shared" si="7"/>
        <v>0</v>
      </c>
      <c r="P86" s="42" t="str">
        <f t="shared" si="8"/>
        <v>Pass</v>
      </c>
      <c r="Q86" s="23">
        <f t="shared" si="9"/>
        <v>100</v>
      </c>
    </row>
    <row r="87" spans="1:17" s="19" customFormat="1" ht="17.45" customHeight="1">
      <c r="A87" s="24" t="e">
        <f>'विद्य्र्थ्याची माहिती'!#REF!</f>
        <v>#REF!</v>
      </c>
      <c r="B87" s="25" t="e">
        <f>'विद्य्र्थ्याची माहिती'!#REF!</f>
        <v>#REF!</v>
      </c>
      <c r="C87" s="28" t="e">
        <f>'प्र.भाषा-अ.मूल्यमापन'!#REF!</f>
        <v>#REF!</v>
      </c>
      <c r="D87" s="28"/>
      <c r="E87" s="28"/>
      <c r="F87" s="28"/>
      <c r="G87" s="28"/>
      <c r="H87" s="28"/>
      <c r="I87" s="33" t="e">
        <f t="shared" si="5"/>
        <v>#REF!</v>
      </c>
      <c r="J87" s="38" t="e">
        <f t="shared" si="6"/>
        <v>#REF!</v>
      </c>
      <c r="K87" s="43" t="e">
        <f>RANK(J87,$J$10:$J$139,0)+COUNTIF($J$10:J87,J87)-1</f>
        <v>#REF!</v>
      </c>
      <c r="L87" s="44" t="s">
        <v>84</v>
      </c>
      <c r="M87" s="44" t="s">
        <v>84</v>
      </c>
      <c r="N87" s="44" t="s">
        <v>84</v>
      </c>
      <c r="O87" s="33">
        <f t="shared" si="7"/>
        <v>0</v>
      </c>
      <c r="P87" s="42" t="str">
        <f t="shared" si="8"/>
        <v>Pass</v>
      </c>
      <c r="Q87" s="23">
        <f t="shared" si="9"/>
        <v>100</v>
      </c>
    </row>
    <row r="88" spans="1:17" s="19" customFormat="1" ht="17.45" customHeight="1">
      <c r="A88" s="24" t="e">
        <f>'विद्य्र्थ्याची माहिती'!#REF!</f>
        <v>#REF!</v>
      </c>
      <c r="B88" s="25" t="e">
        <f>'विद्य्र्थ्याची माहिती'!#REF!</f>
        <v>#REF!</v>
      </c>
      <c r="C88" s="28" t="e">
        <f>'प्र.भाषा-अ.मूल्यमापन'!#REF!</f>
        <v>#REF!</v>
      </c>
      <c r="D88" s="28"/>
      <c r="E88" s="28"/>
      <c r="F88" s="28"/>
      <c r="G88" s="28"/>
      <c r="H88" s="28"/>
      <c r="I88" s="33" t="e">
        <f t="shared" si="5"/>
        <v>#REF!</v>
      </c>
      <c r="J88" s="38" t="e">
        <f t="shared" si="6"/>
        <v>#REF!</v>
      </c>
      <c r="K88" s="43" t="e">
        <f>RANK(J88,$J$10:$J$139,0)+COUNTIF($J$10:J88,J88)-1</f>
        <v>#REF!</v>
      </c>
      <c r="L88" s="44" t="s">
        <v>84</v>
      </c>
      <c r="M88" s="44" t="s">
        <v>84</v>
      </c>
      <c r="N88" s="44" t="s">
        <v>84</v>
      </c>
      <c r="O88" s="33">
        <f t="shared" si="7"/>
        <v>0</v>
      </c>
      <c r="P88" s="42" t="str">
        <f t="shared" si="8"/>
        <v>Pass</v>
      </c>
      <c r="Q88" s="23">
        <f t="shared" si="9"/>
        <v>100</v>
      </c>
    </row>
    <row r="89" spans="1:17" s="19" customFormat="1" ht="17.45" customHeight="1">
      <c r="A89" s="24" t="e">
        <f>'विद्य्र्थ्याची माहिती'!#REF!</f>
        <v>#REF!</v>
      </c>
      <c r="B89" s="25" t="e">
        <f>'विद्य्र्थ्याची माहिती'!#REF!</f>
        <v>#REF!</v>
      </c>
      <c r="C89" s="28" t="e">
        <f>'प्र.भाषा-अ.मूल्यमापन'!#REF!</f>
        <v>#REF!</v>
      </c>
      <c r="D89" s="28"/>
      <c r="E89" s="28"/>
      <c r="F89" s="28"/>
      <c r="G89" s="28"/>
      <c r="H89" s="28"/>
      <c r="I89" s="33" t="e">
        <f t="shared" si="5"/>
        <v>#REF!</v>
      </c>
      <c r="J89" s="38" t="e">
        <f t="shared" si="6"/>
        <v>#REF!</v>
      </c>
      <c r="K89" s="43" t="e">
        <f>RANK(J89,$J$10:$J$139,0)+COUNTIF($J$10:J89,J89)-1</f>
        <v>#REF!</v>
      </c>
      <c r="L89" s="44" t="s">
        <v>84</v>
      </c>
      <c r="M89" s="44" t="s">
        <v>84</v>
      </c>
      <c r="N89" s="44" t="s">
        <v>84</v>
      </c>
      <c r="O89" s="33">
        <f t="shared" si="7"/>
        <v>0</v>
      </c>
      <c r="P89" s="42" t="str">
        <f t="shared" si="8"/>
        <v>Pass</v>
      </c>
      <c r="Q89" s="23">
        <f t="shared" si="9"/>
        <v>100</v>
      </c>
    </row>
    <row r="90" spans="1:17" s="19" customFormat="1" ht="17.45" customHeight="1">
      <c r="A90" s="24" t="e">
        <f>'विद्य्र्थ्याची माहिती'!#REF!</f>
        <v>#REF!</v>
      </c>
      <c r="B90" s="25" t="e">
        <f>'विद्य्र्थ्याची माहिती'!#REF!</f>
        <v>#REF!</v>
      </c>
      <c r="C90" s="28" t="e">
        <f>'प्र.भाषा-अ.मूल्यमापन'!#REF!</f>
        <v>#REF!</v>
      </c>
      <c r="D90" s="28"/>
      <c r="E90" s="28"/>
      <c r="F90" s="28"/>
      <c r="G90" s="28"/>
      <c r="H90" s="28"/>
      <c r="I90" s="33" t="e">
        <f t="shared" si="5"/>
        <v>#REF!</v>
      </c>
      <c r="J90" s="38" t="e">
        <f t="shared" si="6"/>
        <v>#REF!</v>
      </c>
      <c r="K90" s="43" t="e">
        <f>RANK(J90,$J$10:$J$139,0)+COUNTIF($J$10:J90,J90)-1</f>
        <v>#REF!</v>
      </c>
      <c r="L90" s="44" t="s">
        <v>84</v>
      </c>
      <c r="M90" s="44" t="s">
        <v>84</v>
      </c>
      <c r="N90" s="44" t="s">
        <v>84</v>
      </c>
      <c r="O90" s="33">
        <f t="shared" si="7"/>
        <v>0</v>
      </c>
      <c r="P90" s="42" t="str">
        <f t="shared" si="8"/>
        <v>Pass</v>
      </c>
      <c r="Q90" s="23">
        <f t="shared" si="9"/>
        <v>100</v>
      </c>
    </row>
    <row r="91" spans="1:17" s="19" customFormat="1" ht="17.45" customHeight="1">
      <c r="A91" s="24" t="e">
        <f>'विद्य्र्थ्याची माहिती'!#REF!</f>
        <v>#REF!</v>
      </c>
      <c r="B91" s="25" t="e">
        <f>'विद्य्र्थ्याची माहिती'!#REF!</f>
        <v>#REF!</v>
      </c>
      <c r="C91" s="28" t="e">
        <f>'प्र.भाषा-अ.मूल्यमापन'!#REF!</f>
        <v>#REF!</v>
      </c>
      <c r="D91" s="28"/>
      <c r="E91" s="28"/>
      <c r="F91" s="28"/>
      <c r="G91" s="28"/>
      <c r="H91" s="28"/>
      <c r="I91" s="33" t="e">
        <f t="shared" si="5"/>
        <v>#REF!</v>
      </c>
      <c r="J91" s="38" t="e">
        <f t="shared" si="6"/>
        <v>#REF!</v>
      </c>
      <c r="K91" s="43" t="e">
        <f>RANK(J91,$J$10:$J$139,0)+COUNTIF($J$10:J91,J91)-1</f>
        <v>#REF!</v>
      </c>
      <c r="L91" s="44" t="s">
        <v>84</v>
      </c>
      <c r="M91" s="44" t="s">
        <v>84</v>
      </c>
      <c r="N91" s="44" t="s">
        <v>84</v>
      </c>
      <c r="O91" s="33">
        <f t="shared" si="7"/>
        <v>0</v>
      </c>
      <c r="P91" s="42" t="str">
        <f t="shared" si="8"/>
        <v>Pass</v>
      </c>
      <c r="Q91" s="23">
        <f t="shared" si="9"/>
        <v>100</v>
      </c>
    </row>
    <row r="92" spans="1:17" s="19" customFormat="1" ht="17.45" customHeight="1">
      <c r="A92" s="24" t="e">
        <f>'विद्य्र्थ्याची माहिती'!#REF!</f>
        <v>#REF!</v>
      </c>
      <c r="B92" s="25" t="e">
        <f>'विद्य्र्थ्याची माहिती'!#REF!</f>
        <v>#REF!</v>
      </c>
      <c r="C92" s="28" t="e">
        <f>'प्र.भाषा-अ.मूल्यमापन'!#REF!</f>
        <v>#REF!</v>
      </c>
      <c r="D92" s="28"/>
      <c r="E92" s="28"/>
      <c r="F92" s="28"/>
      <c r="G92" s="28"/>
      <c r="H92" s="28"/>
      <c r="I92" s="33" t="e">
        <f t="shared" si="5"/>
        <v>#REF!</v>
      </c>
      <c r="J92" s="38" t="e">
        <f t="shared" si="6"/>
        <v>#REF!</v>
      </c>
      <c r="K92" s="43" t="e">
        <f>RANK(J92,$J$10:$J$139,0)+COUNTIF($J$10:J92,J92)-1</f>
        <v>#REF!</v>
      </c>
      <c r="L92" s="44" t="s">
        <v>84</v>
      </c>
      <c r="M92" s="44" t="s">
        <v>84</v>
      </c>
      <c r="N92" s="44" t="s">
        <v>84</v>
      </c>
      <c r="O92" s="33">
        <f t="shared" si="7"/>
        <v>0</v>
      </c>
      <c r="P92" s="42" t="str">
        <f t="shared" si="8"/>
        <v>Pass</v>
      </c>
      <c r="Q92" s="23">
        <f t="shared" si="9"/>
        <v>100</v>
      </c>
    </row>
    <row r="93" spans="1:17" s="19" customFormat="1" ht="17.45" customHeight="1">
      <c r="A93" s="24" t="e">
        <f>'विद्य्र्थ्याची माहिती'!#REF!</f>
        <v>#REF!</v>
      </c>
      <c r="B93" s="25" t="e">
        <f>'विद्य्र्थ्याची माहिती'!#REF!</f>
        <v>#REF!</v>
      </c>
      <c r="C93" s="28" t="e">
        <f>'प्र.भाषा-अ.मूल्यमापन'!#REF!</f>
        <v>#REF!</v>
      </c>
      <c r="D93" s="28"/>
      <c r="E93" s="28"/>
      <c r="F93" s="28"/>
      <c r="G93" s="28"/>
      <c r="H93" s="28"/>
      <c r="I93" s="33" t="e">
        <f t="shared" si="5"/>
        <v>#REF!</v>
      </c>
      <c r="J93" s="38" t="e">
        <f t="shared" si="6"/>
        <v>#REF!</v>
      </c>
      <c r="K93" s="43" t="e">
        <f>RANK(J93,$J$10:$J$139,0)+COUNTIF($J$10:J93,J93)-1</f>
        <v>#REF!</v>
      </c>
      <c r="L93" s="44" t="s">
        <v>84</v>
      </c>
      <c r="M93" s="44" t="s">
        <v>84</v>
      </c>
      <c r="N93" s="44" t="s">
        <v>84</v>
      </c>
      <c r="O93" s="33">
        <f t="shared" si="7"/>
        <v>0</v>
      </c>
      <c r="P93" s="42" t="str">
        <f t="shared" si="8"/>
        <v>Pass</v>
      </c>
      <c r="Q93" s="23">
        <f t="shared" si="9"/>
        <v>100</v>
      </c>
    </row>
    <row r="94" spans="1:17" s="19" customFormat="1" ht="17.45" customHeight="1">
      <c r="A94" s="24" t="e">
        <f>'विद्य्र्थ्याची माहिती'!#REF!</f>
        <v>#REF!</v>
      </c>
      <c r="B94" s="25" t="e">
        <f>'विद्य्र्थ्याची माहिती'!#REF!</f>
        <v>#REF!</v>
      </c>
      <c r="C94" s="28" t="e">
        <f>'प्र.भाषा-अ.मूल्यमापन'!#REF!</f>
        <v>#REF!</v>
      </c>
      <c r="D94" s="28"/>
      <c r="E94" s="28"/>
      <c r="F94" s="28"/>
      <c r="G94" s="28"/>
      <c r="H94" s="28"/>
      <c r="I94" s="33" t="e">
        <f t="shared" si="5"/>
        <v>#REF!</v>
      </c>
      <c r="J94" s="38" t="e">
        <f t="shared" si="6"/>
        <v>#REF!</v>
      </c>
      <c r="K94" s="43" t="e">
        <f>RANK(J94,$J$10:$J$139,0)+COUNTIF($J$10:J94,J94)-1</f>
        <v>#REF!</v>
      </c>
      <c r="L94" s="44" t="s">
        <v>84</v>
      </c>
      <c r="M94" s="44" t="s">
        <v>84</v>
      </c>
      <c r="N94" s="44" t="s">
        <v>84</v>
      </c>
      <c r="O94" s="33">
        <f t="shared" si="7"/>
        <v>0</v>
      </c>
      <c r="P94" s="42" t="str">
        <f t="shared" si="8"/>
        <v>Pass</v>
      </c>
      <c r="Q94" s="23">
        <f t="shared" si="9"/>
        <v>100</v>
      </c>
    </row>
    <row r="95" spans="1:17" s="19" customFormat="1" ht="17.45" customHeight="1">
      <c r="A95" s="24" t="e">
        <f>'विद्य्र्थ्याची माहिती'!#REF!</f>
        <v>#REF!</v>
      </c>
      <c r="B95" s="25" t="e">
        <f>'विद्य्र्थ्याची माहिती'!#REF!</f>
        <v>#REF!</v>
      </c>
      <c r="C95" s="28" t="e">
        <f>'प्र.भाषा-अ.मूल्यमापन'!#REF!</f>
        <v>#REF!</v>
      </c>
      <c r="D95" s="28"/>
      <c r="E95" s="28"/>
      <c r="F95" s="28"/>
      <c r="G95" s="28"/>
      <c r="H95" s="28"/>
      <c r="I95" s="33" t="e">
        <f t="shared" si="5"/>
        <v>#REF!</v>
      </c>
      <c r="J95" s="38" t="e">
        <f t="shared" si="6"/>
        <v>#REF!</v>
      </c>
      <c r="K95" s="43" t="e">
        <f>RANK(J95,$J$10:$J$139,0)+COUNTIF($J$10:J95,J95)-1</f>
        <v>#REF!</v>
      </c>
      <c r="L95" s="44" t="s">
        <v>84</v>
      </c>
      <c r="M95" s="44" t="s">
        <v>84</v>
      </c>
      <c r="N95" s="44" t="s">
        <v>84</v>
      </c>
      <c r="O95" s="33">
        <f t="shared" si="7"/>
        <v>0</v>
      </c>
      <c r="P95" s="42" t="str">
        <f t="shared" si="8"/>
        <v>Pass</v>
      </c>
      <c r="Q95" s="23">
        <f t="shared" si="9"/>
        <v>100</v>
      </c>
    </row>
    <row r="96" spans="1:17" s="19" customFormat="1" ht="17.45" customHeight="1">
      <c r="A96" s="24" t="e">
        <f>'विद्य्र्थ्याची माहिती'!#REF!</f>
        <v>#REF!</v>
      </c>
      <c r="B96" s="25" t="e">
        <f>'विद्य्र्थ्याची माहिती'!#REF!</f>
        <v>#REF!</v>
      </c>
      <c r="C96" s="28" t="e">
        <f>'प्र.भाषा-अ.मूल्यमापन'!#REF!</f>
        <v>#REF!</v>
      </c>
      <c r="D96" s="28"/>
      <c r="E96" s="28"/>
      <c r="F96" s="28"/>
      <c r="G96" s="28"/>
      <c r="H96" s="28"/>
      <c r="I96" s="33" t="e">
        <f t="shared" si="5"/>
        <v>#REF!</v>
      </c>
      <c r="J96" s="38" t="e">
        <f t="shared" si="6"/>
        <v>#REF!</v>
      </c>
      <c r="K96" s="43" t="e">
        <f>RANK(J96,$J$10:$J$139,0)+COUNTIF($J$10:J96,J96)-1</f>
        <v>#REF!</v>
      </c>
      <c r="L96" s="44" t="s">
        <v>84</v>
      </c>
      <c r="M96" s="44" t="s">
        <v>84</v>
      </c>
      <c r="N96" s="44" t="s">
        <v>84</v>
      </c>
      <c r="O96" s="33">
        <f t="shared" si="7"/>
        <v>0</v>
      </c>
      <c r="P96" s="42" t="str">
        <f t="shared" si="8"/>
        <v>Pass</v>
      </c>
      <c r="Q96" s="23">
        <f t="shared" si="9"/>
        <v>100</v>
      </c>
    </row>
    <row r="97" spans="1:222" s="19" customFormat="1" ht="17.45" customHeight="1">
      <c r="A97" s="24" t="e">
        <f>'विद्य्र्थ्याची माहिती'!#REF!</f>
        <v>#REF!</v>
      </c>
      <c r="B97" s="25" t="e">
        <f>'विद्य्र्थ्याची माहिती'!#REF!</f>
        <v>#REF!</v>
      </c>
      <c r="C97" s="28" t="e">
        <f>'प्र.भाषा-अ.मूल्यमापन'!#REF!</f>
        <v>#REF!</v>
      </c>
      <c r="D97" s="28"/>
      <c r="E97" s="28"/>
      <c r="F97" s="28"/>
      <c r="G97" s="28"/>
      <c r="H97" s="28"/>
      <c r="I97" s="33" t="e">
        <f t="shared" si="5"/>
        <v>#REF!</v>
      </c>
      <c r="J97" s="38" t="e">
        <f t="shared" si="6"/>
        <v>#REF!</v>
      </c>
      <c r="K97" s="43" t="e">
        <f>RANK(J97,$J$10:$J$139,0)+COUNTIF($J$10:J97,J97)-1</f>
        <v>#REF!</v>
      </c>
      <c r="L97" s="44" t="s">
        <v>84</v>
      </c>
      <c r="M97" s="44" t="s">
        <v>84</v>
      </c>
      <c r="N97" s="44" t="s">
        <v>84</v>
      </c>
      <c r="O97" s="33">
        <f t="shared" si="7"/>
        <v>0</v>
      </c>
      <c r="P97" s="42" t="str">
        <f t="shared" si="8"/>
        <v>Pass</v>
      </c>
      <c r="Q97" s="23">
        <f t="shared" si="9"/>
        <v>100</v>
      </c>
    </row>
    <row r="98" spans="1:222" s="19" customFormat="1" ht="17.45" customHeight="1">
      <c r="A98" s="24" t="e">
        <f>'विद्य्र्थ्याची माहिती'!#REF!</f>
        <v>#REF!</v>
      </c>
      <c r="B98" s="25" t="e">
        <f>'विद्य्र्थ्याची माहिती'!#REF!</f>
        <v>#REF!</v>
      </c>
      <c r="C98" s="28" t="e">
        <f>'प्र.भाषा-अ.मूल्यमापन'!#REF!</f>
        <v>#REF!</v>
      </c>
      <c r="D98" s="28"/>
      <c r="E98" s="28"/>
      <c r="F98" s="28"/>
      <c r="G98" s="28"/>
      <c r="H98" s="28"/>
      <c r="I98" s="33" t="e">
        <f t="shared" si="5"/>
        <v>#REF!</v>
      </c>
      <c r="J98" s="38" t="e">
        <f t="shared" si="6"/>
        <v>#REF!</v>
      </c>
      <c r="K98" s="43" t="e">
        <f>RANK(J98,$J$10:$J$139,0)+COUNTIF($J$10:J98,J98)-1</f>
        <v>#REF!</v>
      </c>
      <c r="L98" s="44" t="s">
        <v>84</v>
      </c>
      <c r="M98" s="44" t="s">
        <v>84</v>
      </c>
      <c r="N98" s="44" t="s">
        <v>84</v>
      </c>
      <c r="O98" s="33">
        <f t="shared" si="7"/>
        <v>0</v>
      </c>
      <c r="P98" s="42" t="str">
        <f t="shared" si="8"/>
        <v>Pass</v>
      </c>
      <c r="Q98" s="23">
        <f t="shared" si="9"/>
        <v>100</v>
      </c>
    </row>
    <row r="99" spans="1:222" s="19" customFormat="1" ht="17.45" customHeight="1">
      <c r="A99" s="24" t="e">
        <f>'विद्य्र्थ्याची माहिती'!#REF!</f>
        <v>#REF!</v>
      </c>
      <c r="B99" s="25" t="e">
        <f>'विद्य्र्थ्याची माहिती'!#REF!</f>
        <v>#REF!</v>
      </c>
      <c r="C99" s="28" t="e">
        <f>'प्र.भाषा-अ.मूल्यमापन'!#REF!</f>
        <v>#REF!</v>
      </c>
      <c r="D99" s="28"/>
      <c r="E99" s="28"/>
      <c r="F99" s="28"/>
      <c r="G99" s="28"/>
      <c r="H99" s="28"/>
      <c r="I99" s="33" t="e">
        <f t="shared" si="5"/>
        <v>#REF!</v>
      </c>
      <c r="J99" s="38" t="e">
        <f t="shared" si="6"/>
        <v>#REF!</v>
      </c>
      <c r="K99" s="43" t="e">
        <f>RANK(J99,$J$10:$J$139,0)+COUNTIF($J$10:J99,J99)-1</f>
        <v>#REF!</v>
      </c>
      <c r="L99" s="44" t="s">
        <v>84</v>
      </c>
      <c r="M99" s="44" t="s">
        <v>84</v>
      </c>
      <c r="N99" s="44" t="s">
        <v>84</v>
      </c>
      <c r="O99" s="33">
        <f t="shared" si="7"/>
        <v>0</v>
      </c>
      <c r="P99" s="42" t="str">
        <f t="shared" si="8"/>
        <v>Pass</v>
      </c>
      <c r="Q99" s="23">
        <f t="shared" si="9"/>
        <v>100</v>
      </c>
    </row>
    <row r="100" spans="1:222" s="19" customFormat="1" ht="17.45" customHeight="1">
      <c r="A100" s="24" t="e">
        <f>'विद्य्र्थ्याची माहिती'!#REF!</f>
        <v>#REF!</v>
      </c>
      <c r="B100" s="25" t="e">
        <f>'विद्य्र्थ्याची माहिती'!#REF!</f>
        <v>#REF!</v>
      </c>
      <c r="C100" s="28" t="e">
        <f>'प्र.भाषा-अ.मूल्यमापन'!#REF!</f>
        <v>#REF!</v>
      </c>
      <c r="D100" s="28"/>
      <c r="E100" s="28"/>
      <c r="F100" s="28"/>
      <c r="G100" s="28"/>
      <c r="H100" s="28"/>
      <c r="I100" s="33" t="e">
        <f t="shared" si="5"/>
        <v>#REF!</v>
      </c>
      <c r="J100" s="38" t="e">
        <f t="shared" si="6"/>
        <v>#REF!</v>
      </c>
      <c r="K100" s="43" t="e">
        <f>RANK(J100,$J$10:$J$139,0)+COUNTIF($J$10:J100,J100)-1</f>
        <v>#REF!</v>
      </c>
      <c r="L100" s="44" t="s">
        <v>84</v>
      </c>
      <c r="M100" s="44" t="s">
        <v>84</v>
      </c>
      <c r="N100" s="44" t="s">
        <v>84</v>
      </c>
      <c r="O100" s="33">
        <f t="shared" si="7"/>
        <v>0</v>
      </c>
      <c r="P100" s="42" t="str">
        <f t="shared" si="8"/>
        <v>Pass</v>
      </c>
      <c r="Q100" s="23">
        <f t="shared" si="9"/>
        <v>100</v>
      </c>
    </row>
    <row r="101" spans="1:222" s="19" customFormat="1" ht="17.45" customHeight="1">
      <c r="A101" s="24" t="e">
        <f>'विद्य्र्थ्याची माहिती'!#REF!</f>
        <v>#REF!</v>
      </c>
      <c r="B101" s="25" t="e">
        <f>'विद्य्र्थ्याची माहिती'!#REF!</f>
        <v>#REF!</v>
      </c>
      <c r="C101" s="28" t="e">
        <f>'प्र.भाषा-अ.मूल्यमापन'!#REF!</f>
        <v>#REF!</v>
      </c>
      <c r="D101" s="28"/>
      <c r="E101" s="28"/>
      <c r="F101" s="28"/>
      <c r="G101" s="28"/>
      <c r="H101" s="28"/>
      <c r="I101" s="33" t="e">
        <f t="shared" si="5"/>
        <v>#REF!</v>
      </c>
      <c r="J101" s="38" t="e">
        <f t="shared" si="6"/>
        <v>#REF!</v>
      </c>
      <c r="K101" s="43" t="e">
        <f>RANK(J101,$J$10:$J$139,0)+COUNTIF($J$10:J101,J101)-1</f>
        <v>#REF!</v>
      </c>
      <c r="L101" s="44" t="s">
        <v>84</v>
      </c>
      <c r="M101" s="44" t="s">
        <v>84</v>
      </c>
      <c r="N101" s="44" t="s">
        <v>84</v>
      </c>
      <c r="O101" s="33">
        <f t="shared" si="7"/>
        <v>0</v>
      </c>
      <c r="P101" s="42" t="str">
        <f t="shared" si="8"/>
        <v>Pass</v>
      </c>
      <c r="Q101" s="23">
        <f t="shared" si="9"/>
        <v>100</v>
      </c>
    </row>
    <row r="102" spans="1:222" s="19" customFormat="1" ht="17.45" customHeight="1">
      <c r="A102" s="24" t="e">
        <f>'विद्य्र्थ्याची माहिती'!#REF!</f>
        <v>#REF!</v>
      </c>
      <c r="B102" s="25" t="e">
        <f>'विद्य्र्थ्याची माहिती'!#REF!</f>
        <v>#REF!</v>
      </c>
      <c r="C102" s="28" t="e">
        <f>'प्र.भाषा-अ.मूल्यमापन'!#REF!</f>
        <v>#REF!</v>
      </c>
      <c r="D102" s="28"/>
      <c r="E102" s="28"/>
      <c r="F102" s="28"/>
      <c r="G102" s="28"/>
      <c r="H102" s="28"/>
      <c r="I102" s="33" t="e">
        <f t="shared" si="5"/>
        <v>#REF!</v>
      </c>
      <c r="J102" s="38" t="e">
        <f t="shared" si="6"/>
        <v>#REF!</v>
      </c>
      <c r="K102" s="43" t="e">
        <f>RANK(J102,$J$10:$J$139,0)+COUNTIF($J$10:J102,J102)-1</f>
        <v>#REF!</v>
      </c>
      <c r="L102" s="44" t="s">
        <v>84</v>
      </c>
      <c r="M102" s="44" t="s">
        <v>84</v>
      </c>
      <c r="N102" s="44" t="s">
        <v>84</v>
      </c>
      <c r="O102" s="33">
        <f t="shared" si="7"/>
        <v>0</v>
      </c>
      <c r="P102" s="42" t="str">
        <f t="shared" si="8"/>
        <v>Pass</v>
      </c>
      <c r="Q102" s="23">
        <f t="shared" si="9"/>
        <v>100</v>
      </c>
    </row>
    <row r="103" spans="1:222" s="19" customFormat="1" ht="17.45" customHeight="1">
      <c r="A103" s="24" t="e">
        <f>'विद्य्र्थ्याची माहिती'!#REF!</f>
        <v>#REF!</v>
      </c>
      <c r="B103" s="25" t="e">
        <f>'विद्य्र्थ्याची माहिती'!#REF!</f>
        <v>#REF!</v>
      </c>
      <c r="C103" s="28" t="e">
        <f>'प्र.भाषा-अ.मूल्यमापन'!#REF!</f>
        <v>#REF!</v>
      </c>
      <c r="D103" s="28"/>
      <c r="E103" s="28"/>
      <c r="F103" s="28"/>
      <c r="G103" s="28"/>
      <c r="H103" s="28"/>
      <c r="I103" s="33" t="e">
        <f t="shared" si="5"/>
        <v>#REF!</v>
      </c>
      <c r="J103" s="38" t="e">
        <f t="shared" si="6"/>
        <v>#REF!</v>
      </c>
      <c r="K103" s="43" t="e">
        <f>RANK(J103,$J$10:$J$139,0)+COUNTIF($J$10:J103,J103)-1</f>
        <v>#REF!</v>
      </c>
      <c r="L103" s="44" t="s">
        <v>84</v>
      </c>
      <c r="M103" s="44" t="s">
        <v>84</v>
      </c>
      <c r="N103" s="44" t="s">
        <v>84</v>
      </c>
      <c r="O103" s="33">
        <f t="shared" si="7"/>
        <v>0</v>
      </c>
      <c r="P103" s="42" t="str">
        <f t="shared" si="8"/>
        <v>Pass</v>
      </c>
      <c r="Q103" s="23">
        <f t="shared" si="9"/>
        <v>100</v>
      </c>
    </row>
    <row r="104" spans="1:222" s="19" customFormat="1" ht="17.45" customHeight="1">
      <c r="A104" s="24" t="e">
        <f>'विद्य्र्थ्याची माहिती'!#REF!</f>
        <v>#REF!</v>
      </c>
      <c r="B104" s="25" t="e">
        <f>'विद्य्र्थ्याची माहिती'!#REF!</f>
        <v>#REF!</v>
      </c>
      <c r="C104" s="28" t="e">
        <f>'प्र.भाषा-अ.मूल्यमापन'!#REF!</f>
        <v>#REF!</v>
      </c>
      <c r="D104" s="28"/>
      <c r="E104" s="28"/>
      <c r="F104" s="28"/>
      <c r="G104" s="28"/>
      <c r="H104" s="28"/>
      <c r="I104" s="33" t="e">
        <f t="shared" si="5"/>
        <v>#REF!</v>
      </c>
      <c r="J104" s="38" t="e">
        <f t="shared" si="6"/>
        <v>#REF!</v>
      </c>
      <c r="K104" s="43" t="e">
        <f>RANK(J104,$J$10:$J$139,0)+COUNTIF($J$10:J104,J104)-1</f>
        <v>#REF!</v>
      </c>
      <c r="L104" s="44" t="s">
        <v>84</v>
      </c>
      <c r="M104" s="44" t="s">
        <v>84</v>
      </c>
      <c r="N104" s="44" t="s">
        <v>84</v>
      </c>
      <c r="O104" s="33">
        <f t="shared" si="7"/>
        <v>0</v>
      </c>
      <c r="P104" s="42" t="str">
        <f t="shared" si="8"/>
        <v>Pass</v>
      </c>
      <c r="Q104" s="23">
        <f t="shared" si="9"/>
        <v>100</v>
      </c>
    </row>
    <row r="105" spans="1:222" s="19" customFormat="1" ht="17.45" customHeight="1">
      <c r="A105" s="24" t="e">
        <f>'विद्य्र्थ्याची माहिती'!#REF!</f>
        <v>#REF!</v>
      </c>
      <c r="B105" s="25" t="e">
        <f>'विद्य्र्थ्याची माहिती'!#REF!</f>
        <v>#REF!</v>
      </c>
      <c r="C105" s="28" t="e">
        <f>'प्र.भाषा-अ.मूल्यमापन'!#REF!</f>
        <v>#REF!</v>
      </c>
      <c r="D105" s="28"/>
      <c r="E105" s="28"/>
      <c r="F105" s="28"/>
      <c r="G105" s="28"/>
      <c r="H105" s="28"/>
      <c r="I105" s="33" t="e">
        <f t="shared" si="5"/>
        <v>#REF!</v>
      </c>
      <c r="J105" s="38" t="e">
        <f t="shared" si="6"/>
        <v>#REF!</v>
      </c>
      <c r="K105" s="43" t="e">
        <f>RANK(J105,$J$10:$J$139,0)+COUNTIF($J$10:J105,J105)-1</f>
        <v>#REF!</v>
      </c>
      <c r="L105" s="44" t="s">
        <v>84</v>
      </c>
      <c r="M105" s="44" t="s">
        <v>84</v>
      </c>
      <c r="N105" s="44" t="s">
        <v>84</v>
      </c>
      <c r="O105" s="33">
        <f t="shared" si="7"/>
        <v>0</v>
      </c>
      <c r="P105" s="42" t="str">
        <f t="shared" si="8"/>
        <v>Pass</v>
      </c>
      <c r="Q105" s="23">
        <f t="shared" si="9"/>
        <v>100</v>
      </c>
    </row>
    <row r="106" spans="1:222" s="19" customFormat="1" ht="17.45" customHeight="1">
      <c r="A106" s="24" t="e">
        <f>'विद्य्र्थ्याची माहिती'!#REF!</f>
        <v>#REF!</v>
      </c>
      <c r="B106" s="25" t="e">
        <f>'विद्य्र्थ्याची माहिती'!#REF!</f>
        <v>#REF!</v>
      </c>
      <c r="C106" s="28" t="e">
        <f>'प्र.भाषा-अ.मूल्यमापन'!#REF!</f>
        <v>#REF!</v>
      </c>
      <c r="D106" s="28"/>
      <c r="E106" s="28"/>
      <c r="F106" s="28"/>
      <c r="G106" s="28"/>
      <c r="H106" s="28"/>
      <c r="I106" s="33" t="e">
        <f t="shared" si="5"/>
        <v>#REF!</v>
      </c>
      <c r="J106" s="38" t="e">
        <f t="shared" si="6"/>
        <v>#REF!</v>
      </c>
      <c r="K106" s="43" t="e">
        <f>RANK(J106,$J$10:$J$139,0)+COUNTIF($J$10:J106,J106)-1</f>
        <v>#REF!</v>
      </c>
      <c r="L106" s="44" t="s">
        <v>84</v>
      </c>
      <c r="M106" s="44" t="s">
        <v>84</v>
      </c>
      <c r="N106" s="44" t="s">
        <v>84</v>
      </c>
      <c r="O106" s="33">
        <f t="shared" si="7"/>
        <v>0</v>
      </c>
      <c r="P106" s="42" t="str">
        <f t="shared" si="8"/>
        <v>Pass</v>
      </c>
      <c r="Q106" s="23">
        <f t="shared" si="9"/>
        <v>100</v>
      </c>
    </row>
    <row r="107" spans="1:222" s="19" customFormat="1" ht="17.45" customHeight="1">
      <c r="A107" s="24" t="e">
        <f>'विद्य्र्थ्याची माहिती'!#REF!</f>
        <v>#REF!</v>
      </c>
      <c r="B107" s="25" t="e">
        <f>'विद्य्र्थ्याची माहिती'!#REF!</f>
        <v>#REF!</v>
      </c>
      <c r="C107" s="28" t="e">
        <f>'प्र.भाषा-अ.मूल्यमापन'!#REF!</f>
        <v>#REF!</v>
      </c>
      <c r="D107" s="28"/>
      <c r="E107" s="28"/>
      <c r="F107" s="28"/>
      <c r="G107" s="28"/>
      <c r="H107" s="28"/>
      <c r="I107" s="33" t="e">
        <f t="shared" si="5"/>
        <v>#REF!</v>
      </c>
      <c r="J107" s="38" t="e">
        <f t="shared" si="6"/>
        <v>#REF!</v>
      </c>
      <c r="K107" s="43" t="e">
        <f>RANK(J107,$J$10:$J$139,0)+COUNTIF($J$10:J107,J107)-1</f>
        <v>#REF!</v>
      </c>
      <c r="L107" s="44" t="s">
        <v>84</v>
      </c>
      <c r="M107" s="44" t="s">
        <v>84</v>
      </c>
      <c r="N107" s="44" t="s">
        <v>84</v>
      </c>
      <c r="O107" s="33">
        <f t="shared" si="7"/>
        <v>0</v>
      </c>
      <c r="P107" s="42" t="str">
        <f t="shared" si="8"/>
        <v>Pass</v>
      </c>
      <c r="Q107" s="23">
        <f t="shared" si="9"/>
        <v>100</v>
      </c>
    </row>
    <row r="108" spans="1:222" s="19" customFormat="1" ht="17.45" customHeight="1">
      <c r="A108" s="24" t="e">
        <f>'विद्य्र्थ्याची माहिती'!#REF!</f>
        <v>#REF!</v>
      </c>
      <c r="B108" s="25" t="e">
        <f>'विद्य्र्थ्याची माहिती'!#REF!</f>
        <v>#REF!</v>
      </c>
      <c r="C108" s="28" t="e">
        <f>'प्र.भाषा-अ.मूल्यमापन'!#REF!</f>
        <v>#REF!</v>
      </c>
      <c r="D108" s="28"/>
      <c r="E108" s="28"/>
      <c r="F108" s="28"/>
      <c r="G108" s="28"/>
      <c r="H108" s="28"/>
      <c r="I108" s="33" t="e">
        <f t="shared" si="5"/>
        <v>#REF!</v>
      </c>
      <c r="J108" s="38" t="e">
        <f t="shared" si="6"/>
        <v>#REF!</v>
      </c>
      <c r="K108" s="43" t="e">
        <f>RANK(J108,$J$10:$J$139,0)+COUNTIF($J$10:J108,J108)-1</f>
        <v>#REF!</v>
      </c>
      <c r="L108" s="44" t="s">
        <v>84</v>
      </c>
      <c r="M108" s="44" t="s">
        <v>84</v>
      </c>
      <c r="N108" s="44" t="s">
        <v>84</v>
      </c>
      <c r="O108" s="33">
        <f t="shared" si="7"/>
        <v>0</v>
      </c>
      <c r="P108" s="42" t="str">
        <f t="shared" si="8"/>
        <v>Pass</v>
      </c>
      <c r="Q108" s="23">
        <f t="shared" si="9"/>
        <v>100</v>
      </c>
    </row>
    <row r="109" spans="1:222" s="19" customFormat="1" ht="17.45" customHeight="1">
      <c r="A109" s="24" t="e">
        <f>'विद्य्र्थ्याची माहिती'!#REF!</f>
        <v>#REF!</v>
      </c>
      <c r="B109" s="25" t="e">
        <f>'विद्य्र्थ्याची माहिती'!#REF!</f>
        <v>#REF!</v>
      </c>
      <c r="C109" s="28" t="e">
        <f>'प्र.भाषा-अ.मूल्यमापन'!#REF!</f>
        <v>#REF!</v>
      </c>
      <c r="D109" s="28"/>
      <c r="E109" s="28"/>
      <c r="F109" s="28"/>
      <c r="G109" s="28"/>
      <c r="H109" s="28"/>
      <c r="I109" s="33" t="e">
        <f t="shared" si="5"/>
        <v>#REF!</v>
      </c>
      <c r="J109" s="38" t="e">
        <f t="shared" si="6"/>
        <v>#REF!</v>
      </c>
      <c r="K109" s="43" t="e">
        <f>RANK(J109,$J$10:$J$139,0)+COUNTIF($J$10:J109,J109)-1</f>
        <v>#REF!</v>
      </c>
      <c r="L109" s="44" t="s">
        <v>84</v>
      </c>
      <c r="M109" s="44" t="s">
        <v>84</v>
      </c>
      <c r="N109" s="44" t="s">
        <v>84</v>
      </c>
      <c r="O109" s="33">
        <f t="shared" si="7"/>
        <v>0</v>
      </c>
      <c r="P109" s="42" t="str">
        <f t="shared" si="8"/>
        <v>Pass</v>
      </c>
      <c r="Q109" s="23">
        <f t="shared" si="9"/>
        <v>100</v>
      </c>
    </row>
    <row r="110" spans="1:222" s="30" customFormat="1" ht="17.45" customHeight="1">
      <c r="A110" s="24" t="e">
        <f>'विद्य्र्थ्याची माहिती'!#REF!</f>
        <v>#REF!</v>
      </c>
      <c r="B110" s="25" t="e">
        <f>'विद्य्र्थ्याची माहिती'!#REF!</f>
        <v>#REF!</v>
      </c>
      <c r="C110" s="28" t="e">
        <f>'प्र.भाषा-अ.मूल्यमापन'!#REF!</f>
        <v>#REF!</v>
      </c>
      <c r="D110" s="28"/>
      <c r="E110" s="28"/>
      <c r="F110" s="28"/>
      <c r="G110" s="28"/>
      <c r="H110" s="28"/>
      <c r="I110" s="33" t="e">
        <f t="shared" ref="I110:I139" si="10">SUM(C110:H110)</f>
        <v>#REF!</v>
      </c>
      <c r="J110" s="38" t="e">
        <f t="shared" ref="J110:J139" si="11">ROUND((I110/Q110)*100,0)</f>
        <v>#REF!</v>
      </c>
      <c r="K110" s="43" t="e">
        <f>RANK(J110,$J$10:$J$139,0)+COUNTIF($J$10:J110,J110)-1</f>
        <v>#REF!</v>
      </c>
      <c r="L110" s="44" t="s">
        <v>84</v>
      </c>
      <c r="M110" s="44" t="s">
        <v>84</v>
      </c>
      <c r="N110" s="44" t="s">
        <v>84</v>
      </c>
      <c r="O110" s="33">
        <f t="shared" ref="O110:O139" si="12">COUNTIF(C110,"&lt;14")+COUNTIF(D110,"&lt;14")+COUNTIF(E110,"&lt;14")+COUNTIF(F110,"&lt;14")+COUNTIF(G110,"&lt;14")+COUNTIF(H110,"&lt;14")</f>
        <v>0</v>
      </c>
      <c r="P110" s="42" t="str">
        <f t="shared" ref="P110:P139" si="13">IF(O110=0,"Pass",IF(O110=1,"F1",IF(O110=2,"F2",IF(O110=3,"F3",IF(O110=4,"F4",IF(O110=5,"F5","F6"))))))</f>
        <v>Pass</v>
      </c>
      <c r="Q110" s="23">
        <f t="shared" si="9"/>
        <v>100</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28" t="e">
        <f>'प्र.भाषा-अ.मूल्यमापन'!#REF!</f>
        <v>#REF!</v>
      </c>
      <c r="D111" s="28"/>
      <c r="E111" s="28"/>
      <c r="F111" s="28"/>
      <c r="G111" s="28"/>
      <c r="H111" s="28"/>
      <c r="I111" s="33" t="e">
        <f t="shared" si="10"/>
        <v>#REF!</v>
      </c>
      <c r="J111" s="38" t="e">
        <f t="shared" si="11"/>
        <v>#REF!</v>
      </c>
      <c r="K111" s="43" t="e">
        <f>RANK(J111,$J$10:$J$139,0)+COUNTIF($J$10:J111,J111)-1</f>
        <v>#REF!</v>
      </c>
      <c r="L111" s="44" t="s">
        <v>84</v>
      </c>
      <c r="M111" s="44" t="s">
        <v>84</v>
      </c>
      <c r="N111" s="44" t="s">
        <v>84</v>
      </c>
      <c r="O111" s="33">
        <f t="shared" si="12"/>
        <v>0</v>
      </c>
      <c r="P111" s="42" t="str">
        <f t="shared" si="13"/>
        <v>Pass</v>
      </c>
      <c r="Q111" s="23">
        <f t="shared" si="9"/>
        <v>100</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28" t="e">
        <f>'प्र.भाषा-अ.मूल्यमापन'!#REF!</f>
        <v>#REF!</v>
      </c>
      <c r="D112" s="28"/>
      <c r="E112" s="28"/>
      <c r="F112" s="28"/>
      <c r="G112" s="28"/>
      <c r="H112" s="28"/>
      <c r="I112" s="33" t="e">
        <f t="shared" si="10"/>
        <v>#REF!</v>
      </c>
      <c r="J112" s="38" t="e">
        <f t="shared" si="11"/>
        <v>#REF!</v>
      </c>
      <c r="K112" s="43" t="e">
        <f>RANK(J112,$J$10:$J$139,0)+COUNTIF($J$10:J112,J112)-1</f>
        <v>#REF!</v>
      </c>
      <c r="L112" s="44" t="s">
        <v>84</v>
      </c>
      <c r="M112" s="44" t="s">
        <v>84</v>
      </c>
      <c r="N112" s="44" t="s">
        <v>84</v>
      </c>
      <c r="O112" s="33">
        <f t="shared" si="12"/>
        <v>0</v>
      </c>
      <c r="P112" s="42" t="str">
        <f t="shared" si="13"/>
        <v>Pass</v>
      </c>
      <c r="Q112" s="23">
        <f t="shared" si="9"/>
        <v>100</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28" t="e">
        <f>'प्र.भाषा-अ.मूल्यमापन'!#REF!</f>
        <v>#REF!</v>
      </c>
      <c r="D113" s="28"/>
      <c r="E113" s="28"/>
      <c r="F113" s="28"/>
      <c r="G113" s="28"/>
      <c r="H113" s="28"/>
      <c r="I113" s="33" t="e">
        <f t="shared" si="10"/>
        <v>#REF!</v>
      </c>
      <c r="J113" s="38" t="e">
        <f t="shared" si="11"/>
        <v>#REF!</v>
      </c>
      <c r="K113" s="43" t="e">
        <f>RANK(J113,$J$10:$J$139,0)+COUNTIF($J$10:J113,J113)-1</f>
        <v>#REF!</v>
      </c>
      <c r="L113" s="44" t="s">
        <v>84</v>
      </c>
      <c r="M113" s="44" t="s">
        <v>84</v>
      </c>
      <c r="N113" s="44" t="s">
        <v>84</v>
      </c>
      <c r="O113" s="33">
        <f t="shared" si="12"/>
        <v>0</v>
      </c>
      <c r="P113" s="42" t="str">
        <f t="shared" si="13"/>
        <v>Pass</v>
      </c>
      <c r="Q113" s="23">
        <f t="shared" si="9"/>
        <v>100</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28" t="e">
        <f>'प्र.भाषा-अ.मूल्यमापन'!#REF!</f>
        <v>#REF!</v>
      </c>
      <c r="D114" s="28"/>
      <c r="E114" s="28"/>
      <c r="F114" s="28"/>
      <c r="G114" s="28"/>
      <c r="H114" s="28"/>
      <c r="I114" s="33" t="e">
        <f t="shared" si="10"/>
        <v>#REF!</v>
      </c>
      <c r="J114" s="38" t="e">
        <f t="shared" si="11"/>
        <v>#REF!</v>
      </c>
      <c r="K114" s="43" t="e">
        <f>RANK(J114,$J$10:$J$139,0)+COUNTIF($J$10:J114,J114)-1</f>
        <v>#REF!</v>
      </c>
      <c r="L114" s="44" t="s">
        <v>84</v>
      </c>
      <c r="M114" s="44" t="s">
        <v>84</v>
      </c>
      <c r="N114" s="44" t="s">
        <v>84</v>
      </c>
      <c r="O114" s="33">
        <f t="shared" si="12"/>
        <v>0</v>
      </c>
      <c r="P114" s="42" t="str">
        <f t="shared" si="13"/>
        <v>Pass</v>
      </c>
      <c r="Q114" s="23">
        <f t="shared" si="9"/>
        <v>100</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28" t="e">
        <f>'प्र.भाषा-अ.मूल्यमापन'!#REF!</f>
        <v>#REF!</v>
      </c>
      <c r="D115" s="28"/>
      <c r="E115" s="28"/>
      <c r="F115" s="28"/>
      <c r="G115" s="28"/>
      <c r="H115" s="28"/>
      <c r="I115" s="33" t="e">
        <f t="shared" si="10"/>
        <v>#REF!</v>
      </c>
      <c r="J115" s="38" t="e">
        <f t="shared" si="11"/>
        <v>#REF!</v>
      </c>
      <c r="K115" s="43" t="e">
        <f>RANK(J115,$J$10:$J$139,0)+COUNTIF($J$10:J115,J115)-1</f>
        <v>#REF!</v>
      </c>
      <c r="L115" s="44" t="s">
        <v>84</v>
      </c>
      <c r="M115" s="44" t="s">
        <v>84</v>
      </c>
      <c r="N115" s="44" t="s">
        <v>84</v>
      </c>
      <c r="O115" s="33">
        <f t="shared" si="12"/>
        <v>0</v>
      </c>
      <c r="P115" s="42" t="str">
        <f t="shared" si="13"/>
        <v>Pass</v>
      </c>
      <c r="Q115" s="23">
        <f t="shared" si="9"/>
        <v>100</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28" t="e">
        <f>'प्र.भाषा-अ.मूल्यमापन'!#REF!</f>
        <v>#REF!</v>
      </c>
      <c r="D116" s="28"/>
      <c r="E116" s="28"/>
      <c r="F116" s="28"/>
      <c r="G116" s="28"/>
      <c r="H116" s="28"/>
      <c r="I116" s="33" t="e">
        <f t="shared" si="10"/>
        <v>#REF!</v>
      </c>
      <c r="J116" s="38" t="e">
        <f t="shared" si="11"/>
        <v>#REF!</v>
      </c>
      <c r="K116" s="43" t="e">
        <f>RANK(J116,$J$10:$J$139,0)+COUNTIF($J$10:J116,J116)-1</f>
        <v>#REF!</v>
      </c>
      <c r="L116" s="44" t="s">
        <v>84</v>
      </c>
      <c r="M116" s="44" t="s">
        <v>84</v>
      </c>
      <c r="N116" s="44" t="s">
        <v>84</v>
      </c>
      <c r="O116" s="33">
        <f t="shared" si="12"/>
        <v>0</v>
      </c>
      <c r="P116" s="42" t="str">
        <f t="shared" si="13"/>
        <v>Pass</v>
      </c>
      <c r="Q116" s="23">
        <f t="shared" si="9"/>
        <v>100</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28" t="e">
        <f>'प्र.भाषा-अ.मूल्यमापन'!#REF!</f>
        <v>#REF!</v>
      </c>
      <c r="D117" s="28"/>
      <c r="E117" s="28"/>
      <c r="F117" s="28"/>
      <c r="G117" s="28"/>
      <c r="H117" s="28"/>
      <c r="I117" s="33" t="e">
        <f t="shared" si="10"/>
        <v>#REF!</v>
      </c>
      <c r="J117" s="38" t="e">
        <f t="shared" si="11"/>
        <v>#REF!</v>
      </c>
      <c r="K117" s="43" t="e">
        <f>RANK(J117,$J$10:$J$139,0)+COUNTIF($J$10:J117,J117)-1</f>
        <v>#REF!</v>
      </c>
      <c r="L117" s="44" t="s">
        <v>84</v>
      </c>
      <c r="M117" s="44" t="s">
        <v>84</v>
      </c>
      <c r="N117" s="44" t="s">
        <v>84</v>
      </c>
      <c r="O117" s="33">
        <f t="shared" si="12"/>
        <v>0</v>
      </c>
      <c r="P117" s="42" t="str">
        <f t="shared" si="13"/>
        <v>Pass</v>
      </c>
      <c r="Q117" s="23">
        <f t="shared" si="9"/>
        <v>100</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28" t="e">
        <f>'प्र.भाषा-अ.मूल्यमापन'!#REF!</f>
        <v>#REF!</v>
      </c>
      <c r="D118" s="28"/>
      <c r="E118" s="28"/>
      <c r="F118" s="28"/>
      <c r="G118" s="28"/>
      <c r="H118" s="28"/>
      <c r="I118" s="33" t="e">
        <f t="shared" si="10"/>
        <v>#REF!</v>
      </c>
      <c r="J118" s="38" t="e">
        <f t="shared" si="11"/>
        <v>#REF!</v>
      </c>
      <c r="K118" s="43" t="e">
        <f>RANK(J118,$J$10:$J$139,0)+COUNTIF($J$10:J118,J118)-1</f>
        <v>#REF!</v>
      </c>
      <c r="L118" s="44" t="s">
        <v>84</v>
      </c>
      <c r="M118" s="44" t="s">
        <v>84</v>
      </c>
      <c r="N118" s="44" t="s">
        <v>84</v>
      </c>
      <c r="O118" s="33">
        <f t="shared" si="12"/>
        <v>0</v>
      </c>
      <c r="P118" s="42" t="str">
        <f t="shared" si="13"/>
        <v>Pass</v>
      </c>
      <c r="Q118" s="23">
        <f t="shared" si="9"/>
        <v>100</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28" t="e">
        <f>'प्र.भाषा-अ.मूल्यमापन'!#REF!</f>
        <v>#REF!</v>
      </c>
      <c r="D119" s="28"/>
      <c r="E119" s="28"/>
      <c r="F119" s="28"/>
      <c r="G119" s="28"/>
      <c r="H119" s="28"/>
      <c r="I119" s="33" t="e">
        <f t="shared" si="10"/>
        <v>#REF!</v>
      </c>
      <c r="J119" s="38" t="e">
        <f t="shared" si="11"/>
        <v>#REF!</v>
      </c>
      <c r="K119" s="43" t="e">
        <f>RANK(J119,$J$10:$J$139,0)+COUNTIF($J$10:J119,J119)-1</f>
        <v>#REF!</v>
      </c>
      <c r="L119" s="44" t="s">
        <v>84</v>
      </c>
      <c r="M119" s="44" t="s">
        <v>84</v>
      </c>
      <c r="N119" s="44" t="s">
        <v>84</v>
      </c>
      <c r="O119" s="33">
        <f t="shared" si="12"/>
        <v>0</v>
      </c>
      <c r="P119" s="42" t="str">
        <f t="shared" si="13"/>
        <v>Pass</v>
      </c>
      <c r="Q119" s="23">
        <f t="shared" si="9"/>
        <v>100</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28" t="e">
        <f>'प्र.भाषा-अ.मूल्यमापन'!#REF!</f>
        <v>#REF!</v>
      </c>
      <c r="D120" s="28"/>
      <c r="E120" s="28"/>
      <c r="F120" s="28"/>
      <c r="G120" s="28"/>
      <c r="H120" s="28"/>
      <c r="I120" s="33" t="e">
        <f t="shared" si="10"/>
        <v>#REF!</v>
      </c>
      <c r="J120" s="38" t="e">
        <f t="shared" si="11"/>
        <v>#REF!</v>
      </c>
      <c r="K120" s="43" t="e">
        <f>RANK(J120,$J$10:$J$139,0)+COUNTIF($J$10:J120,J120)-1</f>
        <v>#REF!</v>
      </c>
      <c r="L120" s="44" t="s">
        <v>84</v>
      </c>
      <c r="M120" s="44" t="s">
        <v>84</v>
      </c>
      <c r="N120" s="44" t="s">
        <v>84</v>
      </c>
      <c r="O120" s="33">
        <f t="shared" si="12"/>
        <v>0</v>
      </c>
      <c r="P120" s="42" t="str">
        <f t="shared" si="13"/>
        <v>Pass</v>
      </c>
      <c r="Q120" s="23">
        <f t="shared" si="9"/>
        <v>100</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28" t="e">
        <f>'प्र.भाषा-अ.मूल्यमापन'!#REF!</f>
        <v>#REF!</v>
      </c>
      <c r="D121" s="28"/>
      <c r="E121" s="28"/>
      <c r="F121" s="28"/>
      <c r="G121" s="28"/>
      <c r="H121" s="28"/>
      <c r="I121" s="33" t="e">
        <f t="shared" si="10"/>
        <v>#REF!</v>
      </c>
      <c r="J121" s="38" t="e">
        <f t="shared" si="11"/>
        <v>#REF!</v>
      </c>
      <c r="K121" s="43" t="e">
        <f>RANK(J121,$J$10:$J$139,0)+COUNTIF($J$10:J121,J121)-1</f>
        <v>#REF!</v>
      </c>
      <c r="L121" s="44" t="s">
        <v>84</v>
      </c>
      <c r="M121" s="44" t="s">
        <v>84</v>
      </c>
      <c r="N121" s="44" t="s">
        <v>84</v>
      </c>
      <c r="O121" s="33">
        <f t="shared" si="12"/>
        <v>0</v>
      </c>
      <c r="P121" s="42" t="str">
        <f t="shared" si="13"/>
        <v>Pass</v>
      </c>
      <c r="Q121" s="23">
        <f t="shared" si="9"/>
        <v>100</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28" t="e">
        <f>'प्र.भाषा-अ.मूल्यमापन'!#REF!</f>
        <v>#REF!</v>
      </c>
      <c r="D122" s="28"/>
      <c r="E122" s="28"/>
      <c r="F122" s="28"/>
      <c r="G122" s="28"/>
      <c r="H122" s="28"/>
      <c r="I122" s="33" t="e">
        <f t="shared" si="10"/>
        <v>#REF!</v>
      </c>
      <c r="J122" s="38" t="e">
        <f t="shared" si="11"/>
        <v>#REF!</v>
      </c>
      <c r="K122" s="43" t="e">
        <f>RANK(J122,$J$10:$J$139,0)+COUNTIF($J$10:J122,J122)-1</f>
        <v>#REF!</v>
      </c>
      <c r="L122" s="44" t="s">
        <v>84</v>
      </c>
      <c r="M122" s="44" t="s">
        <v>84</v>
      </c>
      <c r="N122" s="44" t="s">
        <v>84</v>
      </c>
      <c r="O122" s="33">
        <f t="shared" si="12"/>
        <v>0</v>
      </c>
      <c r="P122" s="42" t="str">
        <f t="shared" si="13"/>
        <v>Pass</v>
      </c>
      <c r="Q122" s="23">
        <f t="shared" si="9"/>
        <v>100</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28" t="e">
        <f>'प्र.भाषा-अ.मूल्यमापन'!#REF!</f>
        <v>#REF!</v>
      </c>
      <c r="D123" s="28"/>
      <c r="E123" s="28"/>
      <c r="F123" s="28"/>
      <c r="G123" s="28"/>
      <c r="H123" s="28"/>
      <c r="I123" s="33" t="e">
        <f t="shared" si="10"/>
        <v>#REF!</v>
      </c>
      <c r="J123" s="38" t="e">
        <f t="shared" si="11"/>
        <v>#REF!</v>
      </c>
      <c r="K123" s="43" t="e">
        <f>RANK(J123,$J$10:$J$139,0)+COUNTIF($J$10:J123,J123)-1</f>
        <v>#REF!</v>
      </c>
      <c r="L123" s="44" t="s">
        <v>84</v>
      </c>
      <c r="M123" s="44" t="s">
        <v>84</v>
      </c>
      <c r="N123" s="44" t="s">
        <v>84</v>
      </c>
      <c r="O123" s="33">
        <f t="shared" si="12"/>
        <v>0</v>
      </c>
      <c r="P123" s="42" t="str">
        <f t="shared" si="13"/>
        <v>Pass</v>
      </c>
      <c r="Q123" s="23">
        <f t="shared" si="9"/>
        <v>100</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28" t="e">
        <f>'प्र.भाषा-अ.मूल्यमापन'!#REF!</f>
        <v>#REF!</v>
      </c>
      <c r="D124" s="28"/>
      <c r="E124" s="28"/>
      <c r="F124" s="28"/>
      <c r="G124" s="28"/>
      <c r="H124" s="28"/>
      <c r="I124" s="33" t="e">
        <f t="shared" si="10"/>
        <v>#REF!</v>
      </c>
      <c r="J124" s="38" t="e">
        <f t="shared" si="11"/>
        <v>#REF!</v>
      </c>
      <c r="K124" s="43" t="e">
        <f>RANK(J124,$J$10:$J$139,0)+COUNTIF($J$10:J124,J124)-1</f>
        <v>#REF!</v>
      </c>
      <c r="L124" s="44" t="s">
        <v>84</v>
      </c>
      <c r="M124" s="44" t="s">
        <v>84</v>
      </c>
      <c r="N124" s="44" t="s">
        <v>84</v>
      </c>
      <c r="O124" s="33">
        <f t="shared" si="12"/>
        <v>0</v>
      </c>
      <c r="P124" s="42" t="str">
        <f t="shared" si="13"/>
        <v>Pass</v>
      </c>
      <c r="Q124" s="23">
        <f t="shared" si="9"/>
        <v>100</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28" t="e">
        <f>'प्र.भाषा-अ.मूल्यमापन'!#REF!</f>
        <v>#REF!</v>
      </c>
      <c r="D125" s="28"/>
      <c r="E125" s="28"/>
      <c r="F125" s="28"/>
      <c r="G125" s="28"/>
      <c r="H125" s="28"/>
      <c r="I125" s="33" t="e">
        <f t="shared" si="10"/>
        <v>#REF!</v>
      </c>
      <c r="J125" s="38" t="e">
        <f t="shared" si="11"/>
        <v>#REF!</v>
      </c>
      <c r="K125" s="43" t="e">
        <f>RANK(J125,$J$10:$J$139,0)+COUNTIF($J$10:J125,J125)-1</f>
        <v>#REF!</v>
      </c>
      <c r="L125" s="44" t="s">
        <v>84</v>
      </c>
      <c r="M125" s="44" t="s">
        <v>84</v>
      </c>
      <c r="N125" s="44" t="s">
        <v>84</v>
      </c>
      <c r="O125" s="33">
        <f t="shared" si="12"/>
        <v>0</v>
      </c>
      <c r="P125" s="42" t="str">
        <f t="shared" si="13"/>
        <v>Pass</v>
      </c>
      <c r="Q125" s="23">
        <f t="shared" si="9"/>
        <v>100</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28" t="e">
        <f>'प्र.भाषा-अ.मूल्यमापन'!#REF!</f>
        <v>#REF!</v>
      </c>
      <c r="D126" s="28"/>
      <c r="E126" s="28"/>
      <c r="F126" s="28"/>
      <c r="G126" s="28"/>
      <c r="H126" s="28"/>
      <c r="I126" s="33" t="e">
        <f t="shared" si="10"/>
        <v>#REF!</v>
      </c>
      <c r="J126" s="38" t="e">
        <f t="shared" si="11"/>
        <v>#REF!</v>
      </c>
      <c r="K126" s="43" t="e">
        <f>RANK(J126,$J$10:$J$139,0)+COUNTIF($J$10:J126,J126)-1</f>
        <v>#REF!</v>
      </c>
      <c r="L126" s="44" t="s">
        <v>84</v>
      </c>
      <c r="M126" s="44" t="s">
        <v>84</v>
      </c>
      <c r="N126" s="44" t="s">
        <v>84</v>
      </c>
      <c r="O126" s="33">
        <f t="shared" si="12"/>
        <v>0</v>
      </c>
      <c r="P126" s="42" t="str">
        <f t="shared" si="13"/>
        <v>Pass</v>
      </c>
      <c r="Q126" s="23">
        <f t="shared" si="9"/>
        <v>100</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28" t="e">
        <f>'प्र.भाषा-अ.मूल्यमापन'!#REF!</f>
        <v>#REF!</v>
      </c>
      <c r="D127" s="28"/>
      <c r="E127" s="28"/>
      <c r="F127" s="28"/>
      <c r="G127" s="28"/>
      <c r="H127" s="28"/>
      <c r="I127" s="33" t="e">
        <f t="shared" si="10"/>
        <v>#REF!</v>
      </c>
      <c r="J127" s="38" t="e">
        <f t="shared" si="11"/>
        <v>#REF!</v>
      </c>
      <c r="K127" s="43" t="e">
        <f>RANK(J127,$J$10:$J$139,0)+COUNTIF($J$10:J127,J127)-1</f>
        <v>#REF!</v>
      </c>
      <c r="L127" s="44" t="s">
        <v>84</v>
      </c>
      <c r="M127" s="44" t="s">
        <v>84</v>
      </c>
      <c r="N127" s="44" t="s">
        <v>84</v>
      </c>
      <c r="O127" s="33">
        <f t="shared" si="12"/>
        <v>0</v>
      </c>
      <c r="P127" s="42" t="str">
        <f t="shared" si="13"/>
        <v>Pass</v>
      </c>
      <c r="Q127" s="23">
        <f t="shared" si="9"/>
        <v>100</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28" t="e">
        <f>'प्र.भाषा-अ.मूल्यमापन'!#REF!</f>
        <v>#REF!</v>
      </c>
      <c r="D128" s="28"/>
      <c r="E128" s="28"/>
      <c r="F128" s="28"/>
      <c r="G128" s="28"/>
      <c r="H128" s="28"/>
      <c r="I128" s="33" t="e">
        <f t="shared" si="10"/>
        <v>#REF!</v>
      </c>
      <c r="J128" s="38" t="e">
        <f t="shared" si="11"/>
        <v>#REF!</v>
      </c>
      <c r="K128" s="43" t="e">
        <f>RANK(J128,$J$10:$J$139,0)+COUNTIF($J$10:J128,J128)-1</f>
        <v>#REF!</v>
      </c>
      <c r="L128" s="44" t="s">
        <v>84</v>
      </c>
      <c r="M128" s="44" t="s">
        <v>84</v>
      </c>
      <c r="N128" s="44" t="s">
        <v>84</v>
      </c>
      <c r="O128" s="33">
        <f t="shared" si="12"/>
        <v>0</v>
      </c>
      <c r="P128" s="42" t="str">
        <f t="shared" si="13"/>
        <v>Pass</v>
      </c>
      <c r="Q128" s="23">
        <f t="shared" si="9"/>
        <v>100</v>
      </c>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28" t="e">
        <f>'प्र.भाषा-अ.मूल्यमापन'!#REF!</f>
        <v>#REF!</v>
      </c>
      <c r="D129" s="28"/>
      <c r="E129" s="28"/>
      <c r="F129" s="28"/>
      <c r="G129" s="28"/>
      <c r="H129" s="28"/>
      <c r="I129" s="33" t="e">
        <f t="shared" si="10"/>
        <v>#REF!</v>
      </c>
      <c r="J129" s="38" t="e">
        <f t="shared" si="11"/>
        <v>#REF!</v>
      </c>
      <c r="K129" s="43" t="e">
        <f>RANK(J129,$J$10:$J$139,0)+COUNTIF($J$10:J129,J129)-1</f>
        <v>#REF!</v>
      </c>
      <c r="L129" s="44" t="s">
        <v>84</v>
      </c>
      <c r="M129" s="44" t="s">
        <v>84</v>
      </c>
      <c r="N129" s="44" t="s">
        <v>84</v>
      </c>
      <c r="O129" s="33">
        <f t="shared" si="12"/>
        <v>0</v>
      </c>
      <c r="P129" s="42" t="str">
        <f t="shared" si="13"/>
        <v>Pass</v>
      </c>
      <c r="Q129" s="23">
        <f t="shared" si="9"/>
        <v>100</v>
      </c>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28" t="e">
        <f>'प्र.भाषा-अ.मूल्यमापन'!#REF!</f>
        <v>#REF!</v>
      </c>
      <c r="D130" s="28"/>
      <c r="E130" s="28"/>
      <c r="F130" s="28"/>
      <c r="G130" s="28"/>
      <c r="H130" s="28"/>
      <c r="I130" s="33" t="e">
        <f t="shared" si="10"/>
        <v>#REF!</v>
      </c>
      <c r="J130" s="38" t="e">
        <f t="shared" si="11"/>
        <v>#REF!</v>
      </c>
      <c r="K130" s="43" t="e">
        <f>RANK(J130,$J$10:$J$139,0)+COUNTIF($J$10:J130,J130)-1</f>
        <v>#REF!</v>
      </c>
      <c r="L130" s="44" t="s">
        <v>84</v>
      </c>
      <c r="M130" s="44" t="s">
        <v>84</v>
      </c>
      <c r="N130" s="44" t="s">
        <v>84</v>
      </c>
      <c r="O130" s="33">
        <f t="shared" si="12"/>
        <v>0</v>
      </c>
      <c r="P130" s="42" t="str">
        <f t="shared" si="13"/>
        <v>Pass</v>
      </c>
      <c r="Q130" s="23">
        <f t="shared" si="9"/>
        <v>100</v>
      </c>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28" t="e">
        <f>'प्र.भाषा-अ.मूल्यमापन'!#REF!</f>
        <v>#REF!</v>
      </c>
      <c r="D131" s="28"/>
      <c r="E131" s="28"/>
      <c r="F131" s="28"/>
      <c r="G131" s="28"/>
      <c r="H131" s="28"/>
      <c r="I131" s="33" t="e">
        <f t="shared" si="10"/>
        <v>#REF!</v>
      </c>
      <c r="J131" s="38" t="e">
        <f t="shared" si="11"/>
        <v>#REF!</v>
      </c>
      <c r="K131" s="43" t="e">
        <f>RANK(J131,$J$10:$J$139,0)+COUNTIF($J$10:J131,J131)-1</f>
        <v>#REF!</v>
      </c>
      <c r="L131" s="44" t="s">
        <v>84</v>
      </c>
      <c r="M131" s="44" t="s">
        <v>84</v>
      </c>
      <c r="N131" s="44" t="s">
        <v>84</v>
      </c>
      <c r="O131" s="33">
        <f t="shared" si="12"/>
        <v>0</v>
      </c>
      <c r="P131" s="42" t="str">
        <f t="shared" si="13"/>
        <v>Pass</v>
      </c>
      <c r="Q131" s="23">
        <f t="shared" si="9"/>
        <v>100</v>
      </c>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28" t="e">
        <f>'प्र.भाषा-अ.मूल्यमापन'!#REF!</f>
        <v>#REF!</v>
      </c>
      <c r="D132" s="28"/>
      <c r="E132" s="28"/>
      <c r="F132" s="28"/>
      <c r="G132" s="28"/>
      <c r="H132" s="28"/>
      <c r="I132" s="33" t="e">
        <f t="shared" si="10"/>
        <v>#REF!</v>
      </c>
      <c r="J132" s="38" t="e">
        <f t="shared" si="11"/>
        <v>#REF!</v>
      </c>
      <c r="K132" s="43" t="e">
        <f>RANK(J132,$J$10:$J$139,0)+COUNTIF($J$10:J132,J132)-1</f>
        <v>#REF!</v>
      </c>
      <c r="L132" s="44" t="s">
        <v>84</v>
      </c>
      <c r="M132" s="44" t="s">
        <v>84</v>
      </c>
      <c r="N132" s="44" t="s">
        <v>84</v>
      </c>
      <c r="O132" s="33">
        <f t="shared" si="12"/>
        <v>0</v>
      </c>
      <c r="P132" s="42" t="str">
        <f t="shared" si="13"/>
        <v>Pass</v>
      </c>
      <c r="Q132" s="23">
        <f t="shared" si="9"/>
        <v>100</v>
      </c>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28" t="e">
        <f>'प्र.भाषा-अ.मूल्यमापन'!#REF!</f>
        <v>#REF!</v>
      </c>
      <c r="D133" s="28"/>
      <c r="E133" s="28"/>
      <c r="F133" s="28"/>
      <c r="G133" s="28"/>
      <c r="H133" s="28"/>
      <c r="I133" s="33" t="e">
        <f t="shared" si="10"/>
        <v>#REF!</v>
      </c>
      <c r="J133" s="38" t="e">
        <f t="shared" si="11"/>
        <v>#REF!</v>
      </c>
      <c r="K133" s="43" t="e">
        <f>RANK(J133,$J$10:$J$139,0)+COUNTIF($J$10:J133,J133)-1</f>
        <v>#REF!</v>
      </c>
      <c r="L133" s="44" t="s">
        <v>84</v>
      </c>
      <c r="M133" s="44" t="s">
        <v>84</v>
      </c>
      <c r="N133" s="44" t="s">
        <v>84</v>
      </c>
      <c r="O133" s="33">
        <f t="shared" si="12"/>
        <v>0</v>
      </c>
      <c r="P133" s="42" t="str">
        <f t="shared" si="13"/>
        <v>Pass</v>
      </c>
      <c r="Q133" s="23">
        <f t="shared" si="9"/>
        <v>100</v>
      </c>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28" t="e">
        <f>'प्र.भाषा-अ.मूल्यमापन'!#REF!</f>
        <v>#REF!</v>
      </c>
      <c r="D134" s="28"/>
      <c r="E134" s="28"/>
      <c r="F134" s="28"/>
      <c r="G134" s="28"/>
      <c r="H134" s="28"/>
      <c r="I134" s="33" t="e">
        <f t="shared" si="10"/>
        <v>#REF!</v>
      </c>
      <c r="J134" s="38" t="e">
        <f t="shared" si="11"/>
        <v>#REF!</v>
      </c>
      <c r="K134" s="43" t="e">
        <f>RANK(J134,$J$10:$J$139,0)+COUNTIF($J$10:J134,J134)-1</f>
        <v>#REF!</v>
      </c>
      <c r="L134" s="44" t="s">
        <v>84</v>
      </c>
      <c r="M134" s="44" t="s">
        <v>84</v>
      </c>
      <c r="N134" s="44" t="s">
        <v>84</v>
      </c>
      <c r="O134" s="33">
        <f t="shared" si="12"/>
        <v>0</v>
      </c>
      <c r="P134" s="42" t="str">
        <f t="shared" si="13"/>
        <v>Pass</v>
      </c>
      <c r="Q134" s="23">
        <f t="shared" si="9"/>
        <v>100</v>
      </c>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28" t="e">
        <f>'प्र.भाषा-अ.मूल्यमापन'!#REF!</f>
        <v>#REF!</v>
      </c>
      <c r="D135" s="28"/>
      <c r="E135" s="28"/>
      <c r="F135" s="28"/>
      <c r="G135" s="28"/>
      <c r="H135" s="28"/>
      <c r="I135" s="33" t="e">
        <f t="shared" si="10"/>
        <v>#REF!</v>
      </c>
      <c r="J135" s="38" t="e">
        <f t="shared" si="11"/>
        <v>#REF!</v>
      </c>
      <c r="K135" s="43" t="e">
        <f>RANK(J135,$J$10:$J$139,0)+COUNTIF($J$10:J135,J135)-1</f>
        <v>#REF!</v>
      </c>
      <c r="L135" s="44" t="s">
        <v>84</v>
      </c>
      <c r="M135" s="44" t="s">
        <v>84</v>
      </c>
      <c r="N135" s="44" t="s">
        <v>84</v>
      </c>
      <c r="O135" s="33">
        <f t="shared" si="12"/>
        <v>0</v>
      </c>
      <c r="P135" s="42" t="str">
        <f t="shared" si="13"/>
        <v>Pass</v>
      </c>
      <c r="Q135" s="23">
        <f t="shared" si="9"/>
        <v>100</v>
      </c>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28" t="e">
        <f>'प्र.भाषा-अ.मूल्यमापन'!#REF!</f>
        <v>#REF!</v>
      </c>
      <c r="D136" s="28"/>
      <c r="E136" s="28"/>
      <c r="F136" s="28"/>
      <c r="G136" s="28"/>
      <c r="H136" s="28"/>
      <c r="I136" s="33" t="e">
        <f t="shared" si="10"/>
        <v>#REF!</v>
      </c>
      <c r="J136" s="38" t="e">
        <f t="shared" si="11"/>
        <v>#REF!</v>
      </c>
      <c r="K136" s="43" t="e">
        <f>RANK(J136,$J$10:$J$139,0)+COUNTIF($J$10:J136,J136)-1</f>
        <v>#REF!</v>
      </c>
      <c r="L136" s="44" t="s">
        <v>84</v>
      </c>
      <c r="M136" s="44" t="s">
        <v>84</v>
      </c>
      <c r="N136" s="44" t="s">
        <v>84</v>
      </c>
      <c r="O136" s="33">
        <f t="shared" si="12"/>
        <v>0</v>
      </c>
      <c r="P136" s="42" t="str">
        <f t="shared" si="13"/>
        <v>Pass</v>
      </c>
      <c r="Q136" s="23">
        <f t="shared" si="9"/>
        <v>100</v>
      </c>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28" t="e">
        <f>'प्र.भाषा-अ.मूल्यमापन'!#REF!</f>
        <v>#REF!</v>
      </c>
      <c r="D137" s="28"/>
      <c r="E137" s="28"/>
      <c r="F137" s="28"/>
      <c r="G137" s="28"/>
      <c r="H137" s="28"/>
      <c r="I137" s="33" t="e">
        <f t="shared" si="10"/>
        <v>#REF!</v>
      </c>
      <c r="J137" s="38" t="e">
        <f t="shared" si="11"/>
        <v>#REF!</v>
      </c>
      <c r="K137" s="43" t="e">
        <f>RANK(J137,$J$10:$J$139,0)+COUNTIF($J$10:J137,J137)-1</f>
        <v>#REF!</v>
      </c>
      <c r="L137" s="44" t="s">
        <v>84</v>
      </c>
      <c r="M137" s="44" t="s">
        <v>84</v>
      </c>
      <c r="N137" s="44" t="s">
        <v>84</v>
      </c>
      <c r="O137" s="33">
        <f t="shared" si="12"/>
        <v>0</v>
      </c>
      <c r="P137" s="42" t="str">
        <f t="shared" si="13"/>
        <v>Pass</v>
      </c>
      <c r="Q137" s="23">
        <f t="shared" si="9"/>
        <v>100</v>
      </c>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28" t="e">
        <f>'प्र.भाषा-अ.मूल्यमापन'!#REF!</f>
        <v>#REF!</v>
      </c>
      <c r="D138" s="28"/>
      <c r="E138" s="28"/>
      <c r="F138" s="28"/>
      <c r="G138" s="28"/>
      <c r="H138" s="28"/>
      <c r="I138" s="33" t="e">
        <f t="shared" si="10"/>
        <v>#REF!</v>
      </c>
      <c r="J138" s="38" t="e">
        <f t="shared" si="11"/>
        <v>#REF!</v>
      </c>
      <c r="K138" s="43" t="e">
        <f>RANK(J138,$J$10:$J$139,0)+COUNTIF($J$10:J138,J138)-1</f>
        <v>#REF!</v>
      </c>
      <c r="L138" s="44" t="s">
        <v>84</v>
      </c>
      <c r="M138" s="44" t="s">
        <v>84</v>
      </c>
      <c r="N138" s="44" t="s">
        <v>84</v>
      </c>
      <c r="O138" s="33">
        <f t="shared" si="12"/>
        <v>0</v>
      </c>
      <c r="P138" s="42" t="str">
        <f t="shared" si="13"/>
        <v>Pass</v>
      </c>
      <c r="Q138" s="23">
        <f t="shared" si="9"/>
        <v>100</v>
      </c>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28" t="e">
        <f>'प्र.भाषा-अ.मूल्यमापन'!#REF!</f>
        <v>#REF!</v>
      </c>
      <c r="D139" s="28"/>
      <c r="E139" s="28"/>
      <c r="F139" s="28"/>
      <c r="G139" s="28"/>
      <c r="H139" s="28"/>
      <c r="I139" s="33" t="e">
        <f t="shared" si="10"/>
        <v>#REF!</v>
      </c>
      <c r="J139" s="38" t="e">
        <f t="shared" si="11"/>
        <v>#REF!</v>
      </c>
      <c r="K139" s="43" t="e">
        <f>RANK(J139,$J$10:$J$139,0)+COUNTIF($J$10:J139,J139)-1</f>
        <v>#REF!</v>
      </c>
      <c r="L139" s="44" t="s">
        <v>84</v>
      </c>
      <c r="M139" s="44" t="s">
        <v>84</v>
      </c>
      <c r="N139" s="44" t="s">
        <v>84</v>
      </c>
      <c r="O139" s="33">
        <f t="shared" si="12"/>
        <v>0</v>
      </c>
      <c r="P139" s="42" t="str">
        <f t="shared" si="13"/>
        <v>Pass</v>
      </c>
      <c r="Q139" s="23">
        <f t="shared" ref="Q139" si="14">Q138</f>
        <v>100</v>
      </c>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45"/>
      <c r="R140" s="45"/>
    </row>
    <row r="141" spans="1:222" s="7" customFormat="1" ht="17.45" customHeight="1"/>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row>
    <row r="144" spans="1:222" s="7" customFormat="1" ht="17.45" customHeight="1"/>
    <row r="145" spans="1:16" s="7" customFormat="1" ht="17.45" customHeight="1"/>
    <row r="146" spans="1:16" ht="17.45" customHeight="1">
      <c r="A146" s="7"/>
      <c r="B146" s="7"/>
      <c r="C146" s="7"/>
      <c r="D146" s="7"/>
      <c r="E146" s="7"/>
      <c r="F146" s="7"/>
      <c r="G146" s="7"/>
      <c r="H146" s="7"/>
      <c r="I146" s="7"/>
      <c r="J146" s="7"/>
      <c r="K146" s="7"/>
      <c r="L146" s="7"/>
      <c r="M146" s="7"/>
      <c r="N146" s="7"/>
      <c r="O146" s="7"/>
      <c r="P146" s="7"/>
    </row>
    <row r="147" spans="1:16" ht="17.45" customHeight="1">
      <c r="A147" s="7"/>
      <c r="B147" s="7"/>
      <c r="C147" s="7"/>
      <c r="D147" s="7"/>
      <c r="E147" s="7"/>
      <c r="F147" s="7"/>
      <c r="G147" s="7"/>
      <c r="H147" s="7"/>
      <c r="I147" s="7"/>
      <c r="J147" s="7"/>
      <c r="K147" s="7"/>
      <c r="L147" s="7"/>
      <c r="M147" s="7"/>
      <c r="N147" s="7"/>
      <c r="O147" s="7"/>
      <c r="P147" s="7"/>
    </row>
    <row r="148" spans="1:16" ht="17.45" customHeight="1">
      <c r="A148" s="7"/>
      <c r="B148" s="7"/>
      <c r="C148" s="7"/>
      <c r="D148" s="7"/>
      <c r="E148" s="7"/>
      <c r="F148" s="7"/>
      <c r="G148" s="7"/>
      <c r="H148" s="7"/>
      <c r="I148" s="7"/>
      <c r="J148" s="7"/>
      <c r="K148" s="7"/>
      <c r="L148" s="7"/>
      <c r="M148" s="7"/>
      <c r="N148" s="7"/>
      <c r="O148" s="7"/>
      <c r="P148" s="7"/>
    </row>
  </sheetData>
  <sheetProtection algorithmName="SHA-512" hashValue="N+LNaPjRIQjQTQC1u3kdgdbjwPHamOm3ZYlqGbmdLZoqoaJCR9V7pAxt0GG9lVBwcBW71/+Lv7/qo4ptziEGAg==" saltValue="tsAlhLvqOjt5DNxoV+3ZLQ==" spinCount="100000" sheet="1" objects="1" scenarios="1"/>
  <mergeCells count="25">
    <mergeCell ref="A143:B143"/>
    <mergeCell ref="I143:P143"/>
    <mergeCell ref="M6:M8"/>
    <mergeCell ref="N6:N8"/>
    <mergeCell ref="O6:O8"/>
    <mergeCell ref="P6:P8"/>
    <mergeCell ref="A142:B142"/>
    <mergeCell ref="I142:P142"/>
    <mergeCell ref="G6:G8"/>
    <mergeCell ref="H6:H8"/>
    <mergeCell ref="I6:I8"/>
    <mergeCell ref="J6:J8"/>
    <mergeCell ref="K6:K8"/>
    <mergeCell ref="L6:L8"/>
    <mergeCell ref="A140:P140"/>
    <mergeCell ref="A1:P2"/>
    <mergeCell ref="A4:P4"/>
    <mergeCell ref="A5:P5"/>
    <mergeCell ref="A6:A9"/>
    <mergeCell ref="B6:B9"/>
    <mergeCell ref="C6:C8"/>
    <mergeCell ref="D6:D8"/>
    <mergeCell ref="E6:E8"/>
    <mergeCell ref="F6:F8"/>
    <mergeCell ref="C3:P3"/>
  </mergeCells>
  <conditionalFormatting sqref="K10:K139">
    <cfRule type="top10" dxfId="7" priority="1" bottom="1" rank="5"/>
    <cfRule type="top10" dxfId="6" priority="2" percent="1" bottom="1" rank="5"/>
  </conditionalFormatting>
  <pageMargins left="0.5" right="0.25" top="0.25" bottom="1" header="0" footer="0"/>
  <pageSetup paperSize="5"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1"/>
  </sheetPr>
  <dimension ref="A1:AE25"/>
  <sheetViews>
    <sheetView view="pageBreakPreview" zoomScale="60" zoomScaleNormal="100" workbookViewId="0">
      <pane ySplit="3" topLeftCell="A4" activePane="bottomLeft" state="frozen"/>
      <selection activeCell="Z22" sqref="Z22"/>
      <selection pane="bottomLeft" activeCell="Z22" sqref="Z22"/>
    </sheetView>
  </sheetViews>
  <sheetFormatPr defaultRowHeight="24.75" customHeight="1"/>
  <cols>
    <col min="1" max="1" width="22.85546875" style="87" customWidth="1"/>
    <col min="2" max="17" width="9.140625" style="180"/>
    <col min="18" max="18" width="13.5703125" style="180" customWidth="1"/>
    <col min="19" max="19" width="4.42578125" style="180" customWidth="1"/>
    <col min="20" max="20" width="9.140625" style="180"/>
    <col min="32" max="16384" width="9.140625" style="180"/>
  </cols>
  <sheetData>
    <row r="1" spans="1:1" ht="24.75" customHeight="1">
      <c r="A1" s="133"/>
    </row>
    <row r="23" spans="9:9" ht="31.5" customHeight="1"/>
    <row r="24" spans="9:9" ht="24.75" customHeight="1">
      <c r="I24" s="181"/>
    </row>
    <row r="25" spans="9:9" ht="33" customHeight="1"/>
  </sheetData>
  <sheetProtection algorithmName="SHA-512" hashValue="7I7wnmv4YML0s52TeAS/6NXHdobWwxBVizP6pX40YUB7P6mn7HrCqIazvpKx9d8YgoULNEgZWKq17dPce0KOng==" saltValue="8WfUdwBUvhVoWLggBRW+9w==" spinCount="100000" sheet="1" objects="1" scenarios="1"/>
  <pageMargins left="0.25" right="0.25" top="0.75" bottom="0.75" header="0.3" footer="0.3"/>
  <pageSetup paperSize="8" scale="77"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2" tint="-0.499984740745262"/>
  </sheetPr>
  <dimension ref="A2:T45"/>
  <sheetViews>
    <sheetView view="pageBreakPreview" zoomScale="60" zoomScaleNormal="80" workbookViewId="0">
      <pane ySplit="2" topLeftCell="A3" activePane="bottomLeft" state="frozen"/>
      <selection activeCell="Z22" sqref="Z22"/>
      <selection pane="bottomLeft" activeCell="Z22" sqref="Z22"/>
    </sheetView>
  </sheetViews>
  <sheetFormatPr defaultColWidth="9.85546875" defaultRowHeight="20.25" customHeight="1"/>
  <cols>
    <col min="1" max="1" width="7.28515625" style="1" customWidth="1"/>
    <col min="2" max="2" width="9.85546875" style="1"/>
    <col min="3" max="3" width="16.42578125" style="1" customWidth="1"/>
    <col min="4" max="6" width="9.85546875" style="1"/>
    <col min="7" max="7" width="7" style="1" customWidth="1"/>
    <col min="8" max="8" width="9.85546875" style="1"/>
    <col min="9" max="9" width="10.140625" style="1" customWidth="1"/>
    <col min="10" max="10" width="9" style="1" customWidth="1"/>
    <col min="11" max="16384" width="9.85546875" style="1"/>
  </cols>
  <sheetData>
    <row r="2" spans="1:10" ht="20.25" customHeight="1">
      <c r="B2" s="2"/>
      <c r="C2" s="2"/>
      <c r="D2" s="2"/>
      <c r="E2" s="2"/>
      <c r="F2" s="2"/>
      <c r="G2" s="2"/>
      <c r="H2" s="2"/>
      <c r="I2" s="2"/>
      <c r="J2" s="2"/>
    </row>
    <row r="3" spans="1:10" ht="20.25" customHeight="1">
      <c r="A3" s="376" t="str">
        <f>MASTER!B4</f>
        <v>आदिवासी उन्नती सेवा मंडळ, राजूर, ता. अकोले जि.अहिल्यानगर संचालित...</v>
      </c>
      <c r="B3" s="376"/>
      <c r="C3" s="376"/>
      <c r="D3" s="376"/>
      <c r="E3" s="376"/>
      <c r="F3" s="376"/>
      <c r="G3" s="376"/>
      <c r="H3" s="376"/>
      <c r="I3" s="376"/>
      <c r="J3" s="376"/>
    </row>
    <row r="4" spans="1:10" ht="20.25" customHeight="1">
      <c r="A4" s="375" t="str">
        <f>MASTER!B5</f>
        <v>अनुदानित माध्यमिक आश्रमशाळा, एकदरे, ता. अकोले जि. अहिल्यानगर</v>
      </c>
      <c r="B4" s="375"/>
      <c r="C4" s="375"/>
      <c r="D4" s="375"/>
      <c r="E4" s="375"/>
      <c r="F4" s="375"/>
      <c r="G4" s="375"/>
      <c r="H4" s="375"/>
      <c r="I4" s="375"/>
      <c r="J4" s="375"/>
    </row>
    <row r="5" spans="1:10" ht="20.25" customHeight="1">
      <c r="A5" s="375"/>
      <c r="B5" s="375"/>
      <c r="C5" s="375"/>
      <c r="D5" s="375"/>
      <c r="E5" s="375"/>
      <c r="F5" s="375"/>
      <c r="G5" s="375"/>
      <c r="H5" s="375"/>
      <c r="I5" s="375"/>
      <c r="J5" s="375"/>
    </row>
    <row r="6" spans="1:10" ht="20.25" customHeight="1">
      <c r="A6" s="375"/>
      <c r="B6" s="375"/>
      <c r="C6" s="375"/>
      <c r="D6" s="375"/>
      <c r="E6" s="375"/>
      <c r="F6" s="375"/>
      <c r="G6" s="375"/>
      <c r="H6" s="375"/>
      <c r="I6" s="375"/>
      <c r="J6" s="375"/>
    </row>
    <row r="7" spans="1:10" ht="20.25" customHeight="1">
      <c r="A7" s="377" t="s">
        <v>100</v>
      </c>
      <c r="B7" s="377"/>
      <c r="C7" s="377"/>
      <c r="D7" s="377"/>
      <c r="E7" s="377"/>
      <c r="F7" s="377"/>
      <c r="G7" s="377"/>
      <c r="H7" s="377"/>
      <c r="I7" s="377"/>
      <c r="J7" s="377"/>
    </row>
    <row r="8" spans="1:10" ht="20.25" customHeight="1">
      <c r="A8" s="377"/>
      <c r="B8" s="377"/>
      <c r="C8" s="377"/>
      <c r="D8" s="377"/>
      <c r="E8" s="377"/>
      <c r="F8" s="377"/>
      <c r="G8" s="377"/>
      <c r="H8" s="377"/>
      <c r="I8" s="377"/>
      <c r="J8" s="377"/>
    </row>
    <row r="9" spans="1:10" ht="20.25" customHeight="1">
      <c r="A9" s="377"/>
      <c r="B9" s="377"/>
      <c r="C9" s="377"/>
      <c r="D9" s="377"/>
      <c r="E9" s="377"/>
      <c r="F9" s="377"/>
      <c r="G9" s="377"/>
      <c r="H9" s="377"/>
      <c r="I9" s="377"/>
      <c r="J9" s="377"/>
    </row>
    <row r="12" spans="1:10" ht="20.25" customHeight="1">
      <c r="A12" s="380" t="str">
        <f>CONCATENATE(MASTER!A6,MASTER!B6)</f>
        <v>इयत्ता- 9 वी</v>
      </c>
      <c r="B12" s="380"/>
      <c r="C12" s="380"/>
      <c r="D12" s="380"/>
      <c r="E12" s="380"/>
      <c r="F12" s="380"/>
      <c r="G12" s="380"/>
      <c r="H12" s="380"/>
      <c r="I12" s="380"/>
      <c r="J12" s="380"/>
    </row>
    <row r="13" spans="1:10" ht="20.25" customHeight="1">
      <c r="A13" s="380"/>
      <c r="B13" s="380"/>
      <c r="C13" s="380"/>
      <c r="D13" s="380"/>
      <c r="E13" s="380"/>
      <c r="F13" s="380"/>
      <c r="G13" s="380"/>
      <c r="H13" s="380"/>
      <c r="I13" s="380"/>
      <c r="J13" s="380"/>
    </row>
    <row r="15" spans="1:10" ht="20.25" customHeight="1">
      <c r="A15" s="378" t="str">
        <f>MASTER!B12</f>
        <v>(सन 2026-2027)</v>
      </c>
      <c r="B15" s="378"/>
      <c r="C15" s="378"/>
      <c r="D15" s="378"/>
      <c r="E15" s="378"/>
      <c r="F15" s="378"/>
      <c r="G15" s="378"/>
      <c r="H15" s="378"/>
      <c r="I15" s="378"/>
      <c r="J15" s="378"/>
    </row>
    <row r="16" spans="1:10" ht="20.25" customHeight="1">
      <c r="A16" s="378"/>
      <c r="B16" s="378"/>
      <c r="C16" s="378"/>
      <c r="D16" s="378"/>
      <c r="E16" s="378"/>
      <c r="F16" s="378"/>
      <c r="G16" s="378"/>
      <c r="H16" s="378"/>
      <c r="I16" s="378"/>
      <c r="J16" s="378"/>
    </row>
    <row r="17" spans="1:20" ht="20.25" customHeight="1">
      <c r="A17" s="379" t="str">
        <f>MASTER!C7</f>
        <v>वर्ग शिक्षक- श्री. ढगे भरत बुधाजी</v>
      </c>
      <c r="B17" s="379"/>
      <c r="C17" s="379"/>
      <c r="D17" s="379"/>
      <c r="E17" s="379"/>
      <c r="F17" s="379"/>
      <c r="G17" s="379"/>
      <c r="H17" s="379"/>
      <c r="I17" s="379"/>
      <c r="J17" s="379"/>
    </row>
    <row r="18" spans="1:20" ht="20.25" customHeight="1">
      <c r="A18" s="379"/>
      <c r="B18" s="379"/>
      <c r="C18" s="379"/>
      <c r="D18" s="379"/>
      <c r="E18" s="379"/>
      <c r="F18" s="379"/>
      <c r="G18" s="379"/>
      <c r="H18" s="379"/>
      <c r="I18" s="379"/>
      <c r="J18" s="379"/>
    </row>
    <row r="19" spans="1:20" ht="20.25" customHeight="1">
      <c r="A19" s="368" t="s">
        <v>290</v>
      </c>
      <c r="B19" s="368"/>
      <c r="C19" s="368"/>
      <c r="D19" s="368"/>
      <c r="E19" s="368"/>
      <c r="F19" s="368"/>
      <c r="G19" s="368"/>
      <c r="H19" s="368"/>
      <c r="I19" s="368"/>
      <c r="J19" s="368"/>
    </row>
    <row r="20" spans="1:20" ht="20.25" customHeight="1">
      <c r="A20" s="368"/>
      <c r="B20" s="368"/>
      <c r="C20" s="368"/>
      <c r="D20" s="368"/>
      <c r="E20" s="368"/>
      <c r="F20" s="368"/>
      <c r="G20" s="368"/>
      <c r="H20" s="368"/>
      <c r="I20" s="368"/>
      <c r="J20" s="368"/>
      <c r="M20" s="5"/>
      <c r="N20" s="5"/>
      <c r="O20" s="5"/>
      <c r="Q20" s="6"/>
      <c r="R20" s="6"/>
      <c r="S20" s="6"/>
      <c r="T20" s="6"/>
    </row>
    <row r="21" spans="1:20" ht="20.25" customHeight="1">
      <c r="A21" s="371" t="s">
        <v>291</v>
      </c>
      <c r="B21" s="371"/>
      <c r="C21" s="371"/>
      <c r="D21" s="371"/>
      <c r="E21" s="371"/>
      <c r="F21" s="371"/>
      <c r="G21" s="371"/>
      <c r="H21" s="371"/>
      <c r="I21" s="371"/>
      <c r="J21" s="371"/>
      <c r="M21" s="5"/>
      <c r="N21" s="5"/>
      <c r="O21" s="5"/>
      <c r="Q21" s="6"/>
      <c r="R21" s="6"/>
      <c r="S21" s="6"/>
      <c r="T21" s="6"/>
    </row>
    <row r="22" spans="1:20" ht="20.25" customHeight="1">
      <c r="A22" s="371"/>
      <c r="B22" s="371"/>
      <c r="C22" s="371"/>
      <c r="D22" s="371"/>
      <c r="E22" s="371"/>
      <c r="F22" s="371"/>
      <c r="G22" s="371"/>
      <c r="H22" s="371"/>
      <c r="I22" s="371"/>
      <c r="J22" s="371"/>
      <c r="M22" s="3"/>
      <c r="N22" s="3"/>
      <c r="O22" s="3"/>
      <c r="Q22" s="4"/>
      <c r="R22" s="4"/>
      <c r="S22" s="4"/>
      <c r="T22" s="4"/>
    </row>
    <row r="23" spans="1:20" ht="20.25" customHeight="1">
      <c r="A23" s="371"/>
      <c r="B23" s="371"/>
      <c r="C23" s="371"/>
      <c r="D23" s="371"/>
      <c r="E23" s="371"/>
      <c r="F23" s="371"/>
      <c r="G23" s="371"/>
      <c r="H23" s="371"/>
      <c r="I23" s="371"/>
      <c r="J23" s="371"/>
      <c r="M23" s="3"/>
      <c r="N23" s="3"/>
      <c r="O23" s="3"/>
      <c r="Q23" s="4"/>
      <c r="R23" s="4"/>
      <c r="S23" s="4"/>
      <c r="T23" s="4"/>
    </row>
    <row r="24" spans="1:20" ht="20.25" customHeight="1">
      <c r="A24" s="371"/>
      <c r="B24" s="371"/>
      <c r="C24" s="371"/>
      <c r="D24" s="371"/>
      <c r="E24" s="371"/>
      <c r="F24" s="371"/>
      <c r="G24" s="371"/>
      <c r="H24" s="371"/>
      <c r="I24" s="371"/>
      <c r="J24" s="371"/>
      <c r="M24" s="3"/>
      <c r="N24" s="3"/>
      <c r="O24" s="3"/>
      <c r="Q24" s="4"/>
      <c r="R24" s="4"/>
      <c r="S24" s="4"/>
      <c r="T24" s="4"/>
    </row>
    <row r="25" spans="1:20" ht="20.25" customHeight="1">
      <c r="A25" s="371"/>
      <c r="B25" s="371"/>
      <c r="C25" s="371"/>
      <c r="D25" s="371"/>
      <c r="E25" s="371"/>
      <c r="F25" s="371"/>
      <c r="G25" s="371"/>
      <c r="H25" s="371"/>
      <c r="I25" s="371"/>
      <c r="J25" s="371"/>
      <c r="M25" s="3"/>
      <c r="N25" s="3"/>
      <c r="O25" s="3"/>
      <c r="Q25" s="4"/>
      <c r="R25" s="4"/>
      <c r="S25" s="4"/>
      <c r="T25" s="4"/>
    </row>
    <row r="26" spans="1:20" ht="20.25" customHeight="1">
      <c r="A26" s="371" t="s">
        <v>292</v>
      </c>
      <c r="B26" s="372"/>
      <c r="C26" s="372"/>
      <c r="D26" s="372"/>
      <c r="E26" s="372"/>
      <c r="F26" s="372"/>
      <c r="G26" s="372"/>
      <c r="H26" s="372"/>
      <c r="I26" s="372"/>
      <c r="J26" s="372"/>
      <c r="M26" s="3"/>
      <c r="N26" s="3"/>
      <c r="O26" s="3"/>
      <c r="Q26" s="4"/>
      <c r="R26" s="4"/>
      <c r="S26" s="4"/>
      <c r="T26" s="4"/>
    </row>
    <row r="27" spans="1:20" ht="20.25" customHeight="1">
      <c r="A27" s="372"/>
      <c r="B27" s="372"/>
      <c r="C27" s="372"/>
      <c r="D27" s="372"/>
      <c r="E27" s="372"/>
      <c r="F27" s="372"/>
      <c r="G27" s="372"/>
      <c r="H27" s="372"/>
      <c r="I27" s="372"/>
      <c r="J27" s="372"/>
      <c r="M27" s="3"/>
      <c r="N27" s="3"/>
      <c r="O27" s="3"/>
      <c r="Q27" s="4"/>
      <c r="R27" s="4"/>
      <c r="S27" s="4"/>
      <c r="T27" s="4"/>
    </row>
    <row r="28" spans="1:20" ht="20.25" customHeight="1">
      <c r="A28" s="372"/>
      <c r="B28" s="372"/>
      <c r="C28" s="372"/>
      <c r="D28" s="372"/>
      <c r="E28" s="372"/>
      <c r="F28" s="372"/>
      <c r="G28" s="372"/>
      <c r="H28" s="372"/>
      <c r="I28" s="372"/>
      <c r="J28" s="372"/>
      <c r="M28" s="3"/>
      <c r="N28" s="3"/>
      <c r="O28" s="3"/>
      <c r="Q28" s="4"/>
      <c r="R28" s="4"/>
      <c r="S28" s="4"/>
      <c r="T28" s="4"/>
    </row>
    <row r="29" spans="1:20" ht="20.25" customHeight="1">
      <c r="A29" s="372"/>
      <c r="B29" s="372"/>
      <c r="C29" s="372"/>
      <c r="D29" s="372"/>
      <c r="E29" s="372"/>
      <c r="F29" s="372"/>
      <c r="G29" s="372"/>
      <c r="H29" s="372"/>
      <c r="I29" s="372"/>
      <c r="J29" s="372"/>
      <c r="M29" s="3"/>
      <c r="N29" s="3"/>
      <c r="O29" s="3"/>
      <c r="Q29" s="4"/>
      <c r="R29" s="4"/>
      <c r="S29" s="4"/>
      <c r="T29" s="4"/>
    </row>
    <row r="30" spans="1:20" ht="20.25" customHeight="1">
      <c r="A30" s="372"/>
      <c r="B30" s="372"/>
      <c r="C30" s="372"/>
      <c r="D30" s="372"/>
      <c r="E30" s="372"/>
      <c r="F30" s="372"/>
      <c r="G30" s="372"/>
      <c r="H30" s="372"/>
      <c r="I30" s="372"/>
      <c r="J30" s="372"/>
      <c r="M30" s="3"/>
      <c r="N30" s="3"/>
      <c r="O30" s="3"/>
      <c r="Q30" s="4"/>
      <c r="R30" s="4"/>
      <c r="S30" s="4"/>
      <c r="T30" s="4"/>
    </row>
    <row r="31" spans="1:20" ht="20.25" customHeight="1">
      <c r="B31" s="373" t="s">
        <v>26</v>
      </c>
      <c r="C31" s="373"/>
      <c r="D31" s="374" t="s">
        <v>98</v>
      </c>
      <c r="E31" s="374"/>
      <c r="F31" s="374"/>
      <c r="G31" s="374"/>
      <c r="H31" s="373" t="s">
        <v>293</v>
      </c>
      <c r="I31" s="373"/>
      <c r="M31" s="3"/>
      <c r="N31" s="3"/>
      <c r="O31" s="3"/>
      <c r="Q31" s="4"/>
      <c r="R31" s="4"/>
      <c r="S31" s="4"/>
      <c r="T31" s="4"/>
    </row>
    <row r="32" spans="1:20" ht="20.25" customHeight="1">
      <c r="B32" s="373"/>
      <c r="C32" s="373"/>
      <c r="D32" s="374"/>
      <c r="E32" s="374"/>
      <c r="F32" s="374"/>
      <c r="G32" s="374"/>
      <c r="H32" s="373"/>
      <c r="I32" s="373"/>
    </row>
    <row r="33" spans="1:10" ht="20.25" customHeight="1">
      <c r="B33" s="370" t="str">
        <f>MASTER!A15</f>
        <v>मराठी</v>
      </c>
      <c r="C33" s="370"/>
      <c r="D33" s="367" t="str">
        <f>MASTER!B15</f>
        <v>श्री. कोटकर संदीप भास्कर</v>
      </c>
      <c r="E33" s="367"/>
      <c r="F33" s="367"/>
      <c r="G33" s="367"/>
      <c r="H33" s="366"/>
      <c r="I33" s="366"/>
    </row>
    <row r="34" spans="1:10" ht="20.25" customHeight="1">
      <c r="B34" s="370" t="str">
        <f>MASTER!A16</f>
        <v>हिंदी</v>
      </c>
      <c r="C34" s="370"/>
      <c r="D34" s="367" t="str">
        <f>MASTER!B16</f>
        <v>श्री. लेंडे किरण विठ्ठल</v>
      </c>
      <c r="E34" s="367"/>
      <c r="F34" s="367"/>
      <c r="G34" s="367"/>
      <c r="H34" s="366"/>
      <c r="I34" s="366"/>
    </row>
    <row r="35" spans="1:10" ht="20.25" customHeight="1">
      <c r="B35" s="370" t="str">
        <f>MASTER!A17</f>
        <v>इंग्रजी</v>
      </c>
      <c r="C35" s="370"/>
      <c r="D35" s="367" t="str">
        <f>MASTER!B17</f>
        <v>श्री. ढगे भरत बुधाजी</v>
      </c>
      <c r="E35" s="367"/>
      <c r="F35" s="367"/>
      <c r="G35" s="367"/>
      <c r="H35" s="366"/>
      <c r="I35" s="366"/>
    </row>
    <row r="36" spans="1:10" ht="20.25" customHeight="1">
      <c r="B36" s="370" t="str">
        <f>MASTER!A18</f>
        <v>गणित</v>
      </c>
      <c r="C36" s="370"/>
      <c r="D36" s="367" t="str">
        <f>MASTER!B18</f>
        <v>श्री. कानकाटे आसाराम शंकर</v>
      </c>
      <c r="E36" s="367"/>
      <c r="F36" s="367"/>
      <c r="G36" s="367"/>
      <c r="H36" s="366"/>
      <c r="I36" s="366"/>
    </row>
    <row r="37" spans="1:10" ht="20.25" customHeight="1">
      <c r="B37" s="370" t="str">
        <f>MASTER!A19</f>
        <v>विज्ञान</v>
      </c>
      <c r="C37" s="370"/>
      <c r="D37" s="367" t="str">
        <f>MASTER!B19</f>
        <v>श्री. वाकचौरे सचिन माधवराव</v>
      </c>
      <c r="E37" s="367"/>
      <c r="F37" s="367"/>
      <c r="G37" s="367"/>
      <c r="H37" s="366"/>
      <c r="I37" s="366"/>
    </row>
    <row r="38" spans="1:10" ht="20.25" customHeight="1">
      <c r="B38" s="370" t="str">
        <f>MASTER!A24</f>
        <v>NSQF</v>
      </c>
      <c r="C38" s="370"/>
      <c r="D38" s="367" t="str">
        <f>MASTER!B24</f>
        <v>श्री. देशमुख शैलेंद्र दत्तात्रय</v>
      </c>
      <c r="E38" s="367"/>
      <c r="F38" s="367"/>
      <c r="G38" s="367"/>
      <c r="H38" s="366"/>
      <c r="I38" s="366"/>
    </row>
    <row r="39" spans="1:10" ht="20.25" customHeight="1">
      <c r="B39" s="370" t="str">
        <f>MASTER!A21</f>
        <v>आरोग्य व शारीरिक शिक्षण</v>
      </c>
      <c r="C39" s="370"/>
      <c r="D39" s="367" t="str">
        <f>MASTER!B21</f>
        <v>श्री. खरात दिलीप मुरलीधर</v>
      </c>
      <c r="E39" s="367"/>
      <c r="F39" s="367"/>
      <c r="G39" s="367"/>
      <c r="H39" s="366"/>
      <c r="I39" s="366"/>
    </row>
    <row r="40" spans="1:10" ht="20.25" customHeight="1">
      <c r="B40" s="370" t="str">
        <f>MASTER!A22</f>
        <v>जलसुरक्षा</v>
      </c>
      <c r="C40" s="370"/>
      <c r="D40" s="367" t="str">
        <f>MASTER!B22</f>
        <v>श्री. कासार नामदेव रामनाथ</v>
      </c>
      <c r="E40" s="367"/>
      <c r="F40" s="367"/>
      <c r="G40" s="367"/>
      <c r="H40" s="366"/>
      <c r="I40" s="366"/>
    </row>
    <row r="41" spans="1:10" ht="20.25" customHeight="1">
      <c r="B41" s="370" t="str">
        <f>MASTER!A23</f>
        <v>स्काऊट गाईड</v>
      </c>
      <c r="C41" s="370"/>
      <c r="D41" s="367" t="str">
        <f>MASTER!B23</f>
        <v>श्री. शेटे मनोज पंढरीनाथ</v>
      </c>
      <c r="E41" s="367"/>
      <c r="F41" s="367"/>
      <c r="G41" s="367"/>
      <c r="H41" s="366"/>
      <c r="I41" s="366"/>
    </row>
    <row r="42" spans="1:10" ht="20.25" customHeight="1">
      <c r="B42" s="182"/>
      <c r="C42" s="182"/>
      <c r="D42" s="183"/>
      <c r="E42" s="183"/>
      <c r="F42" s="183"/>
      <c r="G42" s="183"/>
    </row>
    <row r="45" spans="1:10" ht="20.25" customHeight="1">
      <c r="A45" s="369" t="s">
        <v>99</v>
      </c>
      <c r="B45" s="369"/>
      <c r="C45" s="369"/>
      <c r="D45" s="369"/>
      <c r="E45" s="369"/>
      <c r="F45" s="369"/>
      <c r="G45" s="369"/>
      <c r="H45" s="369"/>
      <c r="I45" s="369"/>
      <c r="J45" s="369"/>
    </row>
  </sheetData>
  <sheetProtection algorithmName="SHA-512" hashValue="ezO0CElwQaUAKLiWPaMpq64mEA3uOnP9hmB2PypKrOkg2sBI1PrOKIdcfNLwIkLrF7Ov07LBhxUxilZBex61cw==" saltValue="/5Kwil6aczj9k/cs05rtnw==" spinCount="100000" sheet="1" objects="1" scenarios="1"/>
  <mergeCells count="40">
    <mergeCell ref="B41:C41"/>
    <mergeCell ref="D41:G41"/>
    <mergeCell ref="H41:I41"/>
    <mergeCell ref="A45:J45"/>
    <mergeCell ref="B39:C39"/>
    <mergeCell ref="D39:G39"/>
    <mergeCell ref="H39:I39"/>
    <mergeCell ref="B40:C40"/>
    <mergeCell ref="D40:G40"/>
    <mergeCell ref="H40:I40"/>
    <mergeCell ref="B37:C37"/>
    <mergeCell ref="D37:G37"/>
    <mergeCell ref="H37:I37"/>
    <mergeCell ref="B38:C38"/>
    <mergeCell ref="D38:G38"/>
    <mergeCell ref="H38:I38"/>
    <mergeCell ref="B35:C35"/>
    <mergeCell ref="D35:G35"/>
    <mergeCell ref="H35:I35"/>
    <mergeCell ref="B36:C36"/>
    <mergeCell ref="D36:G36"/>
    <mergeCell ref="H36:I36"/>
    <mergeCell ref="B33:C33"/>
    <mergeCell ref="D33:G33"/>
    <mergeCell ref="H33:I33"/>
    <mergeCell ref="B34:C34"/>
    <mergeCell ref="D34:G34"/>
    <mergeCell ref="H34:I34"/>
    <mergeCell ref="A19:J20"/>
    <mergeCell ref="A21:J25"/>
    <mergeCell ref="A26:J30"/>
    <mergeCell ref="B31:C32"/>
    <mergeCell ref="D31:G32"/>
    <mergeCell ref="H31:I32"/>
    <mergeCell ref="A17:J18"/>
    <mergeCell ref="A3:J3"/>
    <mergeCell ref="A4:J6"/>
    <mergeCell ref="A7:J9"/>
    <mergeCell ref="A12:J13"/>
    <mergeCell ref="A15:J16"/>
  </mergeCells>
  <pageMargins left="0.51181102362204722" right="0.19685039370078741" top="0.35433070866141736" bottom="0.35433070866141736" header="0" footer="0"/>
  <pageSetup paperSize="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C000"/>
  </sheetPr>
  <dimension ref="A1:HN148"/>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1.42578125" style="54" customWidth="1"/>
    <col min="18" max="22" width="6.140625" style="54" hidden="1" customWidth="1"/>
    <col min="23" max="23" width="6" style="54" customWidth="1"/>
    <col min="24" max="34" width="6" style="12" customWidth="1"/>
    <col min="35" max="16384" width="9.140625" style="12"/>
  </cols>
  <sheetData>
    <row r="1" spans="1:23"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23" ht="17.45" customHeight="1">
      <c r="A2" s="439"/>
      <c r="B2" s="440"/>
      <c r="C2" s="440"/>
      <c r="D2" s="440"/>
      <c r="E2" s="440"/>
      <c r="F2" s="440"/>
      <c r="G2" s="440"/>
      <c r="H2" s="440"/>
      <c r="I2" s="440"/>
      <c r="J2" s="440"/>
      <c r="K2" s="440"/>
      <c r="L2" s="440"/>
      <c r="M2" s="440"/>
      <c r="N2" s="440"/>
      <c r="O2" s="440"/>
      <c r="P2" s="441"/>
    </row>
    <row r="3" spans="1:23" ht="17.45" customHeight="1">
      <c r="A3" s="35" t="s">
        <v>122</v>
      </c>
      <c r="B3" s="47" t="str">
        <f>MASTER!B6</f>
        <v>9 वी</v>
      </c>
      <c r="C3" s="429"/>
      <c r="D3" s="429"/>
      <c r="E3" s="429"/>
      <c r="F3" s="429"/>
      <c r="G3" s="429"/>
      <c r="H3" s="429"/>
      <c r="I3" s="429"/>
      <c r="J3" s="429"/>
      <c r="K3" s="429"/>
      <c r="L3" s="429"/>
      <c r="M3" s="429"/>
      <c r="N3" s="429"/>
      <c r="O3" s="429"/>
      <c r="P3" s="523"/>
    </row>
    <row r="4" spans="1:23" ht="17.45" customHeight="1">
      <c r="A4" s="515" t="str">
        <f>MASTER!H19</f>
        <v>प्रथम सत्र परीक्षा निकाल पत्रक (सन 2026-2027)</v>
      </c>
      <c r="B4" s="516"/>
      <c r="C4" s="516"/>
      <c r="D4" s="516"/>
      <c r="E4" s="516"/>
      <c r="F4" s="516"/>
      <c r="G4" s="516"/>
      <c r="H4" s="516"/>
      <c r="I4" s="516"/>
      <c r="J4" s="516"/>
      <c r="K4" s="516"/>
      <c r="L4" s="516"/>
      <c r="M4" s="516"/>
      <c r="N4" s="516"/>
      <c r="O4" s="516"/>
      <c r="P4" s="517"/>
    </row>
    <row r="5" spans="1:23"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23" ht="17.45"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MASTER!A24</f>
        <v>NSQF</v>
      </c>
      <c r="I6" s="519" t="s">
        <v>36</v>
      </c>
      <c r="J6" s="519" t="s">
        <v>16</v>
      </c>
      <c r="K6" s="524" t="s">
        <v>86</v>
      </c>
      <c r="L6" s="520" t="str">
        <f>MASTER!A21</f>
        <v>आरोग्य व शारीरिक शिक्षण</v>
      </c>
      <c r="M6" s="520" t="str">
        <f>MASTER!A22</f>
        <v>जलसुरक्षा</v>
      </c>
      <c r="N6" s="520" t="str">
        <f>MASTER!A23</f>
        <v>स्काऊट गाईड</v>
      </c>
      <c r="O6" s="519"/>
      <c r="P6" s="519" t="s">
        <v>5</v>
      </c>
      <c r="Q6" s="520" t="s">
        <v>82</v>
      </c>
      <c r="R6" s="520" t="s">
        <v>7</v>
      </c>
      <c r="S6" s="520" t="s">
        <v>83</v>
      </c>
      <c r="T6" s="520" t="s">
        <v>7</v>
      </c>
      <c r="U6" s="520" t="s">
        <v>85</v>
      </c>
      <c r="V6" s="520" t="s">
        <v>7</v>
      </c>
    </row>
    <row r="7" spans="1:23" ht="17.45" customHeight="1">
      <c r="A7" s="518"/>
      <c r="B7" s="417"/>
      <c r="C7" s="519"/>
      <c r="D7" s="521"/>
      <c r="E7" s="521"/>
      <c r="F7" s="521"/>
      <c r="G7" s="521"/>
      <c r="H7" s="521"/>
      <c r="I7" s="519"/>
      <c r="J7" s="519"/>
      <c r="K7" s="525"/>
      <c r="L7" s="521"/>
      <c r="M7" s="521"/>
      <c r="N7" s="521"/>
      <c r="O7" s="519"/>
      <c r="P7" s="519"/>
      <c r="Q7" s="521"/>
      <c r="R7" s="521"/>
      <c r="S7" s="521"/>
      <c r="T7" s="521"/>
      <c r="U7" s="521"/>
      <c r="V7" s="521"/>
    </row>
    <row r="8" spans="1:23" ht="17.45" customHeight="1">
      <c r="A8" s="518"/>
      <c r="B8" s="417"/>
      <c r="C8" s="519"/>
      <c r="D8" s="522"/>
      <c r="E8" s="522"/>
      <c r="F8" s="522"/>
      <c r="G8" s="522"/>
      <c r="H8" s="522"/>
      <c r="I8" s="519"/>
      <c r="J8" s="519"/>
      <c r="K8" s="525"/>
      <c r="L8" s="522"/>
      <c r="M8" s="522"/>
      <c r="N8" s="522"/>
      <c r="O8" s="519"/>
      <c r="P8" s="519"/>
      <c r="Q8" s="522"/>
      <c r="R8" s="522"/>
      <c r="S8" s="522"/>
      <c r="T8" s="522"/>
      <c r="U8" s="522"/>
      <c r="V8" s="522"/>
    </row>
    <row r="9" spans="1:23" s="23" customFormat="1" ht="17.45" customHeight="1">
      <c r="A9" s="518"/>
      <c r="B9" s="417"/>
      <c r="C9" s="20">
        <f>प्र.भाषा!E9</f>
        <v>100</v>
      </c>
      <c r="D9" s="20">
        <f>'व्दि.or संयुक्त भा'!E9</f>
        <v>100</v>
      </c>
      <c r="E9" s="20">
        <f>'तृ. भाषा'!E9</f>
        <v>100</v>
      </c>
      <c r="F9" s="20">
        <f>गणित!G9</f>
        <v>100</v>
      </c>
      <c r="G9" s="20">
        <f>'विज्ञान '!G9</f>
        <v>100</v>
      </c>
      <c r="H9" s="40">
        <f>NSQF!H9</f>
        <v>100</v>
      </c>
      <c r="I9" s="20">
        <f>SUM(C9:H9)</f>
        <v>600</v>
      </c>
      <c r="J9" s="48">
        <f>ROUND(I9/6,2)</f>
        <v>100</v>
      </c>
      <c r="K9" s="39"/>
      <c r="L9" s="40" t="str">
        <f>R9</f>
        <v>A</v>
      </c>
      <c r="M9" s="40" t="str">
        <f>T9</f>
        <v>A</v>
      </c>
      <c r="N9" s="40" t="str">
        <f>V9</f>
        <v>A</v>
      </c>
      <c r="O9" s="20">
        <f>COUNTIF(C10,"&lt;35")+COUNTIF(D10,"&lt;35")+COUNTIF(E10,"&lt;35")+COUNTIF(F10,"&lt;35")+COUNTIF(G10,"&lt;35")+COUNTIF(H10,"&lt;35")</f>
        <v>0</v>
      </c>
      <c r="P9" s="42" t="str">
        <f>IF(O9=0,"Pass",IF(O9=1,"F1",IF(O9=2,"F2",IF(O9=3,"F3",IF(O9=4,"F4",IF(O9=5,"F5","F6"))))))</f>
        <v>Pass</v>
      </c>
      <c r="Q9" s="23">
        <f>'आ.शा.शिक्षण'!H9</f>
        <v>100</v>
      </c>
      <c r="R9" s="55" t="str">
        <f>IF(Q9&gt;=60,"A",IF(Q9&gt;=45,"B",IF(Q9&gt;=35,"C",IF(Q9&gt;=35,"D","D"))))</f>
        <v>A</v>
      </c>
      <c r="S9" s="23">
        <f>जलसुरक्षा!J9</f>
        <v>50</v>
      </c>
      <c r="T9" s="56" t="str">
        <f>IF(S9*2&gt;=60,"A",IF(S9*2&gt;=45,"B",IF(S9*2&gt;=35,"C",IF(S9*2&gt;=35,"D","D"))))</f>
        <v>A</v>
      </c>
      <c r="U9" s="23">
        <f>संरक्षणशास्र!E9</f>
        <v>100</v>
      </c>
      <c r="V9" s="55" t="str">
        <f>IF(U9&gt;=60,"A",IF(U9&gt;=45,"B",IF(U9&gt;=35,"C",IF(U9&gt;=35,"D","D"))))</f>
        <v>A</v>
      </c>
      <c r="W9" s="57"/>
    </row>
    <row r="10" spans="1:23" s="19" customFormat="1" ht="17.45" customHeight="1">
      <c r="A10" s="24">
        <f>'विद्य्र्थ्याची माहिती'!A10</f>
        <v>1</v>
      </c>
      <c r="B10" s="25" t="str">
        <f>'विद्य्र्थ्याची माहिती'!B10</f>
        <v>चि. समीर यशवंत देशमुख सखाराम</v>
      </c>
      <c r="C10" s="33">
        <f>प्र.भाषा!E10</f>
        <v>80</v>
      </c>
      <c r="D10" s="33">
        <f>'व्दि.or संयुक्त भा'!E10</f>
        <v>72</v>
      </c>
      <c r="E10" s="33">
        <f>'तृ. भाषा'!E10</f>
        <v>70</v>
      </c>
      <c r="F10" s="33">
        <f>गणित!G10</f>
        <v>69</v>
      </c>
      <c r="G10" s="33">
        <f>'विज्ञान '!G10</f>
        <v>44</v>
      </c>
      <c r="H10" s="44">
        <f>NSQF!H10</f>
        <v>50</v>
      </c>
      <c r="I10" s="33">
        <f>SUM(C10:H10)</f>
        <v>385</v>
      </c>
      <c r="J10" s="49">
        <f t="shared" ref="J10:J73" si="0">ROUND(I10/6,2)</f>
        <v>64.17</v>
      </c>
      <c r="K10" s="50" t="e">
        <f>RANK(J10,$J$10:$J$139,0)+COUNTIF($J$10:J10,J10)-1</f>
        <v>#REF!</v>
      </c>
      <c r="L10" s="44" t="str">
        <f t="shared" ref="L10:L73" si="1">R10</f>
        <v>A</v>
      </c>
      <c r="M10" s="44" t="str">
        <f t="shared" ref="M10:M73" si="2">T10</f>
        <v>A</v>
      </c>
      <c r="N10" s="44" t="str">
        <f t="shared" ref="N10:N73" si="3">V10</f>
        <v>A</v>
      </c>
      <c r="O10" s="33">
        <f>COUNTIF(C10,"&lt;35")+COUNTIF(D10,"&lt;35")+COUNTIF(E10,"&lt;35")+COUNTIF(F10,"&lt;35")+COUNTIF(G10,"&lt;35")+COUNTIF(H10,"&lt;35")</f>
        <v>0</v>
      </c>
      <c r="P10" s="42" t="str">
        <f t="shared" ref="P10:P73" si="4">IF(O10=0,"Pass",IF(O10=1,"F1",IF(O10=2,"F2",IF(O10=3,"F3",IF(O10=4,"F4",IF(O10=5,"F5","F6"))))))</f>
        <v>Pass</v>
      </c>
      <c r="Q10" s="12">
        <f>'आ.शा.शिक्षण'!H10</f>
        <v>67</v>
      </c>
      <c r="R10" s="33" t="str">
        <f>IF(Q10&gt;=60,"A",IF(Q10&gt;=45,"B",IF(Q10&gt;=35,"C",IF(Q10&gt;=35,"D","D"))))</f>
        <v>A</v>
      </c>
      <c r="S10" s="12">
        <f>जलसुरक्षा!J10</f>
        <v>31</v>
      </c>
      <c r="T10" s="58" t="str">
        <f t="shared" ref="T10:T73" si="5">IF(S10*2&gt;=60,"A",IF(S10*2&gt;=45,"B",IF(S10*2&gt;=35,"C",IF(S10*2&gt;=35,"D","D"))))</f>
        <v>A</v>
      </c>
      <c r="U10" s="12">
        <f>संरक्षणशास्र!E10</f>
        <v>86</v>
      </c>
      <c r="V10" s="33" t="str">
        <f>IF(U10&gt;=60,"A",IF(U10&gt;=45,"B",IF(U10&gt;=35,"C",IF(U10&gt;=35,"D","D"))))</f>
        <v>A</v>
      </c>
      <c r="W10" s="54"/>
    </row>
    <row r="11" spans="1:23" s="19" customFormat="1" ht="17.45" customHeight="1">
      <c r="A11" s="24">
        <f>'विद्य्र्थ्याची माहिती'!A11</f>
        <v>2</v>
      </c>
      <c r="B11" s="25">
        <f>'विद्य्र्थ्याची माहिती'!B11</f>
        <v>0</v>
      </c>
      <c r="C11" s="33">
        <f>प्र.भाषा!E11</f>
        <v>0</v>
      </c>
      <c r="D11" s="33">
        <f>'व्दि.or संयुक्त भा'!E11</f>
        <v>0</v>
      </c>
      <c r="E11" s="33">
        <f>'तृ. भाषा'!E11</f>
        <v>0</v>
      </c>
      <c r="F11" s="33">
        <f>गणित!G11</f>
        <v>0</v>
      </c>
      <c r="G11" s="33">
        <f>'विज्ञान '!G11</f>
        <v>0</v>
      </c>
      <c r="H11" s="44">
        <f>NSQF!H11</f>
        <v>25</v>
      </c>
      <c r="I11" s="33">
        <f t="shared" ref="I11:I74" si="6">SUM(C11:H11)</f>
        <v>25</v>
      </c>
      <c r="J11" s="49">
        <f t="shared" si="0"/>
        <v>4.17</v>
      </c>
      <c r="K11" s="50" t="e">
        <f>RANK(J11,$J$10:$J$139,0)+COUNTIF($J$10:J11,J11)-1</f>
        <v>#REF!</v>
      </c>
      <c r="L11" s="44" t="str">
        <f t="shared" si="1"/>
        <v>D</v>
      </c>
      <c r="M11" s="44" t="str">
        <f t="shared" si="2"/>
        <v>D</v>
      </c>
      <c r="N11" s="44" t="str">
        <f t="shared" si="3"/>
        <v>D</v>
      </c>
      <c r="O11" s="33">
        <f t="shared" ref="O11:O74" si="7">COUNTIF(C11,"&lt;35")+COUNTIF(D11,"&lt;35")+COUNTIF(E11,"&lt;35")+COUNTIF(F11,"&lt;35")+COUNTIF(G11,"&lt;35")+COUNTIF(H11,"&lt;35")</f>
        <v>6</v>
      </c>
      <c r="P11" s="42" t="str">
        <f t="shared" si="4"/>
        <v>F6</v>
      </c>
      <c r="Q11" s="12">
        <f>'आ.शा.शिक्षण'!H11</f>
        <v>0</v>
      </c>
      <c r="R11" s="33" t="str">
        <f t="shared" ref="R11:R74" si="8">IF(Q11&gt;=60,"A",IF(Q11&gt;=45,"B",IF(Q11&gt;=35,"C",IF(Q11&gt;=35,"D","D"))))</f>
        <v>D</v>
      </c>
      <c r="S11" s="12">
        <f>जलसुरक्षा!J11</f>
        <v>0</v>
      </c>
      <c r="T11" s="58" t="str">
        <f t="shared" si="5"/>
        <v>D</v>
      </c>
      <c r="U11" s="12">
        <f>संरक्षणशास्र!E11</f>
        <v>0</v>
      </c>
      <c r="V11" s="33" t="str">
        <f t="shared" ref="V11:V74" si="9">IF(U11&gt;=60,"A",IF(U11&gt;=45,"B",IF(U11&gt;=35,"C",IF(U11&gt;=35,"D","D"))))</f>
        <v>D</v>
      </c>
      <c r="W11" s="54"/>
    </row>
    <row r="12" spans="1:23" s="19" customFormat="1" ht="17.45" customHeight="1">
      <c r="A12" s="24">
        <f>'विद्य्र्थ्याची माहिती'!A12</f>
        <v>3</v>
      </c>
      <c r="B12" s="25">
        <f>'विद्य्र्थ्याची माहिती'!B12</f>
        <v>0</v>
      </c>
      <c r="C12" s="33">
        <f>प्र.भाषा!E12</f>
        <v>0</v>
      </c>
      <c r="D12" s="33">
        <f>'व्दि.or संयुक्त भा'!E12</f>
        <v>0</v>
      </c>
      <c r="E12" s="33">
        <f>'तृ. भाषा'!E12</f>
        <v>0</v>
      </c>
      <c r="F12" s="33">
        <f>गणित!G12</f>
        <v>0</v>
      </c>
      <c r="G12" s="33">
        <f>'विज्ञान '!G12</f>
        <v>0</v>
      </c>
      <c r="H12" s="44">
        <f>NSQF!H12</f>
        <v>25</v>
      </c>
      <c r="I12" s="33">
        <f t="shared" si="6"/>
        <v>25</v>
      </c>
      <c r="J12" s="49">
        <f t="shared" si="0"/>
        <v>4.17</v>
      </c>
      <c r="K12" s="50" t="e">
        <f>RANK(J12,$J$10:$J$139,0)+COUNTIF($J$10:J12,J12)-1</f>
        <v>#REF!</v>
      </c>
      <c r="L12" s="44" t="str">
        <f t="shared" si="1"/>
        <v>D</v>
      </c>
      <c r="M12" s="44" t="str">
        <f t="shared" si="2"/>
        <v>D</v>
      </c>
      <c r="N12" s="44" t="str">
        <f t="shared" si="3"/>
        <v>D</v>
      </c>
      <c r="O12" s="33">
        <f t="shared" si="7"/>
        <v>6</v>
      </c>
      <c r="P12" s="42" t="str">
        <f t="shared" si="4"/>
        <v>F6</v>
      </c>
      <c r="Q12" s="12">
        <f>'आ.शा.शिक्षण'!H12</f>
        <v>0</v>
      </c>
      <c r="R12" s="33" t="str">
        <f t="shared" si="8"/>
        <v>D</v>
      </c>
      <c r="S12" s="12">
        <f>जलसुरक्षा!J12</f>
        <v>0</v>
      </c>
      <c r="T12" s="58" t="str">
        <f t="shared" si="5"/>
        <v>D</v>
      </c>
      <c r="U12" s="12">
        <f>संरक्षणशास्र!E12</f>
        <v>0</v>
      </c>
      <c r="V12" s="33" t="str">
        <f t="shared" si="9"/>
        <v>D</v>
      </c>
      <c r="W12" s="54"/>
    </row>
    <row r="13" spans="1:23" s="19" customFormat="1" ht="17.45" customHeight="1">
      <c r="A13" s="24">
        <f>'विद्य्र्थ्याची माहिती'!A13</f>
        <v>4</v>
      </c>
      <c r="B13" s="25">
        <f>'विद्य्र्थ्याची माहिती'!B13</f>
        <v>0</v>
      </c>
      <c r="C13" s="33">
        <f>प्र.भाषा!E13</f>
        <v>0</v>
      </c>
      <c r="D13" s="33">
        <f>'व्दि.or संयुक्त भा'!E13</f>
        <v>0</v>
      </c>
      <c r="E13" s="33">
        <f>'तृ. भाषा'!E13</f>
        <v>0</v>
      </c>
      <c r="F13" s="33">
        <f>गणित!G13</f>
        <v>0</v>
      </c>
      <c r="G13" s="33">
        <f>'विज्ञान '!G13</f>
        <v>0</v>
      </c>
      <c r="H13" s="44">
        <f>NSQF!H13</f>
        <v>25</v>
      </c>
      <c r="I13" s="33">
        <f t="shared" si="6"/>
        <v>25</v>
      </c>
      <c r="J13" s="49">
        <f t="shared" si="0"/>
        <v>4.17</v>
      </c>
      <c r="K13" s="50" t="e">
        <f>RANK(J13,$J$10:$J$139,0)+COUNTIF($J$10:J13,J13)-1</f>
        <v>#REF!</v>
      </c>
      <c r="L13" s="44" t="str">
        <f t="shared" si="1"/>
        <v>D</v>
      </c>
      <c r="M13" s="44" t="str">
        <f t="shared" si="2"/>
        <v>D</v>
      </c>
      <c r="N13" s="44" t="str">
        <f t="shared" si="3"/>
        <v>D</v>
      </c>
      <c r="O13" s="33">
        <f t="shared" si="7"/>
        <v>6</v>
      </c>
      <c r="P13" s="42" t="str">
        <f t="shared" si="4"/>
        <v>F6</v>
      </c>
      <c r="Q13" s="12">
        <f>'आ.शा.शिक्षण'!H13</f>
        <v>0</v>
      </c>
      <c r="R13" s="33" t="str">
        <f t="shared" si="8"/>
        <v>D</v>
      </c>
      <c r="S13" s="12">
        <f>जलसुरक्षा!J13</f>
        <v>0</v>
      </c>
      <c r="T13" s="58" t="str">
        <f t="shared" si="5"/>
        <v>D</v>
      </c>
      <c r="U13" s="12">
        <f>संरक्षणशास्र!E13</f>
        <v>0</v>
      </c>
      <c r="V13" s="33" t="str">
        <f t="shared" si="9"/>
        <v>D</v>
      </c>
      <c r="W13" s="54"/>
    </row>
    <row r="14" spans="1:23" s="19" customFormat="1" ht="17.45" customHeight="1">
      <c r="A14" s="24">
        <f>'विद्य्र्थ्याची माहिती'!A14</f>
        <v>5</v>
      </c>
      <c r="B14" s="25">
        <f>'विद्य्र्थ्याची माहिती'!B14</f>
        <v>0</v>
      </c>
      <c r="C14" s="33">
        <f>प्र.भाषा!E14</f>
        <v>0</v>
      </c>
      <c r="D14" s="33">
        <f>'व्दि.or संयुक्त भा'!E14</f>
        <v>0</v>
      </c>
      <c r="E14" s="33">
        <f>'तृ. भाषा'!E14</f>
        <v>0</v>
      </c>
      <c r="F14" s="33">
        <f>गणित!G14</f>
        <v>0</v>
      </c>
      <c r="G14" s="33">
        <f>'विज्ञान '!G14</f>
        <v>0</v>
      </c>
      <c r="H14" s="44">
        <f>NSQF!H14</f>
        <v>93</v>
      </c>
      <c r="I14" s="33">
        <f t="shared" si="6"/>
        <v>93</v>
      </c>
      <c r="J14" s="49">
        <f t="shared" si="0"/>
        <v>15.5</v>
      </c>
      <c r="K14" s="50" t="e">
        <f>RANK(J14,$J$10:$J$139,0)+COUNTIF($J$10:J14,J14)-1</f>
        <v>#REF!</v>
      </c>
      <c r="L14" s="44" t="str">
        <f t="shared" si="1"/>
        <v>D</v>
      </c>
      <c r="M14" s="44" t="str">
        <f t="shared" si="2"/>
        <v>D</v>
      </c>
      <c r="N14" s="44" t="str">
        <f t="shared" si="3"/>
        <v>D</v>
      </c>
      <c r="O14" s="33">
        <f t="shared" si="7"/>
        <v>5</v>
      </c>
      <c r="P14" s="42" t="str">
        <f t="shared" si="4"/>
        <v>F5</v>
      </c>
      <c r="Q14" s="12">
        <f>'आ.शा.शिक्षण'!H14</f>
        <v>0</v>
      </c>
      <c r="R14" s="33" t="str">
        <f t="shared" si="8"/>
        <v>D</v>
      </c>
      <c r="S14" s="12">
        <f>जलसुरक्षा!J14</f>
        <v>0</v>
      </c>
      <c r="T14" s="58" t="str">
        <f t="shared" si="5"/>
        <v>D</v>
      </c>
      <c r="U14" s="12">
        <f>संरक्षणशास्र!E14</f>
        <v>0</v>
      </c>
      <c r="V14" s="33" t="str">
        <f t="shared" si="9"/>
        <v>D</v>
      </c>
      <c r="W14" s="54"/>
    </row>
    <row r="15" spans="1:23" s="19" customFormat="1" ht="17.45" customHeight="1">
      <c r="A15" s="24">
        <f>'विद्य्र्थ्याची माहिती'!A15</f>
        <v>6</v>
      </c>
      <c r="B15" s="25">
        <f>'विद्य्र्थ्याची माहिती'!B15</f>
        <v>0</v>
      </c>
      <c r="C15" s="33">
        <f>प्र.भाषा!E15</f>
        <v>0</v>
      </c>
      <c r="D15" s="33">
        <f>'व्दि.or संयुक्त भा'!E15</f>
        <v>0</v>
      </c>
      <c r="E15" s="33">
        <f>'तृ. भाषा'!E15</f>
        <v>0</v>
      </c>
      <c r="F15" s="33">
        <f>गणित!G15</f>
        <v>0</v>
      </c>
      <c r="G15" s="33">
        <f>'विज्ञान '!G15</f>
        <v>0</v>
      </c>
      <c r="H15" s="44">
        <f>NSQF!H15</f>
        <v>26</v>
      </c>
      <c r="I15" s="33">
        <f t="shared" si="6"/>
        <v>26</v>
      </c>
      <c r="J15" s="49">
        <f t="shared" si="0"/>
        <v>4.33</v>
      </c>
      <c r="K15" s="50" t="e">
        <f>RANK(J15,$J$10:$J$139,0)+COUNTIF($J$10:J15,J15)-1</f>
        <v>#REF!</v>
      </c>
      <c r="L15" s="44" t="str">
        <f t="shared" si="1"/>
        <v>D</v>
      </c>
      <c r="M15" s="44" t="str">
        <f t="shared" si="2"/>
        <v>D</v>
      </c>
      <c r="N15" s="44" t="str">
        <f t="shared" si="3"/>
        <v>D</v>
      </c>
      <c r="O15" s="33">
        <f t="shared" si="7"/>
        <v>6</v>
      </c>
      <c r="P15" s="42" t="str">
        <f t="shared" si="4"/>
        <v>F6</v>
      </c>
      <c r="Q15" s="12">
        <f>'आ.शा.शिक्षण'!H15</f>
        <v>0</v>
      </c>
      <c r="R15" s="33" t="str">
        <f t="shared" si="8"/>
        <v>D</v>
      </c>
      <c r="S15" s="12">
        <f>जलसुरक्षा!J15</f>
        <v>0</v>
      </c>
      <c r="T15" s="58" t="str">
        <f t="shared" si="5"/>
        <v>D</v>
      </c>
      <c r="U15" s="12">
        <f>संरक्षणशास्र!E15</f>
        <v>0</v>
      </c>
      <c r="V15" s="33" t="str">
        <f t="shared" si="9"/>
        <v>D</v>
      </c>
      <c r="W15" s="54"/>
    </row>
    <row r="16" spans="1:23" s="19" customFormat="1" ht="17.45" customHeight="1">
      <c r="A16" s="24">
        <f>'विद्य्र्थ्याची माहिती'!A16</f>
        <v>7</v>
      </c>
      <c r="B16" s="25">
        <f>'विद्य्र्थ्याची माहिती'!B16</f>
        <v>0</v>
      </c>
      <c r="C16" s="33">
        <f>प्र.भाषा!E16</f>
        <v>0</v>
      </c>
      <c r="D16" s="33">
        <f>'व्दि.or संयुक्त भा'!E16</f>
        <v>0</v>
      </c>
      <c r="E16" s="33">
        <f>'तृ. भाषा'!E16</f>
        <v>0</v>
      </c>
      <c r="F16" s="33">
        <f>गणित!G16</f>
        <v>0</v>
      </c>
      <c r="G16" s="33">
        <f>'विज्ञान '!G16</f>
        <v>0</v>
      </c>
      <c r="H16" s="44">
        <f>NSQF!H16</f>
        <v>26</v>
      </c>
      <c r="I16" s="33">
        <f t="shared" si="6"/>
        <v>26</v>
      </c>
      <c r="J16" s="49">
        <f t="shared" si="0"/>
        <v>4.33</v>
      </c>
      <c r="K16" s="50" t="e">
        <f>RANK(J16,$J$10:$J$139,0)+COUNTIF($J$10:J16,J16)-1</f>
        <v>#REF!</v>
      </c>
      <c r="L16" s="44" t="str">
        <f t="shared" si="1"/>
        <v>D</v>
      </c>
      <c r="M16" s="44" t="str">
        <f t="shared" si="2"/>
        <v>D</v>
      </c>
      <c r="N16" s="44" t="str">
        <f t="shared" si="3"/>
        <v>D</v>
      </c>
      <c r="O16" s="33">
        <f t="shared" si="7"/>
        <v>6</v>
      </c>
      <c r="P16" s="42" t="str">
        <f t="shared" si="4"/>
        <v>F6</v>
      </c>
      <c r="Q16" s="12">
        <f>'आ.शा.शिक्षण'!H16</f>
        <v>0</v>
      </c>
      <c r="R16" s="33" t="str">
        <f t="shared" si="8"/>
        <v>D</v>
      </c>
      <c r="S16" s="12">
        <f>जलसुरक्षा!J16</f>
        <v>0</v>
      </c>
      <c r="T16" s="58" t="str">
        <f t="shared" si="5"/>
        <v>D</v>
      </c>
      <c r="U16" s="12">
        <f>संरक्षणशास्र!E16</f>
        <v>0</v>
      </c>
      <c r="V16" s="33" t="str">
        <f t="shared" si="9"/>
        <v>D</v>
      </c>
      <c r="W16" s="54"/>
    </row>
    <row r="17" spans="1:23" s="19" customFormat="1" ht="17.45" customHeight="1">
      <c r="A17" s="24">
        <f>'विद्य्र्थ्याची माहिती'!A17</f>
        <v>8</v>
      </c>
      <c r="B17" s="25">
        <f>'विद्य्र्थ्याची माहिती'!B17</f>
        <v>0</v>
      </c>
      <c r="C17" s="33">
        <f>प्र.भाषा!E17</f>
        <v>0</v>
      </c>
      <c r="D17" s="33">
        <f>'व्दि.or संयुक्त भा'!E17</f>
        <v>0</v>
      </c>
      <c r="E17" s="33">
        <f>'तृ. भाषा'!E17</f>
        <v>0</v>
      </c>
      <c r="F17" s="33">
        <f>गणित!G17</f>
        <v>0</v>
      </c>
      <c r="G17" s="33">
        <f>'विज्ञान '!G17</f>
        <v>0</v>
      </c>
      <c r="H17" s="44">
        <f>NSQF!H17</f>
        <v>27</v>
      </c>
      <c r="I17" s="33">
        <f t="shared" si="6"/>
        <v>27</v>
      </c>
      <c r="J17" s="49">
        <f t="shared" si="0"/>
        <v>4.5</v>
      </c>
      <c r="K17" s="50" t="e">
        <f>RANK(J17,$J$10:$J$139,0)+COUNTIF($J$10:J17,J17)-1</f>
        <v>#REF!</v>
      </c>
      <c r="L17" s="44" t="str">
        <f t="shared" si="1"/>
        <v>D</v>
      </c>
      <c r="M17" s="44" t="str">
        <f t="shared" si="2"/>
        <v>D</v>
      </c>
      <c r="N17" s="44" t="str">
        <f t="shared" si="3"/>
        <v>D</v>
      </c>
      <c r="O17" s="33">
        <f t="shared" si="7"/>
        <v>6</v>
      </c>
      <c r="P17" s="42" t="str">
        <f t="shared" si="4"/>
        <v>F6</v>
      </c>
      <c r="Q17" s="12">
        <f>'आ.शा.शिक्षण'!H17</f>
        <v>0</v>
      </c>
      <c r="R17" s="33" t="str">
        <f t="shared" si="8"/>
        <v>D</v>
      </c>
      <c r="S17" s="12">
        <f>जलसुरक्षा!J17</f>
        <v>0</v>
      </c>
      <c r="T17" s="58" t="str">
        <f t="shared" si="5"/>
        <v>D</v>
      </c>
      <c r="U17" s="12">
        <f>संरक्षणशास्र!E17</f>
        <v>0</v>
      </c>
      <c r="V17" s="33" t="str">
        <f t="shared" si="9"/>
        <v>D</v>
      </c>
      <c r="W17" s="54"/>
    </row>
    <row r="18" spans="1:23" s="19" customFormat="1" ht="17.45" customHeight="1">
      <c r="A18" s="24">
        <f>'विद्य्र्थ्याची माहिती'!A18</f>
        <v>9</v>
      </c>
      <c r="B18" s="25">
        <f>'विद्य्र्थ्याची माहिती'!B18</f>
        <v>0</v>
      </c>
      <c r="C18" s="33">
        <f>प्र.भाषा!E18</f>
        <v>0</v>
      </c>
      <c r="D18" s="33">
        <f>'व्दि.or संयुक्त भा'!E18</f>
        <v>0</v>
      </c>
      <c r="E18" s="33">
        <f>'तृ. भाषा'!E18</f>
        <v>0</v>
      </c>
      <c r="F18" s="33">
        <f>गणित!G18</f>
        <v>0</v>
      </c>
      <c r="G18" s="33">
        <f>'विज्ञान '!G18</f>
        <v>0</v>
      </c>
      <c r="H18" s="44">
        <f>NSQF!H18</f>
        <v>27</v>
      </c>
      <c r="I18" s="33">
        <f t="shared" si="6"/>
        <v>27</v>
      </c>
      <c r="J18" s="49">
        <f t="shared" si="0"/>
        <v>4.5</v>
      </c>
      <c r="K18" s="50" t="e">
        <f>RANK(J18,$J$10:$J$139,0)+COUNTIF($J$10:J18,J18)-1</f>
        <v>#REF!</v>
      </c>
      <c r="L18" s="44" t="str">
        <f t="shared" si="1"/>
        <v>D</v>
      </c>
      <c r="M18" s="44" t="str">
        <f t="shared" si="2"/>
        <v>D</v>
      </c>
      <c r="N18" s="44" t="str">
        <f t="shared" si="3"/>
        <v>D</v>
      </c>
      <c r="O18" s="33">
        <f t="shared" si="7"/>
        <v>6</v>
      </c>
      <c r="P18" s="42" t="str">
        <f t="shared" si="4"/>
        <v>F6</v>
      </c>
      <c r="Q18" s="12">
        <f>'आ.शा.शिक्षण'!H18</f>
        <v>0</v>
      </c>
      <c r="R18" s="33" t="str">
        <f t="shared" si="8"/>
        <v>D</v>
      </c>
      <c r="S18" s="12">
        <f>जलसुरक्षा!J18</f>
        <v>0</v>
      </c>
      <c r="T18" s="58" t="str">
        <f t="shared" si="5"/>
        <v>D</v>
      </c>
      <c r="U18" s="12">
        <f>संरक्षणशास्र!E18</f>
        <v>0</v>
      </c>
      <c r="V18" s="33" t="str">
        <f t="shared" si="9"/>
        <v>D</v>
      </c>
      <c r="W18" s="54"/>
    </row>
    <row r="19" spans="1:23" s="19" customFormat="1" ht="17.45" customHeight="1">
      <c r="A19" s="24">
        <f>'विद्य्र्थ्याची माहिती'!A19</f>
        <v>10</v>
      </c>
      <c r="B19" s="25">
        <f>'विद्य्र्थ्याची माहिती'!B19</f>
        <v>0</v>
      </c>
      <c r="C19" s="33">
        <f>प्र.भाषा!E19</f>
        <v>0</v>
      </c>
      <c r="D19" s="33">
        <f>'व्दि.or संयुक्त भा'!E19</f>
        <v>0</v>
      </c>
      <c r="E19" s="33">
        <f>'तृ. भाषा'!E19</f>
        <v>0</v>
      </c>
      <c r="F19" s="33">
        <f>गणित!G19</f>
        <v>0</v>
      </c>
      <c r="G19" s="33">
        <f>'विज्ञान '!G19</f>
        <v>0</v>
      </c>
      <c r="H19" s="44">
        <f>NSQF!H19</f>
        <v>28</v>
      </c>
      <c r="I19" s="33">
        <f t="shared" si="6"/>
        <v>28</v>
      </c>
      <c r="J19" s="49">
        <f t="shared" si="0"/>
        <v>4.67</v>
      </c>
      <c r="K19" s="50" t="e">
        <f>RANK(J19,$J$10:$J$139,0)+COUNTIF($J$10:J19,J19)-1</f>
        <v>#REF!</v>
      </c>
      <c r="L19" s="44" t="str">
        <f t="shared" si="1"/>
        <v>D</v>
      </c>
      <c r="M19" s="44" t="str">
        <f t="shared" si="2"/>
        <v>D</v>
      </c>
      <c r="N19" s="44" t="str">
        <f t="shared" si="3"/>
        <v>D</v>
      </c>
      <c r="O19" s="33">
        <f t="shared" si="7"/>
        <v>6</v>
      </c>
      <c r="P19" s="42" t="str">
        <f t="shared" si="4"/>
        <v>F6</v>
      </c>
      <c r="Q19" s="12">
        <f>'आ.शा.शिक्षण'!H19</f>
        <v>0</v>
      </c>
      <c r="R19" s="33" t="str">
        <f t="shared" si="8"/>
        <v>D</v>
      </c>
      <c r="S19" s="12">
        <f>जलसुरक्षा!J19</f>
        <v>0</v>
      </c>
      <c r="T19" s="58" t="str">
        <f t="shared" si="5"/>
        <v>D</v>
      </c>
      <c r="U19" s="12">
        <f>संरक्षणशास्र!E19</f>
        <v>0</v>
      </c>
      <c r="V19" s="33" t="str">
        <f t="shared" si="9"/>
        <v>D</v>
      </c>
      <c r="W19" s="54"/>
    </row>
    <row r="20" spans="1:23" s="19" customFormat="1" ht="17.45" customHeight="1">
      <c r="A20" s="24">
        <f>'विद्य्र्थ्याची माहिती'!A20</f>
        <v>11</v>
      </c>
      <c r="B20" s="25">
        <f>'विद्य्र्थ्याची माहिती'!B20</f>
        <v>0</v>
      </c>
      <c r="C20" s="33">
        <f>प्र.भाषा!E20</f>
        <v>0</v>
      </c>
      <c r="D20" s="33">
        <f>'व्दि.or संयुक्त भा'!E20</f>
        <v>0</v>
      </c>
      <c r="E20" s="33">
        <f>'तृ. भाषा'!E20</f>
        <v>0</v>
      </c>
      <c r="F20" s="33">
        <f>गणित!G20</f>
        <v>0</v>
      </c>
      <c r="G20" s="33">
        <f>'विज्ञान '!G20</f>
        <v>0</v>
      </c>
      <c r="H20" s="44">
        <f>NSQF!H20</f>
        <v>28</v>
      </c>
      <c r="I20" s="33">
        <f t="shared" si="6"/>
        <v>28</v>
      </c>
      <c r="J20" s="49">
        <f t="shared" si="0"/>
        <v>4.67</v>
      </c>
      <c r="K20" s="50" t="e">
        <f>RANK(J20,$J$10:$J$139,0)+COUNTIF($J$10:J20,J20)-1</f>
        <v>#REF!</v>
      </c>
      <c r="L20" s="44" t="str">
        <f t="shared" si="1"/>
        <v>D</v>
      </c>
      <c r="M20" s="44" t="str">
        <f t="shared" si="2"/>
        <v>D</v>
      </c>
      <c r="N20" s="44" t="str">
        <f t="shared" si="3"/>
        <v>D</v>
      </c>
      <c r="O20" s="33">
        <f t="shared" si="7"/>
        <v>6</v>
      </c>
      <c r="P20" s="32" t="str">
        <f t="shared" si="4"/>
        <v>F6</v>
      </c>
      <c r="Q20" s="12">
        <f>'आ.शा.शिक्षण'!H20</f>
        <v>0</v>
      </c>
      <c r="R20" s="33" t="str">
        <f t="shared" si="8"/>
        <v>D</v>
      </c>
      <c r="S20" s="12">
        <f>जलसुरक्षा!J20</f>
        <v>0</v>
      </c>
      <c r="T20" s="58" t="str">
        <f t="shared" si="5"/>
        <v>D</v>
      </c>
      <c r="U20" s="12">
        <f>संरक्षणशास्र!E20</f>
        <v>0</v>
      </c>
      <c r="V20" s="33" t="str">
        <f t="shared" si="9"/>
        <v>D</v>
      </c>
      <c r="W20" s="54"/>
    </row>
    <row r="21" spans="1:23" s="19" customFormat="1" ht="17.45" customHeight="1">
      <c r="A21" s="24">
        <f>'विद्य्र्थ्याची माहिती'!A21</f>
        <v>12</v>
      </c>
      <c r="B21" s="25">
        <f>'विद्य्र्थ्याची माहिती'!B21</f>
        <v>0</v>
      </c>
      <c r="C21" s="33">
        <f>प्र.भाषा!E21</f>
        <v>0</v>
      </c>
      <c r="D21" s="33">
        <f>'व्दि.or संयुक्त भा'!E21</f>
        <v>0</v>
      </c>
      <c r="E21" s="33">
        <f>'तृ. भाषा'!E21</f>
        <v>0</v>
      </c>
      <c r="F21" s="33">
        <f>गणित!G21</f>
        <v>0</v>
      </c>
      <c r="G21" s="33">
        <f>'विज्ञान '!G21</f>
        <v>0</v>
      </c>
      <c r="H21" s="44">
        <f>NSQF!H21</f>
        <v>28</v>
      </c>
      <c r="I21" s="33">
        <f t="shared" si="6"/>
        <v>28</v>
      </c>
      <c r="J21" s="49">
        <f t="shared" si="0"/>
        <v>4.67</v>
      </c>
      <c r="K21" s="50" t="e">
        <f>RANK(J21,$J$10:$J$139,0)+COUNTIF($J$10:J21,J21)-1</f>
        <v>#REF!</v>
      </c>
      <c r="L21" s="44" t="str">
        <f t="shared" si="1"/>
        <v>D</v>
      </c>
      <c r="M21" s="44" t="str">
        <f t="shared" si="2"/>
        <v>D</v>
      </c>
      <c r="N21" s="44" t="str">
        <f t="shared" si="3"/>
        <v>D</v>
      </c>
      <c r="O21" s="33">
        <f t="shared" si="7"/>
        <v>6</v>
      </c>
      <c r="P21" s="42" t="str">
        <f t="shared" si="4"/>
        <v>F6</v>
      </c>
      <c r="Q21" s="12">
        <f>'आ.शा.शिक्षण'!H21</f>
        <v>0</v>
      </c>
      <c r="R21" s="33" t="str">
        <f t="shared" si="8"/>
        <v>D</v>
      </c>
      <c r="S21" s="12">
        <f>जलसुरक्षा!J21</f>
        <v>0</v>
      </c>
      <c r="T21" s="58" t="str">
        <f t="shared" si="5"/>
        <v>D</v>
      </c>
      <c r="U21" s="12">
        <f>संरक्षणशास्र!E21</f>
        <v>0</v>
      </c>
      <c r="V21" s="33" t="str">
        <f t="shared" si="9"/>
        <v>D</v>
      </c>
      <c r="W21" s="54"/>
    </row>
    <row r="22" spans="1:23" s="19" customFormat="1" ht="17.45" customHeight="1">
      <c r="A22" s="24">
        <f>'विद्य्र्थ्याची माहिती'!A22</f>
        <v>13</v>
      </c>
      <c r="B22" s="25">
        <f>'विद्य्र्थ्याची माहिती'!B22</f>
        <v>0</v>
      </c>
      <c r="C22" s="33">
        <f>प्र.भाषा!E22</f>
        <v>0</v>
      </c>
      <c r="D22" s="33">
        <f>'व्दि.or संयुक्त भा'!E22</f>
        <v>0</v>
      </c>
      <c r="E22" s="33">
        <f>'तृ. भाषा'!E22</f>
        <v>0</v>
      </c>
      <c r="F22" s="33">
        <f>गणित!G22</f>
        <v>0</v>
      </c>
      <c r="G22" s="33">
        <f>'विज्ञान '!G22</f>
        <v>0</v>
      </c>
      <c r="H22" s="44">
        <f>NSQF!H22</f>
        <v>29</v>
      </c>
      <c r="I22" s="33">
        <f t="shared" si="6"/>
        <v>29</v>
      </c>
      <c r="J22" s="49">
        <f t="shared" si="0"/>
        <v>4.83</v>
      </c>
      <c r="K22" s="50" t="e">
        <f>RANK(J22,$J$10:$J$139,0)+COUNTIF($J$10:J22,J22)-1</f>
        <v>#REF!</v>
      </c>
      <c r="L22" s="44" t="str">
        <f t="shared" si="1"/>
        <v>D</v>
      </c>
      <c r="M22" s="44" t="str">
        <f t="shared" si="2"/>
        <v>D</v>
      </c>
      <c r="N22" s="44" t="str">
        <f t="shared" si="3"/>
        <v>D</v>
      </c>
      <c r="O22" s="33">
        <f t="shared" si="7"/>
        <v>6</v>
      </c>
      <c r="P22" s="42" t="str">
        <f t="shared" si="4"/>
        <v>F6</v>
      </c>
      <c r="Q22" s="12">
        <f>'आ.शा.शिक्षण'!H22</f>
        <v>0</v>
      </c>
      <c r="R22" s="33" t="str">
        <f t="shared" si="8"/>
        <v>D</v>
      </c>
      <c r="S22" s="12">
        <f>जलसुरक्षा!J22</f>
        <v>0</v>
      </c>
      <c r="T22" s="58" t="str">
        <f t="shared" si="5"/>
        <v>D</v>
      </c>
      <c r="U22" s="12">
        <f>संरक्षणशास्र!E22</f>
        <v>0</v>
      </c>
      <c r="V22" s="33" t="str">
        <f t="shared" si="9"/>
        <v>D</v>
      </c>
      <c r="W22" s="54"/>
    </row>
    <row r="23" spans="1:23" s="19" customFormat="1" ht="17.45" customHeight="1">
      <c r="A23" s="24">
        <f>'विद्य्र्थ्याची माहिती'!A23</f>
        <v>14</v>
      </c>
      <c r="B23" s="25">
        <f>'विद्य्र्थ्याची माहिती'!B23</f>
        <v>0</v>
      </c>
      <c r="C23" s="33">
        <f>प्र.भाषा!E23</f>
        <v>0</v>
      </c>
      <c r="D23" s="33">
        <f>'व्दि.or संयुक्त भा'!E23</f>
        <v>0</v>
      </c>
      <c r="E23" s="33">
        <f>'तृ. भाषा'!E23</f>
        <v>0</v>
      </c>
      <c r="F23" s="33">
        <f>गणित!G23</f>
        <v>0</v>
      </c>
      <c r="G23" s="33">
        <f>'विज्ञान '!G23</f>
        <v>0</v>
      </c>
      <c r="H23" s="44">
        <f>NSQF!H23</f>
        <v>29</v>
      </c>
      <c r="I23" s="33">
        <f t="shared" si="6"/>
        <v>29</v>
      </c>
      <c r="J23" s="49">
        <f t="shared" si="0"/>
        <v>4.83</v>
      </c>
      <c r="K23" s="50" t="e">
        <f>RANK(J23,$J$10:$J$139,0)+COUNTIF($J$10:J23,J23)-1</f>
        <v>#REF!</v>
      </c>
      <c r="L23" s="44" t="str">
        <f t="shared" si="1"/>
        <v>D</v>
      </c>
      <c r="M23" s="44" t="str">
        <f t="shared" si="2"/>
        <v>D</v>
      </c>
      <c r="N23" s="44" t="str">
        <f t="shared" si="3"/>
        <v>D</v>
      </c>
      <c r="O23" s="33">
        <f t="shared" si="7"/>
        <v>6</v>
      </c>
      <c r="P23" s="42" t="str">
        <f t="shared" si="4"/>
        <v>F6</v>
      </c>
      <c r="Q23" s="12">
        <f>'आ.शा.शिक्षण'!H23</f>
        <v>0</v>
      </c>
      <c r="R23" s="33" t="str">
        <f t="shared" si="8"/>
        <v>D</v>
      </c>
      <c r="S23" s="12">
        <f>जलसुरक्षा!J23</f>
        <v>0</v>
      </c>
      <c r="T23" s="58" t="str">
        <f t="shared" si="5"/>
        <v>D</v>
      </c>
      <c r="U23" s="12">
        <f>संरक्षणशास्र!E23</f>
        <v>0</v>
      </c>
      <c r="V23" s="33" t="str">
        <f t="shared" si="9"/>
        <v>D</v>
      </c>
      <c r="W23" s="54"/>
    </row>
    <row r="24" spans="1:23" s="19" customFormat="1" ht="17.45" customHeight="1">
      <c r="A24" s="24">
        <f>'विद्य्र्थ्याची माहिती'!A24</f>
        <v>15</v>
      </c>
      <c r="B24" s="25">
        <f>'विद्य्र्थ्याची माहिती'!B24</f>
        <v>0</v>
      </c>
      <c r="C24" s="33">
        <f>प्र.भाषा!E24</f>
        <v>0</v>
      </c>
      <c r="D24" s="33">
        <f>'व्दि.or संयुक्त भा'!E24</f>
        <v>0</v>
      </c>
      <c r="E24" s="33">
        <f>'तृ. भाषा'!E24</f>
        <v>0</v>
      </c>
      <c r="F24" s="33">
        <f>गणित!G24</f>
        <v>0</v>
      </c>
      <c r="G24" s="33">
        <f>'विज्ञान '!G24</f>
        <v>0</v>
      </c>
      <c r="H24" s="44">
        <f>NSQF!H24</f>
        <v>29</v>
      </c>
      <c r="I24" s="33">
        <f t="shared" si="6"/>
        <v>29</v>
      </c>
      <c r="J24" s="49">
        <f t="shared" si="0"/>
        <v>4.83</v>
      </c>
      <c r="K24" s="50" t="e">
        <f>RANK(J24,$J$10:$J$139,0)+COUNTIF($J$10:J24,J24)-1</f>
        <v>#REF!</v>
      </c>
      <c r="L24" s="44" t="str">
        <f t="shared" si="1"/>
        <v>D</v>
      </c>
      <c r="M24" s="44" t="str">
        <f t="shared" si="2"/>
        <v>D</v>
      </c>
      <c r="N24" s="44" t="str">
        <f t="shared" si="3"/>
        <v>D</v>
      </c>
      <c r="O24" s="33">
        <f t="shared" si="7"/>
        <v>6</v>
      </c>
      <c r="P24" s="42" t="str">
        <f t="shared" si="4"/>
        <v>F6</v>
      </c>
      <c r="Q24" s="12">
        <f>'आ.शा.शिक्षण'!H24</f>
        <v>0</v>
      </c>
      <c r="R24" s="33" t="str">
        <f t="shared" si="8"/>
        <v>D</v>
      </c>
      <c r="S24" s="12">
        <f>जलसुरक्षा!J24</f>
        <v>0</v>
      </c>
      <c r="T24" s="58" t="str">
        <f t="shared" si="5"/>
        <v>D</v>
      </c>
      <c r="U24" s="12">
        <f>संरक्षणशास्र!E24</f>
        <v>0</v>
      </c>
      <c r="V24" s="33" t="str">
        <f t="shared" si="9"/>
        <v>D</v>
      </c>
      <c r="W24" s="54"/>
    </row>
    <row r="25" spans="1:23" s="19" customFormat="1" ht="17.45" customHeight="1">
      <c r="A25" s="24">
        <f>'विद्य्र्थ्याची माहिती'!A25</f>
        <v>16</v>
      </c>
      <c r="B25" s="25">
        <f>'विद्य्र्थ्याची माहिती'!B25</f>
        <v>0</v>
      </c>
      <c r="C25" s="33">
        <f>प्र.भाषा!E25</f>
        <v>0</v>
      </c>
      <c r="D25" s="33">
        <f>'व्दि.or संयुक्त भा'!E25</f>
        <v>0</v>
      </c>
      <c r="E25" s="33">
        <f>'तृ. भाषा'!E25</f>
        <v>0</v>
      </c>
      <c r="F25" s="33">
        <f>गणित!G25</f>
        <v>0</v>
      </c>
      <c r="G25" s="33">
        <f>'विज्ञान '!G25</f>
        <v>0</v>
      </c>
      <c r="H25" s="44">
        <f>NSQF!H25</f>
        <v>30</v>
      </c>
      <c r="I25" s="33">
        <f t="shared" si="6"/>
        <v>30</v>
      </c>
      <c r="J25" s="49">
        <f t="shared" si="0"/>
        <v>5</v>
      </c>
      <c r="K25" s="50" t="e">
        <f>RANK(J25,$J$10:$J$139,0)+COUNTIF($J$10:J25,J25)-1</f>
        <v>#REF!</v>
      </c>
      <c r="L25" s="44" t="str">
        <f t="shared" si="1"/>
        <v>D</v>
      </c>
      <c r="M25" s="44" t="str">
        <f t="shared" si="2"/>
        <v>D</v>
      </c>
      <c r="N25" s="44" t="str">
        <f t="shared" si="3"/>
        <v>D</v>
      </c>
      <c r="O25" s="33">
        <f t="shared" si="7"/>
        <v>6</v>
      </c>
      <c r="P25" s="42" t="str">
        <f t="shared" si="4"/>
        <v>F6</v>
      </c>
      <c r="Q25" s="12">
        <f>'आ.शा.शिक्षण'!H25</f>
        <v>0</v>
      </c>
      <c r="R25" s="33" t="str">
        <f t="shared" si="8"/>
        <v>D</v>
      </c>
      <c r="S25" s="12">
        <f>जलसुरक्षा!J25</f>
        <v>0</v>
      </c>
      <c r="T25" s="58" t="str">
        <f t="shared" si="5"/>
        <v>D</v>
      </c>
      <c r="U25" s="12">
        <f>संरक्षणशास्र!E25</f>
        <v>0</v>
      </c>
      <c r="V25" s="33" t="str">
        <f t="shared" si="9"/>
        <v>D</v>
      </c>
      <c r="W25" s="54"/>
    </row>
    <row r="26" spans="1:23" s="19" customFormat="1" ht="17.45" customHeight="1">
      <c r="A26" s="24">
        <f>'विद्य्र्थ्याची माहिती'!A26</f>
        <v>17</v>
      </c>
      <c r="B26" s="25">
        <f>'विद्य्र्थ्याची माहिती'!B26</f>
        <v>0</v>
      </c>
      <c r="C26" s="33">
        <f>प्र.भाषा!E26</f>
        <v>0</v>
      </c>
      <c r="D26" s="33">
        <f>'व्दि.or संयुक्त भा'!E26</f>
        <v>0</v>
      </c>
      <c r="E26" s="33">
        <f>'तृ. भाषा'!E26</f>
        <v>0</v>
      </c>
      <c r="F26" s="33">
        <f>गणित!G26</f>
        <v>0</v>
      </c>
      <c r="G26" s="33">
        <f>'विज्ञान '!G26</f>
        <v>0</v>
      </c>
      <c r="H26" s="44">
        <f>NSQF!H26</f>
        <v>30</v>
      </c>
      <c r="I26" s="33">
        <f t="shared" si="6"/>
        <v>30</v>
      </c>
      <c r="J26" s="49">
        <f t="shared" si="0"/>
        <v>5</v>
      </c>
      <c r="K26" s="50" t="e">
        <f>RANK(J26,$J$10:$J$139,0)+COUNTIF($J$10:J26,J26)-1</f>
        <v>#REF!</v>
      </c>
      <c r="L26" s="44" t="str">
        <f t="shared" si="1"/>
        <v>D</v>
      </c>
      <c r="M26" s="44" t="str">
        <f t="shared" si="2"/>
        <v>D</v>
      </c>
      <c r="N26" s="44" t="str">
        <f t="shared" si="3"/>
        <v>D</v>
      </c>
      <c r="O26" s="33">
        <f t="shared" si="7"/>
        <v>6</v>
      </c>
      <c r="P26" s="42" t="str">
        <f t="shared" si="4"/>
        <v>F6</v>
      </c>
      <c r="Q26" s="12">
        <f>'आ.शा.शिक्षण'!H26</f>
        <v>0</v>
      </c>
      <c r="R26" s="33" t="str">
        <f t="shared" si="8"/>
        <v>D</v>
      </c>
      <c r="S26" s="12">
        <f>जलसुरक्षा!J26</f>
        <v>0</v>
      </c>
      <c r="T26" s="58" t="str">
        <f t="shared" si="5"/>
        <v>D</v>
      </c>
      <c r="U26" s="12">
        <f>संरक्षणशास्र!E26</f>
        <v>0</v>
      </c>
      <c r="V26" s="33" t="str">
        <f t="shared" si="9"/>
        <v>D</v>
      </c>
      <c r="W26" s="54"/>
    </row>
    <row r="27" spans="1:23" s="19" customFormat="1" ht="17.45" customHeight="1">
      <c r="A27" s="24">
        <f>'विद्य्र्थ्याची माहिती'!A27</f>
        <v>18</v>
      </c>
      <c r="B27" s="25">
        <f>'विद्य्र्थ्याची माहिती'!B27</f>
        <v>0</v>
      </c>
      <c r="C27" s="33">
        <f>प्र.भाषा!E27</f>
        <v>0</v>
      </c>
      <c r="D27" s="33">
        <f>'व्दि.or संयुक्त भा'!E27</f>
        <v>0</v>
      </c>
      <c r="E27" s="33">
        <f>'तृ. भाषा'!E27</f>
        <v>0</v>
      </c>
      <c r="F27" s="33">
        <f>गणित!G27</f>
        <v>0</v>
      </c>
      <c r="G27" s="33">
        <f>'विज्ञान '!G27</f>
        <v>0</v>
      </c>
      <c r="H27" s="44">
        <f>NSQF!H27</f>
        <v>31</v>
      </c>
      <c r="I27" s="33">
        <f t="shared" si="6"/>
        <v>31</v>
      </c>
      <c r="J27" s="49">
        <f t="shared" si="0"/>
        <v>5.17</v>
      </c>
      <c r="K27" s="50" t="e">
        <f>RANK(J27,$J$10:$J$139,0)+COUNTIF($J$10:J27,J27)-1</f>
        <v>#REF!</v>
      </c>
      <c r="L27" s="44" t="str">
        <f t="shared" si="1"/>
        <v>D</v>
      </c>
      <c r="M27" s="44" t="str">
        <f t="shared" si="2"/>
        <v>D</v>
      </c>
      <c r="N27" s="44" t="str">
        <f t="shared" si="3"/>
        <v>D</v>
      </c>
      <c r="O27" s="33">
        <f t="shared" si="7"/>
        <v>6</v>
      </c>
      <c r="P27" s="42" t="str">
        <f t="shared" si="4"/>
        <v>F6</v>
      </c>
      <c r="Q27" s="12">
        <f>'आ.शा.शिक्षण'!H27</f>
        <v>0</v>
      </c>
      <c r="R27" s="33" t="str">
        <f t="shared" si="8"/>
        <v>D</v>
      </c>
      <c r="S27" s="12">
        <f>जलसुरक्षा!J27</f>
        <v>0</v>
      </c>
      <c r="T27" s="58" t="str">
        <f t="shared" si="5"/>
        <v>D</v>
      </c>
      <c r="U27" s="12">
        <f>संरक्षणशास्र!E27</f>
        <v>0</v>
      </c>
      <c r="V27" s="33" t="str">
        <f t="shared" si="9"/>
        <v>D</v>
      </c>
      <c r="W27" s="54"/>
    </row>
    <row r="28" spans="1:23" s="19" customFormat="1" ht="17.45" customHeight="1">
      <c r="A28" s="24">
        <f>'विद्य्र्थ्याची माहिती'!A28</f>
        <v>19</v>
      </c>
      <c r="B28" s="25">
        <f>'विद्य्र्थ्याची माहिती'!B28</f>
        <v>0</v>
      </c>
      <c r="C28" s="33">
        <f>प्र.भाषा!E28</f>
        <v>0</v>
      </c>
      <c r="D28" s="33">
        <f>'व्दि.or संयुक्त भा'!E28</f>
        <v>0</v>
      </c>
      <c r="E28" s="33">
        <f>'तृ. भाषा'!E28</f>
        <v>0</v>
      </c>
      <c r="F28" s="33">
        <f>गणित!G28</f>
        <v>0</v>
      </c>
      <c r="G28" s="33">
        <f>'विज्ञान '!G28</f>
        <v>0</v>
      </c>
      <c r="H28" s="44">
        <f>NSQF!H28</f>
        <v>31</v>
      </c>
      <c r="I28" s="33">
        <f t="shared" si="6"/>
        <v>31</v>
      </c>
      <c r="J28" s="49">
        <f t="shared" si="0"/>
        <v>5.17</v>
      </c>
      <c r="K28" s="50" t="e">
        <f>RANK(J28,$J$10:$J$139,0)+COUNTIF($J$10:J28,J28)-1</f>
        <v>#REF!</v>
      </c>
      <c r="L28" s="44" t="str">
        <f t="shared" si="1"/>
        <v>D</v>
      </c>
      <c r="M28" s="44" t="str">
        <f t="shared" si="2"/>
        <v>D</v>
      </c>
      <c r="N28" s="44" t="str">
        <f t="shared" si="3"/>
        <v>D</v>
      </c>
      <c r="O28" s="33">
        <f t="shared" si="7"/>
        <v>6</v>
      </c>
      <c r="P28" s="42" t="str">
        <f t="shared" si="4"/>
        <v>F6</v>
      </c>
      <c r="Q28" s="12">
        <f>'आ.शा.शिक्षण'!H28</f>
        <v>0</v>
      </c>
      <c r="R28" s="33" t="str">
        <f t="shared" si="8"/>
        <v>D</v>
      </c>
      <c r="S28" s="12">
        <f>जलसुरक्षा!J28</f>
        <v>0</v>
      </c>
      <c r="T28" s="58" t="str">
        <f t="shared" si="5"/>
        <v>D</v>
      </c>
      <c r="U28" s="12">
        <f>संरक्षणशास्र!E28</f>
        <v>0</v>
      </c>
      <c r="V28" s="33" t="str">
        <f t="shared" si="9"/>
        <v>D</v>
      </c>
      <c r="W28" s="54"/>
    </row>
    <row r="29" spans="1:23" s="19" customFormat="1" ht="17.45" customHeight="1">
      <c r="A29" s="24">
        <f>'विद्य्र्थ्याची माहिती'!A29</f>
        <v>20</v>
      </c>
      <c r="B29" s="25">
        <f>'विद्य्र्थ्याची माहिती'!B29</f>
        <v>0</v>
      </c>
      <c r="C29" s="33">
        <f>प्र.भाषा!E29</f>
        <v>0</v>
      </c>
      <c r="D29" s="33">
        <f>'व्दि.or संयुक्त भा'!E29</f>
        <v>0</v>
      </c>
      <c r="E29" s="33">
        <f>'तृ. भाषा'!E29</f>
        <v>0</v>
      </c>
      <c r="F29" s="33">
        <f>गणित!G29</f>
        <v>0</v>
      </c>
      <c r="G29" s="33">
        <f>'विज्ञान '!G29</f>
        <v>0</v>
      </c>
      <c r="H29" s="44">
        <f>NSQF!H29</f>
        <v>31</v>
      </c>
      <c r="I29" s="33">
        <f t="shared" si="6"/>
        <v>31</v>
      </c>
      <c r="J29" s="49">
        <f t="shared" si="0"/>
        <v>5.17</v>
      </c>
      <c r="K29" s="50" t="e">
        <f>RANK(J29,$J$10:$J$139,0)+COUNTIF($J$10:J29,J29)-1</f>
        <v>#REF!</v>
      </c>
      <c r="L29" s="44" t="str">
        <f t="shared" si="1"/>
        <v>D</v>
      </c>
      <c r="M29" s="44" t="str">
        <f t="shared" si="2"/>
        <v>D</v>
      </c>
      <c r="N29" s="44" t="str">
        <f t="shared" si="3"/>
        <v>D</v>
      </c>
      <c r="O29" s="33">
        <f t="shared" si="7"/>
        <v>6</v>
      </c>
      <c r="P29" s="42" t="str">
        <f t="shared" si="4"/>
        <v>F6</v>
      </c>
      <c r="Q29" s="12">
        <f>'आ.शा.शिक्षण'!H29</f>
        <v>0</v>
      </c>
      <c r="R29" s="33" t="str">
        <f t="shared" si="8"/>
        <v>D</v>
      </c>
      <c r="S29" s="12">
        <f>जलसुरक्षा!J29</f>
        <v>0</v>
      </c>
      <c r="T29" s="58" t="str">
        <f t="shared" si="5"/>
        <v>D</v>
      </c>
      <c r="U29" s="12">
        <f>संरक्षणशास्र!E29</f>
        <v>0</v>
      </c>
      <c r="V29" s="33" t="str">
        <f t="shared" si="9"/>
        <v>D</v>
      </c>
      <c r="W29" s="54"/>
    </row>
    <row r="30" spans="1:23" s="19" customFormat="1" ht="17.45" customHeight="1">
      <c r="A30" s="24">
        <f>'विद्य्र्थ्याची माहिती'!A30</f>
        <v>21</v>
      </c>
      <c r="B30" s="25">
        <f>'विद्य्र्थ्याची माहिती'!B30</f>
        <v>0</v>
      </c>
      <c r="C30" s="33">
        <f>प्र.भाषा!E30</f>
        <v>0</v>
      </c>
      <c r="D30" s="33">
        <f>'व्दि.or संयुक्त भा'!E30</f>
        <v>0</v>
      </c>
      <c r="E30" s="33">
        <f>'तृ. भाषा'!E30</f>
        <v>0</v>
      </c>
      <c r="F30" s="33">
        <f>गणित!G30</f>
        <v>0</v>
      </c>
      <c r="G30" s="33">
        <f>'विज्ञान '!G30</f>
        <v>0</v>
      </c>
      <c r="H30" s="44">
        <f>NSQF!H30</f>
        <v>32</v>
      </c>
      <c r="I30" s="33">
        <f t="shared" si="6"/>
        <v>32</v>
      </c>
      <c r="J30" s="49">
        <f t="shared" si="0"/>
        <v>5.33</v>
      </c>
      <c r="K30" s="50" t="e">
        <f>RANK(J30,$J$10:$J$139,0)+COUNTIF($J$10:J30,J30)-1</f>
        <v>#REF!</v>
      </c>
      <c r="L30" s="44" t="str">
        <f t="shared" si="1"/>
        <v>D</v>
      </c>
      <c r="M30" s="44" t="str">
        <f t="shared" si="2"/>
        <v>D</v>
      </c>
      <c r="N30" s="44" t="str">
        <f t="shared" si="3"/>
        <v>D</v>
      </c>
      <c r="O30" s="33">
        <f t="shared" si="7"/>
        <v>6</v>
      </c>
      <c r="P30" s="42" t="str">
        <f t="shared" si="4"/>
        <v>F6</v>
      </c>
      <c r="Q30" s="12">
        <f>'आ.शा.शिक्षण'!H30</f>
        <v>0</v>
      </c>
      <c r="R30" s="33" t="str">
        <f t="shared" si="8"/>
        <v>D</v>
      </c>
      <c r="S30" s="12">
        <f>जलसुरक्षा!J30</f>
        <v>0</v>
      </c>
      <c r="T30" s="58" t="str">
        <f t="shared" si="5"/>
        <v>D</v>
      </c>
      <c r="U30" s="12">
        <f>संरक्षणशास्र!E30</f>
        <v>0</v>
      </c>
      <c r="V30" s="33" t="str">
        <f t="shared" si="9"/>
        <v>D</v>
      </c>
      <c r="W30" s="54"/>
    </row>
    <row r="31" spans="1:23" s="19" customFormat="1" ht="17.45" customHeight="1">
      <c r="A31" s="24">
        <f>'विद्य्र्थ्याची माहिती'!A31</f>
        <v>22</v>
      </c>
      <c r="B31" s="25">
        <f>'विद्य्र्थ्याची माहिती'!B31</f>
        <v>0</v>
      </c>
      <c r="C31" s="33">
        <f>प्र.भाषा!E31</f>
        <v>0</v>
      </c>
      <c r="D31" s="33">
        <f>'व्दि.or संयुक्त भा'!E31</f>
        <v>0</v>
      </c>
      <c r="E31" s="33">
        <f>'तृ. भाषा'!E31</f>
        <v>0</v>
      </c>
      <c r="F31" s="33">
        <f>गणित!G31</f>
        <v>0</v>
      </c>
      <c r="G31" s="33">
        <f>'विज्ञान '!G31</f>
        <v>0</v>
      </c>
      <c r="H31" s="44">
        <f>NSQF!H31</f>
        <v>32</v>
      </c>
      <c r="I31" s="33">
        <f t="shared" si="6"/>
        <v>32</v>
      </c>
      <c r="J31" s="49">
        <f t="shared" si="0"/>
        <v>5.33</v>
      </c>
      <c r="K31" s="50" t="e">
        <f>RANK(J31,$J$10:$J$139,0)+COUNTIF($J$10:J31,J31)-1</f>
        <v>#REF!</v>
      </c>
      <c r="L31" s="44" t="str">
        <f t="shared" si="1"/>
        <v>D</v>
      </c>
      <c r="M31" s="44" t="str">
        <f t="shared" si="2"/>
        <v>D</v>
      </c>
      <c r="N31" s="44" t="str">
        <f t="shared" si="3"/>
        <v>D</v>
      </c>
      <c r="O31" s="33">
        <f t="shared" si="7"/>
        <v>6</v>
      </c>
      <c r="P31" s="42" t="str">
        <f t="shared" si="4"/>
        <v>F6</v>
      </c>
      <c r="Q31" s="12">
        <f>'आ.शा.शिक्षण'!H31</f>
        <v>0</v>
      </c>
      <c r="R31" s="33" t="str">
        <f t="shared" si="8"/>
        <v>D</v>
      </c>
      <c r="S31" s="12">
        <f>जलसुरक्षा!J31</f>
        <v>0</v>
      </c>
      <c r="T31" s="58" t="str">
        <f t="shared" si="5"/>
        <v>D</v>
      </c>
      <c r="U31" s="12">
        <f>संरक्षणशास्र!E31</f>
        <v>0</v>
      </c>
      <c r="V31" s="33" t="str">
        <f t="shared" si="9"/>
        <v>D</v>
      </c>
      <c r="W31" s="54"/>
    </row>
    <row r="32" spans="1:23" s="19" customFormat="1" ht="17.45" customHeight="1">
      <c r="A32" s="24">
        <f>'विद्य्र्थ्याची माहिती'!A32</f>
        <v>23</v>
      </c>
      <c r="B32" s="25">
        <f>'विद्य्र्थ्याची माहिती'!B32</f>
        <v>0</v>
      </c>
      <c r="C32" s="33">
        <f>प्र.भाषा!E32</f>
        <v>0</v>
      </c>
      <c r="D32" s="33">
        <f>'व्दि.or संयुक्त भा'!E32</f>
        <v>0</v>
      </c>
      <c r="E32" s="33">
        <f>'तृ. भाषा'!E32</f>
        <v>0</v>
      </c>
      <c r="F32" s="33">
        <f>गणित!G32</f>
        <v>0</v>
      </c>
      <c r="G32" s="33">
        <f>'विज्ञान '!G32</f>
        <v>0</v>
      </c>
      <c r="H32" s="44">
        <f>NSQF!H32</f>
        <v>32</v>
      </c>
      <c r="I32" s="33">
        <f t="shared" si="6"/>
        <v>32</v>
      </c>
      <c r="J32" s="49">
        <f t="shared" si="0"/>
        <v>5.33</v>
      </c>
      <c r="K32" s="50" t="e">
        <f>RANK(J32,$J$10:$J$139,0)+COUNTIF($J$10:J32,J32)-1</f>
        <v>#REF!</v>
      </c>
      <c r="L32" s="44" t="str">
        <f t="shared" si="1"/>
        <v>D</v>
      </c>
      <c r="M32" s="44" t="str">
        <f t="shared" si="2"/>
        <v>D</v>
      </c>
      <c r="N32" s="44" t="str">
        <f t="shared" si="3"/>
        <v>D</v>
      </c>
      <c r="O32" s="33">
        <f t="shared" si="7"/>
        <v>6</v>
      </c>
      <c r="P32" s="42" t="str">
        <f t="shared" si="4"/>
        <v>F6</v>
      </c>
      <c r="Q32" s="12">
        <f>'आ.शा.शिक्षण'!H32</f>
        <v>0</v>
      </c>
      <c r="R32" s="33" t="str">
        <f t="shared" si="8"/>
        <v>D</v>
      </c>
      <c r="S32" s="12">
        <f>जलसुरक्षा!J32</f>
        <v>0</v>
      </c>
      <c r="T32" s="58" t="str">
        <f t="shared" si="5"/>
        <v>D</v>
      </c>
      <c r="U32" s="12">
        <f>संरक्षणशास्र!E32</f>
        <v>0</v>
      </c>
      <c r="V32" s="33" t="str">
        <f t="shared" si="9"/>
        <v>D</v>
      </c>
      <c r="W32" s="54"/>
    </row>
    <row r="33" spans="1:23" s="19" customFormat="1" ht="17.45" customHeight="1">
      <c r="A33" s="24">
        <f>'विद्य्र्थ्याची माहिती'!A33</f>
        <v>24</v>
      </c>
      <c r="B33" s="25">
        <f>'विद्य्र्थ्याची माहिती'!B33</f>
        <v>0</v>
      </c>
      <c r="C33" s="33">
        <f>प्र.भाषा!E33</f>
        <v>0</v>
      </c>
      <c r="D33" s="33">
        <f>'व्दि.or संयुक्त भा'!E33</f>
        <v>0</v>
      </c>
      <c r="E33" s="33">
        <f>'तृ. भाषा'!E33</f>
        <v>0</v>
      </c>
      <c r="F33" s="33">
        <f>गणित!G33</f>
        <v>0</v>
      </c>
      <c r="G33" s="33">
        <f>'विज्ञान '!G33</f>
        <v>0</v>
      </c>
      <c r="H33" s="44">
        <f>NSQF!H33</f>
        <v>33</v>
      </c>
      <c r="I33" s="33">
        <f t="shared" si="6"/>
        <v>33</v>
      </c>
      <c r="J33" s="49">
        <f t="shared" si="0"/>
        <v>5.5</v>
      </c>
      <c r="K33" s="50" t="e">
        <f>RANK(J33,$J$10:$J$139,0)+COUNTIF($J$10:J33,J33)-1</f>
        <v>#REF!</v>
      </c>
      <c r="L33" s="44" t="str">
        <f t="shared" si="1"/>
        <v>D</v>
      </c>
      <c r="M33" s="44" t="str">
        <f t="shared" si="2"/>
        <v>D</v>
      </c>
      <c r="N33" s="44" t="str">
        <f t="shared" si="3"/>
        <v>D</v>
      </c>
      <c r="O33" s="33">
        <f t="shared" si="7"/>
        <v>6</v>
      </c>
      <c r="P33" s="42" t="str">
        <f t="shared" si="4"/>
        <v>F6</v>
      </c>
      <c r="Q33" s="12">
        <f>'आ.शा.शिक्षण'!H33</f>
        <v>0</v>
      </c>
      <c r="R33" s="33" t="str">
        <f t="shared" si="8"/>
        <v>D</v>
      </c>
      <c r="S33" s="12">
        <f>जलसुरक्षा!J33</f>
        <v>0</v>
      </c>
      <c r="T33" s="58" t="str">
        <f t="shared" si="5"/>
        <v>D</v>
      </c>
      <c r="U33" s="12">
        <f>संरक्षणशास्र!E33</f>
        <v>0</v>
      </c>
      <c r="V33" s="33" t="str">
        <f t="shared" si="9"/>
        <v>D</v>
      </c>
      <c r="W33" s="54"/>
    </row>
    <row r="34" spans="1:23" s="19" customFormat="1" ht="17.45" customHeight="1">
      <c r="A34" s="24">
        <f>'विद्य्र्थ्याची माहिती'!A34</f>
        <v>25</v>
      </c>
      <c r="B34" s="25">
        <f>'विद्य्र्थ्याची माहिती'!B34</f>
        <v>0</v>
      </c>
      <c r="C34" s="33">
        <f>प्र.भाषा!E34</f>
        <v>0</v>
      </c>
      <c r="D34" s="33">
        <f>'व्दि.or संयुक्त भा'!E34</f>
        <v>0</v>
      </c>
      <c r="E34" s="33">
        <f>'तृ. भाषा'!E34</f>
        <v>0</v>
      </c>
      <c r="F34" s="33">
        <f>गणित!G34</f>
        <v>0</v>
      </c>
      <c r="G34" s="33">
        <f>'विज्ञान '!G34</f>
        <v>0</v>
      </c>
      <c r="H34" s="44">
        <f>NSQF!H34</f>
        <v>33</v>
      </c>
      <c r="I34" s="33">
        <f t="shared" si="6"/>
        <v>33</v>
      </c>
      <c r="J34" s="49">
        <f t="shared" si="0"/>
        <v>5.5</v>
      </c>
      <c r="K34" s="50" t="e">
        <f>RANK(J34,$J$10:$J$139,0)+COUNTIF($J$10:J34,J34)-1</f>
        <v>#REF!</v>
      </c>
      <c r="L34" s="44" t="str">
        <f t="shared" si="1"/>
        <v>D</v>
      </c>
      <c r="M34" s="44" t="str">
        <f t="shared" si="2"/>
        <v>D</v>
      </c>
      <c r="N34" s="44" t="str">
        <f t="shared" si="3"/>
        <v>D</v>
      </c>
      <c r="O34" s="33">
        <f t="shared" si="7"/>
        <v>6</v>
      </c>
      <c r="P34" s="42" t="str">
        <f t="shared" si="4"/>
        <v>F6</v>
      </c>
      <c r="Q34" s="12">
        <f>'आ.शा.शिक्षण'!H34</f>
        <v>0</v>
      </c>
      <c r="R34" s="33" t="str">
        <f t="shared" si="8"/>
        <v>D</v>
      </c>
      <c r="S34" s="12">
        <f>जलसुरक्षा!J34</f>
        <v>0</v>
      </c>
      <c r="T34" s="58" t="str">
        <f t="shared" si="5"/>
        <v>D</v>
      </c>
      <c r="U34" s="12">
        <f>संरक्षणशास्र!E34</f>
        <v>0</v>
      </c>
      <c r="V34" s="33" t="str">
        <f t="shared" si="9"/>
        <v>D</v>
      </c>
      <c r="W34" s="54"/>
    </row>
    <row r="35" spans="1:23" s="19" customFormat="1" ht="17.45" customHeight="1">
      <c r="A35" s="24">
        <f>'विद्य्र्थ्याची माहिती'!A35</f>
        <v>26</v>
      </c>
      <c r="B35" s="25">
        <f>'विद्य्र्थ्याची माहिती'!B35</f>
        <v>0</v>
      </c>
      <c r="C35" s="33">
        <f>प्र.भाषा!E35</f>
        <v>0</v>
      </c>
      <c r="D35" s="33">
        <f>'व्दि.or संयुक्त भा'!E35</f>
        <v>0</v>
      </c>
      <c r="E35" s="33">
        <f>'तृ. भाषा'!E35</f>
        <v>0</v>
      </c>
      <c r="F35" s="33">
        <f>गणित!G35</f>
        <v>0</v>
      </c>
      <c r="G35" s="33">
        <f>'विज्ञान '!G35</f>
        <v>0</v>
      </c>
      <c r="H35" s="44">
        <f>NSQF!H35</f>
        <v>34</v>
      </c>
      <c r="I35" s="33">
        <f t="shared" si="6"/>
        <v>34</v>
      </c>
      <c r="J35" s="49">
        <f t="shared" si="0"/>
        <v>5.67</v>
      </c>
      <c r="K35" s="50" t="e">
        <f>RANK(J35,$J$10:$J$139,0)+COUNTIF($J$10:J35,J35)-1</f>
        <v>#REF!</v>
      </c>
      <c r="L35" s="44" t="str">
        <f t="shared" si="1"/>
        <v>D</v>
      </c>
      <c r="M35" s="44" t="str">
        <f t="shared" si="2"/>
        <v>D</v>
      </c>
      <c r="N35" s="44" t="str">
        <f t="shared" si="3"/>
        <v>D</v>
      </c>
      <c r="O35" s="33">
        <f t="shared" si="7"/>
        <v>6</v>
      </c>
      <c r="P35" s="42" t="str">
        <f t="shared" si="4"/>
        <v>F6</v>
      </c>
      <c r="Q35" s="12">
        <f>'आ.शा.शिक्षण'!H35</f>
        <v>0</v>
      </c>
      <c r="R35" s="33" t="str">
        <f t="shared" si="8"/>
        <v>D</v>
      </c>
      <c r="S35" s="12">
        <f>जलसुरक्षा!J35</f>
        <v>0</v>
      </c>
      <c r="T35" s="58" t="str">
        <f t="shared" si="5"/>
        <v>D</v>
      </c>
      <c r="U35" s="12">
        <f>संरक्षणशास्र!E35</f>
        <v>0</v>
      </c>
      <c r="V35" s="33" t="str">
        <f t="shared" si="9"/>
        <v>D</v>
      </c>
      <c r="W35" s="54"/>
    </row>
    <row r="36" spans="1:23" s="19" customFormat="1" ht="17.45" customHeight="1">
      <c r="A36" s="24">
        <f>'विद्य्र्थ्याची माहिती'!A36</f>
        <v>27</v>
      </c>
      <c r="B36" s="25">
        <f>'विद्य्र्थ्याची माहिती'!B36</f>
        <v>0</v>
      </c>
      <c r="C36" s="33">
        <f>प्र.भाषा!E36</f>
        <v>0</v>
      </c>
      <c r="D36" s="33">
        <f>'व्दि.or संयुक्त भा'!E36</f>
        <v>0</v>
      </c>
      <c r="E36" s="33">
        <f>'तृ. भाषा'!E36</f>
        <v>0</v>
      </c>
      <c r="F36" s="33">
        <f>गणित!G36</f>
        <v>0</v>
      </c>
      <c r="G36" s="33">
        <f>'विज्ञान '!G36</f>
        <v>0</v>
      </c>
      <c r="H36" s="44">
        <f>NSQF!H36</f>
        <v>34</v>
      </c>
      <c r="I36" s="33">
        <f t="shared" si="6"/>
        <v>34</v>
      </c>
      <c r="J36" s="49">
        <f t="shared" si="0"/>
        <v>5.67</v>
      </c>
      <c r="K36" s="50" t="e">
        <f>RANK(J36,$J$10:$J$139,0)+COUNTIF($J$10:J36,J36)-1</f>
        <v>#REF!</v>
      </c>
      <c r="L36" s="44" t="str">
        <f t="shared" si="1"/>
        <v>D</v>
      </c>
      <c r="M36" s="44" t="str">
        <f t="shared" si="2"/>
        <v>D</v>
      </c>
      <c r="N36" s="44" t="str">
        <f t="shared" si="3"/>
        <v>D</v>
      </c>
      <c r="O36" s="33">
        <f t="shared" si="7"/>
        <v>6</v>
      </c>
      <c r="P36" s="42" t="str">
        <f t="shared" si="4"/>
        <v>F6</v>
      </c>
      <c r="Q36" s="12">
        <f>'आ.शा.शिक्षण'!H36</f>
        <v>0</v>
      </c>
      <c r="R36" s="33" t="str">
        <f t="shared" si="8"/>
        <v>D</v>
      </c>
      <c r="S36" s="12">
        <f>जलसुरक्षा!J36</f>
        <v>0</v>
      </c>
      <c r="T36" s="58" t="str">
        <f t="shared" si="5"/>
        <v>D</v>
      </c>
      <c r="U36" s="12">
        <f>संरक्षणशास्र!E36</f>
        <v>0</v>
      </c>
      <c r="V36" s="33" t="str">
        <f t="shared" si="9"/>
        <v>D</v>
      </c>
      <c r="W36" s="54"/>
    </row>
    <row r="37" spans="1:23" s="19" customFormat="1" ht="17.45" customHeight="1">
      <c r="A37" s="24">
        <f>'विद्य्र्थ्याची माहिती'!A37</f>
        <v>28</v>
      </c>
      <c r="B37" s="25">
        <f>'विद्य्र्थ्याची माहिती'!B37</f>
        <v>0</v>
      </c>
      <c r="C37" s="33">
        <f>प्र.भाषा!E37</f>
        <v>0</v>
      </c>
      <c r="D37" s="33">
        <f>'व्दि.or संयुक्त भा'!E37</f>
        <v>0</v>
      </c>
      <c r="E37" s="33">
        <f>'तृ. भाषा'!E37</f>
        <v>0</v>
      </c>
      <c r="F37" s="33">
        <f>गणित!G37</f>
        <v>0</v>
      </c>
      <c r="G37" s="33">
        <f>'विज्ञान '!G37</f>
        <v>0</v>
      </c>
      <c r="H37" s="44">
        <f>NSQF!H37</f>
        <v>34</v>
      </c>
      <c r="I37" s="33">
        <f t="shared" si="6"/>
        <v>34</v>
      </c>
      <c r="J37" s="49">
        <f t="shared" si="0"/>
        <v>5.67</v>
      </c>
      <c r="K37" s="50" t="e">
        <f>RANK(J37,$J$10:$J$139,0)+COUNTIF($J$10:J37,J37)-1</f>
        <v>#REF!</v>
      </c>
      <c r="L37" s="44" t="str">
        <f t="shared" si="1"/>
        <v>D</v>
      </c>
      <c r="M37" s="44" t="str">
        <f t="shared" si="2"/>
        <v>D</v>
      </c>
      <c r="N37" s="44" t="str">
        <f t="shared" si="3"/>
        <v>D</v>
      </c>
      <c r="O37" s="33">
        <f t="shared" si="7"/>
        <v>6</v>
      </c>
      <c r="P37" s="42" t="str">
        <f t="shared" si="4"/>
        <v>F6</v>
      </c>
      <c r="Q37" s="12">
        <f>'आ.शा.शिक्षण'!H37</f>
        <v>0</v>
      </c>
      <c r="R37" s="33" t="str">
        <f t="shared" si="8"/>
        <v>D</v>
      </c>
      <c r="S37" s="12">
        <f>जलसुरक्षा!J37</f>
        <v>0</v>
      </c>
      <c r="T37" s="58" t="str">
        <f t="shared" si="5"/>
        <v>D</v>
      </c>
      <c r="U37" s="12">
        <f>संरक्षणशास्र!E37</f>
        <v>0</v>
      </c>
      <c r="V37" s="33" t="str">
        <f t="shared" si="9"/>
        <v>D</v>
      </c>
      <c r="W37" s="54"/>
    </row>
    <row r="38" spans="1:23" s="19" customFormat="1" ht="17.45" customHeight="1">
      <c r="A38" s="24">
        <f>'विद्य्र्थ्याची माहिती'!A38</f>
        <v>29</v>
      </c>
      <c r="B38" s="25">
        <f>'विद्य्र्थ्याची माहिती'!B38</f>
        <v>0</v>
      </c>
      <c r="C38" s="33">
        <f>प्र.भाषा!E38</f>
        <v>0</v>
      </c>
      <c r="D38" s="33">
        <f>'व्दि.or संयुक्त भा'!E38</f>
        <v>0</v>
      </c>
      <c r="E38" s="33">
        <f>'तृ. भाषा'!E38</f>
        <v>0</v>
      </c>
      <c r="F38" s="33">
        <f>गणित!G38</f>
        <v>0</v>
      </c>
      <c r="G38" s="33">
        <f>'विज्ञान '!G38</f>
        <v>0</v>
      </c>
      <c r="H38" s="44">
        <f>NSQF!H38</f>
        <v>35</v>
      </c>
      <c r="I38" s="33">
        <f t="shared" si="6"/>
        <v>35</v>
      </c>
      <c r="J38" s="49">
        <f t="shared" si="0"/>
        <v>5.83</v>
      </c>
      <c r="K38" s="50" t="e">
        <f>RANK(J38,$J$10:$J$139,0)+COUNTIF($J$10:J38,J38)-1</f>
        <v>#REF!</v>
      </c>
      <c r="L38" s="44" t="str">
        <f t="shared" si="1"/>
        <v>D</v>
      </c>
      <c r="M38" s="44" t="str">
        <f t="shared" si="2"/>
        <v>D</v>
      </c>
      <c r="N38" s="44" t="str">
        <f t="shared" si="3"/>
        <v>D</v>
      </c>
      <c r="O38" s="33">
        <f t="shared" si="7"/>
        <v>5</v>
      </c>
      <c r="P38" s="42" t="str">
        <f t="shared" si="4"/>
        <v>F5</v>
      </c>
      <c r="Q38" s="12">
        <f>'आ.शा.शिक्षण'!H38</f>
        <v>0</v>
      </c>
      <c r="R38" s="33" t="str">
        <f t="shared" si="8"/>
        <v>D</v>
      </c>
      <c r="S38" s="12">
        <f>जलसुरक्षा!J38</f>
        <v>0</v>
      </c>
      <c r="T38" s="58" t="str">
        <f t="shared" si="5"/>
        <v>D</v>
      </c>
      <c r="U38" s="12">
        <f>संरक्षणशास्र!E38</f>
        <v>0</v>
      </c>
      <c r="V38" s="33" t="str">
        <f t="shared" si="9"/>
        <v>D</v>
      </c>
      <c r="W38" s="54"/>
    </row>
    <row r="39" spans="1:23" s="19" customFormat="1" ht="17.45" customHeight="1">
      <c r="A39" s="24">
        <f>'विद्य्र्थ्याची माहिती'!A39</f>
        <v>30</v>
      </c>
      <c r="B39" s="25">
        <f>'विद्य्र्थ्याची माहिती'!B39</f>
        <v>0</v>
      </c>
      <c r="C39" s="33">
        <f>प्र.भाषा!E39</f>
        <v>0</v>
      </c>
      <c r="D39" s="33">
        <f>'व्दि.or संयुक्त भा'!E39</f>
        <v>0</v>
      </c>
      <c r="E39" s="33">
        <f>'तृ. भाषा'!E39</f>
        <v>0</v>
      </c>
      <c r="F39" s="33">
        <f>गणित!G39</f>
        <v>0</v>
      </c>
      <c r="G39" s="33">
        <f>'विज्ञान '!G39</f>
        <v>0</v>
      </c>
      <c r="H39" s="44">
        <f>NSQF!H39</f>
        <v>35</v>
      </c>
      <c r="I39" s="33">
        <f t="shared" si="6"/>
        <v>35</v>
      </c>
      <c r="J39" s="49">
        <f t="shared" si="0"/>
        <v>5.83</v>
      </c>
      <c r="K39" s="50" t="e">
        <f>RANK(J39,$J$10:$J$139,0)+COUNTIF($J$10:J39,J39)-1</f>
        <v>#REF!</v>
      </c>
      <c r="L39" s="44" t="str">
        <f t="shared" si="1"/>
        <v>D</v>
      </c>
      <c r="M39" s="44" t="str">
        <f t="shared" si="2"/>
        <v>D</v>
      </c>
      <c r="N39" s="44" t="str">
        <f t="shared" si="3"/>
        <v>D</v>
      </c>
      <c r="O39" s="33">
        <f t="shared" si="7"/>
        <v>5</v>
      </c>
      <c r="P39" s="42" t="str">
        <f t="shared" si="4"/>
        <v>F5</v>
      </c>
      <c r="Q39" s="12">
        <f>'आ.शा.शिक्षण'!H39</f>
        <v>0</v>
      </c>
      <c r="R39" s="33" t="str">
        <f t="shared" si="8"/>
        <v>D</v>
      </c>
      <c r="S39" s="12">
        <f>जलसुरक्षा!J39</f>
        <v>0</v>
      </c>
      <c r="T39" s="58" t="str">
        <f t="shared" si="5"/>
        <v>D</v>
      </c>
      <c r="U39" s="12">
        <f>संरक्षणशास्र!E39</f>
        <v>0</v>
      </c>
      <c r="V39" s="33" t="str">
        <f t="shared" si="9"/>
        <v>D</v>
      </c>
      <c r="W39" s="54"/>
    </row>
    <row r="40" spans="1:23" s="19" customFormat="1" ht="17.45" customHeight="1">
      <c r="A40" s="24">
        <f>'विद्य्र्थ्याची माहिती'!A40</f>
        <v>31</v>
      </c>
      <c r="B40" s="25">
        <f>'विद्य्र्थ्याची माहिती'!B40</f>
        <v>0</v>
      </c>
      <c r="C40" s="33">
        <f>प्र.भाषा!E40</f>
        <v>0</v>
      </c>
      <c r="D40" s="33">
        <f>'व्दि.or संयुक्त भा'!E40</f>
        <v>0</v>
      </c>
      <c r="E40" s="33">
        <f>'तृ. भाषा'!E40</f>
        <v>0</v>
      </c>
      <c r="F40" s="33">
        <f>गणित!G40</f>
        <v>0</v>
      </c>
      <c r="G40" s="33">
        <f>'विज्ञान '!G40</f>
        <v>0</v>
      </c>
      <c r="H40" s="44">
        <f>NSQF!H40</f>
        <v>35</v>
      </c>
      <c r="I40" s="33">
        <f t="shared" si="6"/>
        <v>35</v>
      </c>
      <c r="J40" s="49">
        <f t="shared" si="0"/>
        <v>5.83</v>
      </c>
      <c r="K40" s="50" t="e">
        <f>RANK(J40,$J$10:$J$139,0)+COUNTIF($J$10:J40,J40)-1</f>
        <v>#REF!</v>
      </c>
      <c r="L40" s="44" t="str">
        <f t="shared" si="1"/>
        <v>D</v>
      </c>
      <c r="M40" s="44" t="str">
        <f t="shared" si="2"/>
        <v>D</v>
      </c>
      <c r="N40" s="44" t="str">
        <f t="shared" si="3"/>
        <v>D</v>
      </c>
      <c r="O40" s="33">
        <f t="shared" si="7"/>
        <v>5</v>
      </c>
      <c r="P40" s="42" t="str">
        <f t="shared" si="4"/>
        <v>F5</v>
      </c>
      <c r="Q40" s="12">
        <f>'आ.शा.शिक्षण'!H40</f>
        <v>0</v>
      </c>
      <c r="R40" s="33" t="str">
        <f t="shared" si="8"/>
        <v>D</v>
      </c>
      <c r="S40" s="12">
        <f>जलसुरक्षा!J40</f>
        <v>0</v>
      </c>
      <c r="T40" s="58" t="str">
        <f t="shared" si="5"/>
        <v>D</v>
      </c>
      <c r="U40" s="12">
        <f>संरक्षणशास्र!E40</f>
        <v>0</v>
      </c>
      <c r="V40" s="33" t="str">
        <f t="shared" si="9"/>
        <v>D</v>
      </c>
      <c r="W40" s="54"/>
    </row>
    <row r="41" spans="1:23" s="19" customFormat="1" ht="17.45" customHeight="1">
      <c r="A41" s="24">
        <f>'विद्य्र्थ्याची माहिती'!A41</f>
        <v>32</v>
      </c>
      <c r="B41" s="25">
        <f>'विद्य्र्थ्याची माहिती'!B41</f>
        <v>0</v>
      </c>
      <c r="C41" s="33">
        <f>प्र.भाषा!E41</f>
        <v>0</v>
      </c>
      <c r="D41" s="33">
        <f>'व्दि.or संयुक्त भा'!E41</f>
        <v>0</v>
      </c>
      <c r="E41" s="33">
        <f>'तृ. भाषा'!E41</f>
        <v>0</v>
      </c>
      <c r="F41" s="33">
        <f>गणित!G41</f>
        <v>0</v>
      </c>
      <c r="G41" s="33">
        <f>'विज्ञान '!G41</f>
        <v>0</v>
      </c>
      <c r="H41" s="44">
        <f>NSQF!H41</f>
        <v>36</v>
      </c>
      <c r="I41" s="33">
        <f t="shared" si="6"/>
        <v>36</v>
      </c>
      <c r="J41" s="49">
        <f t="shared" si="0"/>
        <v>6</v>
      </c>
      <c r="K41" s="50" t="e">
        <f>RANK(J41,$J$10:$J$139,0)+COUNTIF($J$10:J41,J41)-1</f>
        <v>#REF!</v>
      </c>
      <c r="L41" s="44" t="str">
        <f t="shared" si="1"/>
        <v>D</v>
      </c>
      <c r="M41" s="44" t="str">
        <f t="shared" si="2"/>
        <v>D</v>
      </c>
      <c r="N41" s="44" t="str">
        <f t="shared" si="3"/>
        <v>D</v>
      </c>
      <c r="O41" s="33">
        <f t="shared" si="7"/>
        <v>5</v>
      </c>
      <c r="P41" s="42" t="str">
        <f t="shared" si="4"/>
        <v>F5</v>
      </c>
      <c r="Q41" s="12">
        <f>'आ.शा.शिक्षण'!H41</f>
        <v>0</v>
      </c>
      <c r="R41" s="33" t="str">
        <f t="shared" si="8"/>
        <v>D</v>
      </c>
      <c r="S41" s="12">
        <f>जलसुरक्षा!J41</f>
        <v>0</v>
      </c>
      <c r="T41" s="58" t="str">
        <f t="shared" si="5"/>
        <v>D</v>
      </c>
      <c r="U41" s="12">
        <f>संरक्षणशास्र!E41</f>
        <v>0</v>
      </c>
      <c r="V41" s="33" t="str">
        <f t="shared" si="9"/>
        <v>D</v>
      </c>
      <c r="W41" s="54"/>
    </row>
    <row r="42" spans="1:23" s="19" customFormat="1" ht="17.45" customHeight="1">
      <c r="A42" s="24">
        <f>'विद्य्र्थ्याची माहिती'!A42</f>
        <v>33</v>
      </c>
      <c r="B42" s="25">
        <f>'विद्य्र्थ्याची माहिती'!B42</f>
        <v>0</v>
      </c>
      <c r="C42" s="33">
        <f>प्र.भाषा!E42</f>
        <v>0</v>
      </c>
      <c r="D42" s="33">
        <f>'व्दि.or संयुक्त भा'!E42</f>
        <v>0</v>
      </c>
      <c r="E42" s="33">
        <f>'तृ. भाषा'!E42</f>
        <v>0</v>
      </c>
      <c r="F42" s="33">
        <f>गणित!G42</f>
        <v>0</v>
      </c>
      <c r="G42" s="33">
        <f>'विज्ञान '!G42</f>
        <v>0</v>
      </c>
      <c r="H42" s="44">
        <f>NSQF!H42</f>
        <v>36</v>
      </c>
      <c r="I42" s="33">
        <f t="shared" si="6"/>
        <v>36</v>
      </c>
      <c r="J42" s="49">
        <f t="shared" si="0"/>
        <v>6</v>
      </c>
      <c r="K42" s="50" t="e">
        <f>RANK(J42,$J$10:$J$139,0)+COUNTIF($J$10:J42,J42)-1</f>
        <v>#REF!</v>
      </c>
      <c r="L42" s="44" t="str">
        <f t="shared" si="1"/>
        <v>D</v>
      </c>
      <c r="M42" s="44" t="str">
        <f t="shared" si="2"/>
        <v>D</v>
      </c>
      <c r="N42" s="44" t="str">
        <f t="shared" si="3"/>
        <v>D</v>
      </c>
      <c r="O42" s="33">
        <f t="shared" si="7"/>
        <v>5</v>
      </c>
      <c r="P42" s="42" t="str">
        <f t="shared" si="4"/>
        <v>F5</v>
      </c>
      <c r="Q42" s="12">
        <f>'आ.शा.शिक्षण'!H42</f>
        <v>0</v>
      </c>
      <c r="R42" s="33" t="str">
        <f t="shared" si="8"/>
        <v>D</v>
      </c>
      <c r="S42" s="12">
        <f>जलसुरक्षा!J42</f>
        <v>0</v>
      </c>
      <c r="T42" s="58" t="str">
        <f t="shared" si="5"/>
        <v>D</v>
      </c>
      <c r="U42" s="12">
        <f>संरक्षणशास्र!E42</f>
        <v>0</v>
      </c>
      <c r="V42" s="33" t="str">
        <f t="shared" si="9"/>
        <v>D</v>
      </c>
      <c r="W42" s="54"/>
    </row>
    <row r="43" spans="1:23" s="19" customFormat="1" ht="17.45" customHeight="1">
      <c r="A43" s="24">
        <f>'विद्य्र्थ्याची माहिती'!A43</f>
        <v>34</v>
      </c>
      <c r="B43" s="25">
        <f>'विद्य्र्थ्याची माहिती'!B43</f>
        <v>0</v>
      </c>
      <c r="C43" s="33">
        <f>प्र.भाषा!E43</f>
        <v>0</v>
      </c>
      <c r="D43" s="33">
        <f>'व्दि.or संयुक्त भा'!E43</f>
        <v>0</v>
      </c>
      <c r="E43" s="33">
        <f>'तृ. भाषा'!E43</f>
        <v>0</v>
      </c>
      <c r="F43" s="33">
        <f>गणित!G43</f>
        <v>0</v>
      </c>
      <c r="G43" s="33">
        <f>'विज्ञान '!G43</f>
        <v>0</v>
      </c>
      <c r="H43" s="44">
        <f>NSQF!H43</f>
        <v>37</v>
      </c>
      <c r="I43" s="33">
        <f t="shared" si="6"/>
        <v>37</v>
      </c>
      <c r="J43" s="49">
        <f t="shared" si="0"/>
        <v>6.17</v>
      </c>
      <c r="K43" s="50" t="e">
        <f>RANK(J43,$J$10:$J$139,0)+COUNTIF($J$10:J43,J43)-1</f>
        <v>#REF!</v>
      </c>
      <c r="L43" s="44" t="str">
        <f t="shared" si="1"/>
        <v>D</v>
      </c>
      <c r="M43" s="44" t="str">
        <f t="shared" si="2"/>
        <v>D</v>
      </c>
      <c r="N43" s="44" t="str">
        <f t="shared" si="3"/>
        <v>D</v>
      </c>
      <c r="O43" s="33">
        <f t="shared" si="7"/>
        <v>5</v>
      </c>
      <c r="P43" s="42" t="str">
        <f t="shared" si="4"/>
        <v>F5</v>
      </c>
      <c r="Q43" s="12">
        <f>'आ.शा.शिक्षण'!H43</f>
        <v>0</v>
      </c>
      <c r="R43" s="33" t="str">
        <f t="shared" si="8"/>
        <v>D</v>
      </c>
      <c r="S43" s="12">
        <f>जलसुरक्षा!J43</f>
        <v>0</v>
      </c>
      <c r="T43" s="58" t="str">
        <f t="shared" si="5"/>
        <v>D</v>
      </c>
      <c r="U43" s="12">
        <f>संरक्षणशास्र!E43</f>
        <v>0</v>
      </c>
      <c r="V43" s="33" t="str">
        <f t="shared" si="9"/>
        <v>D</v>
      </c>
      <c r="W43" s="54"/>
    </row>
    <row r="44" spans="1:23" s="19" customFormat="1" ht="17.45" customHeight="1">
      <c r="A44" s="24">
        <f>'विद्य्र्थ्याची माहिती'!A44</f>
        <v>35</v>
      </c>
      <c r="B44" s="25">
        <f>'विद्य्र्थ्याची माहिती'!B44</f>
        <v>0</v>
      </c>
      <c r="C44" s="33">
        <f>प्र.भाषा!E44</f>
        <v>0</v>
      </c>
      <c r="D44" s="33">
        <f>'व्दि.or संयुक्त भा'!E44</f>
        <v>0</v>
      </c>
      <c r="E44" s="33">
        <f>'तृ. भाषा'!E44</f>
        <v>0</v>
      </c>
      <c r="F44" s="33">
        <f>गणित!G44</f>
        <v>0</v>
      </c>
      <c r="G44" s="33">
        <f>'विज्ञान '!G44</f>
        <v>0</v>
      </c>
      <c r="H44" s="44">
        <f>NSQF!H44</f>
        <v>37</v>
      </c>
      <c r="I44" s="33">
        <f t="shared" si="6"/>
        <v>37</v>
      </c>
      <c r="J44" s="49">
        <f t="shared" si="0"/>
        <v>6.17</v>
      </c>
      <c r="K44" s="50" t="e">
        <f>RANK(J44,$J$10:$J$139,0)+COUNTIF($J$10:J44,J44)-1</f>
        <v>#REF!</v>
      </c>
      <c r="L44" s="44" t="str">
        <f t="shared" si="1"/>
        <v>D</v>
      </c>
      <c r="M44" s="44" t="str">
        <f t="shared" si="2"/>
        <v>D</v>
      </c>
      <c r="N44" s="44" t="str">
        <f t="shared" si="3"/>
        <v>D</v>
      </c>
      <c r="O44" s="33">
        <f t="shared" si="7"/>
        <v>5</v>
      </c>
      <c r="P44" s="42" t="str">
        <f t="shared" si="4"/>
        <v>F5</v>
      </c>
      <c r="Q44" s="12">
        <f>'आ.शा.शिक्षण'!H44</f>
        <v>0</v>
      </c>
      <c r="R44" s="33" t="str">
        <f t="shared" si="8"/>
        <v>D</v>
      </c>
      <c r="S44" s="12">
        <f>जलसुरक्षा!J44</f>
        <v>0</v>
      </c>
      <c r="T44" s="58" t="str">
        <f t="shared" si="5"/>
        <v>D</v>
      </c>
      <c r="U44" s="12">
        <f>संरक्षणशास्र!E44</f>
        <v>0</v>
      </c>
      <c r="V44" s="33" t="str">
        <f t="shared" si="9"/>
        <v>D</v>
      </c>
      <c r="W44" s="54"/>
    </row>
    <row r="45" spans="1:23" s="19" customFormat="1" ht="17.45" customHeight="1">
      <c r="A45" s="24">
        <f>'विद्य्र्थ्याची माहिती'!A45</f>
        <v>36</v>
      </c>
      <c r="B45" s="25">
        <f>'विद्य्र्थ्याची माहिती'!B45</f>
        <v>0</v>
      </c>
      <c r="C45" s="33">
        <f>प्र.भाषा!E45</f>
        <v>0</v>
      </c>
      <c r="D45" s="33">
        <f>'व्दि.or संयुक्त भा'!E45</f>
        <v>0</v>
      </c>
      <c r="E45" s="33">
        <f>'तृ. भाषा'!E45</f>
        <v>0</v>
      </c>
      <c r="F45" s="33">
        <f>गणित!G45</f>
        <v>0</v>
      </c>
      <c r="G45" s="33">
        <f>'विज्ञान '!G45</f>
        <v>0</v>
      </c>
      <c r="H45" s="44">
        <f>NSQF!H45</f>
        <v>37</v>
      </c>
      <c r="I45" s="33">
        <f t="shared" si="6"/>
        <v>37</v>
      </c>
      <c r="J45" s="49">
        <f t="shared" si="0"/>
        <v>6.17</v>
      </c>
      <c r="K45" s="50" t="e">
        <f>RANK(J45,$J$10:$J$139,0)+COUNTIF($J$10:J45,J45)-1</f>
        <v>#REF!</v>
      </c>
      <c r="L45" s="44" t="str">
        <f t="shared" si="1"/>
        <v>D</v>
      </c>
      <c r="M45" s="44" t="str">
        <f t="shared" si="2"/>
        <v>D</v>
      </c>
      <c r="N45" s="44" t="str">
        <f t="shared" si="3"/>
        <v>D</v>
      </c>
      <c r="O45" s="33">
        <f t="shared" si="7"/>
        <v>5</v>
      </c>
      <c r="P45" s="42" t="str">
        <f t="shared" si="4"/>
        <v>F5</v>
      </c>
      <c r="Q45" s="12">
        <f>'आ.शा.शिक्षण'!H45</f>
        <v>0</v>
      </c>
      <c r="R45" s="33" t="str">
        <f t="shared" si="8"/>
        <v>D</v>
      </c>
      <c r="S45" s="12">
        <f>जलसुरक्षा!J45</f>
        <v>0</v>
      </c>
      <c r="T45" s="58" t="str">
        <f t="shared" si="5"/>
        <v>D</v>
      </c>
      <c r="U45" s="12">
        <f>संरक्षणशास्र!E45</f>
        <v>0</v>
      </c>
      <c r="V45" s="33" t="str">
        <f t="shared" si="9"/>
        <v>D</v>
      </c>
      <c r="W45" s="54"/>
    </row>
    <row r="46" spans="1:23" s="19" customFormat="1" ht="17.45" customHeight="1">
      <c r="A46" s="24">
        <f>'विद्य्र्थ्याची माहिती'!A46</f>
        <v>37</v>
      </c>
      <c r="B46" s="25">
        <f>'विद्य्र्थ्याची माहिती'!B46</f>
        <v>0</v>
      </c>
      <c r="C46" s="33">
        <f>प्र.भाषा!E46</f>
        <v>0</v>
      </c>
      <c r="D46" s="33">
        <f>'व्दि.or संयुक्त भा'!E46</f>
        <v>0</v>
      </c>
      <c r="E46" s="33">
        <f>'तृ. भाषा'!E46</f>
        <v>0</v>
      </c>
      <c r="F46" s="33">
        <f>गणित!G46</f>
        <v>0</v>
      </c>
      <c r="G46" s="33">
        <f>'विज्ञान '!G46</f>
        <v>0</v>
      </c>
      <c r="H46" s="44">
        <f>NSQF!H46</f>
        <v>38</v>
      </c>
      <c r="I46" s="33">
        <f t="shared" si="6"/>
        <v>38</v>
      </c>
      <c r="J46" s="49">
        <f t="shared" si="0"/>
        <v>6.33</v>
      </c>
      <c r="K46" s="50" t="e">
        <f>RANK(J46,$J$10:$J$139,0)+COUNTIF($J$10:J46,J46)-1</f>
        <v>#REF!</v>
      </c>
      <c r="L46" s="44" t="str">
        <f t="shared" si="1"/>
        <v>D</v>
      </c>
      <c r="M46" s="44" t="str">
        <f t="shared" si="2"/>
        <v>D</v>
      </c>
      <c r="N46" s="44" t="str">
        <f t="shared" si="3"/>
        <v>D</v>
      </c>
      <c r="O46" s="33">
        <f t="shared" si="7"/>
        <v>5</v>
      </c>
      <c r="P46" s="42" t="str">
        <f t="shared" si="4"/>
        <v>F5</v>
      </c>
      <c r="Q46" s="12">
        <f>'आ.शा.शिक्षण'!H46</f>
        <v>0</v>
      </c>
      <c r="R46" s="33" t="str">
        <f t="shared" si="8"/>
        <v>D</v>
      </c>
      <c r="S46" s="12">
        <f>जलसुरक्षा!J46</f>
        <v>0</v>
      </c>
      <c r="T46" s="58" t="str">
        <f t="shared" si="5"/>
        <v>D</v>
      </c>
      <c r="U46" s="12">
        <f>संरक्षणशास्र!E46</f>
        <v>0</v>
      </c>
      <c r="V46" s="33" t="str">
        <f t="shared" si="9"/>
        <v>D</v>
      </c>
      <c r="W46" s="54"/>
    </row>
    <row r="47" spans="1:23" s="19" customFormat="1" ht="17.45" customHeight="1">
      <c r="A47" s="24">
        <f>'विद्य्र्थ्याची माहिती'!A47</f>
        <v>38</v>
      </c>
      <c r="B47" s="25">
        <f>'विद्य्र्थ्याची माहिती'!B47</f>
        <v>0</v>
      </c>
      <c r="C47" s="33">
        <f>प्र.भाषा!E47</f>
        <v>0</v>
      </c>
      <c r="D47" s="33">
        <f>'व्दि.or संयुक्त भा'!E47</f>
        <v>0</v>
      </c>
      <c r="E47" s="33">
        <f>'तृ. भाषा'!E47</f>
        <v>0</v>
      </c>
      <c r="F47" s="33">
        <f>गणित!G47</f>
        <v>0</v>
      </c>
      <c r="G47" s="33">
        <f>'विज्ञान '!G47</f>
        <v>0</v>
      </c>
      <c r="H47" s="44">
        <f>NSQF!H47</f>
        <v>38</v>
      </c>
      <c r="I47" s="33">
        <f t="shared" si="6"/>
        <v>38</v>
      </c>
      <c r="J47" s="49">
        <f t="shared" si="0"/>
        <v>6.33</v>
      </c>
      <c r="K47" s="50" t="e">
        <f>RANK(J47,$J$10:$J$139,0)+COUNTIF($J$10:J47,J47)-1</f>
        <v>#REF!</v>
      </c>
      <c r="L47" s="44" t="str">
        <f t="shared" si="1"/>
        <v>D</v>
      </c>
      <c r="M47" s="44" t="str">
        <f t="shared" si="2"/>
        <v>D</v>
      </c>
      <c r="N47" s="44" t="str">
        <f t="shared" si="3"/>
        <v>D</v>
      </c>
      <c r="O47" s="33">
        <f t="shared" si="7"/>
        <v>5</v>
      </c>
      <c r="P47" s="42" t="str">
        <f t="shared" si="4"/>
        <v>F5</v>
      </c>
      <c r="Q47" s="12">
        <f>'आ.शा.शिक्षण'!H47</f>
        <v>0</v>
      </c>
      <c r="R47" s="33" t="str">
        <f t="shared" si="8"/>
        <v>D</v>
      </c>
      <c r="S47" s="12">
        <f>जलसुरक्षा!J47</f>
        <v>0</v>
      </c>
      <c r="T47" s="58" t="str">
        <f t="shared" si="5"/>
        <v>D</v>
      </c>
      <c r="U47" s="12">
        <f>संरक्षणशास्र!E47</f>
        <v>0</v>
      </c>
      <c r="V47" s="33" t="str">
        <f t="shared" si="9"/>
        <v>D</v>
      </c>
      <c r="W47" s="54"/>
    </row>
    <row r="48" spans="1:23" s="19" customFormat="1" ht="17.45" customHeight="1">
      <c r="A48" s="24">
        <f>'विद्य्र्थ्याची माहिती'!A48</f>
        <v>39</v>
      </c>
      <c r="B48" s="25">
        <f>'विद्य्र्थ्याची माहिती'!B48</f>
        <v>0</v>
      </c>
      <c r="C48" s="33">
        <f>प्र.भाषा!E48</f>
        <v>0</v>
      </c>
      <c r="D48" s="33">
        <f>'व्दि.or संयुक्त भा'!E48</f>
        <v>0</v>
      </c>
      <c r="E48" s="33">
        <f>'तृ. भाषा'!E48</f>
        <v>0</v>
      </c>
      <c r="F48" s="33">
        <f>गणित!G48</f>
        <v>0</v>
      </c>
      <c r="G48" s="33">
        <f>'विज्ञान '!G48</f>
        <v>0</v>
      </c>
      <c r="H48" s="44">
        <f>NSQF!H48</f>
        <v>38</v>
      </c>
      <c r="I48" s="33">
        <f t="shared" si="6"/>
        <v>38</v>
      </c>
      <c r="J48" s="49">
        <f t="shared" si="0"/>
        <v>6.33</v>
      </c>
      <c r="K48" s="50" t="e">
        <f>RANK(J48,$J$10:$J$139,0)+COUNTIF($J$10:J48,J48)-1</f>
        <v>#REF!</v>
      </c>
      <c r="L48" s="44" t="str">
        <f t="shared" si="1"/>
        <v>D</v>
      </c>
      <c r="M48" s="44" t="str">
        <f t="shared" si="2"/>
        <v>D</v>
      </c>
      <c r="N48" s="44" t="str">
        <f t="shared" si="3"/>
        <v>D</v>
      </c>
      <c r="O48" s="33">
        <f t="shared" si="7"/>
        <v>5</v>
      </c>
      <c r="P48" s="42" t="str">
        <f t="shared" si="4"/>
        <v>F5</v>
      </c>
      <c r="Q48" s="12">
        <f>'आ.शा.शिक्षण'!H48</f>
        <v>0</v>
      </c>
      <c r="R48" s="33" t="str">
        <f t="shared" si="8"/>
        <v>D</v>
      </c>
      <c r="S48" s="12">
        <f>जलसुरक्षा!J48</f>
        <v>0</v>
      </c>
      <c r="T48" s="58" t="str">
        <f t="shared" si="5"/>
        <v>D</v>
      </c>
      <c r="U48" s="12">
        <f>संरक्षणशास्र!E48</f>
        <v>0</v>
      </c>
      <c r="V48" s="33" t="str">
        <f t="shared" si="9"/>
        <v>D</v>
      </c>
      <c r="W48" s="54"/>
    </row>
    <row r="49" spans="1:23" s="19" customFormat="1" ht="17.45" customHeight="1">
      <c r="A49" s="24">
        <f>'विद्य्र्थ्याची माहिती'!A49</f>
        <v>40</v>
      </c>
      <c r="B49" s="25">
        <f>'विद्य्र्थ्याची माहिती'!B49</f>
        <v>0</v>
      </c>
      <c r="C49" s="33">
        <f>प्र.भाषा!E49</f>
        <v>0</v>
      </c>
      <c r="D49" s="33">
        <f>'व्दि.or संयुक्त भा'!E49</f>
        <v>0</v>
      </c>
      <c r="E49" s="33">
        <f>'तृ. भाषा'!E49</f>
        <v>0</v>
      </c>
      <c r="F49" s="33">
        <f>गणित!G49</f>
        <v>0</v>
      </c>
      <c r="G49" s="33">
        <f>'विज्ञान '!G49</f>
        <v>0</v>
      </c>
      <c r="H49" s="44">
        <f>NSQF!H49</f>
        <v>39</v>
      </c>
      <c r="I49" s="33">
        <f t="shared" si="6"/>
        <v>39</v>
      </c>
      <c r="J49" s="49">
        <f t="shared" si="0"/>
        <v>6.5</v>
      </c>
      <c r="K49" s="50" t="e">
        <f>RANK(J49,$J$10:$J$139,0)+COUNTIF($J$10:J49,J49)-1</f>
        <v>#REF!</v>
      </c>
      <c r="L49" s="44" t="str">
        <f t="shared" si="1"/>
        <v>D</v>
      </c>
      <c r="M49" s="44" t="str">
        <f t="shared" si="2"/>
        <v>D</v>
      </c>
      <c r="N49" s="44" t="str">
        <f t="shared" si="3"/>
        <v>D</v>
      </c>
      <c r="O49" s="33">
        <f t="shared" si="7"/>
        <v>5</v>
      </c>
      <c r="P49" s="42" t="str">
        <f t="shared" si="4"/>
        <v>F5</v>
      </c>
      <c r="Q49" s="12">
        <f>'आ.शा.शिक्षण'!H49</f>
        <v>0</v>
      </c>
      <c r="R49" s="33" t="str">
        <f t="shared" si="8"/>
        <v>D</v>
      </c>
      <c r="S49" s="12">
        <f>जलसुरक्षा!J49</f>
        <v>0</v>
      </c>
      <c r="T49" s="58" t="str">
        <f t="shared" si="5"/>
        <v>D</v>
      </c>
      <c r="U49" s="12">
        <f>संरक्षणशास्र!E49</f>
        <v>0</v>
      </c>
      <c r="V49" s="33" t="str">
        <f t="shared" si="9"/>
        <v>D</v>
      </c>
      <c r="W49" s="54"/>
    </row>
    <row r="50" spans="1:23" s="19" customFormat="1" ht="17.45" customHeight="1">
      <c r="A50" s="24">
        <f>'विद्य्र्थ्याची माहिती'!A50</f>
        <v>41</v>
      </c>
      <c r="B50" s="25">
        <f>'विद्य्र्थ्याची माहिती'!B50</f>
        <v>0</v>
      </c>
      <c r="C50" s="33">
        <f>प्र.भाषा!E50</f>
        <v>0</v>
      </c>
      <c r="D50" s="33">
        <f>'व्दि.or संयुक्त भा'!E50</f>
        <v>0</v>
      </c>
      <c r="E50" s="33">
        <f>'तृ. भाषा'!E50</f>
        <v>0</v>
      </c>
      <c r="F50" s="33">
        <f>गणित!G50</f>
        <v>0</v>
      </c>
      <c r="G50" s="33">
        <f>'विज्ञान '!G50</f>
        <v>0</v>
      </c>
      <c r="H50" s="44">
        <f>NSQF!H50</f>
        <v>39</v>
      </c>
      <c r="I50" s="33">
        <f t="shared" si="6"/>
        <v>39</v>
      </c>
      <c r="J50" s="49">
        <f t="shared" si="0"/>
        <v>6.5</v>
      </c>
      <c r="K50" s="50" t="e">
        <f>RANK(J50,$J$10:$J$139,0)+COUNTIF($J$10:J50,J50)-1</f>
        <v>#REF!</v>
      </c>
      <c r="L50" s="44" t="str">
        <f t="shared" si="1"/>
        <v>D</v>
      </c>
      <c r="M50" s="44" t="str">
        <f t="shared" si="2"/>
        <v>D</v>
      </c>
      <c r="N50" s="44" t="str">
        <f t="shared" si="3"/>
        <v>D</v>
      </c>
      <c r="O50" s="33">
        <f t="shared" si="7"/>
        <v>5</v>
      </c>
      <c r="P50" s="42" t="str">
        <f t="shared" si="4"/>
        <v>F5</v>
      </c>
      <c r="Q50" s="12">
        <f>'आ.शा.शिक्षण'!H50</f>
        <v>0</v>
      </c>
      <c r="R50" s="33" t="str">
        <f t="shared" si="8"/>
        <v>D</v>
      </c>
      <c r="S50" s="12">
        <f>जलसुरक्षा!J50</f>
        <v>0</v>
      </c>
      <c r="T50" s="58" t="str">
        <f t="shared" si="5"/>
        <v>D</v>
      </c>
      <c r="U50" s="12">
        <f>संरक्षणशास्र!E50</f>
        <v>0</v>
      </c>
      <c r="V50" s="33" t="str">
        <f t="shared" si="9"/>
        <v>D</v>
      </c>
      <c r="W50" s="54"/>
    </row>
    <row r="51" spans="1:23" s="19" customFormat="1" ht="17.45" customHeight="1">
      <c r="A51" s="24">
        <f>'विद्य्र्थ्याची माहिती'!A51</f>
        <v>42</v>
      </c>
      <c r="B51" s="25">
        <f>'विद्य्र्थ्याची माहिती'!B51</f>
        <v>0</v>
      </c>
      <c r="C51" s="33">
        <f>प्र.भाषा!E51</f>
        <v>0</v>
      </c>
      <c r="D51" s="33">
        <f>'व्दि.or संयुक्त भा'!E51</f>
        <v>0</v>
      </c>
      <c r="E51" s="33">
        <f>'तृ. भाषा'!E51</f>
        <v>0</v>
      </c>
      <c r="F51" s="33">
        <f>गणित!G51</f>
        <v>0</v>
      </c>
      <c r="G51" s="33">
        <f>'विज्ञान '!G51</f>
        <v>0</v>
      </c>
      <c r="H51" s="44">
        <f>NSQF!H51</f>
        <v>40</v>
      </c>
      <c r="I51" s="33">
        <f t="shared" si="6"/>
        <v>40</v>
      </c>
      <c r="J51" s="49">
        <f t="shared" si="0"/>
        <v>6.67</v>
      </c>
      <c r="K51" s="50" t="e">
        <f>RANK(J51,$J$10:$J$139,0)+COUNTIF($J$10:J51,J51)-1</f>
        <v>#REF!</v>
      </c>
      <c r="L51" s="44" t="str">
        <f t="shared" si="1"/>
        <v>D</v>
      </c>
      <c r="M51" s="44" t="str">
        <f t="shared" si="2"/>
        <v>D</v>
      </c>
      <c r="N51" s="44" t="str">
        <f t="shared" si="3"/>
        <v>D</v>
      </c>
      <c r="O51" s="33">
        <f t="shared" si="7"/>
        <v>5</v>
      </c>
      <c r="P51" s="42" t="str">
        <f t="shared" si="4"/>
        <v>F5</v>
      </c>
      <c r="Q51" s="12">
        <f>'आ.शा.शिक्षण'!H51</f>
        <v>0</v>
      </c>
      <c r="R51" s="33" t="str">
        <f t="shared" si="8"/>
        <v>D</v>
      </c>
      <c r="S51" s="12">
        <f>जलसुरक्षा!J51</f>
        <v>0</v>
      </c>
      <c r="T51" s="58" t="str">
        <f t="shared" si="5"/>
        <v>D</v>
      </c>
      <c r="U51" s="12">
        <f>संरक्षणशास्र!E51</f>
        <v>0</v>
      </c>
      <c r="V51" s="33" t="str">
        <f t="shared" si="9"/>
        <v>D</v>
      </c>
      <c r="W51" s="54"/>
    </row>
    <row r="52" spans="1:23" s="19" customFormat="1" ht="17.45" customHeight="1">
      <c r="A52" s="24">
        <f>'विद्य्र्थ्याची माहिती'!A52</f>
        <v>43</v>
      </c>
      <c r="B52" s="25">
        <f>'विद्य्र्थ्याची माहिती'!B52</f>
        <v>0</v>
      </c>
      <c r="C52" s="33">
        <f>प्र.भाषा!E52</f>
        <v>0</v>
      </c>
      <c r="D52" s="33">
        <f>'व्दि.or संयुक्त भा'!E52</f>
        <v>0</v>
      </c>
      <c r="E52" s="33">
        <f>'तृ. भाषा'!E52</f>
        <v>0</v>
      </c>
      <c r="F52" s="33">
        <f>गणित!G52</f>
        <v>0</v>
      </c>
      <c r="G52" s="33">
        <f>'विज्ञान '!G52</f>
        <v>0</v>
      </c>
      <c r="H52" s="44">
        <f>NSQF!H52</f>
        <v>40</v>
      </c>
      <c r="I52" s="33">
        <f t="shared" si="6"/>
        <v>40</v>
      </c>
      <c r="J52" s="49">
        <f t="shared" si="0"/>
        <v>6.67</v>
      </c>
      <c r="K52" s="50" t="e">
        <f>RANK(J52,$J$10:$J$139,0)+COUNTIF($J$10:J52,J52)-1</f>
        <v>#REF!</v>
      </c>
      <c r="L52" s="44" t="str">
        <f t="shared" si="1"/>
        <v>D</v>
      </c>
      <c r="M52" s="44" t="str">
        <f t="shared" si="2"/>
        <v>D</v>
      </c>
      <c r="N52" s="44" t="str">
        <f t="shared" si="3"/>
        <v>D</v>
      </c>
      <c r="O52" s="33">
        <f t="shared" si="7"/>
        <v>5</v>
      </c>
      <c r="P52" s="42" t="str">
        <f t="shared" si="4"/>
        <v>F5</v>
      </c>
      <c r="Q52" s="12">
        <f>'आ.शा.शिक्षण'!H52</f>
        <v>0</v>
      </c>
      <c r="R52" s="33" t="str">
        <f t="shared" si="8"/>
        <v>D</v>
      </c>
      <c r="S52" s="12">
        <f>जलसुरक्षा!J52</f>
        <v>0</v>
      </c>
      <c r="T52" s="58" t="str">
        <f t="shared" si="5"/>
        <v>D</v>
      </c>
      <c r="U52" s="12">
        <f>संरक्षणशास्र!E52</f>
        <v>0</v>
      </c>
      <c r="V52" s="33" t="str">
        <f t="shared" si="9"/>
        <v>D</v>
      </c>
      <c r="W52" s="54"/>
    </row>
    <row r="53" spans="1:23" s="19" customFormat="1" ht="17.45" customHeight="1">
      <c r="A53" s="24">
        <f>'विद्य्र्थ्याची माहिती'!A53</f>
        <v>44</v>
      </c>
      <c r="B53" s="25">
        <f>'विद्य्र्थ्याची माहिती'!B53</f>
        <v>0</v>
      </c>
      <c r="C53" s="33">
        <f>प्र.भाषा!E53</f>
        <v>0</v>
      </c>
      <c r="D53" s="33">
        <f>'व्दि.or संयुक्त भा'!E53</f>
        <v>0</v>
      </c>
      <c r="E53" s="33">
        <f>'तृ. भाषा'!E53</f>
        <v>0</v>
      </c>
      <c r="F53" s="33">
        <f>गणित!G53</f>
        <v>0</v>
      </c>
      <c r="G53" s="33">
        <f>'विज्ञान '!G53</f>
        <v>0</v>
      </c>
      <c r="H53" s="44">
        <f>NSQF!H53</f>
        <v>40</v>
      </c>
      <c r="I53" s="33">
        <f t="shared" si="6"/>
        <v>40</v>
      </c>
      <c r="J53" s="49">
        <f t="shared" si="0"/>
        <v>6.67</v>
      </c>
      <c r="K53" s="50" t="e">
        <f>RANK(J53,$J$10:$J$139,0)+COUNTIF($J$10:J53,J53)-1</f>
        <v>#REF!</v>
      </c>
      <c r="L53" s="44" t="str">
        <f t="shared" si="1"/>
        <v>D</v>
      </c>
      <c r="M53" s="44" t="str">
        <f t="shared" si="2"/>
        <v>D</v>
      </c>
      <c r="N53" s="44" t="str">
        <f t="shared" si="3"/>
        <v>D</v>
      </c>
      <c r="O53" s="33">
        <f t="shared" si="7"/>
        <v>5</v>
      </c>
      <c r="P53" s="42" t="str">
        <f t="shared" si="4"/>
        <v>F5</v>
      </c>
      <c r="Q53" s="12">
        <f>'आ.शा.शिक्षण'!H53</f>
        <v>0</v>
      </c>
      <c r="R53" s="33" t="str">
        <f t="shared" si="8"/>
        <v>D</v>
      </c>
      <c r="S53" s="12">
        <f>जलसुरक्षा!J53</f>
        <v>0</v>
      </c>
      <c r="T53" s="58" t="str">
        <f t="shared" si="5"/>
        <v>D</v>
      </c>
      <c r="U53" s="12">
        <f>संरक्षणशास्र!E53</f>
        <v>0</v>
      </c>
      <c r="V53" s="33" t="str">
        <f t="shared" si="9"/>
        <v>D</v>
      </c>
      <c r="W53" s="54"/>
    </row>
    <row r="54" spans="1:23" s="19" customFormat="1" ht="17.45" customHeight="1">
      <c r="A54" s="24">
        <f>'विद्य्र्थ्याची माहिती'!A54</f>
        <v>45</v>
      </c>
      <c r="B54" s="25">
        <f>'विद्य्र्थ्याची माहिती'!B54</f>
        <v>0</v>
      </c>
      <c r="C54" s="33">
        <f>प्र.भाषा!E54</f>
        <v>0</v>
      </c>
      <c r="D54" s="33">
        <f>'व्दि.or संयुक्त भा'!E54</f>
        <v>0</v>
      </c>
      <c r="E54" s="33">
        <f>'तृ. भाषा'!E54</f>
        <v>0</v>
      </c>
      <c r="F54" s="33">
        <f>गणित!G54</f>
        <v>0</v>
      </c>
      <c r="G54" s="33">
        <f>'विज्ञान '!G54</f>
        <v>0</v>
      </c>
      <c r="H54" s="44">
        <f>NSQF!H54</f>
        <v>41</v>
      </c>
      <c r="I54" s="33">
        <f t="shared" si="6"/>
        <v>41</v>
      </c>
      <c r="J54" s="49">
        <f t="shared" si="0"/>
        <v>6.83</v>
      </c>
      <c r="K54" s="50" t="e">
        <f>RANK(J54,$J$10:$J$139,0)+COUNTIF($J$10:J54,J54)-1</f>
        <v>#REF!</v>
      </c>
      <c r="L54" s="44" t="str">
        <f t="shared" si="1"/>
        <v>D</v>
      </c>
      <c r="M54" s="44" t="str">
        <f t="shared" si="2"/>
        <v>D</v>
      </c>
      <c r="N54" s="44" t="str">
        <f t="shared" si="3"/>
        <v>D</v>
      </c>
      <c r="O54" s="33">
        <f t="shared" si="7"/>
        <v>5</v>
      </c>
      <c r="P54" s="42" t="str">
        <f t="shared" si="4"/>
        <v>F5</v>
      </c>
      <c r="Q54" s="12">
        <f>'आ.शा.शिक्षण'!H54</f>
        <v>0</v>
      </c>
      <c r="R54" s="33" t="str">
        <f t="shared" si="8"/>
        <v>D</v>
      </c>
      <c r="S54" s="12">
        <f>जलसुरक्षा!J54</f>
        <v>0</v>
      </c>
      <c r="T54" s="58" t="str">
        <f t="shared" si="5"/>
        <v>D</v>
      </c>
      <c r="U54" s="12">
        <f>संरक्षणशास्र!E54</f>
        <v>0</v>
      </c>
      <c r="V54" s="33" t="str">
        <f t="shared" si="9"/>
        <v>D</v>
      </c>
      <c r="W54" s="54"/>
    </row>
    <row r="55" spans="1:23" s="19" customFormat="1" ht="17.45" customHeight="1">
      <c r="A55" s="24">
        <f>'विद्य्र्थ्याची माहिती'!A55</f>
        <v>46</v>
      </c>
      <c r="B55" s="25">
        <f>'विद्य्र्थ्याची माहिती'!B55</f>
        <v>0</v>
      </c>
      <c r="C55" s="33">
        <f>प्र.भाषा!E55</f>
        <v>0</v>
      </c>
      <c r="D55" s="33">
        <f>'व्दि.or संयुक्त भा'!E55</f>
        <v>0</v>
      </c>
      <c r="E55" s="33">
        <f>'तृ. भाषा'!E55</f>
        <v>0</v>
      </c>
      <c r="F55" s="33">
        <f>गणित!G55</f>
        <v>0</v>
      </c>
      <c r="G55" s="33">
        <f>'विज्ञान '!G55</f>
        <v>0</v>
      </c>
      <c r="H55" s="44">
        <f>NSQF!H55</f>
        <v>41</v>
      </c>
      <c r="I55" s="33">
        <f t="shared" si="6"/>
        <v>41</v>
      </c>
      <c r="J55" s="49">
        <f t="shared" si="0"/>
        <v>6.83</v>
      </c>
      <c r="K55" s="50" t="e">
        <f>RANK(J55,$J$10:$J$139,0)+COUNTIF($J$10:J55,J55)-1</f>
        <v>#REF!</v>
      </c>
      <c r="L55" s="44" t="str">
        <f t="shared" si="1"/>
        <v>D</v>
      </c>
      <c r="M55" s="44" t="str">
        <f t="shared" si="2"/>
        <v>D</v>
      </c>
      <c r="N55" s="44" t="str">
        <f t="shared" si="3"/>
        <v>D</v>
      </c>
      <c r="O55" s="33">
        <f t="shared" si="7"/>
        <v>5</v>
      </c>
      <c r="P55" s="42" t="str">
        <f t="shared" si="4"/>
        <v>F5</v>
      </c>
      <c r="Q55" s="12">
        <f>'आ.शा.शिक्षण'!H55</f>
        <v>0</v>
      </c>
      <c r="R55" s="33" t="str">
        <f t="shared" si="8"/>
        <v>D</v>
      </c>
      <c r="S55" s="12">
        <f>जलसुरक्षा!J55</f>
        <v>0</v>
      </c>
      <c r="T55" s="58" t="str">
        <f t="shared" si="5"/>
        <v>D</v>
      </c>
      <c r="U55" s="12">
        <f>संरक्षणशास्र!E55</f>
        <v>0</v>
      </c>
      <c r="V55" s="33" t="str">
        <f t="shared" si="9"/>
        <v>D</v>
      </c>
      <c r="W55" s="54"/>
    </row>
    <row r="56" spans="1:23" s="19" customFormat="1" ht="17.45" customHeight="1">
      <c r="A56" s="24">
        <f>'विद्य्र्थ्याची माहिती'!A56</f>
        <v>47</v>
      </c>
      <c r="B56" s="25">
        <f>'विद्य्र्थ्याची माहिती'!B56</f>
        <v>0</v>
      </c>
      <c r="C56" s="33">
        <f>प्र.भाषा!E56</f>
        <v>0</v>
      </c>
      <c r="D56" s="33">
        <f>'व्दि.or संयुक्त भा'!E56</f>
        <v>0</v>
      </c>
      <c r="E56" s="33">
        <f>'तृ. भाषा'!E56</f>
        <v>0</v>
      </c>
      <c r="F56" s="33">
        <f>गणित!G56</f>
        <v>0</v>
      </c>
      <c r="G56" s="33">
        <f>'विज्ञान '!G56</f>
        <v>0</v>
      </c>
      <c r="H56" s="44">
        <f>NSQF!H56</f>
        <v>41</v>
      </c>
      <c r="I56" s="33">
        <f t="shared" si="6"/>
        <v>41</v>
      </c>
      <c r="J56" s="49">
        <f t="shared" si="0"/>
        <v>6.83</v>
      </c>
      <c r="K56" s="50" t="e">
        <f>RANK(J56,$J$10:$J$139,0)+COUNTIF($J$10:J56,J56)-1</f>
        <v>#REF!</v>
      </c>
      <c r="L56" s="44" t="str">
        <f t="shared" si="1"/>
        <v>D</v>
      </c>
      <c r="M56" s="44" t="str">
        <f t="shared" si="2"/>
        <v>D</v>
      </c>
      <c r="N56" s="44" t="str">
        <f t="shared" si="3"/>
        <v>D</v>
      </c>
      <c r="O56" s="33">
        <f t="shared" si="7"/>
        <v>5</v>
      </c>
      <c r="P56" s="42" t="str">
        <f t="shared" si="4"/>
        <v>F5</v>
      </c>
      <c r="Q56" s="12">
        <f>'आ.शा.शिक्षण'!H56</f>
        <v>0</v>
      </c>
      <c r="R56" s="33" t="str">
        <f t="shared" si="8"/>
        <v>D</v>
      </c>
      <c r="S56" s="12">
        <f>जलसुरक्षा!J56</f>
        <v>0</v>
      </c>
      <c r="T56" s="58" t="str">
        <f t="shared" si="5"/>
        <v>D</v>
      </c>
      <c r="U56" s="12">
        <f>संरक्षणशास्र!E56</f>
        <v>0</v>
      </c>
      <c r="V56" s="33" t="str">
        <f t="shared" si="9"/>
        <v>D</v>
      </c>
      <c r="W56" s="54"/>
    </row>
    <row r="57" spans="1:23" s="19" customFormat="1" ht="17.45" customHeight="1">
      <c r="A57" s="24">
        <f>'विद्य्र्थ्याची माहिती'!A57</f>
        <v>48</v>
      </c>
      <c r="B57" s="25">
        <f>'विद्य्र्थ्याची माहिती'!B57</f>
        <v>0</v>
      </c>
      <c r="C57" s="33">
        <f>प्र.भाषा!E57</f>
        <v>0</v>
      </c>
      <c r="D57" s="33">
        <f>'व्दि.or संयुक्त भा'!E57</f>
        <v>0</v>
      </c>
      <c r="E57" s="33">
        <f>'तृ. भाषा'!E57</f>
        <v>0</v>
      </c>
      <c r="F57" s="33">
        <f>गणित!G57</f>
        <v>0</v>
      </c>
      <c r="G57" s="33">
        <f>'विज्ञान '!G57</f>
        <v>0</v>
      </c>
      <c r="H57" s="44">
        <f>NSQF!H57</f>
        <v>42</v>
      </c>
      <c r="I57" s="33">
        <f t="shared" si="6"/>
        <v>42</v>
      </c>
      <c r="J57" s="49">
        <f t="shared" si="0"/>
        <v>7</v>
      </c>
      <c r="K57" s="50" t="e">
        <f>RANK(J57,$J$10:$J$139,0)+COUNTIF($J$10:J57,J57)-1</f>
        <v>#REF!</v>
      </c>
      <c r="L57" s="44" t="str">
        <f t="shared" si="1"/>
        <v>D</v>
      </c>
      <c r="M57" s="44" t="str">
        <f t="shared" si="2"/>
        <v>C</v>
      </c>
      <c r="N57" s="44" t="str">
        <f t="shared" si="3"/>
        <v>D</v>
      </c>
      <c r="O57" s="33">
        <f t="shared" si="7"/>
        <v>5</v>
      </c>
      <c r="P57" s="42" t="str">
        <f t="shared" si="4"/>
        <v>F5</v>
      </c>
      <c r="Q57" s="12">
        <f>'आ.शा.शिक्षण'!H57</f>
        <v>0</v>
      </c>
      <c r="R57" s="33" t="str">
        <f t="shared" si="8"/>
        <v>D</v>
      </c>
      <c r="S57" s="12">
        <f>जलसुरक्षा!J57</f>
        <v>21</v>
      </c>
      <c r="T57" s="58" t="str">
        <f t="shared" si="5"/>
        <v>C</v>
      </c>
      <c r="U57" s="12">
        <f>संरक्षणशास्र!E57</f>
        <v>0</v>
      </c>
      <c r="V57" s="33" t="str">
        <f t="shared" si="9"/>
        <v>D</v>
      </c>
      <c r="W57" s="54"/>
    </row>
    <row r="58" spans="1:23" s="19" customFormat="1" ht="17.45" customHeight="1">
      <c r="A58" s="24">
        <f>'विद्य्र्थ्याची माहिती'!A58</f>
        <v>49</v>
      </c>
      <c r="B58" s="25">
        <f>'विद्य्र्थ्याची माहिती'!B58</f>
        <v>0</v>
      </c>
      <c r="C58" s="33">
        <f>प्र.भाषा!E58</f>
        <v>0</v>
      </c>
      <c r="D58" s="33">
        <f>'व्दि.or संयुक्त भा'!E58</f>
        <v>0</v>
      </c>
      <c r="E58" s="33">
        <f>'तृ. भाषा'!E58</f>
        <v>0</v>
      </c>
      <c r="F58" s="33">
        <f>गणित!G58</f>
        <v>0</v>
      </c>
      <c r="G58" s="33">
        <f>'विज्ञान '!G58</f>
        <v>0</v>
      </c>
      <c r="H58" s="44">
        <f>NSQF!H58</f>
        <v>42</v>
      </c>
      <c r="I58" s="33">
        <f t="shared" si="6"/>
        <v>42</v>
      </c>
      <c r="J58" s="49">
        <f t="shared" si="0"/>
        <v>7</v>
      </c>
      <c r="K58" s="50" t="e">
        <f>RANK(J58,$J$10:$J$139,0)+COUNTIF($J$10:J58,J58)-1</f>
        <v>#REF!</v>
      </c>
      <c r="L58" s="44" t="str">
        <f t="shared" si="1"/>
        <v>D</v>
      </c>
      <c r="M58" s="44" t="str">
        <f t="shared" si="2"/>
        <v>C</v>
      </c>
      <c r="N58" s="44" t="str">
        <f t="shared" si="3"/>
        <v>D</v>
      </c>
      <c r="O58" s="33">
        <f t="shared" si="7"/>
        <v>5</v>
      </c>
      <c r="P58" s="42" t="str">
        <f t="shared" si="4"/>
        <v>F5</v>
      </c>
      <c r="Q58" s="12">
        <f>'आ.शा.शिक्षण'!H58</f>
        <v>0</v>
      </c>
      <c r="R58" s="33" t="str">
        <f t="shared" si="8"/>
        <v>D</v>
      </c>
      <c r="S58" s="12">
        <f>जलसुरक्षा!J58</f>
        <v>22</v>
      </c>
      <c r="T58" s="58" t="str">
        <f t="shared" si="5"/>
        <v>C</v>
      </c>
      <c r="U58" s="12">
        <f>संरक्षणशास्र!E58</f>
        <v>0</v>
      </c>
      <c r="V58" s="33" t="str">
        <f t="shared" si="9"/>
        <v>D</v>
      </c>
      <c r="W58" s="54"/>
    </row>
    <row r="59" spans="1:23" s="19" customFormat="1" ht="17.45" customHeight="1">
      <c r="A59" s="24">
        <f>'विद्य्र्थ्याची माहिती'!A59</f>
        <v>50</v>
      </c>
      <c r="B59" s="25">
        <f>'विद्य्र्थ्याची माहिती'!B59</f>
        <v>0</v>
      </c>
      <c r="C59" s="33">
        <f>प्र.भाषा!E59</f>
        <v>0</v>
      </c>
      <c r="D59" s="33">
        <f>'व्दि.or संयुक्त भा'!E59</f>
        <v>0</v>
      </c>
      <c r="E59" s="33">
        <f>'तृ. भाषा'!E59</f>
        <v>0</v>
      </c>
      <c r="F59" s="33">
        <f>गणित!G59</f>
        <v>0</v>
      </c>
      <c r="G59" s="33">
        <f>'विज्ञान '!G59</f>
        <v>0</v>
      </c>
      <c r="H59" s="44">
        <f>NSQF!H59</f>
        <v>43</v>
      </c>
      <c r="I59" s="33">
        <f t="shared" si="6"/>
        <v>43</v>
      </c>
      <c r="J59" s="49">
        <f t="shared" si="0"/>
        <v>7.17</v>
      </c>
      <c r="K59" s="50" t="e">
        <f>RANK(J59,$J$10:$J$139,0)+COUNTIF($J$10:J59,J59)-1</f>
        <v>#REF!</v>
      </c>
      <c r="L59" s="44" t="str">
        <f t="shared" si="1"/>
        <v>D</v>
      </c>
      <c r="M59" s="44" t="str">
        <f t="shared" si="2"/>
        <v>B</v>
      </c>
      <c r="N59" s="44" t="str">
        <f t="shared" si="3"/>
        <v>D</v>
      </c>
      <c r="O59" s="33">
        <f t="shared" si="7"/>
        <v>5</v>
      </c>
      <c r="P59" s="42" t="str">
        <f t="shared" si="4"/>
        <v>F5</v>
      </c>
      <c r="Q59" s="12">
        <f>'आ.शा.शिक्षण'!H59</f>
        <v>0</v>
      </c>
      <c r="R59" s="33" t="str">
        <f t="shared" si="8"/>
        <v>D</v>
      </c>
      <c r="S59" s="12">
        <f>जलसुरक्षा!J59</f>
        <v>29</v>
      </c>
      <c r="T59" s="58" t="str">
        <f t="shared" si="5"/>
        <v>B</v>
      </c>
      <c r="U59" s="12">
        <f>संरक्षणशास्र!E59</f>
        <v>0</v>
      </c>
      <c r="V59" s="33" t="str">
        <f t="shared" si="9"/>
        <v>D</v>
      </c>
      <c r="W59" s="54"/>
    </row>
    <row r="60" spans="1:23" s="19" customFormat="1" ht="17.45" customHeight="1">
      <c r="A60" s="24">
        <f>'विद्य्र्थ्याची माहिती'!A60</f>
        <v>51</v>
      </c>
      <c r="B60" s="25">
        <f>'विद्य्र्थ्याची माहिती'!B60</f>
        <v>0</v>
      </c>
      <c r="C60" s="33">
        <f>प्र.भाषा!E60</f>
        <v>0</v>
      </c>
      <c r="D60" s="33">
        <f>'व्दि.or संयुक्त भा'!E60</f>
        <v>0</v>
      </c>
      <c r="E60" s="33">
        <f>'तृ. भाषा'!E60</f>
        <v>0</v>
      </c>
      <c r="F60" s="33">
        <f>गणित!G60</f>
        <v>0</v>
      </c>
      <c r="G60" s="33">
        <f>'विज्ञान '!G60</f>
        <v>0</v>
      </c>
      <c r="H60" s="44">
        <f>NSQF!H60</f>
        <v>43</v>
      </c>
      <c r="I60" s="33">
        <f t="shared" si="6"/>
        <v>43</v>
      </c>
      <c r="J60" s="49">
        <f t="shared" si="0"/>
        <v>7.17</v>
      </c>
      <c r="K60" s="50" t="e">
        <f>RANK(J60,$J$10:$J$139,0)+COUNTIF($J$10:J60,J60)-1</f>
        <v>#REF!</v>
      </c>
      <c r="L60" s="44" t="str">
        <f t="shared" si="1"/>
        <v>D</v>
      </c>
      <c r="M60" s="44" t="str">
        <f t="shared" si="2"/>
        <v>A</v>
      </c>
      <c r="N60" s="44" t="str">
        <f t="shared" si="3"/>
        <v>D</v>
      </c>
      <c r="O60" s="33">
        <f t="shared" si="7"/>
        <v>5</v>
      </c>
      <c r="P60" s="42" t="str">
        <f t="shared" si="4"/>
        <v>F5</v>
      </c>
      <c r="Q60" s="12">
        <f>'आ.शा.शिक्षण'!H60</f>
        <v>0</v>
      </c>
      <c r="R60" s="33" t="str">
        <f t="shared" si="8"/>
        <v>D</v>
      </c>
      <c r="S60" s="12">
        <f>जलसुरक्षा!J60</f>
        <v>34</v>
      </c>
      <c r="T60" s="58" t="str">
        <f t="shared" si="5"/>
        <v>A</v>
      </c>
      <c r="U60" s="12">
        <f>संरक्षणशास्र!E60</f>
        <v>0</v>
      </c>
      <c r="V60" s="33" t="str">
        <f t="shared" si="9"/>
        <v>D</v>
      </c>
      <c r="W60" s="54"/>
    </row>
    <row r="61" spans="1:23" s="19" customFormat="1" ht="17.45" customHeight="1">
      <c r="A61" s="24">
        <f>'विद्य्र्थ्याची माहिती'!A61</f>
        <v>52</v>
      </c>
      <c r="B61" s="25">
        <f>'विद्य्र्थ्याची माहिती'!B61</f>
        <v>0</v>
      </c>
      <c r="C61" s="33">
        <f>प्र.भाषा!E61</f>
        <v>0</v>
      </c>
      <c r="D61" s="33">
        <f>'व्दि.or संयुक्त भा'!E61</f>
        <v>0</v>
      </c>
      <c r="E61" s="33">
        <f>'तृ. भाषा'!E61</f>
        <v>0</v>
      </c>
      <c r="F61" s="33">
        <f>गणित!G61</f>
        <v>0</v>
      </c>
      <c r="G61" s="33">
        <f>'विज्ञान '!G61</f>
        <v>0</v>
      </c>
      <c r="H61" s="44">
        <f>NSQF!H61</f>
        <v>43</v>
      </c>
      <c r="I61" s="33">
        <f t="shared" si="6"/>
        <v>43</v>
      </c>
      <c r="J61" s="49">
        <f t="shared" si="0"/>
        <v>7.17</v>
      </c>
      <c r="K61" s="50" t="e">
        <f>RANK(J61,$J$10:$J$139,0)+COUNTIF($J$10:J61,J61)-1</f>
        <v>#REF!</v>
      </c>
      <c r="L61" s="44" t="str">
        <f t="shared" si="1"/>
        <v>D</v>
      </c>
      <c r="M61" s="44" t="str">
        <f t="shared" si="2"/>
        <v>A</v>
      </c>
      <c r="N61" s="44" t="str">
        <f t="shared" si="3"/>
        <v>D</v>
      </c>
      <c r="O61" s="33">
        <f t="shared" si="7"/>
        <v>5</v>
      </c>
      <c r="P61" s="42" t="str">
        <f t="shared" si="4"/>
        <v>F5</v>
      </c>
      <c r="Q61" s="12">
        <f>'आ.शा.शिक्षण'!H61</f>
        <v>0</v>
      </c>
      <c r="R61" s="33" t="str">
        <f t="shared" si="8"/>
        <v>D</v>
      </c>
      <c r="S61" s="12">
        <f>जलसुरक्षा!J61</f>
        <v>30</v>
      </c>
      <c r="T61" s="58" t="str">
        <f t="shared" si="5"/>
        <v>A</v>
      </c>
      <c r="U61" s="12">
        <f>संरक्षणशास्र!E61</f>
        <v>0</v>
      </c>
      <c r="V61" s="33" t="str">
        <f t="shared" si="9"/>
        <v>D</v>
      </c>
      <c r="W61" s="54"/>
    </row>
    <row r="62" spans="1:23" s="19" customFormat="1" ht="17.45" customHeight="1">
      <c r="A62" s="24">
        <f>'विद्य्र्थ्याची माहिती'!A62</f>
        <v>53</v>
      </c>
      <c r="B62" s="25">
        <f>'विद्य्र्थ्याची माहिती'!B62</f>
        <v>0</v>
      </c>
      <c r="C62" s="33">
        <f>प्र.भाषा!E62</f>
        <v>0</v>
      </c>
      <c r="D62" s="33">
        <f>'व्दि.or संयुक्त भा'!E62</f>
        <v>0</v>
      </c>
      <c r="E62" s="33">
        <f>'तृ. भाषा'!E62</f>
        <v>0</v>
      </c>
      <c r="F62" s="33">
        <f>गणित!G62</f>
        <v>0</v>
      </c>
      <c r="G62" s="33">
        <f>'विज्ञान '!G62</f>
        <v>0</v>
      </c>
      <c r="H62" s="44">
        <f>NSQF!H62</f>
        <v>44</v>
      </c>
      <c r="I62" s="33">
        <f t="shared" si="6"/>
        <v>44</v>
      </c>
      <c r="J62" s="49">
        <f t="shared" si="0"/>
        <v>7.33</v>
      </c>
      <c r="K62" s="50" t="e">
        <f>RANK(J62,$J$10:$J$139,0)+COUNTIF($J$10:J62,J62)-1</f>
        <v>#REF!</v>
      </c>
      <c r="L62" s="44" t="str">
        <f t="shared" si="1"/>
        <v>D</v>
      </c>
      <c r="M62" s="44" t="str">
        <f t="shared" si="2"/>
        <v>B</v>
      </c>
      <c r="N62" s="44" t="str">
        <f t="shared" si="3"/>
        <v>D</v>
      </c>
      <c r="O62" s="33">
        <f t="shared" si="7"/>
        <v>5</v>
      </c>
      <c r="P62" s="42" t="str">
        <f t="shared" si="4"/>
        <v>F5</v>
      </c>
      <c r="Q62" s="12">
        <f>'आ.शा.शिक्षण'!H62</f>
        <v>0</v>
      </c>
      <c r="R62" s="33" t="str">
        <f t="shared" si="8"/>
        <v>D</v>
      </c>
      <c r="S62" s="12">
        <f>जलसुरक्षा!J62</f>
        <v>28.466666666666669</v>
      </c>
      <c r="T62" s="58" t="str">
        <f t="shared" si="5"/>
        <v>B</v>
      </c>
      <c r="U62" s="12">
        <f>संरक्षणशास्र!E62</f>
        <v>0</v>
      </c>
      <c r="V62" s="33" t="str">
        <f t="shared" si="9"/>
        <v>D</v>
      </c>
      <c r="W62" s="54"/>
    </row>
    <row r="63" spans="1:23" s="19" customFormat="1" ht="17.45" customHeight="1">
      <c r="A63" s="24">
        <f>'विद्य्र्थ्याची माहिती'!A63</f>
        <v>54</v>
      </c>
      <c r="B63" s="25">
        <f>'विद्य्र्थ्याची माहिती'!B63</f>
        <v>0</v>
      </c>
      <c r="C63" s="33">
        <f>प्र.भाषा!E63</f>
        <v>0</v>
      </c>
      <c r="D63" s="33">
        <f>'व्दि.or संयुक्त भा'!E63</f>
        <v>0</v>
      </c>
      <c r="E63" s="33">
        <f>'तृ. भाषा'!E63</f>
        <v>0</v>
      </c>
      <c r="F63" s="33">
        <f>गणित!G63</f>
        <v>0</v>
      </c>
      <c r="G63" s="33">
        <f>'विज्ञान '!G63</f>
        <v>0</v>
      </c>
      <c r="H63" s="44">
        <f>NSQF!H63</f>
        <v>44</v>
      </c>
      <c r="I63" s="33">
        <f t="shared" si="6"/>
        <v>44</v>
      </c>
      <c r="J63" s="49">
        <f t="shared" si="0"/>
        <v>7.33</v>
      </c>
      <c r="K63" s="50" t="e">
        <f>RANK(J63,$J$10:$J$139,0)+COUNTIF($J$10:J63,J63)-1</f>
        <v>#REF!</v>
      </c>
      <c r="L63" s="44" t="str">
        <f t="shared" si="1"/>
        <v>D</v>
      </c>
      <c r="M63" s="44" t="str">
        <f t="shared" si="2"/>
        <v>B</v>
      </c>
      <c r="N63" s="44" t="str">
        <f t="shared" si="3"/>
        <v>D</v>
      </c>
      <c r="O63" s="33">
        <f t="shared" si="7"/>
        <v>5</v>
      </c>
      <c r="P63" s="42" t="str">
        <f t="shared" si="4"/>
        <v>F5</v>
      </c>
      <c r="Q63" s="12">
        <f>'आ.शा.शिक्षण'!H63</f>
        <v>0</v>
      </c>
      <c r="R63" s="33" t="str">
        <f t="shared" si="8"/>
        <v>D</v>
      </c>
      <c r="S63" s="12">
        <f>जलसुरक्षा!J63</f>
        <v>29.73333333333337</v>
      </c>
      <c r="T63" s="58" t="str">
        <f t="shared" si="5"/>
        <v>B</v>
      </c>
      <c r="U63" s="12">
        <f>संरक्षणशास्र!E63</f>
        <v>0</v>
      </c>
      <c r="V63" s="33" t="str">
        <f t="shared" si="9"/>
        <v>D</v>
      </c>
      <c r="W63" s="54"/>
    </row>
    <row r="64" spans="1:23" s="19" customFormat="1" ht="17.45" customHeight="1">
      <c r="A64" s="24">
        <f>'विद्य्र्थ्याची माहिती'!A64</f>
        <v>55</v>
      </c>
      <c r="B64" s="25">
        <f>'विद्य्र्थ्याची माहिती'!B64</f>
        <v>0</v>
      </c>
      <c r="C64" s="33">
        <f>प्र.भाषा!E64</f>
        <v>0</v>
      </c>
      <c r="D64" s="33">
        <f>'व्दि.or संयुक्त भा'!E64</f>
        <v>0</v>
      </c>
      <c r="E64" s="33">
        <f>'तृ. भाषा'!E64</f>
        <v>0</v>
      </c>
      <c r="F64" s="33">
        <f>गणित!G64</f>
        <v>0</v>
      </c>
      <c r="G64" s="33">
        <f>'विज्ञान '!G64</f>
        <v>0</v>
      </c>
      <c r="H64" s="44">
        <f>NSQF!H64</f>
        <v>44</v>
      </c>
      <c r="I64" s="33">
        <f t="shared" si="6"/>
        <v>44</v>
      </c>
      <c r="J64" s="49">
        <f t="shared" si="0"/>
        <v>7.33</v>
      </c>
      <c r="K64" s="50" t="e">
        <f>RANK(J64,$J$10:$J$139,0)+COUNTIF($J$10:J64,J64)-1</f>
        <v>#REF!</v>
      </c>
      <c r="L64" s="44" t="str">
        <f t="shared" si="1"/>
        <v>D</v>
      </c>
      <c r="M64" s="44" t="str">
        <f t="shared" si="2"/>
        <v>B</v>
      </c>
      <c r="N64" s="44" t="str">
        <f t="shared" si="3"/>
        <v>D</v>
      </c>
      <c r="O64" s="33">
        <f t="shared" si="7"/>
        <v>5</v>
      </c>
      <c r="P64" s="42" t="str">
        <f t="shared" si="4"/>
        <v>F5</v>
      </c>
      <c r="Q64" s="12">
        <f>'आ.शा.शिक्षण'!H64</f>
        <v>0</v>
      </c>
      <c r="R64" s="33" t="str">
        <f t="shared" si="8"/>
        <v>D</v>
      </c>
      <c r="S64" s="12">
        <f>जलसुरक्षा!J64</f>
        <v>27.266666666666701</v>
      </c>
      <c r="T64" s="58" t="str">
        <f t="shared" si="5"/>
        <v>B</v>
      </c>
      <c r="U64" s="12">
        <f>संरक्षणशास्र!E64</f>
        <v>0</v>
      </c>
      <c r="V64" s="33" t="str">
        <f t="shared" si="9"/>
        <v>D</v>
      </c>
      <c r="W64" s="54"/>
    </row>
    <row r="65" spans="1:23" s="19" customFormat="1" ht="17.45" customHeight="1">
      <c r="A65" s="24">
        <f>'विद्य्र्थ्याची माहिती'!A65</f>
        <v>56</v>
      </c>
      <c r="B65" s="25">
        <f>'विद्य्र्थ्याची माहिती'!B65</f>
        <v>0</v>
      </c>
      <c r="C65" s="33">
        <f>प्र.भाषा!E65</f>
        <v>0</v>
      </c>
      <c r="D65" s="33">
        <f>'व्दि.or संयुक्त भा'!E65</f>
        <v>0</v>
      </c>
      <c r="E65" s="33">
        <f>'तृ. भाषा'!E65</f>
        <v>0</v>
      </c>
      <c r="F65" s="33">
        <f>गणित!G65</f>
        <v>0</v>
      </c>
      <c r="G65" s="33">
        <f>'विज्ञान '!G65</f>
        <v>0</v>
      </c>
      <c r="H65" s="44">
        <f>NSQF!H65</f>
        <v>45</v>
      </c>
      <c r="I65" s="33">
        <f t="shared" si="6"/>
        <v>45</v>
      </c>
      <c r="J65" s="49">
        <f t="shared" si="0"/>
        <v>7.5</v>
      </c>
      <c r="K65" s="50" t="e">
        <f>RANK(J65,$J$10:$J$139,0)+COUNTIF($J$10:J65,J65)-1</f>
        <v>#REF!</v>
      </c>
      <c r="L65" s="44" t="str">
        <f t="shared" si="1"/>
        <v>D</v>
      </c>
      <c r="M65" s="44" t="str">
        <f t="shared" si="2"/>
        <v>B</v>
      </c>
      <c r="N65" s="44" t="str">
        <f t="shared" si="3"/>
        <v>D</v>
      </c>
      <c r="O65" s="33">
        <f t="shared" si="7"/>
        <v>5</v>
      </c>
      <c r="P65" s="42" t="str">
        <f t="shared" si="4"/>
        <v>F5</v>
      </c>
      <c r="Q65" s="12">
        <f>'आ.शा.शिक्षण'!H65</f>
        <v>0</v>
      </c>
      <c r="R65" s="33" t="str">
        <f t="shared" si="8"/>
        <v>D</v>
      </c>
      <c r="S65" s="12">
        <f>जलसुरक्षा!J65</f>
        <v>28</v>
      </c>
      <c r="T65" s="58" t="str">
        <f t="shared" si="5"/>
        <v>B</v>
      </c>
      <c r="U65" s="12">
        <f>संरक्षणशास्र!E65</f>
        <v>0</v>
      </c>
      <c r="V65" s="33" t="str">
        <f t="shared" si="9"/>
        <v>D</v>
      </c>
      <c r="W65" s="54"/>
    </row>
    <row r="66" spans="1:23" s="19" customFormat="1" ht="17.45" customHeight="1">
      <c r="A66" s="24">
        <f>'विद्य्र्थ्याची माहिती'!A66</f>
        <v>57</v>
      </c>
      <c r="B66" s="25">
        <f>'विद्य्र्थ्याची माहिती'!B66</f>
        <v>0</v>
      </c>
      <c r="C66" s="33">
        <f>प्र.भाषा!E66</f>
        <v>0</v>
      </c>
      <c r="D66" s="33">
        <f>'व्दि.or संयुक्त भा'!E66</f>
        <v>0</v>
      </c>
      <c r="E66" s="33">
        <f>'तृ. भाषा'!E66</f>
        <v>0</v>
      </c>
      <c r="F66" s="33">
        <f>गणित!G66</f>
        <v>0</v>
      </c>
      <c r="G66" s="33">
        <f>'विज्ञान '!G66</f>
        <v>0</v>
      </c>
      <c r="H66" s="44">
        <f>NSQF!H66</f>
        <v>45</v>
      </c>
      <c r="I66" s="33">
        <f t="shared" si="6"/>
        <v>45</v>
      </c>
      <c r="J66" s="49">
        <f t="shared" si="0"/>
        <v>7.5</v>
      </c>
      <c r="K66" s="50" t="e">
        <f>RANK(J66,$J$10:$J$139,0)+COUNTIF($J$10:J66,J66)-1</f>
        <v>#REF!</v>
      </c>
      <c r="L66" s="44" t="str">
        <f t="shared" si="1"/>
        <v>D</v>
      </c>
      <c r="M66" s="44" t="str">
        <f t="shared" si="2"/>
        <v>B</v>
      </c>
      <c r="N66" s="44" t="str">
        <f t="shared" si="3"/>
        <v>D</v>
      </c>
      <c r="O66" s="33">
        <f t="shared" si="7"/>
        <v>5</v>
      </c>
      <c r="P66" s="42" t="str">
        <f t="shared" si="4"/>
        <v>F5</v>
      </c>
      <c r="Q66" s="12">
        <f>'आ.शा.शिक्षण'!H66</f>
        <v>0</v>
      </c>
      <c r="R66" s="33" t="str">
        <f t="shared" si="8"/>
        <v>D</v>
      </c>
      <c r="S66" s="12">
        <f>जलसुरक्षा!J66</f>
        <v>27</v>
      </c>
      <c r="T66" s="58" t="str">
        <f t="shared" si="5"/>
        <v>B</v>
      </c>
      <c r="U66" s="12">
        <f>संरक्षणशास्र!E66</f>
        <v>0</v>
      </c>
      <c r="V66" s="33" t="str">
        <f t="shared" si="9"/>
        <v>D</v>
      </c>
      <c r="W66" s="54"/>
    </row>
    <row r="67" spans="1:23" s="19" customFormat="1" ht="17.45" customHeight="1">
      <c r="A67" s="24">
        <f>'विद्य्र्थ्याची माहिती'!A67</f>
        <v>58</v>
      </c>
      <c r="B67" s="25">
        <f>'विद्य्र्थ्याची माहिती'!B67</f>
        <v>0</v>
      </c>
      <c r="C67" s="33">
        <f>प्र.भाषा!E67</f>
        <v>0</v>
      </c>
      <c r="D67" s="33">
        <f>'व्दि.or संयुक्त भा'!E67</f>
        <v>0</v>
      </c>
      <c r="E67" s="33">
        <f>'तृ. भाषा'!E67</f>
        <v>0</v>
      </c>
      <c r="F67" s="33">
        <f>गणित!G67</f>
        <v>0</v>
      </c>
      <c r="G67" s="33">
        <f>'विज्ञान '!G67</f>
        <v>0</v>
      </c>
      <c r="H67" s="44">
        <f>NSQF!H67</f>
        <v>46</v>
      </c>
      <c r="I67" s="33">
        <f t="shared" si="6"/>
        <v>46</v>
      </c>
      <c r="J67" s="49">
        <f t="shared" si="0"/>
        <v>7.67</v>
      </c>
      <c r="K67" s="50" t="e">
        <f>RANK(J67,$J$10:$J$139,0)+COUNTIF($J$10:J67,J67)-1</f>
        <v>#REF!</v>
      </c>
      <c r="L67" s="44" t="str">
        <f t="shared" si="1"/>
        <v>D</v>
      </c>
      <c r="M67" s="44" t="str">
        <f t="shared" si="2"/>
        <v>B</v>
      </c>
      <c r="N67" s="44" t="str">
        <f t="shared" si="3"/>
        <v>D</v>
      </c>
      <c r="O67" s="33">
        <f t="shared" si="7"/>
        <v>5</v>
      </c>
      <c r="P67" s="42" t="str">
        <f t="shared" si="4"/>
        <v>F5</v>
      </c>
      <c r="Q67" s="12">
        <f>'आ.शा.शिक्षण'!H67</f>
        <v>0</v>
      </c>
      <c r="R67" s="33" t="str">
        <f t="shared" si="8"/>
        <v>D</v>
      </c>
      <c r="S67" s="12">
        <f>जलसुरक्षा!J67</f>
        <v>29.466666666666669</v>
      </c>
      <c r="T67" s="58" t="str">
        <f t="shared" si="5"/>
        <v>B</v>
      </c>
      <c r="U67" s="12">
        <f>संरक्षणशास्र!E67</f>
        <v>0</v>
      </c>
      <c r="V67" s="33" t="str">
        <f t="shared" si="9"/>
        <v>D</v>
      </c>
      <c r="W67" s="54"/>
    </row>
    <row r="68" spans="1:23" s="19" customFormat="1" ht="17.45" customHeight="1">
      <c r="A68" s="24">
        <f>'विद्य्र्थ्याची माहिती'!A68</f>
        <v>59</v>
      </c>
      <c r="B68" s="25">
        <f>'विद्य्र्थ्याची माहिती'!B68</f>
        <v>0</v>
      </c>
      <c r="C68" s="33">
        <f>प्र.भाषा!E68</f>
        <v>0</v>
      </c>
      <c r="D68" s="33">
        <f>'व्दि.or संयुक्त भा'!E68</f>
        <v>0</v>
      </c>
      <c r="E68" s="33">
        <f>'तृ. भाषा'!E68</f>
        <v>0</v>
      </c>
      <c r="F68" s="33">
        <f>गणित!G68</f>
        <v>0</v>
      </c>
      <c r="G68" s="33">
        <f>'विज्ञान '!G68</f>
        <v>0</v>
      </c>
      <c r="H68" s="44">
        <f>NSQF!H68</f>
        <v>46</v>
      </c>
      <c r="I68" s="33">
        <f t="shared" si="6"/>
        <v>46</v>
      </c>
      <c r="J68" s="49">
        <f t="shared" si="0"/>
        <v>7.67</v>
      </c>
      <c r="K68" s="50" t="e">
        <f>RANK(J68,$J$10:$J$139,0)+COUNTIF($J$10:J68,J68)-1</f>
        <v>#REF!</v>
      </c>
      <c r="L68" s="44" t="str">
        <f t="shared" si="1"/>
        <v>D</v>
      </c>
      <c r="M68" s="44" t="str">
        <f t="shared" si="2"/>
        <v>A</v>
      </c>
      <c r="N68" s="44" t="str">
        <f t="shared" si="3"/>
        <v>D</v>
      </c>
      <c r="O68" s="33">
        <f t="shared" si="7"/>
        <v>5</v>
      </c>
      <c r="P68" s="42" t="str">
        <f t="shared" si="4"/>
        <v>F5</v>
      </c>
      <c r="Q68" s="12">
        <f>'आ.शा.शिक्षण'!H68</f>
        <v>0</v>
      </c>
      <c r="R68" s="33" t="str">
        <f t="shared" si="8"/>
        <v>D</v>
      </c>
      <c r="S68" s="12">
        <f>जलसुरक्षा!J68</f>
        <v>36.73333333333337</v>
      </c>
      <c r="T68" s="58" t="str">
        <f t="shared" si="5"/>
        <v>A</v>
      </c>
      <c r="U68" s="12">
        <f>संरक्षणशास्र!E68</f>
        <v>0</v>
      </c>
      <c r="V68" s="33" t="str">
        <f t="shared" si="9"/>
        <v>D</v>
      </c>
      <c r="W68" s="54"/>
    </row>
    <row r="69" spans="1:23" s="19" customFormat="1" ht="17.45" customHeight="1">
      <c r="A69" s="24">
        <f>'विद्य्र्थ्याची माहिती'!A69</f>
        <v>60</v>
      </c>
      <c r="B69" s="25">
        <f>'विद्य्र्थ्याची माहिती'!B69</f>
        <v>0</v>
      </c>
      <c r="C69" s="33">
        <f>प्र.भाषा!E69</f>
        <v>0</v>
      </c>
      <c r="D69" s="33">
        <f>'व्दि.or संयुक्त भा'!E69</f>
        <v>0</v>
      </c>
      <c r="E69" s="33">
        <f>'तृ. भाषा'!E69</f>
        <v>0</v>
      </c>
      <c r="F69" s="33">
        <f>गणित!G69</f>
        <v>0</v>
      </c>
      <c r="G69" s="33">
        <f>'विज्ञान '!G69</f>
        <v>0</v>
      </c>
      <c r="H69" s="44">
        <f>NSQF!H69</f>
        <v>46</v>
      </c>
      <c r="I69" s="33">
        <f t="shared" si="6"/>
        <v>46</v>
      </c>
      <c r="J69" s="49">
        <f t="shared" si="0"/>
        <v>7.67</v>
      </c>
      <c r="K69" s="50" t="e">
        <f>RANK(J69,$J$10:$J$139,0)+COUNTIF($J$10:J69,J69)-1</f>
        <v>#REF!</v>
      </c>
      <c r="L69" s="44" t="str">
        <f t="shared" si="1"/>
        <v>D</v>
      </c>
      <c r="M69" s="44" t="str">
        <f t="shared" si="2"/>
        <v>A</v>
      </c>
      <c r="N69" s="44" t="str">
        <f t="shared" si="3"/>
        <v>D</v>
      </c>
      <c r="O69" s="33">
        <f t="shared" si="7"/>
        <v>5</v>
      </c>
      <c r="P69" s="42" t="str">
        <f t="shared" si="4"/>
        <v>F5</v>
      </c>
      <c r="Q69" s="12">
        <f>'आ.शा.शिक्षण'!H69</f>
        <v>0</v>
      </c>
      <c r="R69" s="33" t="str">
        <f t="shared" si="8"/>
        <v>D</v>
      </c>
      <c r="S69" s="12">
        <f>जलसुरक्षा!J69</f>
        <v>32.266666666666701</v>
      </c>
      <c r="T69" s="58" t="str">
        <f t="shared" si="5"/>
        <v>A</v>
      </c>
      <c r="U69" s="12">
        <f>संरक्षणशास्र!E69</f>
        <v>0</v>
      </c>
      <c r="V69" s="33" t="str">
        <f t="shared" si="9"/>
        <v>D</v>
      </c>
      <c r="W69" s="54"/>
    </row>
    <row r="70" spans="1:23" s="19" customFormat="1" ht="17.45" customHeight="1">
      <c r="A70" s="24" t="e">
        <f>'विद्य्र्थ्याची माहिती'!#REF!</f>
        <v>#REF!</v>
      </c>
      <c r="B70" s="25" t="e">
        <f>'विद्य्र्थ्याची माहिती'!#REF!</f>
        <v>#REF!</v>
      </c>
      <c r="C70" s="33" t="e">
        <f>प्र.भाषा!#REF!</f>
        <v>#REF!</v>
      </c>
      <c r="D70" s="33" t="e">
        <f>'व्दि.or संयुक्त भा'!#REF!</f>
        <v>#REF!</v>
      </c>
      <c r="E70" s="33" t="e">
        <f>'तृ. भाषा'!#REF!</f>
        <v>#REF!</v>
      </c>
      <c r="F70" s="33" t="e">
        <f>गणित!#REF!</f>
        <v>#REF!</v>
      </c>
      <c r="G70" s="33" t="e">
        <f>'विज्ञान '!#REF!</f>
        <v>#REF!</v>
      </c>
      <c r="H70" s="44">
        <f>NSQF!H70</f>
        <v>47</v>
      </c>
      <c r="I70" s="33" t="e">
        <f t="shared" si="6"/>
        <v>#REF!</v>
      </c>
      <c r="J70" s="49" t="e">
        <f t="shared" si="0"/>
        <v>#REF!</v>
      </c>
      <c r="K70" s="50" t="e">
        <f>RANK(J70,$J$10:$J$139,0)+COUNTIF($J$10:J70,J70)-1</f>
        <v>#REF!</v>
      </c>
      <c r="L70" s="44" t="e">
        <f t="shared" si="1"/>
        <v>#REF!</v>
      </c>
      <c r="M70" s="44" t="e">
        <f t="shared" si="2"/>
        <v>#REF!</v>
      </c>
      <c r="N70" s="44" t="e">
        <f t="shared" si="3"/>
        <v>#REF!</v>
      </c>
      <c r="O70" s="33">
        <f t="shared" si="7"/>
        <v>0</v>
      </c>
      <c r="P70" s="42" t="str">
        <f t="shared" si="4"/>
        <v>Pass</v>
      </c>
      <c r="Q70" s="12" t="e">
        <f>'आ.शा.शिक्षण'!#REF!</f>
        <v>#REF!</v>
      </c>
      <c r="R70" s="33" t="e">
        <f t="shared" si="8"/>
        <v>#REF!</v>
      </c>
      <c r="S70" s="12" t="e">
        <f>जलसुरक्षा!#REF!</f>
        <v>#REF!</v>
      </c>
      <c r="T70" s="58" t="e">
        <f t="shared" si="5"/>
        <v>#REF!</v>
      </c>
      <c r="U70" s="12" t="e">
        <f>संरक्षणशास्र!#REF!</f>
        <v>#REF!</v>
      </c>
      <c r="V70" s="33" t="e">
        <f t="shared" si="9"/>
        <v>#REF!</v>
      </c>
      <c r="W70" s="54"/>
    </row>
    <row r="71" spans="1:23" s="19" customFormat="1" ht="17.45" customHeight="1">
      <c r="A71" s="24" t="e">
        <f>'विद्य्र्थ्याची माहिती'!#REF!</f>
        <v>#REF!</v>
      </c>
      <c r="B71" s="25" t="e">
        <f>'विद्य्र्थ्याची माहिती'!#REF!</f>
        <v>#REF!</v>
      </c>
      <c r="C71" s="33" t="e">
        <f>प्र.भाषा!#REF!</f>
        <v>#REF!</v>
      </c>
      <c r="D71" s="33" t="e">
        <f>'व्दि.or संयुक्त भा'!#REF!</f>
        <v>#REF!</v>
      </c>
      <c r="E71" s="33" t="e">
        <f>'तृ. भाषा'!#REF!</f>
        <v>#REF!</v>
      </c>
      <c r="F71" s="33" t="e">
        <f>गणित!#REF!</f>
        <v>#REF!</v>
      </c>
      <c r="G71" s="33" t="e">
        <f>'विज्ञान '!#REF!</f>
        <v>#REF!</v>
      </c>
      <c r="H71" s="44">
        <f>NSQF!H71</f>
        <v>47</v>
      </c>
      <c r="I71" s="33" t="e">
        <f t="shared" si="6"/>
        <v>#REF!</v>
      </c>
      <c r="J71" s="49" t="e">
        <f t="shared" si="0"/>
        <v>#REF!</v>
      </c>
      <c r="K71" s="50" t="e">
        <f>RANK(J71,$J$10:$J$139,0)+COUNTIF($J$10:J71,J71)-1</f>
        <v>#REF!</v>
      </c>
      <c r="L71" s="44" t="e">
        <f t="shared" si="1"/>
        <v>#REF!</v>
      </c>
      <c r="M71" s="44" t="e">
        <f t="shared" si="2"/>
        <v>#REF!</v>
      </c>
      <c r="N71" s="44" t="e">
        <f t="shared" si="3"/>
        <v>#REF!</v>
      </c>
      <c r="O71" s="33">
        <f t="shared" si="7"/>
        <v>0</v>
      </c>
      <c r="P71" s="42" t="str">
        <f t="shared" si="4"/>
        <v>Pass</v>
      </c>
      <c r="Q71" s="12" t="e">
        <f>'आ.शा.शिक्षण'!#REF!</f>
        <v>#REF!</v>
      </c>
      <c r="R71" s="33" t="e">
        <f t="shared" si="8"/>
        <v>#REF!</v>
      </c>
      <c r="S71" s="12" t="e">
        <f>जलसुरक्षा!#REF!</f>
        <v>#REF!</v>
      </c>
      <c r="T71" s="58" t="e">
        <f t="shared" si="5"/>
        <v>#REF!</v>
      </c>
      <c r="U71" s="12" t="e">
        <f>संरक्षणशास्र!#REF!</f>
        <v>#REF!</v>
      </c>
      <c r="V71" s="33" t="e">
        <f t="shared" si="9"/>
        <v>#REF!</v>
      </c>
      <c r="W71" s="54"/>
    </row>
    <row r="72" spans="1:23" s="19" customFormat="1" ht="17.45" customHeight="1">
      <c r="A72" s="24" t="e">
        <f>'विद्य्र्थ्याची माहिती'!#REF!</f>
        <v>#REF!</v>
      </c>
      <c r="B72" s="25" t="e">
        <f>'विद्य्र्थ्याची माहिती'!#REF!</f>
        <v>#REF!</v>
      </c>
      <c r="C72" s="33" t="e">
        <f>प्र.भाषा!#REF!</f>
        <v>#REF!</v>
      </c>
      <c r="D72" s="33" t="e">
        <f>'व्दि.or संयुक्त भा'!#REF!</f>
        <v>#REF!</v>
      </c>
      <c r="E72" s="33" t="e">
        <f>'तृ. भाषा'!#REF!</f>
        <v>#REF!</v>
      </c>
      <c r="F72" s="33" t="e">
        <f>गणित!#REF!</f>
        <v>#REF!</v>
      </c>
      <c r="G72" s="33" t="e">
        <f>'विज्ञान '!#REF!</f>
        <v>#REF!</v>
      </c>
      <c r="H72" s="44">
        <f>NSQF!H72</f>
        <v>47</v>
      </c>
      <c r="I72" s="33" t="e">
        <f t="shared" si="6"/>
        <v>#REF!</v>
      </c>
      <c r="J72" s="49" t="e">
        <f t="shared" si="0"/>
        <v>#REF!</v>
      </c>
      <c r="K72" s="50" t="e">
        <f>RANK(J72,$J$10:$J$139,0)+COUNTIF($J$10:J72,J72)-1</f>
        <v>#REF!</v>
      </c>
      <c r="L72" s="44" t="e">
        <f t="shared" si="1"/>
        <v>#REF!</v>
      </c>
      <c r="M72" s="44" t="e">
        <f t="shared" si="2"/>
        <v>#REF!</v>
      </c>
      <c r="N72" s="44" t="e">
        <f t="shared" si="3"/>
        <v>#REF!</v>
      </c>
      <c r="O72" s="33">
        <f t="shared" si="7"/>
        <v>0</v>
      </c>
      <c r="P72" s="42" t="str">
        <f t="shared" si="4"/>
        <v>Pass</v>
      </c>
      <c r="Q72" s="12" t="e">
        <f>'आ.शा.शिक्षण'!#REF!</f>
        <v>#REF!</v>
      </c>
      <c r="R72" s="33" t="e">
        <f t="shared" si="8"/>
        <v>#REF!</v>
      </c>
      <c r="S72" s="12" t="e">
        <f>जलसुरक्षा!#REF!</f>
        <v>#REF!</v>
      </c>
      <c r="T72" s="58" t="e">
        <f t="shared" si="5"/>
        <v>#REF!</v>
      </c>
      <c r="U72" s="12" t="e">
        <f>संरक्षणशास्र!#REF!</f>
        <v>#REF!</v>
      </c>
      <c r="V72" s="33" t="e">
        <f t="shared" si="9"/>
        <v>#REF!</v>
      </c>
      <c r="W72" s="54"/>
    </row>
    <row r="73" spans="1:23" s="19" customFormat="1" ht="17.45" customHeight="1">
      <c r="A73" s="24" t="e">
        <f>'विद्य्र्थ्याची माहिती'!#REF!</f>
        <v>#REF!</v>
      </c>
      <c r="B73" s="25" t="e">
        <f>'विद्य्र्थ्याची माहिती'!#REF!</f>
        <v>#REF!</v>
      </c>
      <c r="C73" s="33" t="e">
        <f>प्र.भाषा!#REF!</f>
        <v>#REF!</v>
      </c>
      <c r="D73" s="33" t="e">
        <f>'व्दि.or संयुक्त भा'!#REF!</f>
        <v>#REF!</v>
      </c>
      <c r="E73" s="33" t="e">
        <f>'तृ. भाषा'!#REF!</f>
        <v>#REF!</v>
      </c>
      <c r="F73" s="33" t="e">
        <f>गणित!#REF!</f>
        <v>#REF!</v>
      </c>
      <c r="G73" s="33" t="e">
        <f>'विज्ञान '!#REF!</f>
        <v>#REF!</v>
      </c>
      <c r="H73" s="44">
        <f>NSQF!H73</f>
        <v>48</v>
      </c>
      <c r="I73" s="33" t="e">
        <f t="shared" si="6"/>
        <v>#REF!</v>
      </c>
      <c r="J73" s="49" t="e">
        <f t="shared" si="0"/>
        <v>#REF!</v>
      </c>
      <c r="K73" s="50" t="e">
        <f>RANK(J73,$J$10:$J$139,0)+COUNTIF($J$10:J73,J73)-1</f>
        <v>#REF!</v>
      </c>
      <c r="L73" s="44" t="e">
        <f t="shared" si="1"/>
        <v>#REF!</v>
      </c>
      <c r="M73" s="44" t="e">
        <f t="shared" si="2"/>
        <v>#REF!</v>
      </c>
      <c r="N73" s="44" t="e">
        <f t="shared" si="3"/>
        <v>#REF!</v>
      </c>
      <c r="O73" s="33">
        <f t="shared" si="7"/>
        <v>0</v>
      </c>
      <c r="P73" s="42" t="str">
        <f t="shared" si="4"/>
        <v>Pass</v>
      </c>
      <c r="Q73" s="12" t="e">
        <f>'आ.शा.शिक्षण'!#REF!</f>
        <v>#REF!</v>
      </c>
      <c r="R73" s="33" t="e">
        <f t="shared" si="8"/>
        <v>#REF!</v>
      </c>
      <c r="S73" s="12" t="e">
        <f>जलसुरक्षा!#REF!</f>
        <v>#REF!</v>
      </c>
      <c r="T73" s="58" t="e">
        <f t="shared" si="5"/>
        <v>#REF!</v>
      </c>
      <c r="U73" s="12" t="e">
        <f>संरक्षणशास्र!#REF!</f>
        <v>#REF!</v>
      </c>
      <c r="V73" s="33" t="e">
        <f t="shared" si="9"/>
        <v>#REF!</v>
      </c>
      <c r="W73" s="54"/>
    </row>
    <row r="74" spans="1:23" s="19" customFormat="1" ht="17.45" customHeight="1">
      <c r="A74" s="24" t="e">
        <f>'विद्य्र्थ्याची माहिती'!#REF!</f>
        <v>#REF!</v>
      </c>
      <c r="B74" s="25" t="e">
        <f>'विद्य्र्थ्याची माहिती'!#REF!</f>
        <v>#REF!</v>
      </c>
      <c r="C74" s="33" t="e">
        <f>प्र.भाषा!#REF!</f>
        <v>#REF!</v>
      </c>
      <c r="D74" s="33" t="e">
        <f>'व्दि.or संयुक्त भा'!#REF!</f>
        <v>#REF!</v>
      </c>
      <c r="E74" s="33" t="e">
        <f>'तृ. भाषा'!#REF!</f>
        <v>#REF!</v>
      </c>
      <c r="F74" s="33" t="e">
        <f>गणित!#REF!</f>
        <v>#REF!</v>
      </c>
      <c r="G74" s="33" t="e">
        <f>'विज्ञान '!#REF!</f>
        <v>#REF!</v>
      </c>
      <c r="H74" s="44">
        <f>NSQF!H74</f>
        <v>48</v>
      </c>
      <c r="I74" s="33" t="e">
        <f t="shared" si="6"/>
        <v>#REF!</v>
      </c>
      <c r="J74" s="49" t="e">
        <f t="shared" ref="J74:J137" si="10">ROUND(I74/6,2)</f>
        <v>#REF!</v>
      </c>
      <c r="K74" s="50" t="e">
        <f>RANK(J74,$J$10:$J$139,0)+COUNTIF($J$10:J74,J74)-1</f>
        <v>#REF!</v>
      </c>
      <c r="L74" s="44" t="e">
        <f t="shared" ref="L74:L137" si="11">R74</f>
        <v>#REF!</v>
      </c>
      <c r="M74" s="44" t="e">
        <f t="shared" ref="M74:M137" si="12">T74</f>
        <v>#REF!</v>
      </c>
      <c r="N74" s="44" t="e">
        <f t="shared" ref="N74:N137" si="13">V74</f>
        <v>#REF!</v>
      </c>
      <c r="O74" s="33">
        <f t="shared" si="7"/>
        <v>0</v>
      </c>
      <c r="P74" s="42" t="str">
        <f t="shared" ref="P74:P137" si="14">IF(O74=0,"Pass",IF(O74=1,"F1",IF(O74=2,"F2",IF(O74=3,"F3",IF(O74=4,"F4",IF(O74=5,"F5","F6"))))))</f>
        <v>Pass</v>
      </c>
      <c r="Q74" s="12" t="e">
        <f>'आ.शा.शिक्षण'!#REF!</f>
        <v>#REF!</v>
      </c>
      <c r="R74" s="33" t="e">
        <f t="shared" si="8"/>
        <v>#REF!</v>
      </c>
      <c r="S74" s="12" t="e">
        <f>जलसुरक्षा!#REF!</f>
        <v>#REF!</v>
      </c>
      <c r="T74" s="58" t="e">
        <f t="shared" ref="T74:T137" si="15">IF(S74*2&gt;=60,"A",IF(S74*2&gt;=45,"B",IF(S74*2&gt;=35,"C",IF(S74*2&gt;=35,"D","D"))))</f>
        <v>#REF!</v>
      </c>
      <c r="U74" s="12" t="e">
        <f>संरक्षणशास्र!#REF!</f>
        <v>#REF!</v>
      </c>
      <c r="V74" s="33" t="e">
        <f t="shared" si="9"/>
        <v>#REF!</v>
      </c>
      <c r="W74" s="54"/>
    </row>
    <row r="75" spans="1:23" s="19" customFormat="1" ht="17.45" customHeight="1">
      <c r="A75" s="24" t="e">
        <f>'विद्य्र्थ्याची माहिती'!#REF!</f>
        <v>#REF!</v>
      </c>
      <c r="B75" s="25" t="e">
        <f>'विद्य्र्थ्याची माहिती'!#REF!</f>
        <v>#REF!</v>
      </c>
      <c r="C75" s="33" t="e">
        <f>प्र.भाषा!#REF!</f>
        <v>#REF!</v>
      </c>
      <c r="D75" s="33" t="e">
        <f>'व्दि.or संयुक्त भा'!#REF!</f>
        <v>#REF!</v>
      </c>
      <c r="E75" s="33" t="e">
        <f>'तृ. भाषा'!#REF!</f>
        <v>#REF!</v>
      </c>
      <c r="F75" s="33" t="e">
        <f>गणित!#REF!</f>
        <v>#REF!</v>
      </c>
      <c r="G75" s="33" t="e">
        <f>'विज्ञान '!#REF!</f>
        <v>#REF!</v>
      </c>
      <c r="H75" s="44">
        <f>NSQF!H75</f>
        <v>49</v>
      </c>
      <c r="I75" s="33" t="e">
        <f t="shared" ref="I75:I109" si="16">SUM(C75:H75)</f>
        <v>#REF!</v>
      </c>
      <c r="J75" s="49" t="e">
        <f t="shared" si="10"/>
        <v>#REF!</v>
      </c>
      <c r="K75" s="50" t="e">
        <f>RANK(J75,$J$10:$J$139,0)+COUNTIF($J$10:J75,J75)-1</f>
        <v>#REF!</v>
      </c>
      <c r="L75" s="44" t="e">
        <f t="shared" si="11"/>
        <v>#REF!</v>
      </c>
      <c r="M75" s="44" t="e">
        <f t="shared" si="12"/>
        <v>#REF!</v>
      </c>
      <c r="N75" s="44" t="e">
        <f t="shared" si="13"/>
        <v>#REF!</v>
      </c>
      <c r="O75" s="33">
        <f t="shared" ref="O75:O138" si="17">COUNTIF(C75,"&lt;35")+COUNTIF(D75,"&lt;35")+COUNTIF(E75,"&lt;35")+COUNTIF(F75,"&lt;35")+COUNTIF(G75,"&lt;35")+COUNTIF(H75,"&lt;35")</f>
        <v>0</v>
      </c>
      <c r="P75" s="42" t="str">
        <f t="shared" si="14"/>
        <v>Pass</v>
      </c>
      <c r="Q75" s="12" t="e">
        <f>'आ.शा.शिक्षण'!#REF!</f>
        <v>#REF!</v>
      </c>
      <c r="R75" s="33" t="e">
        <f t="shared" ref="R75:R138" si="18">IF(Q75&gt;=60,"A",IF(Q75&gt;=45,"B",IF(Q75&gt;=35,"C",IF(Q75&gt;=35,"D","D"))))</f>
        <v>#REF!</v>
      </c>
      <c r="S75" s="12" t="e">
        <f>जलसुरक्षा!#REF!</f>
        <v>#REF!</v>
      </c>
      <c r="T75" s="58" t="e">
        <f t="shared" si="15"/>
        <v>#REF!</v>
      </c>
      <c r="U75" s="12" t="e">
        <f>संरक्षणशास्र!#REF!</f>
        <v>#REF!</v>
      </c>
      <c r="V75" s="33" t="e">
        <f t="shared" ref="V75:V138" si="19">IF(U75&gt;=60,"A",IF(U75&gt;=45,"B",IF(U75&gt;=35,"C",IF(U75&gt;=35,"D","D"))))</f>
        <v>#REF!</v>
      </c>
      <c r="W75" s="54"/>
    </row>
    <row r="76" spans="1:23" s="19" customFormat="1" ht="17.45" customHeight="1">
      <c r="A76" s="24" t="e">
        <f>'विद्य्र्थ्याची माहिती'!#REF!</f>
        <v>#REF!</v>
      </c>
      <c r="B76" s="25" t="e">
        <f>'विद्य्र्थ्याची माहिती'!#REF!</f>
        <v>#REF!</v>
      </c>
      <c r="C76" s="33" t="e">
        <f>प्र.भाषा!#REF!</f>
        <v>#REF!</v>
      </c>
      <c r="D76" s="33" t="e">
        <f>'व्दि.or संयुक्त भा'!#REF!</f>
        <v>#REF!</v>
      </c>
      <c r="E76" s="33" t="e">
        <f>'तृ. भाषा'!#REF!</f>
        <v>#REF!</v>
      </c>
      <c r="F76" s="33" t="e">
        <f>गणित!#REF!</f>
        <v>#REF!</v>
      </c>
      <c r="G76" s="33" t="e">
        <f>'विज्ञान '!#REF!</f>
        <v>#REF!</v>
      </c>
      <c r="H76" s="44">
        <f>NSQF!H76</f>
        <v>49</v>
      </c>
      <c r="I76" s="33" t="e">
        <f t="shared" si="16"/>
        <v>#REF!</v>
      </c>
      <c r="J76" s="49" t="e">
        <f t="shared" si="10"/>
        <v>#REF!</v>
      </c>
      <c r="K76" s="50" t="e">
        <f>RANK(J76,$J$10:$J$139,0)+COUNTIF($J$10:J76,J76)-1</f>
        <v>#REF!</v>
      </c>
      <c r="L76" s="44" t="e">
        <f t="shared" si="11"/>
        <v>#REF!</v>
      </c>
      <c r="M76" s="44" t="e">
        <f t="shared" si="12"/>
        <v>#REF!</v>
      </c>
      <c r="N76" s="44" t="e">
        <f t="shared" si="13"/>
        <v>#REF!</v>
      </c>
      <c r="O76" s="33">
        <f t="shared" si="17"/>
        <v>0</v>
      </c>
      <c r="P76" s="42" t="str">
        <f t="shared" si="14"/>
        <v>Pass</v>
      </c>
      <c r="Q76" s="12" t="e">
        <f>'आ.शा.शिक्षण'!#REF!</f>
        <v>#REF!</v>
      </c>
      <c r="R76" s="33" t="e">
        <f t="shared" si="18"/>
        <v>#REF!</v>
      </c>
      <c r="S76" s="12" t="e">
        <f>जलसुरक्षा!#REF!</f>
        <v>#REF!</v>
      </c>
      <c r="T76" s="58" t="e">
        <f t="shared" si="15"/>
        <v>#REF!</v>
      </c>
      <c r="U76" s="12" t="e">
        <f>संरक्षणशास्र!#REF!</f>
        <v>#REF!</v>
      </c>
      <c r="V76" s="33" t="e">
        <f t="shared" si="19"/>
        <v>#REF!</v>
      </c>
      <c r="W76" s="54"/>
    </row>
    <row r="77" spans="1:23" s="19" customFormat="1" ht="17.45" customHeight="1">
      <c r="A77" s="24" t="e">
        <f>'विद्य्र्थ्याची माहिती'!#REF!</f>
        <v>#REF!</v>
      </c>
      <c r="B77" s="25" t="e">
        <f>'विद्य्र्थ्याची माहिती'!#REF!</f>
        <v>#REF!</v>
      </c>
      <c r="C77" s="33" t="e">
        <f>प्र.भाषा!#REF!</f>
        <v>#REF!</v>
      </c>
      <c r="D77" s="33" t="e">
        <f>'व्दि.or संयुक्त भा'!#REF!</f>
        <v>#REF!</v>
      </c>
      <c r="E77" s="33" t="e">
        <f>'तृ. भाषा'!#REF!</f>
        <v>#REF!</v>
      </c>
      <c r="F77" s="33" t="e">
        <f>गणित!#REF!</f>
        <v>#REF!</v>
      </c>
      <c r="G77" s="33" t="e">
        <f>'विज्ञान '!#REF!</f>
        <v>#REF!</v>
      </c>
      <c r="H77" s="44">
        <f>NSQF!H77</f>
        <v>49</v>
      </c>
      <c r="I77" s="33" t="e">
        <f t="shared" si="16"/>
        <v>#REF!</v>
      </c>
      <c r="J77" s="49" t="e">
        <f t="shared" si="10"/>
        <v>#REF!</v>
      </c>
      <c r="K77" s="50" t="e">
        <f>RANK(J77,$J$10:$J$139,0)+COUNTIF($J$10:J77,J77)-1</f>
        <v>#REF!</v>
      </c>
      <c r="L77" s="44" t="e">
        <f t="shared" si="11"/>
        <v>#REF!</v>
      </c>
      <c r="M77" s="44" t="e">
        <f t="shared" si="12"/>
        <v>#REF!</v>
      </c>
      <c r="N77" s="44" t="e">
        <f t="shared" si="13"/>
        <v>#REF!</v>
      </c>
      <c r="O77" s="33">
        <f t="shared" si="17"/>
        <v>0</v>
      </c>
      <c r="P77" s="42" t="str">
        <f t="shared" si="14"/>
        <v>Pass</v>
      </c>
      <c r="Q77" s="12" t="e">
        <f>'आ.शा.शिक्षण'!#REF!</f>
        <v>#REF!</v>
      </c>
      <c r="R77" s="33" t="e">
        <f t="shared" si="18"/>
        <v>#REF!</v>
      </c>
      <c r="S77" s="12" t="e">
        <f>जलसुरक्षा!#REF!</f>
        <v>#REF!</v>
      </c>
      <c r="T77" s="58" t="e">
        <f t="shared" si="15"/>
        <v>#REF!</v>
      </c>
      <c r="U77" s="12" t="e">
        <f>संरक्षणशास्र!#REF!</f>
        <v>#REF!</v>
      </c>
      <c r="V77" s="33" t="e">
        <f t="shared" si="19"/>
        <v>#REF!</v>
      </c>
      <c r="W77" s="54"/>
    </row>
    <row r="78" spans="1:23" s="19" customFormat="1" ht="17.45" customHeight="1">
      <c r="A78" s="24" t="e">
        <f>'विद्य्र्थ्याची माहिती'!#REF!</f>
        <v>#REF!</v>
      </c>
      <c r="B78" s="25" t="e">
        <f>'विद्य्र्थ्याची माहिती'!#REF!</f>
        <v>#REF!</v>
      </c>
      <c r="C78" s="33" t="e">
        <f>प्र.भाषा!#REF!</f>
        <v>#REF!</v>
      </c>
      <c r="D78" s="33" t="e">
        <f>'व्दि.or संयुक्त भा'!#REF!</f>
        <v>#REF!</v>
      </c>
      <c r="E78" s="33" t="e">
        <f>'तृ. भाषा'!#REF!</f>
        <v>#REF!</v>
      </c>
      <c r="F78" s="33" t="e">
        <f>गणित!#REF!</f>
        <v>#REF!</v>
      </c>
      <c r="G78" s="33" t="e">
        <f>'विज्ञान '!#REF!</f>
        <v>#REF!</v>
      </c>
      <c r="H78" s="44">
        <f>NSQF!H78</f>
        <v>50</v>
      </c>
      <c r="I78" s="33" t="e">
        <f t="shared" si="16"/>
        <v>#REF!</v>
      </c>
      <c r="J78" s="49" t="e">
        <f t="shared" si="10"/>
        <v>#REF!</v>
      </c>
      <c r="K78" s="50" t="e">
        <f>RANK(J78,$J$10:$J$139,0)+COUNTIF($J$10:J78,J78)-1</f>
        <v>#REF!</v>
      </c>
      <c r="L78" s="44" t="e">
        <f t="shared" si="11"/>
        <v>#REF!</v>
      </c>
      <c r="M78" s="44" t="e">
        <f t="shared" si="12"/>
        <v>#REF!</v>
      </c>
      <c r="N78" s="44" t="e">
        <f t="shared" si="13"/>
        <v>#REF!</v>
      </c>
      <c r="O78" s="33">
        <f t="shared" si="17"/>
        <v>0</v>
      </c>
      <c r="P78" s="42" t="str">
        <f t="shared" si="14"/>
        <v>Pass</v>
      </c>
      <c r="Q78" s="12" t="e">
        <f>'आ.शा.शिक्षण'!#REF!</f>
        <v>#REF!</v>
      </c>
      <c r="R78" s="33" t="e">
        <f t="shared" si="18"/>
        <v>#REF!</v>
      </c>
      <c r="S78" s="12" t="e">
        <f>जलसुरक्षा!#REF!</f>
        <v>#REF!</v>
      </c>
      <c r="T78" s="58" t="e">
        <f t="shared" si="15"/>
        <v>#REF!</v>
      </c>
      <c r="U78" s="12" t="e">
        <f>संरक्षणशास्र!#REF!</f>
        <v>#REF!</v>
      </c>
      <c r="V78" s="33" t="e">
        <f t="shared" si="19"/>
        <v>#REF!</v>
      </c>
      <c r="W78" s="54"/>
    </row>
    <row r="79" spans="1:23" s="19" customFormat="1" ht="17.45" customHeight="1">
      <c r="A79" s="24" t="e">
        <f>'विद्य्र्थ्याची माहिती'!#REF!</f>
        <v>#REF!</v>
      </c>
      <c r="B79" s="25" t="e">
        <f>'विद्य्र्थ्याची माहिती'!#REF!</f>
        <v>#REF!</v>
      </c>
      <c r="C79" s="33" t="e">
        <f>प्र.भाषा!#REF!</f>
        <v>#REF!</v>
      </c>
      <c r="D79" s="33" t="e">
        <f>'व्दि.or संयुक्त भा'!#REF!</f>
        <v>#REF!</v>
      </c>
      <c r="E79" s="33" t="e">
        <f>'तृ. भाषा'!#REF!</f>
        <v>#REF!</v>
      </c>
      <c r="F79" s="33" t="e">
        <f>गणित!#REF!</f>
        <v>#REF!</v>
      </c>
      <c r="G79" s="33" t="e">
        <f>'विज्ञान '!#REF!</f>
        <v>#REF!</v>
      </c>
      <c r="H79" s="44">
        <f>NSQF!H79</f>
        <v>50</v>
      </c>
      <c r="I79" s="33" t="e">
        <f t="shared" si="16"/>
        <v>#REF!</v>
      </c>
      <c r="J79" s="49" t="e">
        <f t="shared" si="10"/>
        <v>#REF!</v>
      </c>
      <c r="K79" s="50" t="e">
        <f>RANK(J79,$J$10:$J$139,0)+COUNTIF($J$10:J79,J79)-1</f>
        <v>#REF!</v>
      </c>
      <c r="L79" s="44" t="e">
        <f t="shared" si="11"/>
        <v>#REF!</v>
      </c>
      <c r="M79" s="44" t="e">
        <f t="shared" si="12"/>
        <v>#REF!</v>
      </c>
      <c r="N79" s="44" t="e">
        <f t="shared" si="13"/>
        <v>#REF!</v>
      </c>
      <c r="O79" s="33">
        <f t="shared" si="17"/>
        <v>0</v>
      </c>
      <c r="P79" s="42" t="str">
        <f t="shared" si="14"/>
        <v>Pass</v>
      </c>
      <c r="Q79" s="12" t="e">
        <f>'आ.शा.शिक्षण'!#REF!</f>
        <v>#REF!</v>
      </c>
      <c r="R79" s="33" t="e">
        <f t="shared" si="18"/>
        <v>#REF!</v>
      </c>
      <c r="S79" s="12" t="e">
        <f>जलसुरक्षा!#REF!</f>
        <v>#REF!</v>
      </c>
      <c r="T79" s="58" t="e">
        <f t="shared" si="15"/>
        <v>#REF!</v>
      </c>
      <c r="U79" s="12" t="e">
        <f>संरक्षणशास्र!#REF!</f>
        <v>#REF!</v>
      </c>
      <c r="V79" s="33" t="e">
        <f t="shared" si="19"/>
        <v>#REF!</v>
      </c>
      <c r="W79" s="54"/>
    </row>
    <row r="80" spans="1:23" s="19" customFormat="1" ht="17.45" customHeight="1">
      <c r="A80" s="24" t="e">
        <f>'विद्य्र्थ्याची माहिती'!#REF!</f>
        <v>#REF!</v>
      </c>
      <c r="B80" s="25" t="e">
        <f>'विद्य्र्थ्याची माहिती'!#REF!</f>
        <v>#REF!</v>
      </c>
      <c r="C80" s="33" t="e">
        <f>प्र.भाषा!#REF!</f>
        <v>#REF!</v>
      </c>
      <c r="D80" s="33" t="e">
        <f>'व्दि.or संयुक्त भा'!#REF!</f>
        <v>#REF!</v>
      </c>
      <c r="E80" s="33" t="e">
        <f>'तृ. भाषा'!#REF!</f>
        <v>#REF!</v>
      </c>
      <c r="F80" s="33" t="e">
        <f>गणित!#REF!</f>
        <v>#REF!</v>
      </c>
      <c r="G80" s="33" t="e">
        <f>'विज्ञान '!#REF!</f>
        <v>#REF!</v>
      </c>
      <c r="H80" s="44">
        <f>NSQF!H80</f>
        <v>50</v>
      </c>
      <c r="I80" s="33" t="e">
        <f t="shared" si="16"/>
        <v>#REF!</v>
      </c>
      <c r="J80" s="49" t="e">
        <f t="shared" si="10"/>
        <v>#REF!</v>
      </c>
      <c r="K80" s="50" t="e">
        <f>RANK(J80,$J$10:$J$139,0)+COUNTIF($J$10:J80,J80)-1</f>
        <v>#REF!</v>
      </c>
      <c r="L80" s="44" t="e">
        <f t="shared" si="11"/>
        <v>#REF!</v>
      </c>
      <c r="M80" s="44" t="e">
        <f t="shared" si="12"/>
        <v>#REF!</v>
      </c>
      <c r="N80" s="44" t="e">
        <f t="shared" si="13"/>
        <v>#REF!</v>
      </c>
      <c r="O80" s="33">
        <f t="shared" si="17"/>
        <v>0</v>
      </c>
      <c r="P80" s="42" t="str">
        <f t="shared" si="14"/>
        <v>Pass</v>
      </c>
      <c r="Q80" s="12" t="e">
        <f>'आ.शा.शिक्षण'!#REF!</f>
        <v>#REF!</v>
      </c>
      <c r="R80" s="33" t="e">
        <f t="shared" si="18"/>
        <v>#REF!</v>
      </c>
      <c r="S80" s="12" t="e">
        <f>जलसुरक्षा!#REF!</f>
        <v>#REF!</v>
      </c>
      <c r="T80" s="58" t="e">
        <f t="shared" si="15"/>
        <v>#REF!</v>
      </c>
      <c r="U80" s="12" t="e">
        <f>संरक्षणशास्र!#REF!</f>
        <v>#REF!</v>
      </c>
      <c r="V80" s="33" t="e">
        <f t="shared" si="19"/>
        <v>#REF!</v>
      </c>
      <c r="W80" s="54"/>
    </row>
    <row r="81" spans="1:23" s="19" customFormat="1" ht="17.45" customHeight="1">
      <c r="A81" s="24" t="e">
        <f>'विद्य्र्थ्याची माहिती'!#REF!</f>
        <v>#REF!</v>
      </c>
      <c r="B81" s="25" t="e">
        <f>'विद्य्र्थ्याची माहिती'!#REF!</f>
        <v>#REF!</v>
      </c>
      <c r="C81" s="33" t="e">
        <f>प्र.भाषा!#REF!</f>
        <v>#REF!</v>
      </c>
      <c r="D81" s="33" t="e">
        <f>'व्दि.or संयुक्त भा'!#REF!</f>
        <v>#REF!</v>
      </c>
      <c r="E81" s="33" t="e">
        <f>'तृ. भाषा'!#REF!</f>
        <v>#REF!</v>
      </c>
      <c r="F81" s="33" t="e">
        <f>गणित!#REF!</f>
        <v>#REF!</v>
      </c>
      <c r="G81" s="33" t="e">
        <f>'विज्ञान '!#REF!</f>
        <v>#REF!</v>
      </c>
      <c r="H81" s="44">
        <f>NSQF!H81</f>
        <v>51</v>
      </c>
      <c r="I81" s="33" t="e">
        <f t="shared" si="16"/>
        <v>#REF!</v>
      </c>
      <c r="J81" s="49" t="e">
        <f t="shared" si="10"/>
        <v>#REF!</v>
      </c>
      <c r="K81" s="50" t="e">
        <f>RANK(J81,$J$10:$J$139,0)+COUNTIF($J$10:J81,J81)-1</f>
        <v>#REF!</v>
      </c>
      <c r="L81" s="44" t="e">
        <f t="shared" si="11"/>
        <v>#REF!</v>
      </c>
      <c r="M81" s="44" t="e">
        <f t="shared" si="12"/>
        <v>#REF!</v>
      </c>
      <c r="N81" s="44" t="e">
        <f t="shared" si="13"/>
        <v>#REF!</v>
      </c>
      <c r="O81" s="33">
        <f t="shared" si="17"/>
        <v>0</v>
      </c>
      <c r="P81" s="42" t="str">
        <f t="shared" si="14"/>
        <v>Pass</v>
      </c>
      <c r="Q81" s="12" t="e">
        <f>'आ.शा.शिक्षण'!#REF!</f>
        <v>#REF!</v>
      </c>
      <c r="R81" s="33" t="e">
        <f t="shared" si="18"/>
        <v>#REF!</v>
      </c>
      <c r="S81" s="12" t="e">
        <f>जलसुरक्षा!#REF!</f>
        <v>#REF!</v>
      </c>
      <c r="T81" s="58" t="e">
        <f t="shared" si="15"/>
        <v>#REF!</v>
      </c>
      <c r="U81" s="12" t="e">
        <f>संरक्षणशास्र!#REF!</f>
        <v>#REF!</v>
      </c>
      <c r="V81" s="33" t="e">
        <f t="shared" si="19"/>
        <v>#REF!</v>
      </c>
      <c r="W81" s="54"/>
    </row>
    <row r="82" spans="1:23" s="19" customFormat="1" ht="17.45" customHeight="1">
      <c r="A82" s="24" t="e">
        <f>'विद्य्र्थ्याची माहिती'!#REF!</f>
        <v>#REF!</v>
      </c>
      <c r="B82" s="25" t="e">
        <f>'विद्य्र्थ्याची माहिती'!#REF!</f>
        <v>#REF!</v>
      </c>
      <c r="C82" s="33" t="e">
        <f>प्र.भाषा!#REF!</f>
        <v>#REF!</v>
      </c>
      <c r="D82" s="33" t="e">
        <f>'व्दि.or संयुक्त भा'!#REF!</f>
        <v>#REF!</v>
      </c>
      <c r="E82" s="33" t="e">
        <f>'तृ. भाषा'!#REF!</f>
        <v>#REF!</v>
      </c>
      <c r="F82" s="33" t="e">
        <f>गणित!#REF!</f>
        <v>#REF!</v>
      </c>
      <c r="G82" s="33" t="e">
        <f>'विज्ञान '!#REF!</f>
        <v>#REF!</v>
      </c>
      <c r="H82" s="44">
        <f>NSQF!H82</f>
        <v>51</v>
      </c>
      <c r="I82" s="33" t="e">
        <f t="shared" si="16"/>
        <v>#REF!</v>
      </c>
      <c r="J82" s="49" t="e">
        <f t="shared" si="10"/>
        <v>#REF!</v>
      </c>
      <c r="K82" s="50" t="e">
        <f>RANK(J82,$J$10:$J$139,0)+COUNTIF($J$10:J82,J82)-1</f>
        <v>#REF!</v>
      </c>
      <c r="L82" s="44" t="e">
        <f t="shared" si="11"/>
        <v>#REF!</v>
      </c>
      <c r="M82" s="44" t="e">
        <f t="shared" si="12"/>
        <v>#REF!</v>
      </c>
      <c r="N82" s="44" t="e">
        <f t="shared" si="13"/>
        <v>#REF!</v>
      </c>
      <c r="O82" s="33">
        <f t="shared" si="17"/>
        <v>0</v>
      </c>
      <c r="P82" s="42" t="str">
        <f t="shared" si="14"/>
        <v>Pass</v>
      </c>
      <c r="Q82" s="12" t="e">
        <f>'आ.शा.शिक्षण'!#REF!</f>
        <v>#REF!</v>
      </c>
      <c r="R82" s="33" t="e">
        <f t="shared" si="18"/>
        <v>#REF!</v>
      </c>
      <c r="S82" s="12" t="e">
        <f>जलसुरक्षा!#REF!</f>
        <v>#REF!</v>
      </c>
      <c r="T82" s="58" t="e">
        <f t="shared" si="15"/>
        <v>#REF!</v>
      </c>
      <c r="U82" s="12" t="e">
        <f>संरक्षणशास्र!#REF!</f>
        <v>#REF!</v>
      </c>
      <c r="V82" s="33" t="e">
        <f t="shared" si="19"/>
        <v>#REF!</v>
      </c>
      <c r="W82" s="54"/>
    </row>
    <row r="83" spans="1:23" s="19" customFormat="1" ht="17.45" customHeight="1">
      <c r="A83" s="24" t="e">
        <f>'विद्य्र्थ्याची माहिती'!#REF!</f>
        <v>#REF!</v>
      </c>
      <c r="B83" s="25" t="e">
        <f>'विद्य्र्थ्याची माहिती'!#REF!</f>
        <v>#REF!</v>
      </c>
      <c r="C83" s="33" t="e">
        <f>प्र.भाषा!#REF!</f>
        <v>#REF!</v>
      </c>
      <c r="D83" s="33" t="e">
        <f>'व्दि.or संयुक्त भा'!#REF!</f>
        <v>#REF!</v>
      </c>
      <c r="E83" s="33" t="e">
        <f>'तृ. भाषा'!#REF!</f>
        <v>#REF!</v>
      </c>
      <c r="F83" s="33" t="e">
        <f>गणित!#REF!</f>
        <v>#REF!</v>
      </c>
      <c r="G83" s="33" t="e">
        <f>'विज्ञान '!#REF!</f>
        <v>#REF!</v>
      </c>
      <c r="H83" s="44">
        <f>NSQF!H83</f>
        <v>52</v>
      </c>
      <c r="I83" s="33" t="e">
        <f t="shared" si="16"/>
        <v>#REF!</v>
      </c>
      <c r="J83" s="49" t="e">
        <f t="shared" si="10"/>
        <v>#REF!</v>
      </c>
      <c r="K83" s="50" t="e">
        <f>RANK(J83,$J$10:$J$139,0)+COUNTIF($J$10:J83,J83)-1</f>
        <v>#REF!</v>
      </c>
      <c r="L83" s="44" t="e">
        <f t="shared" si="11"/>
        <v>#REF!</v>
      </c>
      <c r="M83" s="44" t="e">
        <f t="shared" si="12"/>
        <v>#REF!</v>
      </c>
      <c r="N83" s="44" t="e">
        <f t="shared" si="13"/>
        <v>#REF!</v>
      </c>
      <c r="O83" s="33">
        <f t="shared" si="17"/>
        <v>0</v>
      </c>
      <c r="P83" s="42" t="str">
        <f t="shared" si="14"/>
        <v>Pass</v>
      </c>
      <c r="Q83" s="12" t="e">
        <f>'आ.शा.शिक्षण'!#REF!</f>
        <v>#REF!</v>
      </c>
      <c r="R83" s="33" t="e">
        <f t="shared" si="18"/>
        <v>#REF!</v>
      </c>
      <c r="S83" s="12" t="e">
        <f>जलसुरक्षा!#REF!</f>
        <v>#REF!</v>
      </c>
      <c r="T83" s="58" t="e">
        <f t="shared" si="15"/>
        <v>#REF!</v>
      </c>
      <c r="U83" s="12" t="e">
        <f>संरक्षणशास्र!#REF!</f>
        <v>#REF!</v>
      </c>
      <c r="V83" s="33" t="e">
        <f t="shared" si="19"/>
        <v>#REF!</v>
      </c>
      <c r="W83" s="54"/>
    </row>
    <row r="84" spans="1:23" s="19" customFormat="1" ht="17.45" customHeight="1">
      <c r="A84" s="24" t="e">
        <f>'विद्य्र्थ्याची माहिती'!#REF!</f>
        <v>#REF!</v>
      </c>
      <c r="B84" s="25" t="e">
        <f>'विद्य्र्थ्याची माहिती'!#REF!</f>
        <v>#REF!</v>
      </c>
      <c r="C84" s="33" t="e">
        <f>प्र.भाषा!#REF!</f>
        <v>#REF!</v>
      </c>
      <c r="D84" s="33" t="e">
        <f>'व्दि.or संयुक्त भा'!#REF!</f>
        <v>#REF!</v>
      </c>
      <c r="E84" s="33" t="e">
        <f>'तृ. भाषा'!#REF!</f>
        <v>#REF!</v>
      </c>
      <c r="F84" s="33" t="e">
        <f>गणित!#REF!</f>
        <v>#REF!</v>
      </c>
      <c r="G84" s="33" t="e">
        <f>'विज्ञान '!#REF!</f>
        <v>#REF!</v>
      </c>
      <c r="H84" s="44">
        <f>NSQF!H84</f>
        <v>52</v>
      </c>
      <c r="I84" s="33" t="e">
        <f t="shared" si="16"/>
        <v>#REF!</v>
      </c>
      <c r="J84" s="49" t="e">
        <f t="shared" si="10"/>
        <v>#REF!</v>
      </c>
      <c r="K84" s="50" t="e">
        <f>RANK(J84,$J$10:$J$139,0)+COUNTIF($J$10:J84,J84)-1</f>
        <v>#REF!</v>
      </c>
      <c r="L84" s="44" t="e">
        <f t="shared" si="11"/>
        <v>#REF!</v>
      </c>
      <c r="M84" s="44" t="e">
        <f t="shared" si="12"/>
        <v>#REF!</v>
      </c>
      <c r="N84" s="44" t="e">
        <f t="shared" si="13"/>
        <v>#REF!</v>
      </c>
      <c r="O84" s="33">
        <f t="shared" si="17"/>
        <v>0</v>
      </c>
      <c r="P84" s="42" t="str">
        <f t="shared" si="14"/>
        <v>Pass</v>
      </c>
      <c r="Q84" s="12" t="e">
        <f>'आ.शा.शिक्षण'!#REF!</f>
        <v>#REF!</v>
      </c>
      <c r="R84" s="33" t="e">
        <f t="shared" si="18"/>
        <v>#REF!</v>
      </c>
      <c r="S84" s="12" t="e">
        <f>जलसुरक्षा!#REF!</f>
        <v>#REF!</v>
      </c>
      <c r="T84" s="58" t="e">
        <f t="shared" si="15"/>
        <v>#REF!</v>
      </c>
      <c r="U84" s="12" t="e">
        <f>संरक्षणशास्र!#REF!</f>
        <v>#REF!</v>
      </c>
      <c r="V84" s="33" t="e">
        <f t="shared" si="19"/>
        <v>#REF!</v>
      </c>
      <c r="W84" s="54"/>
    </row>
    <row r="85" spans="1:23" s="19" customFormat="1" ht="17.45" customHeight="1">
      <c r="A85" s="24" t="e">
        <f>'विद्य्र्थ्याची माहिती'!#REF!</f>
        <v>#REF!</v>
      </c>
      <c r="B85" s="25" t="e">
        <f>'विद्य्र्थ्याची माहिती'!#REF!</f>
        <v>#REF!</v>
      </c>
      <c r="C85" s="33" t="e">
        <f>प्र.भाषा!#REF!</f>
        <v>#REF!</v>
      </c>
      <c r="D85" s="33" t="e">
        <f>'व्दि.or संयुक्त भा'!#REF!</f>
        <v>#REF!</v>
      </c>
      <c r="E85" s="33" t="e">
        <f>'तृ. भाषा'!#REF!</f>
        <v>#REF!</v>
      </c>
      <c r="F85" s="33" t="e">
        <f>गणित!#REF!</f>
        <v>#REF!</v>
      </c>
      <c r="G85" s="33" t="e">
        <f>'विज्ञान '!#REF!</f>
        <v>#REF!</v>
      </c>
      <c r="H85" s="44">
        <f>NSQF!H85</f>
        <v>52</v>
      </c>
      <c r="I85" s="33" t="e">
        <f t="shared" si="16"/>
        <v>#REF!</v>
      </c>
      <c r="J85" s="49" t="e">
        <f t="shared" si="10"/>
        <v>#REF!</v>
      </c>
      <c r="K85" s="50" t="e">
        <f>RANK(J85,$J$10:$J$139,0)+COUNTIF($J$10:J85,J85)-1</f>
        <v>#REF!</v>
      </c>
      <c r="L85" s="44" t="e">
        <f t="shared" si="11"/>
        <v>#REF!</v>
      </c>
      <c r="M85" s="44" t="e">
        <f t="shared" si="12"/>
        <v>#REF!</v>
      </c>
      <c r="N85" s="44" t="e">
        <f t="shared" si="13"/>
        <v>#REF!</v>
      </c>
      <c r="O85" s="33">
        <f t="shared" si="17"/>
        <v>0</v>
      </c>
      <c r="P85" s="42" t="str">
        <f t="shared" si="14"/>
        <v>Pass</v>
      </c>
      <c r="Q85" s="12" t="e">
        <f>'आ.शा.शिक्षण'!#REF!</f>
        <v>#REF!</v>
      </c>
      <c r="R85" s="33" t="e">
        <f t="shared" si="18"/>
        <v>#REF!</v>
      </c>
      <c r="S85" s="12" t="e">
        <f>जलसुरक्षा!#REF!</f>
        <v>#REF!</v>
      </c>
      <c r="T85" s="58" t="e">
        <f t="shared" si="15"/>
        <v>#REF!</v>
      </c>
      <c r="U85" s="12" t="e">
        <f>संरक्षणशास्र!#REF!</f>
        <v>#REF!</v>
      </c>
      <c r="V85" s="33" t="e">
        <f t="shared" si="19"/>
        <v>#REF!</v>
      </c>
      <c r="W85" s="54"/>
    </row>
    <row r="86" spans="1:23" s="19" customFormat="1" ht="17.45" customHeight="1">
      <c r="A86" s="24" t="e">
        <f>'विद्य्र्थ्याची माहिती'!#REF!</f>
        <v>#REF!</v>
      </c>
      <c r="B86" s="25" t="e">
        <f>'विद्य्र्थ्याची माहिती'!#REF!</f>
        <v>#REF!</v>
      </c>
      <c r="C86" s="33" t="e">
        <f>प्र.भाषा!#REF!</f>
        <v>#REF!</v>
      </c>
      <c r="D86" s="33" t="e">
        <f>'व्दि.or संयुक्त भा'!#REF!</f>
        <v>#REF!</v>
      </c>
      <c r="E86" s="33" t="e">
        <f>'तृ. भाषा'!#REF!</f>
        <v>#REF!</v>
      </c>
      <c r="F86" s="33" t="e">
        <f>गणित!#REF!</f>
        <v>#REF!</v>
      </c>
      <c r="G86" s="33" t="e">
        <f>'विज्ञान '!#REF!</f>
        <v>#REF!</v>
      </c>
      <c r="H86" s="44">
        <f>NSQF!H86</f>
        <v>53</v>
      </c>
      <c r="I86" s="33" t="e">
        <f t="shared" si="16"/>
        <v>#REF!</v>
      </c>
      <c r="J86" s="49" t="e">
        <f t="shared" si="10"/>
        <v>#REF!</v>
      </c>
      <c r="K86" s="50" t="e">
        <f>RANK(J86,$J$10:$J$139,0)+COUNTIF($J$10:J86,J86)-1</f>
        <v>#REF!</v>
      </c>
      <c r="L86" s="44" t="e">
        <f t="shared" si="11"/>
        <v>#REF!</v>
      </c>
      <c r="M86" s="44" t="e">
        <f t="shared" si="12"/>
        <v>#REF!</v>
      </c>
      <c r="N86" s="44" t="e">
        <f t="shared" si="13"/>
        <v>#REF!</v>
      </c>
      <c r="O86" s="33">
        <f t="shared" si="17"/>
        <v>0</v>
      </c>
      <c r="P86" s="42" t="str">
        <f t="shared" si="14"/>
        <v>Pass</v>
      </c>
      <c r="Q86" s="12" t="e">
        <f>'आ.शा.शिक्षण'!#REF!</f>
        <v>#REF!</v>
      </c>
      <c r="R86" s="33" t="e">
        <f t="shared" si="18"/>
        <v>#REF!</v>
      </c>
      <c r="S86" s="12" t="e">
        <f>जलसुरक्षा!#REF!</f>
        <v>#REF!</v>
      </c>
      <c r="T86" s="58" t="e">
        <f t="shared" si="15"/>
        <v>#REF!</v>
      </c>
      <c r="U86" s="12" t="e">
        <f>संरक्षणशास्र!#REF!</f>
        <v>#REF!</v>
      </c>
      <c r="V86" s="33" t="e">
        <f t="shared" si="19"/>
        <v>#REF!</v>
      </c>
      <c r="W86" s="54"/>
    </row>
    <row r="87" spans="1:23" s="19" customFormat="1" ht="17.45" customHeight="1">
      <c r="A87" s="24" t="e">
        <f>'विद्य्र्थ्याची माहिती'!#REF!</f>
        <v>#REF!</v>
      </c>
      <c r="B87" s="25" t="e">
        <f>'विद्य्र्थ्याची माहिती'!#REF!</f>
        <v>#REF!</v>
      </c>
      <c r="C87" s="33" t="e">
        <f>प्र.भाषा!#REF!</f>
        <v>#REF!</v>
      </c>
      <c r="D87" s="33" t="e">
        <f>'व्दि.or संयुक्त भा'!#REF!</f>
        <v>#REF!</v>
      </c>
      <c r="E87" s="33" t="e">
        <f>'तृ. भाषा'!#REF!</f>
        <v>#REF!</v>
      </c>
      <c r="F87" s="33" t="e">
        <f>गणित!#REF!</f>
        <v>#REF!</v>
      </c>
      <c r="G87" s="33" t="e">
        <f>'विज्ञान '!#REF!</f>
        <v>#REF!</v>
      </c>
      <c r="H87" s="44">
        <f>NSQF!H87</f>
        <v>53</v>
      </c>
      <c r="I87" s="33" t="e">
        <f t="shared" si="16"/>
        <v>#REF!</v>
      </c>
      <c r="J87" s="49" t="e">
        <f t="shared" si="10"/>
        <v>#REF!</v>
      </c>
      <c r="K87" s="50" t="e">
        <f>RANK(J87,$J$10:$J$139,0)+COUNTIF($J$10:J87,J87)-1</f>
        <v>#REF!</v>
      </c>
      <c r="L87" s="44" t="e">
        <f t="shared" si="11"/>
        <v>#REF!</v>
      </c>
      <c r="M87" s="44" t="e">
        <f t="shared" si="12"/>
        <v>#REF!</v>
      </c>
      <c r="N87" s="44" t="e">
        <f t="shared" si="13"/>
        <v>#REF!</v>
      </c>
      <c r="O87" s="33">
        <f t="shared" si="17"/>
        <v>0</v>
      </c>
      <c r="P87" s="42" t="str">
        <f t="shared" si="14"/>
        <v>Pass</v>
      </c>
      <c r="Q87" s="12" t="e">
        <f>'आ.शा.शिक्षण'!#REF!</f>
        <v>#REF!</v>
      </c>
      <c r="R87" s="33" t="e">
        <f t="shared" si="18"/>
        <v>#REF!</v>
      </c>
      <c r="S87" s="12" t="e">
        <f>जलसुरक्षा!#REF!</f>
        <v>#REF!</v>
      </c>
      <c r="T87" s="58" t="e">
        <f t="shared" si="15"/>
        <v>#REF!</v>
      </c>
      <c r="U87" s="12" t="e">
        <f>संरक्षणशास्र!#REF!</f>
        <v>#REF!</v>
      </c>
      <c r="V87" s="33" t="e">
        <f t="shared" si="19"/>
        <v>#REF!</v>
      </c>
      <c r="W87" s="54"/>
    </row>
    <row r="88" spans="1:23" s="19" customFormat="1" ht="17.45" customHeight="1">
      <c r="A88" s="24" t="e">
        <f>'विद्य्र्थ्याची माहिती'!#REF!</f>
        <v>#REF!</v>
      </c>
      <c r="B88" s="25" t="e">
        <f>'विद्य्र्थ्याची माहिती'!#REF!</f>
        <v>#REF!</v>
      </c>
      <c r="C88" s="33" t="e">
        <f>प्र.भाषा!#REF!</f>
        <v>#REF!</v>
      </c>
      <c r="D88" s="33" t="e">
        <f>'व्दि.or संयुक्त भा'!#REF!</f>
        <v>#REF!</v>
      </c>
      <c r="E88" s="33" t="e">
        <f>'तृ. भाषा'!#REF!</f>
        <v>#REF!</v>
      </c>
      <c r="F88" s="33" t="e">
        <f>गणित!#REF!</f>
        <v>#REF!</v>
      </c>
      <c r="G88" s="33" t="e">
        <f>'विज्ञान '!#REF!</f>
        <v>#REF!</v>
      </c>
      <c r="H88" s="44">
        <f>NSQF!H88</f>
        <v>53</v>
      </c>
      <c r="I88" s="33" t="e">
        <f t="shared" si="16"/>
        <v>#REF!</v>
      </c>
      <c r="J88" s="49" t="e">
        <f t="shared" si="10"/>
        <v>#REF!</v>
      </c>
      <c r="K88" s="50" t="e">
        <f>RANK(J88,$J$10:$J$139,0)+COUNTIF($J$10:J88,J88)-1</f>
        <v>#REF!</v>
      </c>
      <c r="L88" s="44" t="e">
        <f t="shared" si="11"/>
        <v>#REF!</v>
      </c>
      <c r="M88" s="44" t="e">
        <f t="shared" si="12"/>
        <v>#REF!</v>
      </c>
      <c r="N88" s="44" t="e">
        <f t="shared" si="13"/>
        <v>#REF!</v>
      </c>
      <c r="O88" s="33">
        <f t="shared" si="17"/>
        <v>0</v>
      </c>
      <c r="P88" s="42" t="str">
        <f t="shared" si="14"/>
        <v>Pass</v>
      </c>
      <c r="Q88" s="12" t="e">
        <f>'आ.शा.शिक्षण'!#REF!</f>
        <v>#REF!</v>
      </c>
      <c r="R88" s="33" t="e">
        <f t="shared" si="18"/>
        <v>#REF!</v>
      </c>
      <c r="S88" s="12" t="e">
        <f>जलसुरक्षा!#REF!</f>
        <v>#REF!</v>
      </c>
      <c r="T88" s="58" t="e">
        <f t="shared" si="15"/>
        <v>#REF!</v>
      </c>
      <c r="U88" s="12" t="e">
        <f>संरक्षणशास्र!#REF!</f>
        <v>#REF!</v>
      </c>
      <c r="V88" s="33" t="e">
        <f t="shared" si="19"/>
        <v>#REF!</v>
      </c>
      <c r="W88" s="54"/>
    </row>
    <row r="89" spans="1:23" s="19" customFormat="1" ht="17.45" customHeight="1">
      <c r="A89" s="24" t="e">
        <f>'विद्य्र्थ्याची माहिती'!#REF!</f>
        <v>#REF!</v>
      </c>
      <c r="B89" s="25" t="e">
        <f>'विद्य्र्थ्याची माहिती'!#REF!</f>
        <v>#REF!</v>
      </c>
      <c r="C89" s="33" t="e">
        <f>प्र.भाषा!#REF!</f>
        <v>#REF!</v>
      </c>
      <c r="D89" s="33" t="e">
        <f>'व्दि.or संयुक्त भा'!#REF!</f>
        <v>#REF!</v>
      </c>
      <c r="E89" s="33" t="e">
        <f>'तृ. भाषा'!#REF!</f>
        <v>#REF!</v>
      </c>
      <c r="F89" s="33" t="e">
        <f>गणित!#REF!</f>
        <v>#REF!</v>
      </c>
      <c r="G89" s="33" t="e">
        <f>'विज्ञान '!#REF!</f>
        <v>#REF!</v>
      </c>
      <c r="H89" s="44">
        <f>NSQF!H89</f>
        <v>54</v>
      </c>
      <c r="I89" s="33" t="e">
        <f t="shared" si="16"/>
        <v>#REF!</v>
      </c>
      <c r="J89" s="49" t="e">
        <f t="shared" si="10"/>
        <v>#REF!</v>
      </c>
      <c r="K89" s="50" t="e">
        <f>RANK(J89,$J$10:$J$139,0)+COUNTIF($J$10:J89,J89)-1</f>
        <v>#REF!</v>
      </c>
      <c r="L89" s="44" t="e">
        <f t="shared" si="11"/>
        <v>#REF!</v>
      </c>
      <c r="M89" s="44" t="e">
        <f t="shared" si="12"/>
        <v>#REF!</v>
      </c>
      <c r="N89" s="44" t="e">
        <f t="shared" si="13"/>
        <v>#REF!</v>
      </c>
      <c r="O89" s="33">
        <f t="shared" si="17"/>
        <v>0</v>
      </c>
      <c r="P89" s="42" t="str">
        <f t="shared" si="14"/>
        <v>Pass</v>
      </c>
      <c r="Q89" s="12" t="e">
        <f>'आ.शा.शिक्षण'!#REF!</f>
        <v>#REF!</v>
      </c>
      <c r="R89" s="33" t="e">
        <f t="shared" si="18"/>
        <v>#REF!</v>
      </c>
      <c r="S89" s="12" t="e">
        <f>जलसुरक्षा!#REF!</f>
        <v>#REF!</v>
      </c>
      <c r="T89" s="58" t="e">
        <f t="shared" si="15"/>
        <v>#REF!</v>
      </c>
      <c r="U89" s="12" t="e">
        <f>संरक्षणशास्र!#REF!</f>
        <v>#REF!</v>
      </c>
      <c r="V89" s="33" t="e">
        <f t="shared" si="19"/>
        <v>#REF!</v>
      </c>
      <c r="W89" s="54"/>
    </row>
    <row r="90" spans="1:23" s="19" customFormat="1" ht="17.45" customHeight="1">
      <c r="A90" s="24" t="e">
        <f>'विद्य्र्थ्याची माहिती'!#REF!</f>
        <v>#REF!</v>
      </c>
      <c r="B90" s="25" t="e">
        <f>'विद्य्र्थ्याची माहिती'!#REF!</f>
        <v>#REF!</v>
      </c>
      <c r="C90" s="33" t="e">
        <f>प्र.भाषा!#REF!</f>
        <v>#REF!</v>
      </c>
      <c r="D90" s="33" t="e">
        <f>'व्दि.or संयुक्त भा'!#REF!</f>
        <v>#REF!</v>
      </c>
      <c r="E90" s="33" t="e">
        <f>'तृ. भाषा'!#REF!</f>
        <v>#REF!</v>
      </c>
      <c r="F90" s="33" t="e">
        <f>गणित!#REF!</f>
        <v>#REF!</v>
      </c>
      <c r="G90" s="33" t="e">
        <f>'विज्ञान '!#REF!</f>
        <v>#REF!</v>
      </c>
      <c r="H90" s="44">
        <f>NSQF!H90</f>
        <v>54</v>
      </c>
      <c r="I90" s="33" t="e">
        <f t="shared" si="16"/>
        <v>#REF!</v>
      </c>
      <c r="J90" s="49" t="e">
        <f t="shared" si="10"/>
        <v>#REF!</v>
      </c>
      <c r="K90" s="50" t="e">
        <f>RANK(J90,$J$10:$J$139,0)+COUNTIF($J$10:J90,J90)-1</f>
        <v>#REF!</v>
      </c>
      <c r="L90" s="44" t="e">
        <f t="shared" si="11"/>
        <v>#REF!</v>
      </c>
      <c r="M90" s="44" t="e">
        <f t="shared" si="12"/>
        <v>#REF!</v>
      </c>
      <c r="N90" s="44" t="e">
        <f t="shared" si="13"/>
        <v>#REF!</v>
      </c>
      <c r="O90" s="33">
        <f t="shared" si="17"/>
        <v>0</v>
      </c>
      <c r="P90" s="42" t="str">
        <f t="shared" si="14"/>
        <v>Pass</v>
      </c>
      <c r="Q90" s="12" t="e">
        <f>'आ.शा.शिक्षण'!#REF!</f>
        <v>#REF!</v>
      </c>
      <c r="R90" s="33" t="e">
        <f t="shared" si="18"/>
        <v>#REF!</v>
      </c>
      <c r="S90" s="12" t="e">
        <f>जलसुरक्षा!#REF!</f>
        <v>#REF!</v>
      </c>
      <c r="T90" s="58" t="e">
        <f t="shared" si="15"/>
        <v>#REF!</v>
      </c>
      <c r="U90" s="12" t="e">
        <f>संरक्षणशास्र!#REF!</f>
        <v>#REF!</v>
      </c>
      <c r="V90" s="33" t="e">
        <f t="shared" si="19"/>
        <v>#REF!</v>
      </c>
      <c r="W90" s="54"/>
    </row>
    <row r="91" spans="1:23" s="19" customFormat="1" ht="17.45" customHeight="1">
      <c r="A91" s="24" t="e">
        <f>'विद्य्र्थ्याची माहिती'!#REF!</f>
        <v>#REF!</v>
      </c>
      <c r="B91" s="25" t="e">
        <f>'विद्य्र्थ्याची माहिती'!#REF!</f>
        <v>#REF!</v>
      </c>
      <c r="C91" s="33" t="e">
        <f>प्र.भाषा!#REF!</f>
        <v>#REF!</v>
      </c>
      <c r="D91" s="33" t="e">
        <f>'व्दि.or संयुक्त भा'!#REF!</f>
        <v>#REF!</v>
      </c>
      <c r="E91" s="33" t="e">
        <f>'तृ. भाषा'!#REF!</f>
        <v>#REF!</v>
      </c>
      <c r="F91" s="33" t="e">
        <f>गणित!#REF!</f>
        <v>#REF!</v>
      </c>
      <c r="G91" s="33" t="e">
        <f>'विज्ञान '!#REF!</f>
        <v>#REF!</v>
      </c>
      <c r="H91" s="44">
        <f>NSQF!H91</f>
        <v>55</v>
      </c>
      <c r="I91" s="33" t="e">
        <f t="shared" si="16"/>
        <v>#REF!</v>
      </c>
      <c r="J91" s="49" t="e">
        <f t="shared" si="10"/>
        <v>#REF!</v>
      </c>
      <c r="K91" s="50" t="e">
        <f>RANK(J91,$J$10:$J$139,0)+COUNTIF($J$10:J91,J91)-1</f>
        <v>#REF!</v>
      </c>
      <c r="L91" s="44" t="e">
        <f t="shared" si="11"/>
        <v>#REF!</v>
      </c>
      <c r="M91" s="44" t="e">
        <f t="shared" si="12"/>
        <v>#REF!</v>
      </c>
      <c r="N91" s="44" t="e">
        <f t="shared" si="13"/>
        <v>#REF!</v>
      </c>
      <c r="O91" s="33">
        <f t="shared" si="17"/>
        <v>0</v>
      </c>
      <c r="P91" s="42" t="str">
        <f t="shared" si="14"/>
        <v>Pass</v>
      </c>
      <c r="Q91" s="12" t="e">
        <f>'आ.शा.शिक्षण'!#REF!</f>
        <v>#REF!</v>
      </c>
      <c r="R91" s="33" t="e">
        <f t="shared" si="18"/>
        <v>#REF!</v>
      </c>
      <c r="S91" s="12" t="e">
        <f>जलसुरक्षा!#REF!</f>
        <v>#REF!</v>
      </c>
      <c r="T91" s="58" t="e">
        <f t="shared" si="15"/>
        <v>#REF!</v>
      </c>
      <c r="U91" s="12" t="e">
        <f>संरक्षणशास्र!#REF!</f>
        <v>#REF!</v>
      </c>
      <c r="V91" s="33" t="e">
        <f t="shared" si="19"/>
        <v>#REF!</v>
      </c>
      <c r="W91" s="54"/>
    </row>
    <row r="92" spans="1:23" s="19" customFormat="1" ht="17.45" customHeight="1">
      <c r="A92" s="24" t="e">
        <f>'विद्य्र्थ्याची माहिती'!#REF!</f>
        <v>#REF!</v>
      </c>
      <c r="B92" s="25" t="e">
        <f>'विद्य्र्थ्याची माहिती'!#REF!</f>
        <v>#REF!</v>
      </c>
      <c r="C92" s="33" t="e">
        <f>प्र.भाषा!#REF!</f>
        <v>#REF!</v>
      </c>
      <c r="D92" s="33" t="e">
        <f>'व्दि.or संयुक्त भा'!#REF!</f>
        <v>#REF!</v>
      </c>
      <c r="E92" s="33" t="e">
        <f>'तृ. भाषा'!#REF!</f>
        <v>#REF!</v>
      </c>
      <c r="F92" s="33" t="e">
        <f>गणित!#REF!</f>
        <v>#REF!</v>
      </c>
      <c r="G92" s="33" t="e">
        <f>'विज्ञान '!#REF!</f>
        <v>#REF!</v>
      </c>
      <c r="H92" s="44">
        <f>NSQF!H92</f>
        <v>55</v>
      </c>
      <c r="I92" s="33" t="e">
        <f t="shared" si="16"/>
        <v>#REF!</v>
      </c>
      <c r="J92" s="49" t="e">
        <f t="shared" si="10"/>
        <v>#REF!</v>
      </c>
      <c r="K92" s="50" t="e">
        <f>RANK(J92,$J$10:$J$139,0)+COUNTIF($J$10:J92,J92)-1</f>
        <v>#REF!</v>
      </c>
      <c r="L92" s="44" t="e">
        <f t="shared" si="11"/>
        <v>#REF!</v>
      </c>
      <c r="M92" s="44" t="e">
        <f t="shared" si="12"/>
        <v>#REF!</v>
      </c>
      <c r="N92" s="44" t="e">
        <f t="shared" si="13"/>
        <v>#REF!</v>
      </c>
      <c r="O92" s="33">
        <f t="shared" si="17"/>
        <v>0</v>
      </c>
      <c r="P92" s="42" t="str">
        <f t="shared" si="14"/>
        <v>Pass</v>
      </c>
      <c r="Q92" s="12" t="e">
        <f>'आ.शा.शिक्षण'!#REF!</f>
        <v>#REF!</v>
      </c>
      <c r="R92" s="33" t="e">
        <f t="shared" si="18"/>
        <v>#REF!</v>
      </c>
      <c r="S92" s="12" t="e">
        <f>जलसुरक्षा!#REF!</f>
        <v>#REF!</v>
      </c>
      <c r="T92" s="58" t="e">
        <f t="shared" si="15"/>
        <v>#REF!</v>
      </c>
      <c r="U92" s="12" t="e">
        <f>संरक्षणशास्र!#REF!</f>
        <v>#REF!</v>
      </c>
      <c r="V92" s="33" t="e">
        <f t="shared" si="19"/>
        <v>#REF!</v>
      </c>
      <c r="W92" s="54"/>
    </row>
    <row r="93" spans="1:23" s="19" customFormat="1" ht="17.45" customHeight="1">
      <c r="A93" s="24" t="e">
        <f>'विद्य्र्थ्याची माहिती'!#REF!</f>
        <v>#REF!</v>
      </c>
      <c r="B93" s="25" t="e">
        <f>'विद्य्र्थ्याची माहिती'!#REF!</f>
        <v>#REF!</v>
      </c>
      <c r="C93" s="33" t="e">
        <f>प्र.भाषा!#REF!</f>
        <v>#REF!</v>
      </c>
      <c r="D93" s="33" t="e">
        <f>'व्दि.or संयुक्त भा'!#REF!</f>
        <v>#REF!</v>
      </c>
      <c r="E93" s="33" t="e">
        <f>'तृ. भाषा'!#REF!</f>
        <v>#REF!</v>
      </c>
      <c r="F93" s="33" t="e">
        <f>गणित!#REF!</f>
        <v>#REF!</v>
      </c>
      <c r="G93" s="33" t="e">
        <f>'विज्ञान '!#REF!</f>
        <v>#REF!</v>
      </c>
      <c r="H93" s="44">
        <f>NSQF!H93</f>
        <v>55</v>
      </c>
      <c r="I93" s="33" t="e">
        <f t="shared" si="16"/>
        <v>#REF!</v>
      </c>
      <c r="J93" s="49" t="e">
        <f t="shared" si="10"/>
        <v>#REF!</v>
      </c>
      <c r="K93" s="50" t="e">
        <f>RANK(J93,$J$10:$J$139,0)+COUNTIF($J$10:J93,J93)-1</f>
        <v>#REF!</v>
      </c>
      <c r="L93" s="44" t="e">
        <f t="shared" si="11"/>
        <v>#REF!</v>
      </c>
      <c r="M93" s="44" t="e">
        <f t="shared" si="12"/>
        <v>#REF!</v>
      </c>
      <c r="N93" s="44" t="e">
        <f t="shared" si="13"/>
        <v>#REF!</v>
      </c>
      <c r="O93" s="33">
        <f t="shared" si="17"/>
        <v>0</v>
      </c>
      <c r="P93" s="42" t="str">
        <f t="shared" si="14"/>
        <v>Pass</v>
      </c>
      <c r="Q93" s="12" t="e">
        <f>'आ.शा.शिक्षण'!#REF!</f>
        <v>#REF!</v>
      </c>
      <c r="R93" s="33" t="e">
        <f t="shared" si="18"/>
        <v>#REF!</v>
      </c>
      <c r="S93" s="12" t="e">
        <f>जलसुरक्षा!#REF!</f>
        <v>#REF!</v>
      </c>
      <c r="T93" s="58" t="e">
        <f t="shared" si="15"/>
        <v>#REF!</v>
      </c>
      <c r="U93" s="12" t="e">
        <f>संरक्षणशास्र!#REF!</f>
        <v>#REF!</v>
      </c>
      <c r="V93" s="33" t="e">
        <f t="shared" si="19"/>
        <v>#REF!</v>
      </c>
      <c r="W93" s="54"/>
    </row>
    <row r="94" spans="1:23" s="19" customFormat="1" ht="17.45" customHeight="1">
      <c r="A94" s="24" t="e">
        <f>'विद्य्र्थ्याची माहिती'!#REF!</f>
        <v>#REF!</v>
      </c>
      <c r="B94" s="25" t="e">
        <f>'विद्य्र्थ्याची माहिती'!#REF!</f>
        <v>#REF!</v>
      </c>
      <c r="C94" s="33" t="e">
        <f>प्र.भाषा!#REF!</f>
        <v>#REF!</v>
      </c>
      <c r="D94" s="33" t="e">
        <f>'व्दि.or संयुक्त भा'!#REF!</f>
        <v>#REF!</v>
      </c>
      <c r="E94" s="33" t="e">
        <f>'तृ. भाषा'!#REF!</f>
        <v>#REF!</v>
      </c>
      <c r="F94" s="33" t="e">
        <f>गणित!#REF!</f>
        <v>#REF!</v>
      </c>
      <c r="G94" s="33" t="e">
        <f>'विज्ञान '!#REF!</f>
        <v>#REF!</v>
      </c>
      <c r="H94" s="44">
        <f>NSQF!H94</f>
        <v>56</v>
      </c>
      <c r="I94" s="33" t="e">
        <f t="shared" si="16"/>
        <v>#REF!</v>
      </c>
      <c r="J94" s="49" t="e">
        <f t="shared" si="10"/>
        <v>#REF!</v>
      </c>
      <c r="K94" s="50" t="e">
        <f>RANK(J94,$J$10:$J$139,0)+COUNTIF($J$10:J94,J94)-1</f>
        <v>#REF!</v>
      </c>
      <c r="L94" s="44" t="e">
        <f t="shared" si="11"/>
        <v>#REF!</v>
      </c>
      <c r="M94" s="44" t="e">
        <f t="shared" si="12"/>
        <v>#REF!</v>
      </c>
      <c r="N94" s="44" t="e">
        <f t="shared" si="13"/>
        <v>#REF!</v>
      </c>
      <c r="O94" s="33">
        <f t="shared" si="17"/>
        <v>0</v>
      </c>
      <c r="P94" s="42" t="str">
        <f t="shared" si="14"/>
        <v>Pass</v>
      </c>
      <c r="Q94" s="12" t="e">
        <f>'आ.शा.शिक्षण'!#REF!</f>
        <v>#REF!</v>
      </c>
      <c r="R94" s="33" t="e">
        <f t="shared" si="18"/>
        <v>#REF!</v>
      </c>
      <c r="S94" s="12" t="e">
        <f>जलसुरक्षा!#REF!</f>
        <v>#REF!</v>
      </c>
      <c r="T94" s="58" t="e">
        <f t="shared" si="15"/>
        <v>#REF!</v>
      </c>
      <c r="U94" s="12" t="e">
        <f>संरक्षणशास्र!#REF!</f>
        <v>#REF!</v>
      </c>
      <c r="V94" s="33" t="e">
        <f t="shared" si="19"/>
        <v>#REF!</v>
      </c>
      <c r="W94" s="54"/>
    </row>
    <row r="95" spans="1:23" s="19" customFormat="1" ht="17.45" customHeight="1">
      <c r="A95" s="24" t="e">
        <f>'विद्य्र्थ्याची माहिती'!#REF!</f>
        <v>#REF!</v>
      </c>
      <c r="B95" s="25" t="e">
        <f>'विद्य्र्थ्याची माहिती'!#REF!</f>
        <v>#REF!</v>
      </c>
      <c r="C95" s="33" t="e">
        <f>प्र.भाषा!#REF!</f>
        <v>#REF!</v>
      </c>
      <c r="D95" s="33" t="e">
        <f>'व्दि.or संयुक्त भा'!#REF!</f>
        <v>#REF!</v>
      </c>
      <c r="E95" s="33" t="e">
        <f>'तृ. भाषा'!#REF!</f>
        <v>#REF!</v>
      </c>
      <c r="F95" s="33" t="e">
        <f>गणित!#REF!</f>
        <v>#REF!</v>
      </c>
      <c r="G95" s="33" t="e">
        <f>'विज्ञान '!#REF!</f>
        <v>#REF!</v>
      </c>
      <c r="H95" s="44">
        <f>NSQF!H95</f>
        <v>56</v>
      </c>
      <c r="I95" s="33" t="e">
        <f t="shared" si="16"/>
        <v>#REF!</v>
      </c>
      <c r="J95" s="49" t="e">
        <f t="shared" si="10"/>
        <v>#REF!</v>
      </c>
      <c r="K95" s="50" t="e">
        <f>RANK(J95,$J$10:$J$139,0)+COUNTIF($J$10:J95,J95)-1</f>
        <v>#REF!</v>
      </c>
      <c r="L95" s="44" t="e">
        <f t="shared" si="11"/>
        <v>#REF!</v>
      </c>
      <c r="M95" s="44" t="e">
        <f t="shared" si="12"/>
        <v>#REF!</v>
      </c>
      <c r="N95" s="44" t="e">
        <f t="shared" si="13"/>
        <v>#REF!</v>
      </c>
      <c r="O95" s="33">
        <f t="shared" si="17"/>
        <v>0</v>
      </c>
      <c r="P95" s="42" t="str">
        <f t="shared" si="14"/>
        <v>Pass</v>
      </c>
      <c r="Q95" s="12" t="e">
        <f>'आ.शा.शिक्षण'!#REF!</f>
        <v>#REF!</v>
      </c>
      <c r="R95" s="33" t="e">
        <f t="shared" si="18"/>
        <v>#REF!</v>
      </c>
      <c r="S95" s="12" t="e">
        <f>जलसुरक्षा!#REF!</f>
        <v>#REF!</v>
      </c>
      <c r="T95" s="58" t="e">
        <f t="shared" si="15"/>
        <v>#REF!</v>
      </c>
      <c r="U95" s="12" t="e">
        <f>संरक्षणशास्र!#REF!</f>
        <v>#REF!</v>
      </c>
      <c r="V95" s="33" t="e">
        <f t="shared" si="19"/>
        <v>#REF!</v>
      </c>
      <c r="W95" s="54"/>
    </row>
    <row r="96" spans="1:23" s="19" customFormat="1" ht="17.45" customHeight="1">
      <c r="A96" s="24" t="e">
        <f>'विद्य्र्थ्याची माहिती'!#REF!</f>
        <v>#REF!</v>
      </c>
      <c r="B96" s="25" t="e">
        <f>'विद्य्र्थ्याची माहिती'!#REF!</f>
        <v>#REF!</v>
      </c>
      <c r="C96" s="33" t="e">
        <f>प्र.भाषा!#REF!</f>
        <v>#REF!</v>
      </c>
      <c r="D96" s="33" t="e">
        <f>'व्दि.or संयुक्त भा'!#REF!</f>
        <v>#REF!</v>
      </c>
      <c r="E96" s="33" t="e">
        <f>'तृ. भाषा'!#REF!</f>
        <v>#REF!</v>
      </c>
      <c r="F96" s="33" t="e">
        <f>गणित!#REF!</f>
        <v>#REF!</v>
      </c>
      <c r="G96" s="33" t="e">
        <f>'विज्ञान '!#REF!</f>
        <v>#REF!</v>
      </c>
      <c r="H96" s="44">
        <f>NSQF!H96</f>
        <v>56</v>
      </c>
      <c r="I96" s="33" t="e">
        <f t="shared" si="16"/>
        <v>#REF!</v>
      </c>
      <c r="J96" s="49" t="e">
        <f t="shared" si="10"/>
        <v>#REF!</v>
      </c>
      <c r="K96" s="50" t="e">
        <f>RANK(J96,$J$10:$J$139,0)+COUNTIF($J$10:J96,J96)-1</f>
        <v>#REF!</v>
      </c>
      <c r="L96" s="44" t="e">
        <f t="shared" si="11"/>
        <v>#REF!</v>
      </c>
      <c r="M96" s="44" t="e">
        <f t="shared" si="12"/>
        <v>#REF!</v>
      </c>
      <c r="N96" s="44" t="e">
        <f t="shared" si="13"/>
        <v>#REF!</v>
      </c>
      <c r="O96" s="33">
        <f t="shared" si="17"/>
        <v>0</v>
      </c>
      <c r="P96" s="42" t="str">
        <f t="shared" si="14"/>
        <v>Pass</v>
      </c>
      <c r="Q96" s="12" t="e">
        <f>'आ.शा.शिक्षण'!#REF!</f>
        <v>#REF!</v>
      </c>
      <c r="R96" s="33" t="e">
        <f t="shared" si="18"/>
        <v>#REF!</v>
      </c>
      <c r="S96" s="12" t="e">
        <f>जलसुरक्षा!#REF!</f>
        <v>#REF!</v>
      </c>
      <c r="T96" s="58" t="e">
        <f t="shared" si="15"/>
        <v>#REF!</v>
      </c>
      <c r="U96" s="12" t="e">
        <f>संरक्षणशास्र!#REF!</f>
        <v>#REF!</v>
      </c>
      <c r="V96" s="33" t="e">
        <f t="shared" si="19"/>
        <v>#REF!</v>
      </c>
      <c r="W96" s="54"/>
    </row>
    <row r="97" spans="1:222" s="19" customFormat="1" ht="17.45" customHeight="1">
      <c r="A97" s="24" t="e">
        <f>'विद्य्र्थ्याची माहिती'!#REF!</f>
        <v>#REF!</v>
      </c>
      <c r="B97" s="25" t="e">
        <f>'विद्य्र्थ्याची माहिती'!#REF!</f>
        <v>#REF!</v>
      </c>
      <c r="C97" s="33" t="e">
        <f>प्र.भाषा!#REF!</f>
        <v>#REF!</v>
      </c>
      <c r="D97" s="33" t="e">
        <f>'व्दि.or संयुक्त भा'!#REF!</f>
        <v>#REF!</v>
      </c>
      <c r="E97" s="33" t="e">
        <f>'तृ. भाषा'!#REF!</f>
        <v>#REF!</v>
      </c>
      <c r="F97" s="33" t="e">
        <f>गणित!#REF!</f>
        <v>#REF!</v>
      </c>
      <c r="G97" s="33" t="e">
        <f>'विज्ञान '!#REF!</f>
        <v>#REF!</v>
      </c>
      <c r="H97" s="44">
        <f>NSQF!H97</f>
        <v>57</v>
      </c>
      <c r="I97" s="33" t="e">
        <f t="shared" si="16"/>
        <v>#REF!</v>
      </c>
      <c r="J97" s="49" t="e">
        <f t="shared" si="10"/>
        <v>#REF!</v>
      </c>
      <c r="K97" s="50" t="e">
        <f>RANK(J97,$J$10:$J$139,0)+COUNTIF($J$10:J97,J97)-1</f>
        <v>#REF!</v>
      </c>
      <c r="L97" s="44" t="e">
        <f t="shared" si="11"/>
        <v>#REF!</v>
      </c>
      <c r="M97" s="44" t="e">
        <f t="shared" si="12"/>
        <v>#REF!</v>
      </c>
      <c r="N97" s="44" t="e">
        <f t="shared" si="13"/>
        <v>#REF!</v>
      </c>
      <c r="O97" s="33">
        <f t="shared" si="17"/>
        <v>0</v>
      </c>
      <c r="P97" s="42" t="str">
        <f t="shared" si="14"/>
        <v>Pass</v>
      </c>
      <c r="Q97" s="12" t="e">
        <f>'आ.शा.शिक्षण'!#REF!</f>
        <v>#REF!</v>
      </c>
      <c r="R97" s="33" t="e">
        <f t="shared" si="18"/>
        <v>#REF!</v>
      </c>
      <c r="S97" s="12" t="e">
        <f>जलसुरक्षा!#REF!</f>
        <v>#REF!</v>
      </c>
      <c r="T97" s="58" t="e">
        <f t="shared" si="15"/>
        <v>#REF!</v>
      </c>
      <c r="U97" s="12" t="e">
        <f>संरक्षणशास्र!#REF!</f>
        <v>#REF!</v>
      </c>
      <c r="V97" s="33" t="e">
        <f t="shared" si="19"/>
        <v>#REF!</v>
      </c>
      <c r="W97" s="54"/>
    </row>
    <row r="98" spans="1:222" s="19" customFormat="1" ht="17.45" customHeight="1">
      <c r="A98" s="24" t="e">
        <f>'विद्य्र्थ्याची माहिती'!#REF!</f>
        <v>#REF!</v>
      </c>
      <c r="B98" s="25" t="e">
        <f>'विद्य्र्थ्याची माहिती'!#REF!</f>
        <v>#REF!</v>
      </c>
      <c r="C98" s="33" t="e">
        <f>प्र.भाषा!#REF!</f>
        <v>#REF!</v>
      </c>
      <c r="D98" s="33" t="e">
        <f>'व्दि.or संयुक्त भा'!#REF!</f>
        <v>#REF!</v>
      </c>
      <c r="E98" s="33" t="e">
        <f>'तृ. भाषा'!#REF!</f>
        <v>#REF!</v>
      </c>
      <c r="F98" s="33" t="e">
        <f>गणित!#REF!</f>
        <v>#REF!</v>
      </c>
      <c r="G98" s="33" t="e">
        <f>'विज्ञान '!#REF!</f>
        <v>#REF!</v>
      </c>
      <c r="H98" s="44">
        <f>NSQF!H98</f>
        <v>57</v>
      </c>
      <c r="I98" s="33" t="e">
        <f t="shared" si="16"/>
        <v>#REF!</v>
      </c>
      <c r="J98" s="49" t="e">
        <f t="shared" si="10"/>
        <v>#REF!</v>
      </c>
      <c r="K98" s="50" t="e">
        <f>RANK(J98,$J$10:$J$139,0)+COUNTIF($J$10:J98,J98)-1</f>
        <v>#REF!</v>
      </c>
      <c r="L98" s="44" t="e">
        <f t="shared" si="11"/>
        <v>#REF!</v>
      </c>
      <c r="M98" s="44" t="e">
        <f t="shared" si="12"/>
        <v>#REF!</v>
      </c>
      <c r="N98" s="44" t="e">
        <f t="shared" si="13"/>
        <v>#REF!</v>
      </c>
      <c r="O98" s="33">
        <f t="shared" si="17"/>
        <v>0</v>
      </c>
      <c r="P98" s="42" t="str">
        <f t="shared" si="14"/>
        <v>Pass</v>
      </c>
      <c r="Q98" s="12" t="e">
        <f>'आ.शा.शिक्षण'!#REF!</f>
        <v>#REF!</v>
      </c>
      <c r="R98" s="33" t="e">
        <f t="shared" si="18"/>
        <v>#REF!</v>
      </c>
      <c r="S98" s="12" t="e">
        <f>जलसुरक्षा!#REF!</f>
        <v>#REF!</v>
      </c>
      <c r="T98" s="58" t="e">
        <f t="shared" si="15"/>
        <v>#REF!</v>
      </c>
      <c r="U98" s="12" t="e">
        <f>संरक्षणशास्र!#REF!</f>
        <v>#REF!</v>
      </c>
      <c r="V98" s="33" t="e">
        <f t="shared" si="19"/>
        <v>#REF!</v>
      </c>
      <c r="W98" s="54"/>
    </row>
    <row r="99" spans="1:222" s="19" customFormat="1" ht="17.45" customHeight="1">
      <c r="A99" s="24" t="e">
        <f>'विद्य्र्थ्याची माहिती'!#REF!</f>
        <v>#REF!</v>
      </c>
      <c r="B99" s="25" t="e">
        <f>'विद्य्र्थ्याची माहिती'!#REF!</f>
        <v>#REF!</v>
      </c>
      <c r="C99" s="33" t="e">
        <f>प्र.भाषा!#REF!</f>
        <v>#REF!</v>
      </c>
      <c r="D99" s="33" t="e">
        <f>'व्दि.or संयुक्त भा'!#REF!</f>
        <v>#REF!</v>
      </c>
      <c r="E99" s="33" t="e">
        <f>'तृ. भाषा'!#REF!</f>
        <v>#REF!</v>
      </c>
      <c r="F99" s="33" t="e">
        <f>गणित!#REF!</f>
        <v>#REF!</v>
      </c>
      <c r="G99" s="33" t="e">
        <f>'विज्ञान '!#REF!</f>
        <v>#REF!</v>
      </c>
      <c r="H99" s="44">
        <f>NSQF!H99</f>
        <v>58</v>
      </c>
      <c r="I99" s="33" t="e">
        <f t="shared" si="16"/>
        <v>#REF!</v>
      </c>
      <c r="J99" s="49" t="e">
        <f t="shared" si="10"/>
        <v>#REF!</v>
      </c>
      <c r="K99" s="50" t="e">
        <f>RANK(J99,$J$10:$J$139,0)+COUNTIF($J$10:J99,J99)-1</f>
        <v>#REF!</v>
      </c>
      <c r="L99" s="44" t="e">
        <f t="shared" si="11"/>
        <v>#REF!</v>
      </c>
      <c r="M99" s="44" t="e">
        <f t="shared" si="12"/>
        <v>#REF!</v>
      </c>
      <c r="N99" s="44" t="e">
        <f t="shared" si="13"/>
        <v>#REF!</v>
      </c>
      <c r="O99" s="33">
        <f t="shared" si="17"/>
        <v>0</v>
      </c>
      <c r="P99" s="42" t="str">
        <f t="shared" si="14"/>
        <v>Pass</v>
      </c>
      <c r="Q99" s="12" t="e">
        <f>'आ.शा.शिक्षण'!#REF!</f>
        <v>#REF!</v>
      </c>
      <c r="R99" s="33" t="e">
        <f t="shared" si="18"/>
        <v>#REF!</v>
      </c>
      <c r="S99" s="12" t="e">
        <f>जलसुरक्षा!#REF!</f>
        <v>#REF!</v>
      </c>
      <c r="T99" s="58" t="e">
        <f t="shared" si="15"/>
        <v>#REF!</v>
      </c>
      <c r="U99" s="12" t="e">
        <f>संरक्षणशास्र!#REF!</f>
        <v>#REF!</v>
      </c>
      <c r="V99" s="33" t="e">
        <f t="shared" si="19"/>
        <v>#REF!</v>
      </c>
      <c r="W99" s="54"/>
    </row>
    <row r="100" spans="1:222" s="19" customFormat="1" ht="17.45" customHeight="1">
      <c r="A100" s="24" t="e">
        <f>'विद्य्र्थ्याची माहिती'!#REF!</f>
        <v>#REF!</v>
      </c>
      <c r="B100" s="25" t="e">
        <f>'विद्य्र्थ्याची माहिती'!#REF!</f>
        <v>#REF!</v>
      </c>
      <c r="C100" s="33" t="e">
        <f>प्र.भाषा!#REF!</f>
        <v>#REF!</v>
      </c>
      <c r="D100" s="33" t="e">
        <f>'व्दि.or संयुक्त भा'!#REF!</f>
        <v>#REF!</v>
      </c>
      <c r="E100" s="33" t="e">
        <f>'तृ. भाषा'!#REF!</f>
        <v>#REF!</v>
      </c>
      <c r="F100" s="33" t="e">
        <f>गणित!#REF!</f>
        <v>#REF!</v>
      </c>
      <c r="G100" s="33" t="e">
        <f>'विज्ञान '!#REF!</f>
        <v>#REF!</v>
      </c>
      <c r="H100" s="44">
        <f>NSQF!H100</f>
        <v>58</v>
      </c>
      <c r="I100" s="33" t="e">
        <f t="shared" si="16"/>
        <v>#REF!</v>
      </c>
      <c r="J100" s="49" t="e">
        <f t="shared" si="10"/>
        <v>#REF!</v>
      </c>
      <c r="K100" s="50" t="e">
        <f>RANK(J100,$J$10:$J$139,0)+COUNTIF($J$10:J100,J100)-1</f>
        <v>#REF!</v>
      </c>
      <c r="L100" s="44" t="e">
        <f t="shared" si="11"/>
        <v>#REF!</v>
      </c>
      <c r="M100" s="44" t="e">
        <f t="shared" si="12"/>
        <v>#REF!</v>
      </c>
      <c r="N100" s="44" t="e">
        <f t="shared" si="13"/>
        <v>#REF!</v>
      </c>
      <c r="O100" s="33">
        <f t="shared" si="17"/>
        <v>0</v>
      </c>
      <c r="P100" s="42" t="str">
        <f t="shared" si="14"/>
        <v>Pass</v>
      </c>
      <c r="Q100" s="12" t="e">
        <f>'आ.शा.शिक्षण'!#REF!</f>
        <v>#REF!</v>
      </c>
      <c r="R100" s="33" t="e">
        <f t="shared" si="18"/>
        <v>#REF!</v>
      </c>
      <c r="S100" s="12" t="e">
        <f>जलसुरक्षा!#REF!</f>
        <v>#REF!</v>
      </c>
      <c r="T100" s="58" t="e">
        <f t="shared" si="15"/>
        <v>#REF!</v>
      </c>
      <c r="U100" s="12" t="e">
        <f>संरक्षणशास्र!#REF!</f>
        <v>#REF!</v>
      </c>
      <c r="V100" s="33" t="e">
        <f t="shared" si="19"/>
        <v>#REF!</v>
      </c>
      <c r="W100" s="54"/>
    </row>
    <row r="101" spans="1:222" s="19" customFormat="1" ht="17.45" customHeight="1">
      <c r="A101" s="24" t="e">
        <f>'विद्य्र्थ्याची माहिती'!#REF!</f>
        <v>#REF!</v>
      </c>
      <c r="B101" s="25" t="e">
        <f>'विद्य्र्थ्याची माहिती'!#REF!</f>
        <v>#REF!</v>
      </c>
      <c r="C101" s="33" t="e">
        <f>प्र.भाषा!#REF!</f>
        <v>#REF!</v>
      </c>
      <c r="D101" s="33" t="e">
        <f>'व्दि.or संयुक्त भा'!#REF!</f>
        <v>#REF!</v>
      </c>
      <c r="E101" s="33" t="e">
        <f>'तृ. भाषा'!#REF!</f>
        <v>#REF!</v>
      </c>
      <c r="F101" s="33" t="e">
        <f>गणित!#REF!</f>
        <v>#REF!</v>
      </c>
      <c r="G101" s="33" t="e">
        <f>'विज्ञान '!#REF!</f>
        <v>#REF!</v>
      </c>
      <c r="H101" s="44">
        <f>NSQF!H101</f>
        <v>58</v>
      </c>
      <c r="I101" s="33" t="e">
        <f t="shared" si="16"/>
        <v>#REF!</v>
      </c>
      <c r="J101" s="49" t="e">
        <f t="shared" si="10"/>
        <v>#REF!</v>
      </c>
      <c r="K101" s="50" t="e">
        <f>RANK(J101,$J$10:$J$139,0)+COUNTIF($J$10:J101,J101)-1</f>
        <v>#REF!</v>
      </c>
      <c r="L101" s="44" t="e">
        <f t="shared" si="11"/>
        <v>#REF!</v>
      </c>
      <c r="M101" s="44" t="e">
        <f t="shared" si="12"/>
        <v>#REF!</v>
      </c>
      <c r="N101" s="44" t="e">
        <f t="shared" si="13"/>
        <v>#REF!</v>
      </c>
      <c r="O101" s="33">
        <f t="shared" si="17"/>
        <v>0</v>
      </c>
      <c r="P101" s="42" t="str">
        <f t="shared" si="14"/>
        <v>Pass</v>
      </c>
      <c r="Q101" s="12" t="e">
        <f>'आ.शा.शिक्षण'!#REF!</f>
        <v>#REF!</v>
      </c>
      <c r="R101" s="33" t="e">
        <f t="shared" si="18"/>
        <v>#REF!</v>
      </c>
      <c r="S101" s="12" t="e">
        <f>जलसुरक्षा!#REF!</f>
        <v>#REF!</v>
      </c>
      <c r="T101" s="58" t="e">
        <f t="shared" si="15"/>
        <v>#REF!</v>
      </c>
      <c r="U101" s="12" t="e">
        <f>संरक्षणशास्र!#REF!</f>
        <v>#REF!</v>
      </c>
      <c r="V101" s="33" t="e">
        <f t="shared" si="19"/>
        <v>#REF!</v>
      </c>
      <c r="W101" s="54"/>
    </row>
    <row r="102" spans="1:222" s="19" customFormat="1" ht="17.45" customHeight="1">
      <c r="A102" s="24" t="e">
        <f>'विद्य्र्थ्याची माहिती'!#REF!</f>
        <v>#REF!</v>
      </c>
      <c r="B102" s="25" t="e">
        <f>'विद्य्र्थ्याची माहिती'!#REF!</f>
        <v>#REF!</v>
      </c>
      <c r="C102" s="33" t="e">
        <f>प्र.भाषा!#REF!</f>
        <v>#REF!</v>
      </c>
      <c r="D102" s="33" t="e">
        <f>'व्दि.or संयुक्त भा'!#REF!</f>
        <v>#REF!</v>
      </c>
      <c r="E102" s="33" t="e">
        <f>'तृ. भाषा'!#REF!</f>
        <v>#REF!</v>
      </c>
      <c r="F102" s="33" t="e">
        <f>गणित!#REF!</f>
        <v>#REF!</v>
      </c>
      <c r="G102" s="33" t="e">
        <f>'विज्ञान '!#REF!</f>
        <v>#REF!</v>
      </c>
      <c r="H102" s="44">
        <f>NSQF!H102</f>
        <v>59</v>
      </c>
      <c r="I102" s="33" t="e">
        <f t="shared" si="16"/>
        <v>#REF!</v>
      </c>
      <c r="J102" s="49" t="e">
        <f t="shared" si="10"/>
        <v>#REF!</v>
      </c>
      <c r="K102" s="50" t="e">
        <f>RANK(J102,$J$10:$J$139,0)+COUNTIF($J$10:J102,J102)-1</f>
        <v>#REF!</v>
      </c>
      <c r="L102" s="44" t="e">
        <f t="shared" si="11"/>
        <v>#REF!</v>
      </c>
      <c r="M102" s="44" t="e">
        <f t="shared" si="12"/>
        <v>#REF!</v>
      </c>
      <c r="N102" s="44" t="e">
        <f t="shared" si="13"/>
        <v>#REF!</v>
      </c>
      <c r="O102" s="33">
        <f t="shared" si="17"/>
        <v>0</v>
      </c>
      <c r="P102" s="42" t="str">
        <f t="shared" si="14"/>
        <v>Pass</v>
      </c>
      <c r="Q102" s="12" t="e">
        <f>'आ.शा.शिक्षण'!#REF!</f>
        <v>#REF!</v>
      </c>
      <c r="R102" s="33" t="e">
        <f t="shared" si="18"/>
        <v>#REF!</v>
      </c>
      <c r="S102" s="12" t="e">
        <f>जलसुरक्षा!#REF!</f>
        <v>#REF!</v>
      </c>
      <c r="T102" s="58" t="e">
        <f t="shared" si="15"/>
        <v>#REF!</v>
      </c>
      <c r="U102" s="12" t="e">
        <f>संरक्षणशास्र!#REF!</f>
        <v>#REF!</v>
      </c>
      <c r="V102" s="33" t="e">
        <f t="shared" si="19"/>
        <v>#REF!</v>
      </c>
      <c r="W102" s="54"/>
    </row>
    <row r="103" spans="1:222" s="19" customFormat="1" ht="17.45" customHeight="1">
      <c r="A103" s="24" t="e">
        <f>'विद्य्र्थ्याची माहिती'!#REF!</f>
        <v>#REF!</v>
      </c>
      <c r="B103" s="25" t="e">
        <f>'विद्य्र्थ्याची माहिती'!#REF!</f>
        <v>#REF!</v>
      </c>
      <c r="C103" s="33" t="e">
        <f>प्र.भाषा!#REF!</f>
        <v>#REF!</v>
      </c>
      <c r="D103" s="33" t="e">
        <f>'व्दि.or संयुक्त भा'!#REF!</f>
        <v>#REF!</v>
      </c>
      <c r="E103" s="33" t="e">
        <f>'तृ. भाषा'!#REF!</f>
        <v>#REF!</v>
      </c>
      <c r="F103" s="33" t="e">
        <f>गणित!#REF!</f>
        <v>#REF!</v>
      </c>
      <c r="G103" s="33" t="e">
        <f>'विज्ञान '!#REF!</f>
        <v>#REF!</v>
      </c>
      <c r="H103" s="44">
        <f>NSQF!H103</f>
        <v>59</v>
      </c>
      <c r="I103" s="33" t="e">
        <f t="shared" si="16"/>
        <v>#REF!</v>
      </c>
      <c r="J103" s="49" t="e">
        <f t="shared" si="10"/>
        <v>#REF!</v>
      </c>
      <c r="K103" s="50" t="e">
        <f>RANK(J103,$J$10:$J$139,0)+COUNTIF($J$10:J103,J103)-1</f>
        <v>#REF!</v>
      </c>
      <c r="L103" s="44" t="e">
        <f t="shared" si="11"/>
        <v>#REF!</v>
      </c>
      <c r="M103" s="44" t="e">
        <f t="shared" si="12"/>
        <v>#REF!</v>
      </c>
      <c r="N103" s="44" t="e">
        <f t="shared" si="13"/>
        <v>#REF!</v>
      </c>
      <c r="O103" s="33">
        <f t="shared" si="17"/>
        <v>0</v>
      </c>
      <c r="P103" s="42" t="str">
        <f t="shared" si="14"/>
        <v>Pass</v>
      </c>
      <c r="Q103" s="12" t="e">
        <f>'आ.शा.शिक्षण'!#REF!</f>
        <v>#REF!</v>
      </c>
      <c r="R103" s="33" t="e">
        <f t="shared" si="18"/>
        <v>#REF!</v>
      </c>
      <c r="S103" s="12" t="e">
        <f>जलसुरक्षा!#REF!</f>
        <v>#REF!</v>
      </c>
      <c r="T103" s="58" t="e">
        <f t="shared" si="15"/>
        <v>#REF!</v>
      </c>
      <c r="U103" s="12" t="e">
        <f>संरक्षणशास्र!#REF!</f>
        <v>#REF!</v>
      </c>
      <c r="V103" s="33" t="e">
        <f t="shared" si="19"/>
        <v>#REF!</v>
      </c>
      <c r="W103" s="54"/>
    </row>
    <row r="104" spans="1:222" s="19" customFormat="1" ht="17.45" customHeight="1">
      <c r="A104" s="24" t="e">
        <f>'विद्य्र्थ्याची माहिती'!#REF!</f>
        <v>#REF!</v>
      </c>
      <c r="B104" s="25" t="e">
        <f>'विद्य्र्थ्याची माहिती'!#REF!</f>
        <v>#REF!</v>
      </c>
      <c r="C104" s="33" t="e">
        <f>प्र.भाषा!#REF!</f>
        <v>#REF!</v>
      </c>
      <c r="D104" s="33" t="e">
        <f>'व्दि.or संयुक्त भा'!#REF!</f>
        <v>#REF!</v>
      </c>
      <c r="E104" s="33" t="e">
        <f>'तृ. भाषा'!#REF!</f>
        <v>#REF!</v>
      </c>
      <c r="F104" s="33" t="e">
        <f>गणित!#REF!</f>
        <v>#REF!</v>
      </c>
      <c r="G104" s="33" t="e">
        <f>'विज्ञान '!#REF!</f>
        <v>#REF!</v>
      </c>
      <c r="H104" s="44">
        <f>NSQF!H104</f>
        <v>59</v>
      </c>
      <c r="I104" s="33" t="e">
        <f t="shared" si="16"/>
        <v>#REF!</v>
      </c>
      <c r="J104" s="49" t="e">
        <f t="shared" si="10"/>
        <v>#REF!</v>
      </c>
      <c r="K104" s="50" t="e">
        <f>RANK(J104,$J$10:$J$139,0)+COUNTIF($J$10:J104,J104)-1</f>
        <v>#REF!</v>
      </c>
      <c r="L104" s="44" t="e">
        <f t="shared" si="11"/>
        <v>#REF!</v>
      </c>
      <c r="M104" s="44" t="e">
        <f t="shared" si="12"/>
        <v>#REF!</v>
      </c>
      <c r="N104" s="44" t="e">
        <f t="shared" si="13"/>
        <v>#REF!</v>
      </c>
      <c r="O104" s="33">
        <f t="shared" si="17"/>
        <v>0</v>
      </c>
      <c r="P104" s="42" t="str">
        <f t="shared" si="14"/>
        <v>Pass</v>
      </c>
      <c r="Q104" s="12" t="e">
        <f>'आ.शा.शिक्षण'!#REF!</f>
        <v>#REF!</v>
      </c>
      <c r="R104" s="33" t="e">
        <f t="shared" si="18"/>
        <v>#REF!</v>
      </c>
      <c r="S104" s="12" t="e">
        <f>जलसुरक्षा!#REF!</f>
        <v>#REF!</v>
      </c>
      <c r="T104" s="58" t="e">
        <f t="shared" si="15"/>
        <v>#REF!</v>
      </c>
      <c r="U104" s="12" t="e">
        <f>संरक्षणशास्र!#REF!</f>
        <v>#REF!</v>
      </c>
      <c r="V104" s="33" t="e">
        <f t="shared" si="19"/>
        <v>#REF!</v>
      </c>
      <c r="W104" s="54"/>
    </row>
    <row r="105" spans="1:222" s="19" customFormat="1" ht="17.45" customHeight="1">
      <c r="A105" s="24" t="e">
        <f>'विद्य्र्थ्याची माहिती'!#REF!</f>
        <v>#REF!</v>
      </c>
      <c r="B105" s="25" t="e">
        <f>'विद्य्र्थ्याची माहिती'!#REF!</f>
        <v>#REF!</v>
      </c>
      <c r="C105" s="33" t="e">
        <f>प्र.भाषा!#REF!</f>
        <v>#REF!</v>
      </c>
      <c r="D105" s="33" t="e">
        <f>'व्दि.or संयुक्त भा'!#REF!</f>
        <v>#REF!</v>
      </c>
      <c r="E105" s="33" t="e">
        <f>'तृ. भाषा'!#REF!</f>
        <v>#REF!</v>
      </c>
      <c r="F105" s="33" t="e">
        <f>गणित!#REF!</f>
        <v>#REF!</v>
      </c>
      <c r="G105" s="33" t="e">
        <f>'विज्ञान '!#REF!</f>
        <v>#REF!</v>
      </c>
      <c r="H105" s="44">
        <f>NSQF!H105</f>
        <v>60</v>
      </c>
      <c r="I105" s="33" t="e">
        <f t="shared" si="16"/>
        <v>#REF!</v>
      </c>
      <c r="J105" s="49" t="e">
        <f t="shared" si="10"/>
        <v>#REF!</v>
      </c>
      <c r="K105" s="50" t="e">
        <f>RANK(J105,$J$10:$J$139,0)+COUNTIF($J$10:J105,J105)-1</f>
        <v>#REF!</v>
      </c>
      <c r="L105" s="44" t="e">
        <f t="shared" si="11"/>
        <v>#REF!</v>
      </c>
      <c r="M105" s="44" t="e">
        <f t="shared" si="12"/>
        <v>#REF!</v>
      </c>
      <c r="N105" s="44" t="e">
        <f t="shared" si="13"/>
        <v>#REF!</v>
      </c>
      <c r="O105" s="33">
        <f t="shared" si="17"/>
        <v>0</v>
      </c>
      <c r="P105" s="42" t="str">
        <f t="shared" si="14"/>
        <v>Pass</v>
      </c>
      <c r="Q105" s="12" t="e">
        <f>'आ.शा.शिक्षण'!#REF!</f>
        <v>#REF!</v>
      </c>
      <c r="R105" s="33" t="e">
        <f t="shared" si="18"/>
        <v>#REF!</v>
      </c>
      <c r="S105" s="12" t="e">
        <f>जलसुरक्षा!#REF!</f>
        <v>#REF!</v>
      </c>
      <c r="T105" s="58" t="e">
        <f t="shared" si="15"/>
        <v>#REF!</v>
      </c>
      <c r="U105" s="12" t="e">
        <f>संरक्षणशास्र!#REF!</f>
        <v>#REF!</v>
      </c>
      <c r="V105" s="33" t="e">
        <f t="shared" si="19"/>
        <v>#REF!</v>
      </c>
      <c r="W105" s="54"/>
    </row>
    <row r="106" spans="1:222" s="19" customFormat="1" ht="17.45" customHeight="1">
      <c r="A106" s="24" t="e">
        <f>'विद्य्र्थ्याची माहिती'!#REF!</f>
        <v>#REF!</v>
      </c>
      <c r="B106" s="25" t="e">
        <f>'विद्य्र्थ्याची माहिती'!#REF!</f>
        <v>#REF!</v>
      </c>
      <c r="C106" s="33" t="e">
        <f>प्र.भाषा!#REF!</f>
        <v>#REF!</v>
      </c>
      <c r="D106" s="33" t="e">
        <f>'व्दि.or संयुक्त भा'!#REF!</f>
        <v>#REF!</v>
      </c>
      <c r="E106" s="33" t="e">
        <f>'तृ. भाषा'!#REF!</f>
        <v>#REF!</v>
      </c>
      <c r="F106" s="33" t="e">
        <f>गणित!#REF!</f>
        <v>#REF!</v>
      </c>
      <c r="G106" s="33" t="e">
        <f>'विज्ञान '!#REF!</f>
        <v>#REF!</v>
      </c>
      <c r="H106" s="44">
        <f>NSQF!H106</f>
        <v>60</v>
      </c>
      <c r="I106" s="33" t="e">
        <f t="shared" si="16"/>
        <v>#REF!</v>
      </c>
      <c r="J106" s="49" t="e">
        <f t="shared" si="10"/>
        <v>#REF!</v>
      </c>
      <c r="K106" s="50" t="e">
        <f>RANK(J106,$J$10:$J$139,0)+COUNTIF($J$10:J106,J106)-1</f>
        <v>#REF!</v>
      </c>
      <c r="L106" s="44" t="e">
        <f t="shared" si="11"/>
        <v>#REF!</v>
      </c>
      <c r="M106" s="44" t="e">
        <f t="shared" si="12"/>
        <v>#REF!</v>
      </c>
      <c r="N106" s="44" t="e">
        <f t="shared" si="13"/>
        <v>#REF!</v>
      </c>
      <c r="O106" s="33">
        <f t="shared" si="17"/>
        <v>0</v>
      </c>
      <c r="P106" s="42" t="str">
        <f t="shared" si="14"/>
        <v>Pass</v>
      </c>
      <c r="Q106" s="12" t="e">
        <f>'आ.शा.शिक्षण'!#REF!</f>
        <v>#REF!</v>
      </c>
      <c r="R106" s="33" t="e">
        <f t="shared" si="18"/>
        <v>#REF!</v>
      </c>
      <c r="S106" s="12" t="e">
        <f>जलसुरक्षा!#REF!</f>
        <v>#REF!</v>
      </c>
      <c r="T106" s="58" t="e">
        <f t="shared" si="15"/>
        <v>#REF!</v>
      </c>
      <c r="U106" s="12" t="e">
        <f>संरक्षणशास्र!#REF!</f>
        <v>#REF!</v>
      </c>
      <c r="V106" s="33" t="e">
        <f t="shared" si="19"/>
        <v>#REF!</v>
      </c>
      <c r="W106" s="54"/>
    </row>
    <row r="107" spans="1:222" s="19" customFormat="1" ht="17.45" customHeight="1">
      <c r="A107" s="24" t="e">
        <f>'विद्य्र्थ्याची माहिती'!#REF!</f>
        <v>#REF!</v>
      </c>
      <c r="B107" s="25" t="e">
        <f>'विद्य्र्थ्याची माहिती'!#REF!</f>
        <v>#REF!</v>
      </c>
      <c r="C107" s="33" t="e">
        <f>प्र.भाषा!#REF!</f>
        <v>#REF!</v>
      </c>
      <c r="D107" s="33" t="e">
        <f>'व्दि.or संयुक्त भा'!#REF!</f>
        <v>#REF!</v>
      </c>
      <c r="E107" s="33" t="e">
        <f>'तृ. भाषा'!#REF!</f>
        <v>#REF!</v>
      </c>
      <c r="F107" s="33" t="e">
        <f>गणित!#REF!</f>
        <v>#REF!</v>
      </c>
      <c r="G107" s="33" t="e">
        <f>'विज्ञान '!#REF!</f>
        <v>#REF!</v>
      </c>
      <c r="H107" s="44">
        <f>NSQF!H107</f>
        <v>61</v>
      </c>
      <c r="I107" s="33" t="e">
        <f t="shared" si="16"/>
        <v>#REF!</v>
      </c>
      <c r="J107" s="49" t="e">
        <f t="shared" si="10"/>
        <v>#REF!</v>
      </c>
      <c r="K107" s="50" t="e">
        <f>RANK(J107,$J$10:$J$139,0)+COUNTIF($J$10:J107,J107)-1</f>
        <v>#REF!</v>
      </c>
      <c r="L107" s="44" t="e">
        <f t="shared" si="11"/>
        <v>#REF!</v>
      </c>
      <c r="M107" s="44" t="e">
        <f t="shared" si="12"/>
        <v>#REF!</v>
      </c>
      <c r="N107" s="44" t="e">
        <f t="shared" si="13"/>
        <v>#REF!</v>
      </c>
      <c r="O107" s="33">
        <f t="shared" si="17"/>
        <v>0</v>
      </c>
      <c r="P107" s="42" t="str">
        <f t="shared" si="14"/>
        <v>Pass</v>
      </c>
      <c r="Q107" s="12" t="e">
        <f>'आ.शा.शिक्षण'!#REF!</f>
        <v>#REF!</v>
      </c>
      <c r="R107" s="33" t="e">
        <f t="shared" si="18"/>
        <v>#REF!</v>
      </c>
      <c r="S107" s="12" t="e">
        <f>जलसुरक्षा!#REF!</f>
        <v>#REF!</v>
      </c>
      <c r="T107" s="58" t="e">
        <f t="shared" si="15"/>
        <v>#REF!</v>
      </c>
      <c r="U107" s="12" t="e">
        <f>संरक्षणशास्र!#REF!</f>
        <v>#REF!</v>
      </c>
      <c r="V107" s="33" t="e">
        <f t="shared" si="19"/>
        <v>#REF!</v>
      </c>
      <c r="W107" s="54"/>
    </row>
    <row r="108" spans="1:222" s="19" customFormat="1" ht="17.45" customHeight="1">
      <c r="A108" s="24" t="e">
        <f>'विद्य्र्थ्याची माहिती'!#REF!</f>
        <v>#REF!</v>
      </c>
      <c r="B108" s="25" t="e">
        <f>'विद्य्र्थ्याची माहिती'!#REF!</f>
        <v>#REF!</v>
      </c>
      <c r="C108" s="33" t="e">
        <f>प्र.भाषा!#REF!</f>
        <v>#REF!</v>
      </c>
      <c r="D108" s="33" t="e">
        <f>'व्दि.or संयुक्त भा'!#REF!</f>
        <v>#REF!</v>
      </c>
      <c r="E108" s="33" t="e">
        <f>'तृ. भाषा'!#REF!</f>
        <v>#REF!</v>
      </c>
      <c r="F108" s="33" t="e">
        <f>गणित!#REF!</f>
        <v>#REF!</v>
      </c>
      <c r="G108" s="33" t="e">
        <f>'विज्ञान '!#REF!</f>
        <v>#REF!</v>
      </c>
      <c r="H108" s="44">
        <f>NSQF!H108</f>
        <v>61</v>
      </c>
      <c r="I108" s="33" t="e">
        <f t="shared" si="16"/>
        <v>#REF!</v>
      </c>
      <c r="J108" s="49" t="e">
        <f t="shared" si="10"/>
        <v>#REF!</v>
      </c>
      <c r="K108" s="50" t="e">
        <f>RANK(J108,$J$10:$J$139,0)+COUNTIF($J$10:J108,J108)-1</f>
        <v>#REF!</v>
      </c>
      <c r="L108" s="44" t="e">
        <f t="shared" si="11"/>
        <v>#REF!</v>
      </c>
      <c r="M108" s="44" t="e">
        <f t="shared" si="12"/>
        <v>#REF!</v>
      </c>
      <c r="N108" s="44" t="e">
        <f t="shared" si="13"/>
        <v>#REF!</v>
      </c>
      <c r="O108" s="33">
        <f t="shared" si="17"/>
        <v>0</v>
      </c>
      <c r="P108" s="42" t="str">
        <f t="shared" si="14"/>
        <v>Pass</v>
      </c>
      <c r="Q108" s="12" t="e">
        <f>'आ.शा.शिक्षण'!#REF!</f>
        <v>#REF!</v>
      </c>
      <c r="R108" s="33" t="e">
        <f t="shared" si="18"/>
        <v>#REF!</v>
      </c>
      <c r="S108" s="12" t="e">
        <f>जलसुरक्षा!#REF!</f>
        <v>#REF!</v>
      </c>
      <c r="T108" s="58" t="e">
        <f t="shared" si="15"/>
        <v>#REF!</v>
      </c>
      <c r="U108" s="12" t="e">
        <f>संरक्षणशास्र!#REF!</f>
        <v>#REF!</v>
      </c>
      <c r="V108" s="33" t="e">
        <f t="shared" si="19"/>
        <v>#REF!</v>
      </c>
      <c r="W108" s="54"/>
    </row>
    <row r="109" spans="1:222" s="19" customFormat="1" ht="17.45" customHeight="1">
      <c r="A109" s="24" t="e">
        <f>'विद्य्र्थ्याची माहिती'!#REF!</f>
        <v>#REF!</v>
      </c>
      <c r="B109" s="25" t="e">
        <f>'विद्य्र्थ्याची माहिती'!#REF!</f>
        <v>#REF!</v>
      </c>
      <c r="C109" s="33" t="e">
        <f>प्र.भाषा!#REF!</f>
        <v>#REF!</v>
      </c>
      <c r="D109" s="33" t="e">
        <f>'व्दि.or संयुक्त भा'!#REF!</f>
        <v>#REF!</v>
      </c>
      <c r="E109" s="33" t="e">
        <f>'तृ. भाषा'!#REF!</f>
        <v>#REF!</v>
      </c>
      <c r="F109" s="33" t="e">
        <f>गणित!#REF!</f>
        <v>#REF!</v>
      </c>
      <c r="G109" s="33" t="e">
        <f>'विज्ञान '!#REF!</f>
        <v>#REF!</v>
      </c>
      <c r="H109" s="44">
        <f>NSQF!H109</f>
        <v>61</v>
      </c>
      <c r="I109" s="33" t="e">
        <f t="shared" si="16"/>
        <v>#REF!</v>
      </c>
      <c r="J109" s="49" t="e">
        <f t="shared" si="10"/>
        <v>#REF!</v>
      </c>
      <c r="K109" s="50" t="e">
        <f>RANK(J109,$J$10:$J$139,0)+COUNTIF($J$10:J109,J109)-1</f>
        <v>#REF!</v>
      </c>
      <c r="L109" s="44" t="e">
        <f t="shared" si="11"/>
        <v>#REF!</v>
      </c>
      <c r="M109" s="44" t="e">
        <f t="shared" si="12"/>
        <v>#REF!</v>
      </c>
      <c r="N109" s="44" t="e">
        <f t="shared" si="13"/>
        <v>#REF!</v>
      </c>
      <c r="O109" s="33">
        <f t="shared" si="17"/>
        <v>0</v>
      </c>
      <c r="P109" s="42" t="str">
        <f t="shared" si="14"/>
        <v>Pass</v>
      </c>
      <c r="Q109" s="12" t="e">
        <f>'आ.शा.शिक्षण'!#REF!</f>
        <v>#REF!</v>
      </c>
      <c r="R109" s="33" t="e">
        <f t="shared" si="18"/>
        <v>#REF!</v>
      </c>
      <c r="S109" s="12" t="e">
        <f>जलसुरक्षा!#REF!</f>
        <v>#REF!</v>
      </c>
      <c r="T109" s="58" t="e">
        <f t="shared" si="15"/>
        <v>#REF!</v>
      </c>
      <c r="U109" s="12" t="e">
        <f>संरक्षणशास्र!#REF!</f>
        <v>#REF!</v>
      </c>
      <c r="V109" s="33" t="e">
        <f t="shared" si="19"/>
        <v>#REF!</v>
      </c>
      <c r="W109" s="54"/>
    </row>
    <row r="110" spans="1:222" s="30" customFormat="1" ht="17.45" customHeight="1">
      <c r="A110" s="24" t="e">
        <f>'विद्य्र्थ्याची माहिती'!#REF!</f>
        <v>#REF!</v>
      </c>
      <c r="B110" s="25" t="e">
        <f>'विद्य्र्थ्याची माहिती'!#REF!</f>
        <v>#REF!</v>
      </c>
      <c r="C110" s="33" t="e">
        <f>प्र.भाषा!#REF!</f>
        <v>#REF!</v>
      </c>
      <c r="D110" s="33" t="e">
        <f>'व्दि.or संयुक्त भा'!#REF!</f>
        <v>#REF!</v>
      </c>
      <c r="E110" s="33" t="e">
        <f>'तृ. भाषा'!#REF!</f>
        <v>#REF!</v>
      </c>
      <c r="F110" s="33" t="e">
        <f>गणित!#REF!</f>
        <v>#REF!</v>
      </c>
      <c r="G110" s="33" t="e">
        <f>'विज्ञान '!#REF!</f>
        <v>#REF!</v>
      </c>
      <c r="H110" s="44">
        <f>NSQF!H110</f>
        <v>62</v>
      </c>
      <c r="I110" s="33" t="e">
        <f t="shared" ref="I110:I139" si="20">SUM(C110:H110)</f>
        <v>#REF!</v>
      </c>
      <c r="J110" s="49" t="e">
        <f t="shared" si="10"/>
        <v>#REF!</v>
      </c>
      <c r="K110" s="50" t="e">
        <f>RANK(J110,$J$10:$J$139,0)+COUNTIF($J$10:J110,J110)-1</f>
        <v>#REF!</v>
      </c>
      <c r="L110" s="44" t="e">
        <f t="shared" si="11"/>
        <v>#REF!</v>
      </c>
      <c r="M110" s="44" t="e">
        <f t="shared" si="12"/>
        <v>#REF!</v>
      </c>
      <c r="N110" s="44" t="e">
        <f t="shared" si="13"/>
        <v>#REF!</v>
      </c>
      <c r="O110" s="33">
        <f t="shared" si="17"/>
        <v>0</v>
      </c>
      <c r="P110" s="42" t="str">
        <f t="shared" si="14"/>
        <v>Pass</v>
      </c>
      <c r="Q110" s="12" t="e">
        <f>'आ.शा.शिक्षण'!#REF!</f>
        <v>#REF!</v>
      </c>
      <c r="R110" s="33" t="e">
        <f t="shared" si="18"/>
        <v>#REF!</v>
      </c>
      <c r="S110" s="12" t="e">
        <f>जलसुरक्षा!#REF!</f>
        <v>#REF!</v>
      </c>
      <c r="T110" s="58" t="e">
        <f t="shared" si="15"/>
        <v>#REF!</v>
      </c>
      <c r="U110" s="12" t="e">
        <f>संरक्षणशास्र!#REF!</f>
        <v>#REF!</v>
      </c>
      <c r="V110" s="33" t="e">
        <f t="shared" si="19"/>
        <v>#REF!</v>
      </c>
      <c r="W110" s="54"/>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33" t="e">
        <f>प्र.भाषा!#REF!</f>
        <v>#REF!</v>
      </c>
      <c r="D111" s="33" t="e">
        <f>'व्दि.or संयुक्त भा'!#REF!</f>
        <v>#REF!</v>
      </c>
      <c r="E111" s="33" t="e">
        <f>'तृ. भाषा'!#REF!</f>
        <v>#REF!</v>
      </c>
      <c r="F111" s="33" t="e">
        <f>गणित!#REF!</f>
        <v>#REF!</v>
      </c>
      <c r="G111" s="33" t="e">
        <f>'विज्ञान '!#REF!</f>
        <v>#REF!</v>
      </c>
      <c r="H111" s="44">
        <f>NSQF!H111</f>
        <v>62</v>
      </c>
      <c r="I111" s="33" t="e">
        <f t="shared" si="20"/>
        <v>#REF!</v>
      </c>
      <c r="J111" s="49" t="e">
        <f t="shared" si="10"/>
        <v>#REF!</v>
      </c>
      <c r="K111" s="50" t="e">
        <f>RANK(J111,$J$10:$J$139,0)+COUNTIF($J$10:J111,J111)-1</f>
        <v>#REF!</v>
      </c>
      <c r="L111" s="44" t="e">
        <f t="shared" si="11"/>
        <v>#REF!</v>
      </c>
      <c r="M111" s="44" t="e">
        <f t="shared" si="12"/>
        <v>#REF!</v>
      </c>
      <c r="N111" s="44" t="e">
        <f t="shared" si="13"/>
        <v>#REF!</v>
      </c>
      <c r="O111" s="33">
        <f t="shared" si="17"/>
        <v>0</v>
      </c>
      <c r="P111" s="42" t="str">
        <f t="shared" si="14"/>
        <v>Pass</v>
      </c>
      <c r="Q111" s="12" t="e">
        <f>'आ.शा.शिक्षण'!#REF!</f>
        <v>#REF!</v>
      </c>
      <c r="R111" s="33" t="e">
        <f t="shared" si="18"/>
        <v>#REF!</v>
      </c>
      <c r="S111" s="12" t="e">
        <f>जलसुरक्षा!#REF!</f>
        <v>#REF!</v>
      </c>
      <c r="T111" s="58" t="e">
        <f t="shared" si="15"/>
        <v>#REF!</v>
      </c>
      <c r="U111" s="12" t="e">
        <f>संरक्षणशास्र!#REF!</f>
        <v>#REF!</v>
      </c>
      <c r="V111" s="33" t="e">
        <f t="shared" si="19"/>
        <v>#REF!</v>
      </c>
      <c r="W111" s="54"/>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33" t="e">
        <f>प्र.भाषा!#REF!</f>
        <v>#REF!</v>
      </c>
      <c r="D112" s="33" t="e">
        <f>'व्दि.or संयुक्त भा'!#REF!</f>
        <v>#REF!</v>
      </c>
      <c r="E112" s="33" t="e">
        <f>'तृ. भाषा'!#REF!</f>
        <v>#REF!</v>
      </c>
      <c r="F112" s="33" t="e">
        <f>गणित!#REF!</f>
        <v>#REF!</v>
      </c>
      <c r="G112" s="33" t="e">
        <f>'विज्ञान '!#REF!</f>
        <v>#REF!</v>
      </c>
      <c r="H112" s="44">
        <f>NSQF!H112</f>
        <v>62</v>
      </c>
      <c r="I112" s="33" t="e">
        <f t="shared" si="20"/>
        <v>#REF!</v>
      </c>
      <c r="J112" s="49" t="e">
        <f t="shared" si="10"/>
        <v>#REF!</v>
      </c>
      <c r="K112" s="50" t="e">
        <f>RANK(J112,$J$10:$J$139,0)+COUNTIF($J$10:J112,J112)-1</f>
        <v>#REF!</v>
      </c>
      <c r="L112" s="44" t="e">
        <f t="shared" si="11"/>
        <v>#REF!</v>
      </c>
      <c r="M112" s="44" t="e">
        <f t="shared" si="12"/>
        <v>#REF!</v>
      </c>
      <c r="N112" s="44" t="e">
        <f t="shared" si="13"/>
        <v>#REF!</v>
      </c>
      <c r="O112" s="33">
        <f t="shared" si="17"/>
        <v>0</v>
      </c>
      <c r="P112" s="42" t="str">
        <f t="shared" si="14"/>
        <v>Pass</v>
      </c>
      <c r="Q112" s="12" t="e">
        <f>'आ.शा.शिक्षण'!#REF!</f>
        <v>#REF!</v>
      </c>
      <c r="R112" s="33" t="e">
        <f t="shared" si="18"/>
        <v>#REF!</v>
      </c>
      <c r="S112" s="12" t="e">
        <f>जलसुरक्षा!#REF!</f>
        <v>#REF!</v>
      </c>
      <c r="T112" s="58" t="e">
        <f t="shared" si="15"/>
        <v>#REF!</v>
      </c>
      <c r="U112" s="12" t="e">
        <f>संरक्षणशास्र!#REF!</f>
        <v>#REF!</v>
      </c>
      <c r="V112" s="33" t="e">
        <f t="shared" si="19"/>
        <v>#REF!</v>
      </c>
      <c r="W112" s="54"/>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33" t="e">
        <f>प्र.भाषा!#REF!</f>
        <v>#REF!</v>
      </c>
      <c r="D113" s="33" t="e">
        <f>'व्दि.or संयुक्त भा'!#REF!</f>
        <v>#REF!</v>
      </c>
      <c r="E113" s="33" t="e">
        <f>'तृ. भाषा'!#REF!</f>
        <v>#REF!</v>
      </c>
      <c r="F113" s="33" t="e">
        <f>गणित!#REF!</f>
        <v>#REF!</v>
      </c>
      <c r="G113" s="33" t="e">
        <f>'विज्ञान '!#REF!</f>
        <v>#REF!</v>
      </c>
      <c r="H113" s="44">
        <f>NSQF!H113</f>
        <v>63</v>
      </c>
      <c r="I113" s="33" t="e">
        <f t="shared" si="20"/>
        <v>#REF!</v>
      </c>
      <c r="J113" s="49" t="e">
        <f t="shared" si="10"/>
        <v>#REF!</v>
      </c>
      <c r="K113" s="50" t="e">
        <f>RANK(J113,$J$10:$J$139,0)+COUNTIF($J$10:J113,J113)-1</f>
        <v>#REF!</v>
      </c>
      <c r="L113" s="44" t="e">
        <f t="shared" si="11"/>
        <v>#REF!</v>
      </c>
      <c r="M113" s="44" t="e">
        <f t="shared" si="12"/>
        <v>#REF!</v>
      </c>
      <c r="N113" s="44" t="e">
        <f t="shared" si="13"/>
        <v>#REF!</v>
      </c>
      <c r="O113" s="33">
        <f t="shared" si="17"/>
        <v>0</v>
      </c>
      <c r="P113" s="42" t="str">
        <f t="shared" si="14"/>
        <v>Pass</v>
      </c>
      <c r="Q113" s="12" t="e">
        <f>'आ.शा.शिक्षण'!#REF!</f>
        <v>#REF!</v>
      </c>
      <c r="R113" s="33" t="e">
        <f t="shared" si="18"/>
        <v>#REF!</v>
      </c>
      <c r="S113" s="12" t="e">
        <f>जलसुरक्षा!#REF!</f>
        <v>#REF!</v>
      </c>
      <c r="T113" s="58" t="e">
        <f t="shared" si="15"/>
        <v>#REF!</v>
      </c>
      <c r="U113" s="12" t="e">
        <f>संरक्षणशास्र!#REF!</f>
        <v>#REF!</v>
      </c>
      <c r="V113" s="33" t="e">
        <f t="shared" si="19"/>
        <v>#REF!</v>
      </c>
      <c r="W113" s="54"/>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33" t="e">
        <f>प्र.भाषा!#REF!</f>
        <v>#REF!</v>
      </c>
      <c r="D114" s="33" t="e">
        <f>'व्दि.or संयुक्त भा'!#REF!</f>
        <v>#REF!</v>
      </c>
      <c r="E114" s="33" t="e">
        <f>'तृ. भाषा'!#REF!</f>
        <v>#REF!</v>
      </c>
      <c r="F114" s="33" t="e">
        <f>गणित!#REF!</f>
        <v>#REF!</v>
      </c>
      <c r="G114" s="33" t="e">
        <f>'विज्ञान '!#REF!</f>
        <v>#REF!</v>
      </c>
      <c r="H114" s="44">
        <f>NSQF!H114</f>
        <v>63</v>
      </c>
      <c r="I114" s="33" t="e">
        <f t="shared" si="20"/>
        <v>#REF!</v>
      </c>
      <c r="J114" s="49" t="e">
        <f t="shared" si="10"/>
        <v>#REF!</v>
      </c>
      <c r="K114" s="50" t="e">
        <f>RANK(J114,$J$10:$J$139,0)+COUNTIF($J$10:J114,J114)-1</f>
        <v>#REF!</v>
      </c>
      <c r="L114" s="44" t="e">
        <f t="shared" si="11"/>
        <v>#REF!</v>
      </c>
      <c r="M114" s="44" t="e">
        <f t="shared" si="12"/>
        <v>#REF!</v>
      </c>
      <c r="N114" s="44" t="e">
        <f t="shared" si="13"/>
        <v>#REF!</v>
      </c>
      <c r="O114" s="33">
        <f t="shared" si="17"/>
        <v>0</v>
      </c>
      <c r="P114" s="42" t="str">
        <f t="shared" si="14"/>
        <v>Pass</v>
      </c>
      <c r="Q114" s="12" t="e">
        <f>'आ.शा.शिक्षण'!#REF!</f>
        <v>#REF!</v>
      </c>
      <c r="R114" s="33" t="e">
        <f t="shared" si="18"/>
        <v>#REF!</v>
      </c>
      <c r="S114" s="12" t="e">
        <f>जलसुरक्षा!#REF!</f>
        <v>#REF!</v>
      </c>
      <c r="T114" s="58" t="e">
        <f t="shared" si="15"/>
        <v>#REF!</v>
      </c>
      <c r="U114" s="12" t="e">
        <f>संरक्षणशास्र!#REF!</f>
        <v>#REF!</v>
      </c>
      <c r="V114" s="33" t="e">
        <f t="shared" si="19"/>
        <v>#REF!</v>
      </c>
      <c r="W114" s="54"/>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33" t="e">
        <f>प्र.भाषा!#REF!</f>
        <v>#REF!</v>
      </c>
      <c r="D115" s="33" t="e">
        <f>'व्दि.or संयुक्त भा'!#REF!</f>
        <v>#REF!</v>
      </c>
      <c r="E115" s="33" t="e">
        <f>'तृ. भाषा'!#REF!</f>
        <v>#REF!</v>
      </c>
      <c r="F115" s="33" t="e">
        <f>गणित!#REF!</f>
        <v>#REF!</v>
      </c>
      <c r="G115" s="33" t="e">
        <f>'विज्ञान '!#REF!</f>
        <v>#REF!</v>
      </c>
      <c r="H115" s="44">
        <f>NSQF!H115</f>
        <v>64</v>
      </c>
      <c r="I115" s="33" t="e">
        <f t="shared" si="20"/>
        <v>#REF!</v>
      </c>
      <c r="J115" s="49" t="e">
        <f t="shared" si="10"/>
        <v>#REF!</v>
      </c>
      <c r="K115" s="50" t="e">
        <f>RANK(J115,$J$10:$J$139,0)+COUNTIF($J$10:J115,J115)-1</f>
        <v>#REF!</v>
      </c>
      <c r="L115" s="44" t="e">
        <f t="shared" si="11"/>
        <v>#REF!</v>
      </c>
      <c r="M115" s="44" t="e">
        <f t="shared" si="12"/>
        <v>#REF!</v>
      </c>
      <c r="N115" s="44" t="e">
        <f t="shared" si="13"/>
        <v>#REF!</v>
      </c>
      <c r="O115" s="33">
        <f t="shared" si="17"/>
        <v>0</v>
      </c>
      <c r="P115" s="42" t="str">
        <f t="shared" si="14"/>
        <v>Pass</v>
      </c>
      <c r="Q115" s="12" t="e">
        <f>'आ.शा.शिक्षण'!#REF!</f>
        <v>#REF!</v>
      </c>
      <c r="R115" s="33" t="e">
        <f t="shared" si="18"/>
        <v>#REF!</v>
      </c>
      <c r="S115" s="12" t="e">
        <f>जलसुरक्षा!#REF!</f>
        <v>#REF!</v>
      </c>
      <c r="T115" s="58" t="e">
        <f t="shared" si="15"/>
        <v>#REF!</v>
      </c>
      <c r="U115" s="12" t="e">
        <f>संरक्षणशास्र!#REF!</f>
        <v>#REF!</v>
      </c>
      <c r="V115" s="33" t="e">
        <f t="shared" si="19"/>
        <v>#REF!</v>
      </c>
      <c r="W115" s="54"/>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33" t="e">
        <f>प्र.भाषा!#REF!</f>
        <v>#REF!</v>
      </c>
      <c r="D116" s="33" t="e">
        <f>'व्दि.or संयुक्त भा'!#REF!</f>
        <v>#REF!</v>
      </c>
      <c r="E116" s="33" t="e">
        <f>'तृ. भाषा'!#REF!</f>
        <v>#REF!</v>
      </c>
      <c r="F116" s="33" t="e">
        <f>गणित!#REF!</f>
        <v>#REF!</v>
      </c>
      <c r="G116" s="33" t="e">
        <f>'विज्ञान '!#REF!</f>
        <v>#REF!</v>
      </c>
      <c r="H116" s="44">
        <f>NSQF!H116</f>
        <v>64</v>
      </c>
      <c r="I116" s="33" t="e">
        <f t="shared" si="20"/>
        <v>#REF!</v>
      </c>
      <c r="J116" s="49" t="e">
        <f t="shared" si="10"/>
        <v>#REF!</v>
      </c>
      <c r="K116" s="50" t="e">
        <f>RANK(J116,$J$10:$J$139,0)+COUNTIF($J$10:J116,J116)-1</f>
        <v>#REF!</v>
      </c>
      <c r="L116" s="44" t="e">
        <f t="shared" si="11"/>
        <v>#REF!</v>
      </c>
      <c r="M116" s="44" t="e">
        <f t="shared" si="12"/>
        <v>#REF!</v>
      </c>
      <c r="N116" s="44" t="e">
        <f t="shared" si="13"/>
        <v>#REF!</v>
      </c>
      <c r="O116" s="33">
        <f t="shared" si="17"/>
        <v>0</v>
      </c>
      <c r="P116" s="42" t="str">
        <f t="shared" si="14"/>
        <v>Pass</v>
      </c>
      <c r="Q116" s="12" t="e">
        <f>'आ.शा.शिक्षण'!#REF!</f>
        <v>#REF!</v>
      </c>
      <c r="R116" s="33" t="e">
        <f t="shared" si="18"/>
        <v>#REF!</v>
      </c>
      <c r="S116" s="12" t="e">
        <f>जलसुरक्षा!#REF!</f>
        <v>#REF!</v>
      </c>
      <c r="T116" s="58" t="e">
        <f t="shared" si="15"/>
        <v>#REF!</v>
      </c>
      <c r="U116" s="12" t="e">
        <f>संरक्षणशास्र!#REF!</f>
        <v>#REF!</v>
      </c>
      <c r="V116" s="33" t="e">
        <f t="shared" si="19"/>
        <v>#REF!</v>
      </c>
      <c r="W116" s="54"/>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33" t="e">
        <f>प्र.भाषा!#REF!</f>
        <v>#REF!</v>
      </c>
      <c r="D117" s="33" t="e">
        <f>'व्दि.or संयुक्त भा'!#REF!</f>
        <v>#REF!</v>
      </c>
      <c r="E117" s="33" t="e">
        <f>'तृ. भाषा'!#REF!</f>
        <v>#REF!</v>
      </c>
      <c r="F117" s="33" t="e">
        <f>गणित!#REF!</f>
        <v>#REF!</v>
      </c>
      <c r="G117" s="33" t="e">
        <f>'विज्ञान '!#REF!</f>
        <v>#REF!</v>
      </c>
      <c r="H117" s="44">
        <f>NSQF!H117</f>
        <v>64</v>
      </c>
      <c r="I117" s="33" t="e">
        <f t="shared" si="20"/>
        <v>#REF!</v>
      </c>
      <c r="J117" s="49" t="e">
        <f t="shared" si="10"/>
        <v>#REF!</v>
      </c>
      <c r="K117" s="50" t="e">
        <f>RANK(J117,$J$10:$J$139,0)+COUNTIF($J$10:J117,J117)-1</f>
        <v>#REF!</v>
      </c>
      <c r="L117" s="44" t="e">
        <f t="shared" si="11"/>
        <v>#REF!</v>
      </c>
      <c r="M117" s="44" t="e">
        <f t="shared" si="12"/>
        <v>#REF!</v>
      </c>
      <c r="N117" s="44" t="e">
        <f t="shared" si="13"/>
        <v>#REF!</v>
      </c>
      <c r="O117" s="33">
        <f t="shared" si="17"/>
        <v>0</v>
      </c>
      <c r="P117" s="42" t="str">
        <f t="shared" si="14"/>
        <v>Pass</v>
      </c>
      <c r="Q117" s="12" t="e">
        <f>'आ.शा.शिक्षण'!#REF!</f>
        <v>#REF!</v>
      </c>
      <c r="R117" s="33" t="e">
        <f t="shared" si="18"/>
        <v>#REF!</v>
      </c>
      <c r="S117" s="12" t="e">
        <f>जलसुरक्षा!#REF!</f>
        <v>#REF!</v>
      </c>
      <c r="T117" s="58" t="e">
        <f t="shared" si="15"/>
        <v>#REF!</v>
      </c>
      <c r="U117" s="12" t="e">
        <f>संरक्षणशास्र!#REF!</f>
        <v>#REF!</v>
      </c>
      <c r="V117" s="33" t="e">
        <f t="shared" si="19"/>
        <v>#REF!</v>
      </c>
      <c r="W117" s="54"/>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33" t="e">
        <f>प्र.भाषा!#REF!</f>
        <v>#REF!</v>
      </c>
      <c r="D118" s="33" t="e">
        <f>'व्दि.or संयुक्त भा'!#REF!</f>
        <v>#REF!</v>
      </c>
      <c r="E118" s="33" t="e">
        <f>'तृ. भाषा'!#REF!</f>
        <v>#REF!</v>
      </c>
      <c r="F118" s="33" t="e">
        <f>गणित!#REF!</f>
        <v>#REF!</v>
      </c>
      <c r="G118" s="33" t="e">
        <f>'विज्ञान '!#REF!</f>
        <v>#REF!</v>
      </c>
      <c r="H118" s="44">
        <f>NSQF!H118</f>
        <v>65</v>
      </c>
      <c r="I118" s="33" t="e">
        <f t="shared" si="20"/>
        <v>#REF!</v>
      </c>
      <c r="J118" s="49" t="e">
        <f t="shared" si="10"/>
        <v>#REF!</v>
      </c>
      <c r="K118" s="50" t="e">
        <f>RANK(J118,$J$10:$J$139,0)+COUNTIF($J$10:J118,J118)-1</f>
        <v>#REF!</v>
      </c>
      <c r="L118" s="44" t="e">
        <f t="shared" si="11"/>
        <v>#REF!</v>
      </c>
      <c r="M118" s="44" t="e">
        <f t="shared" si="12"/>
        <v>#REF!</v>
      </c>
      <c r="N118" s="44" t="e">
        <f t="shared" si="13"/>
        <v>#REF!</v>
      </c>
      <c r="O118" s="33">
        <f t="shared" si="17"/>
        <v>0</v>
      </c>
      <c r="P118" s="42" t="str">
        <f t="shared" si="14"/>
        <v>Pass</v>
      </c>
      <c r="Q118" s="12" t="e">
        <f>'आ.शा.शिक्षण'!#REF!</f>
        <v>#REF!</v>
      </c>
      <c r="R118" s="33" t="e">
        <f t="shared" si="18"/>
        <v>#REF!</v>
      </c>
      <c r="S118" s="12" t="e">
        <f>जलसुरक्षा!#REF!</f>
        <v>#REF!</v>
      </c>
      <c r="T118" s="58" t="e">
        <f t="shared" si="15"/>
        <v>#REF!</v>
      </c>
      <c r="U118" s="12" t="e">
        <f>संरक्षणशास्र!#REF!</f>
        <v>#REF!</v>
      </c>
      <c r="V118" s="33" t="e">
        <f t="shared" si="19"/>
        <v>#REF!</v>
      </c>
      <c r="W118" s="54"/>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33" t="e">
        <f>प्र.भाषा!#REF!</f>
        <v>#REF!</v>
      </c>
      <c r="D119" s="33" t="e">
        <f>'व्दि.or संयुक्त भा'!#REF!</f>
        <v>#REF!</v>
      </c>
      <c r="E119" s="33" t="e">
        <f>'तृ. भाषा'!#REF!</f>
        <v>#REF!</v>
      </c>
      <c r="F119" s="33" t="e">
        <f>गणित!#REF!</f>
        <v>#REF!</v>
      </c>
      <c r="G119" s="33" t="e">
        <f>'विज्ञान '!#REF!</f>
        <v>#REF!</v>
      </c>
      <c r="H119" s="44">
        <f>NSQF!H119</f>
        <v>65</v>
      </c>
      <c r="I119" s="33" t="e">
        <f t="shared" si="20"/>
        <v>#REF!</v>
      </c>
      <c r="J119" s="49" t="e">
        <f t="shared" si="10"/>
        <v>#REF!</v>
      </c>
      <c r="K119" s="50" t="e">
        <f>RANK(J119,$J$10:$J$139,0)+COUNTIF($J$10:J119,J119)-1</f>
        <v>#REF!</v>
      </c>
      <c r="L119" s="44" t="e">
        <f t="shared" si="11"/>
        <v>#REF!</v>
      </c>
      <c r="M119" s="44" t="e">
        <f t="shared" si="12"/>
        <v>#REF!</v>
      </c>
      <c r="N119" s="44" t="e">
        <f t="shared" si="13"/>
        <v>#REF!</v>
      </c>
      <c r="O119" s="33">
        <f t="shared" si="17"/>
        <v>0</v>
      </c>
      <c r="P119" s="42" t="str">
        <f t="shared" si="14"/>
        <v>Pass</v>
      </c>
      <c r="Q119" s="12" t="e">
        <f>'आ.शा.शिक्षण'!#REF!</f>
        <v>#REF!</v>
      </c>
      <c r="R119" s="33" t="e">
        <f t="shared" si="18"/>
        <v>#REF!</v>
      </c>
      <c r="S119" s="12" t="e">
        <f>जलसुरक्षा!#REF!</f>
        <v>#REF!</v>
      </c>
      <c r="T119" s="58" t="e">
        <f t="shared" si="15"/>
        <v>#REF!</v>
      </c>
      <c r="U119" s="12" t="e">
        <f>संरक्षणशास्र!#REF!</f>
        <v>#REF!</v>
      </c>
      <c r="V119" s="33" t="e">
        <f t="shared" si="19"/>
        <v>#REF!</v>
      </c>
      <c r="W119" s="54"/>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33" t="e">
        <f>प्र.भाषा!#REF!</f>
        <v>#REF!</v>
      </c>
      <c r="D120" s="33" t="e">
        <f>'व्दि.or संयुक्त भा'!#REF!</f>
        <v>#REF!</v>
      </c>
      <c r="E120" s="33" t="e">
        <f>'तृ. भाषा'!#REF!</f>
        <v>#REF!</v>
      </c>
      <c r="F120" s="33" t="e">
        <f>गणित!#REF!</f>
        <v>#REF!</v>
      </c>
      <c r="G120" s="33" t="e">
        <f>'विज्ञान '!#REF!</f>
        <v>#REF!</v>
      </c>
      <c r="H120" s="44">
        <f>NSQF!H120</f>
        <v>65</v>
      </c>
      <c r="I120" s="33" t="e">
        <f t="shared" si="20"/>
        <v>#REF!</v>
      </c>
      <c r="J120" s="49" t="e">
        <f t="shared" si="10"/>
        <v>#REF!</v>
      </c>
      <c r="K120" s="50" t="e">
        <f>RANK(J120,$J$10:$J$139,0)+COUNTIF($J$10:J120,J120)-1</f>
        <v>#REF!</v>
      </c>
      <c r="L120" s="44" t="e">
        <f t="shared" si="11"/>
        <v>#REF!</v>
      </c>
      <c r="M120" s="44" t="e">
        <f t="shared" si="12"/>
        <v>#REF!</v>
      </c>
      <c r="N120" s="44" t="e">
        <f t="shared" si="13"/>
        <v>#REF!</v>
      </c>
      <c r="O120" s="33">
        <f t="shared" si="17"/>
        <v>0</v>
      </c>
      <c r="P120" s="42" t="str">
        <f t="shared" si="14"/>
        <v>Pass</v>
      </c>
      <c r="Q120" s="12" t="e">
        <f>'आ.शा.शिक्षण'!#REF!</f>
        <v>#REF!</v>
      </c>
      <c r="R120" s="33" t="e">
        <f t="shared" si="18"/>
        <v>#REF!</v>
      </c>
      <c r="S120" s="12" t="e">
        <f>जलसुरक्षा!#REF!</f>
        <v>#REF!</v>
      </c>
      <c r="T120" s="58" t="e">
        <f t="shared" si="15"/>
        <v>#REF!</v>
      </c>
      <c r="U120" s="12" t="e">
        <f>संरक्षणशास्र!#REF!</f>
        <v>#REF!</v>
      </c>
      <c r="V120" s="33" t="e">
        <f t="shared" si="19"/>
        <v>#REF!</v>
      </c>
      <c r="W120" s="54"/>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33" t="e">
        <f>प्र.भाषा!#REF!</f>
        <v>#REF!</v>
      </c>
      <c r="D121" s="33" t="e">
        <f>'व्दि.or संयुक्त भा'!#REF!</f>
        <v>#REF!</v>
      </c>
      <c r="E121" s="33" t="e">
        <f>'तृ. भाषा'!#REF!</f>
        <v>#REF!</v>
      </c>
      <c r="F121" s="33" t="e">
        <f>गणित!#REF!</f>
        <v>#REF!</v>
      </c>
      <c r="G121" s="33" t="e">
        <f>'विज्ञान '!#REF!</f>
        <v>#REF!</v>
      </c>
      <c r="H121" s="44">
        <f>NSQF!H121</f>
        <v>66</v>
      </c>
      <c r="I121" s="33" t="e">
        <f t="shared" si="20"/>
        <v>#REF!</v>
      </c>
      <c r="J121" s="49" t="e">
        <f t="shared" si="10"/>
        <v>#REF!</v>
      </c>
      <c r="K121" s="50" t="e">
        <f>RANK(J121,$J$10:$J$139,0)+COUNTIF($J$10:J121,J121)-1</f>
        <v>#REF!</v>
      </c>
      <c r="L121" s="44" t="e">
        <f t="shared" si="11"/>
        <v>#REF!</v>
      </c>
      <c r="M121" s="44" t="e">
        <f t="shared" si="12"/>
        <v>#REF!</v>
      </c>
      <c r="N121" s="44" t="e">
        <f t="shared" si="13"/>
        <v>#REF!</v>
      </c>
      <c r="O121" s="33">
        <f t="shared" si="17"/>
        <v>0</v>
      </c>
      <c r="P121" s="42" t="str">
        <f t="shared" si="14"/>
        <v>Pass</v>
      </c>
      <c r="Q121" s="12" t="e">
        <f>'आ.शा.शिक्षण'!#REF!</f>
        <v>#REF!</v>
      </c>
      <c r="R121" s="33" t="e">
        <f t="shared" si="18"/>
        <v>#REF!</v>
      </c>
      <c r="S121" s="12" t="e">
        <f>जलसुरक्षा!#REF!</f>
        <v>#REF!</v>
      </c>
      <c r="T121" s="58" t="e">
        <f t="shared" si="15"/>
        <v>#REF!</v>
      </c>
      <c r="U121" s="12" t="e">
        <f>संरक्षणशास्र!#REF!</f>
        <v>#REF!</v>
      </c>
      <c r="V121" s="33" t="e">
        <f t="shared" si="19"/>
        <v>#REF!</v>
      </c>
      <c r="W121" s="54"/>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33" t="e">
        <f>प्र.भाषा!#REF!</f>
        <v>#REF!</v>
      </c>
      <c r="D122" s="33" t="e">
        <f>'व्दि.or संयुक्त भा'!#REF!</f>
        <v>#REF!</v>
      </c>
      <c r="E122" s="33" t="e">
        <f>'तृ. भाषा'!#REF!</f>
        <v>#REF!</v>
      </c>
      <c r="F122" s="33" t="e">
        <f>गणित!#REF!</f>
        <v>#REF!</v>
      </c>
      <c r="G122" s="33" t="e">
        <f>'विज्ञान '!#REF!</f>
        <v>#REF!</v>
      </c>
      <c r="H122" s="44">
        <f>NSQF!H122</f>
        <v>66</v>
      </c>
      <c r="I122" s="33" t="e">
        <f t="shared" si="20"/>
        <v>#REF!</v>
      </c>
      <c r="J122" s="49" t="e">
        <f t="shared" si="10"/>
        <v>#REF!</v>
      </c>
      <c r="K122" s="50" t="e">
        <f>RANK(J122,$J$10:$J$139,0)+COUNTIF($J$10:J122,J122)-1</f>
        <v>#REF!</v>
      </c>
      <c r="L122" s="44" t="e">
        <f t="shared" si="11"/>
        <v>#REF!</v>
      </c>
      <c r="M122" s="44" t="e">
        <f t="shared" si="12"/>
        <v>#REF!</v>
      </c>
      <c r="N122" s="44" t="e">
        <f t="shared" si="13"/>
        <v>#REF!</v>
      </c>
      <c r="O122" s="33">
        <f t="shared" si="17"/>
        <v>0</v>
      </c>
      <c r="P122" s="42" t="str">
        <f t="shared" si="14"/>
        <v>Pass</v>
      </c>
      <c r="Q122" s="12" t="e">
        <f>'आ.शा.शिक्षण'!#REF!</f>
        <v>#REF!</v>
      </c>
      <c r="R122" s="33" t="e">
        <f t="shared" si="18"/>
        <v>#REF!</v>
      </c>
      <c r="S122" s="12" t="e">
        <f>जलसुरक्षा!#REF!</f>
        <v>#REF!</v>
      </c>
      <c r="T122" s="58" t="e">
        <f t="shared" si="15"/>
        <v>#REF!</v>
      </c>
      <c r="U122" s="12" t="e">
        <f>संरक्षणशास्र!#REF!</f>
        <v>#REF!</v>
      </c>
      <c r="V122" s="33" t="e">
        <f t="shared" si="19"/>
        <v>#REF!</v>
      </c>
      <c r="W122" s="54"/>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33" t="e">
        <f>प्र.भाषा!#REF!</f>
        <v>#REF!</v>
      </c>
      <c r="D123" s="33" t="e">
        <f>'व्दि.or संयुक्त भा'!#REF!</f>
        <v>#REF!</v>
      </c>
      <c r="E123" s="33" t="e">
        <f>'तृ. भाषा'!#REF!</f>
        <v>#REF!</v>
      </c>
      <c r="F123" s="33" t="e">
        <f>गणित!#REF!</f>
        <v>#REF!</v>
      </c>
      <c r="G123" s="33" t="e">
        <f>'विज्ञान '!#REF!</f>
        <v>#REF!</v>
      </c>
      <c r="H123" s="44">
        <f>NSQF!H123</f>
        <v>67</v>
      </c>
      <c r="I123" s="33" t="e">
        <f t="shared" si="20"/>
        <v>#REF!</v>
      </c>
      <c r="J123" s="49" t="e">
        <f t="shared" si="10"/>
        <v>#REF!</v>
      </c>
      <c r="K123" s="50" t="e">
        <f>RANK(J123,$J$10:$J$139,0)+COUNTIF($J$10:J123,J123)-1</f>
        <v>#REF!</v>
      </c>
      <c r="L123" s="44" t="e">
        <f t="shared" si="11"/>
        <v>#REF!</v>
      </c>
      <c r="M123" s="44" t="e">
        <f t="shared" si="12"/>
        <v>#REF!</v>
      </c>
      <c r="N123" s="44" t="e">
        <f t="shared" si="13"/>
        <v>#REF!</v>
      </c>
      <c r="O123" s="33">
        <f t="shared" si="17"/>
        <v>0</v>
      </c>
      <c r="P123" s="42" t="str">
        <f t="shared" si="14"/>
        <v>Pass</v>
      </c>
      <c r="Q123" s="12" t="e">
        <f>'आ.शा.शिक्षण'!#REF!</f>
        <v>#REF!</v>
      </c>
      <c r="R123" s="33" t="e">
        <f t="shared" si="18"/>
        <v>#REF!</v>
      </c>
      <c r="S123" s="12" t="e">
        <f>जलसुरक्षा!#REF!</f>
        <v>#REF!</v>
      </c>
      <c r="T123" s="58" t="e">
        <f t="shared" si="15"/>
        <v>#REF!</v>
      </c>
      <c r="U123" s="12" t="e">
        <f>संरक्षणशास्र!#REF!</f>
        <v>#REF!</v>
      </c>
      <c r="V123" s="33" t="e">
        <f t="shared" si="19"/>
        <v>#REF!</v>
      </c>
      <c r="W123" s="54"/>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33" t="e">
        <f>प्र.भाषा!#REF!</f>
        <v>#REF!</v>
      </c>
      <c r="D124" s="33" t="e">
        <f>'व्दि.or संयुक्त भा'!#REF!</f>
        <v>#REF!</v>
      </c>
      <c r="E124" s="33" t="e">
        <f>'तृ. भाषा'!#REF!</f>
        <v>#REF!</v>
      </c>
      <c r="F124" s="33" t="e">
        <f>गणित!#REF!</f>
        <v>#REF!</v>
      </c>
      <c r="G124" s="33" t="e">
        <f>'विज्ञान '!#REF!</f>
        <v>#REF!</v>
      </c>
      <c r="H124" s="44">
        <f>NSQF!H124</f>
        <v>67</v>
      </c>
      <c r="I124" s="33" t="e">
        <f t="shared" si="20"/>
        <v>#REF!</v>
      </c>
      <c r="J124" s="49" t="e">
        <f t="shared" si="10"/>
        <v>#REF!</v>
      </c>
      <c r="K124" s="50" t="e">
        <f>RANK(J124,$J$10:$J$139,0)+COUNTIF($J$10:J124,J124)-1</f>
        <v>#REF!</v>
      </c>
      <c r="L124" s="44" t="e">
        <f t="shared" si="11"/>
        <v>#REF!</v>
      </c>
      <c r="M124" s="44" t="e">
        <f t="shared" si="12"/>
        <v>#REF!</v>
      </c>
      <c r="N124" s="44" t="e">
        <f t="shared" si="13"/>
        <v>#REF!</v>
      </c>
      <c r="O124" s="33">
        <f t="shared" si="17"/>
        <v>0</v>
      </c>
      <c r="P124" s="42" t="str">
        <f t="shared" si="14"/>
        <v>Pass</v>
      </c>
      <c r="Q124" s="12" t="e">
        <f>'आ.शा.शिक्षण'!#REF!</f>
        <v>#REF!</v>
      </c>
      <c r="R124" s="33" t="e">
        <f t="shared" si="18"/>
        <v>#REF!</v>
      </c>
      <c r="S124" s="12" t="e">
        <f>जलसुरक्षा!#REF!</f>
        <v>#REF!</v>
      </c>
      <c r="T124" s="58" t="e">
        <f t="shared" si="15"/>
        <v>#REF!</v>
      </c>
      <c r="U124" s="12" t="e">
        <f>संरक्षणशास्र!#REF!</f>
        <v>#REF!</v>
      </c>
      <c r="V124" s="33" t="e">
        <f t="shared" si="19"/>
        <v>#REF!</v>
      </c>
      <c r="W124" s="54"/>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33" t="e">
        <f>प्र.भाषा!#REF!</f>
        <v>#REF!</v>
      </c>
      <c r="D125" s="33" t="e">
        <f>'व्दि.or संयुक्त भा'!#REF!</f>
        <v>#REF!</v>
      </c>
      <c r="E125" s="33" t="e">
        <f>'तृ. भाषा'!#REF!</f>
        <v>#REF!</v>
      </c>
      <c r="F125" s="33" t="e">
        <f>गणित!#REF!</f>
        <v>#REF!</v>
      </c>
      <c r="G125" s="33" t="e">
        <f>'विज्ञान '!#REF!</f>
        <v>#REF!</v>
      </c>
      <c r="H125" s="44">
        <f>NSQF!H125</f>
        <v>67</v>
      </c>
      <c r="I125" s="33" t="e">
        <f t="shared" si="20"/>
        <v>#REF!</v>
      </c>
      <c r="J125" s="49" t="e">
        <f t="shared" si="10"/>
        <v>#REF!</v>
      </c>
      <c r="K125" s="50" t="e">
        <f>RANK(J125,$J$10:$J$139,0)+COUNTIF($J$10:J125,J125)-1</f>
        <v>#REF!</v>
      </c>
      <c r="L125" s="44" t="e">
        <f t="shared" si="11"/>
        <v>#REF!</v>
      </c>
      <c r="M125" s="44" t="e">
        <f t="shared" si="12"/>
        <v>#REF!</v>
      </c>
      <c r="N125" s="44" t="e">
        <f t="shared" si="13"/>
        <v>#REF!</v>
      </c>
      <c r="O125" s="33">
        <f t="shared" si="17"/>
        <v>0</v>
      </c>
      <c r="P125" s="42" t="str">
        <f t="shared" si="14"/>
        <v>Pass</v>
      </c>
      <c r="Q125" s="12" t="e">
        <f>'आ.शा.शिक्षण'!#REF!</f>
        <v>#REF!</v>
      </c>
      <c r="R125" s="33" t="e">
        <f t="shared" si="18"/>
        <v>#REF!</v>
      </c>
      <c r="S125" s="12" t="e">
        <f>जलसुरक्षा!#REF!</f>
        <v>#REF!</v>
      </c>
      <c r="T125" s="58" t="e">
        <f t="shared" si="15"/>
        <v>#REF!</v>
      </c>
      <c r="U125" s="12" t="e">
        <f>संरक्षणशास्र!#REF!</f>
        <v>#REF!</v>
      </c>
      <c r="V125" s="33" t="e">
        <f t="shared" si="19"/>
        <v>#REF!</v>
      </c>
      <c r="W125" s="54"/>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33" t="e">
        <f>प्र.भाषा!#REF!</f>
        <v>#REF!</v>
      </c>
      <c r="D126" s="33" t="e">
        <f>'व्दि.or संयुक्त भा'!#REF!</f>
        <v>#REF!</v>
      </c>
      <c r="E126" s="33" t="e">
        <f>'तृ. भाषा'!#REF!</f>
        <v>#REF!</v>
      </c>
      <c r="F126" s="33" t="e">
        <f>गणित!#REF!</f>
        <v>#REF!</v>
      </c>
      <c r="G126" s="33" t="e">
        <f>'विज्ञान '!#REF!</f>
        <v>#REF!</v>
      </c>
      <c r="H126" s="44">
        <f>NSQF!H126</f>
        <v>68</v>
      </c>
      <c r="I126" s="33" t="e">
        <f t="shared" si="20"/>
        <v>#REF!</v>
      </c>
      <c r="J126" s="49" t="e">
        <f t="shared" si="10"/>
        <v>#REF!</v>
      </c>
      <c r="K126" s="50" t="e">
        <f>RANK(J126,$J$10:$J$139,0)+COUNTIF($J$10:J126,J126)-1</f>
        <v>#REF!</v>
      </c>
      <c r="L126" s="44" t="e">
        <f t="shared" si="11"/>
        <v>#REF!</v>
      </c>
      <c r="M126" s="44" t="e">
        <f t="shared" si="12"/>
        <v>#REF!</v>
      </c>
      <c r="N126" s="44" t="e">
        <f t="shared" si="13"/>
        <v>#REF!</v>
      </c>
      <c r="O126" s="33">
        <f t="shared" si="17"/>
        <v>0</v>
      </c>
      <c r="P126" s="42" t="str">
        <f t="shared" si="14"/>
        <v>Pass</v>
      </c>
      <c r="Q126" s="12" t="e">
        <f>'आ.शा.शिक्षण'!#REF!</f>
        <v>#REF!</v>
      </c>
      <c r="R126" s="33" t="e">
        <f t="shared" si="18"/>
        <v>#REF!</v>
      </c>
      <c r="S126" s="12" t="e">
        <f>जलसुरक्षा!#REF!</f>
        <v>#REF!</v>
      </c>
      <c r="T126" s="58" t="e">
        <f t="shared" si="15"/>
        <v>#REF!</v>
      </c>
      <c r="U126" s="12" t="e">
        <f>संरक्षणशास्र!#REF!</f>
        <v>#REF!</v>
      </c>
      <c r="V126" s="33" t="e">
        <f t="shared" si="19"/>
        <v>#REF!</v>
      </c>
      <c r="W126" s="54"/>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33" t="e">
        <f>प्र.भाषा!#REF!</f>
        <v>#REF!</v>
      </c>
      <c r="D127" s="33" t="e">
        <f>'व्दि.or संयुक्त भा'!#REF!</f>
        <v>#REF!</v>
      </c>
      <c r="E127" s="33" t="e">
        <f>'तृ. भाषा'!#REF!</f>
        <v>#REF!</v>
      </c>
      <c r="F127" s="33" t="e">
        <f>गणित!#REF!</f>
        <v>#REF!</v>
      </c>
      <c r="G127" s="33" t="e">
        <f>'विज्ञान '!#REF!</f>
        <v>#REF!</v>
      </c>
      <c r="H127" s="44">
        <f>NSQF!H127</f>
        <v>68</v>
      </c>
      <c r="I127" s="33" t="e">
        <f t="shared" si="20"/>
        <v>#REF!</v>
      </c>
      <c r="J127" s="49" t="e">
        <f t="shared" si="10"/>
        <v>#REF!</v>
      </c>
      <c r="K127" s="50" t="e">
        <f>RANK(J127,$J$10:$J$139,0)+COUNTIF($J$10:J127,J127)-1</f>
        <v>#REF!</v>
      </c>
      <c r="L127" s="44" t="e">
        <f t="shared" si="11"/>
        <v>#REF!</v>
      </c>
      <c r="M127" s="44" t="e">
        <f t="shared" si="12"/>
        <v>#REF!</v>
      </c>
      <c r="N127" s="44" t="e">
        <f t="shared" si="13"/>
        <v>#REF!</v>
      </c>
      <c r="O127" s="33">
        <f t="shared" si="17"/>
        <v>0</v>
      </c>
      <c r="P127" s="42" t="str">
        <f t="shared" si="14"/>
        <v>Pass</v>
      </c>
      <c r="Q127" s="12" t="e">
        <f>'आ.शा.शिक्षण'!#REF!</f>
        <v>#REF!</v>
      </c>
      <c r="R127" s="33" t="e">
        <f t="shared" si="18"/>
        <v>#REF!</v>
      </c>
      <c r="S127" s="12" t="e">
        <f>जलसुरक्षा!#REF!</f>
        <v>#REF!</v>
      </c>
      <c r="T127" s="58" t="e">
        <f t="shared" si="15"/>
        <v>#REF!</v>
      </c>
      <c r="U127" s="12" t="e">
        <f>संरक्षणशास्र!#REF!</f>
        <v>#REF!</v>
      </c>
      <c r="V127" s="33" t="e">
        <f t="shared" si="19"/>
        <v>#REF!</v>
      </c>
      <c r="W127" s="54"/>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33" t="e">
        <f>प्र.भाषा!#REF!</f>
        <v>#REF!</v>
      </c>
      <c r="D128" s="33" t="e">
        <f>'व्दि.or संयुक्त भा'!#REF!</f>
        <v>#REF!</v>
      </c>
      <c r="E128" s="33" t="e">
        <f>'तृ. भाषा'!#REF!</f>
        <v>#REF!</v>
      </c>
      <c r="F128" s="33" t="e">
        <f>गणित!#REF!</f>
        <v>#REF!</v>
      </c>
      <c r="G128" s="33" t="e">
        <f>'विज्ञान '!#REF!</f>
        <v>#REF!</v>
      </c>
      <c r="H128" s="44">
        <f>NSQF!H128</f>
        <v>68</v>
      </c>
      <c r="I128" s="33" t="e">
        <f t="shared" si="20"/>
        <v>#REF!</v>
      </c>
      <c r="J128" s="49" t="e">
        <f t="shared" si="10"/>
        <v>#REF!</v>
      </c>
      <c r="K128" s="50" t="e">
        <f>RANK(J128,$J$10:$J$139,0)+COUNTIF($J$10:J128,J128)-1</f>
        <v>#REF!</v>
      </c>
      <c r="L128" s="44" t="e">
        <f t="shared" si="11"/>
        <v>#REF!</v>
      </c>
      <c r="M128" s="44" t="e">
        <f t="shared" si="12"/>
        <v>#REF!</v>
      </c>
      <c r="N128" s="44" t="e">
        <f t="shared" si="13"/>
        <v>#REF!</v>
      </c>
      <c r="O128" s="33">
        <f t="shared" si="17"/>
        <v>0</v>
      </c>
      <c r="P128" s="42" t="str">
        <f t="shared" si="14"/>
        <v>Pass</v>
      </c>
      <c r="Q128" s="12" t="e">
        <f>'आ.शा.शिक्षण'!#REF!</f>
        <v>#REF!</v>
      </c>
      <c r="R128" s="33" t="e">
        <f t="shared" si="18"/>
        <v>#REF!</v>
      </c>
      <c r="S128" s="12" t="e">
        <f>जलसुरक्षा!#REF!</f>
        <v>#REF!</v>
      </c>
      <c r="T128" s="58" t="e">
        <f t="shared" si="15"/>
        <v>#REF!</v>
      </c>
      <c r="U128" s="12" t="e">
        <f>संरक्षणशास्र!#REF!</f>
        <v>#REF!</v>
      </c>
      <c r="V128" s="33" t="e">
        <f t="shared" si="19"/>
        <v>#REF!</v>
      </c>
      <c r="W128" s="54"/>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33" t="e">
        <f>प्र.भाषा!#REF!</f>
        <v>#REF!</v>
      </c>
      <c r="D129" s="33" t="e">
        <f>'व्दि.or संयुक्त भा'!#REF!</f>
        <v>#REF!</v>
      </c>
      <c r="E129" s="33" t="e">
        <f>'तृ. भाषा'!#REF!</f>
        <v>#REF!</v>
      </c>
      <c r="F129" s="33" t="e">
        <f>गणित!#REF!</f>
        <v>#REF!</v>
      </c>
      <c r="G129" s="33" t="e">
        <f>'विज्ञान '!#REF!</f>
        <v>#REF!</v>
      </c>
      <c r="H129" s="44">
        <f>NSQF!H129</f>
        <v>69</v>
      </c>
      <c r="I129" s="33" t="e">
        <f t="shared" si="20"/>
        <v>#REF!</v>
      </c>
      <c r="J129" s="49" t="e">
        <f t="shared" si="10"/>
        <v>#REF!</v>
      </c>
      <c r="K129" s="50" t="e">
        <f>RANK(J129,$J$10:$J$139,0)+COUNTIF($J$10:J129,J129)-1</f>
        <v>#REF!</v>
      </c>
      <c r="L129" s="44" t="e">
        <f t="shared" si="11"/>
        <v>#REF!</v>
      </c>
      <c r="M129" s="44" t="e">
        <f t="shared" si="12"/>
        <v>#REF!</v>
      </c>
      <c r="N129" s="44" t="e">
        <f t="shared" si="13"/>
        <v>#REF!</v>
      </c>
      <c r="O129" s="33">
        <f t="shared" si="17"/>
        <v>0</v>
      </c>
      <c r="P129" s="42" t="str">
        <f t="shared" si="14"/>
        <v>Pass</v>
      </c>
      <c r="Q129" s="12" t="e">
        <f>'आ.शा.शिक्षण'!#REF!</f>
        <v>#REF!</v>
      </c>
      <c r="R129" s="33" t="e">
        <f t="shared" si="18"/>
        <v>#REF!</v>
      </c>
      <c r="S129" s="12" t="e">
        <f>जलसुरक्षा!#REF!</f>
        <v>#REF!</v>
      </c>
      <c r="T129" s="58" t="e">
        <f t="shared" si="15"/>
        <v>#REF!</v>
      </c>
      <c r="U129" s="12" t="e">
        <f>संरक्षणशास्र!#REF!</f>
        <v>#REF!</v>
      </c>
      <c r="V129" s="33" t="e">
        <f t="shared" si="19"/>
        <v>#REF!</v>
      </c>
      <c r="W129" s="54"/>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33" t="e">
        <f>प्र.भाषा!#REF!</f>
        <v>#REF!</v>
      </c>
      <c r="D130" s="33" t="e">
        <f>'व्दि.or संयुक्त भा'!#REF!</f>
        <v>#REF!</v>
      </c>
      <c r="E130" s="33" t="e">
        <f>'तृ. भाषा'!#REF!</f>
        <v>#REF!</v>
      </c>
      <c r="F130" s="33" t="e">
        <f>गणित!#REF!</f>
        <v>#REF!</v>
      </c>
      <c r="G130" s="33" t="e">
        <f>'विज्ञान '!#REF!</f>
        <v>#REF!</v>
      </c>
      <c r="H130" s="44">
        <f>NSQF!H130</f>
        <v>69</v>
      </c>
      <c r="I130" s="33" t="e">
        <f t="shared" si="20"/>
        <v>#REF!</v>
      </c>
      <c r="J130" s="49" t="e">
        <f t="shared" si="10"/>
        <v>#REF!</v>
      </c>
      <c r="K130" s="50" t="e">
        <f>RANK(J130,$J$10:$J$139,0)+COUNTIF($J$10:J130,J130)-1</f>
        <v>#REF!</v>
      </c>
      <c r="L130" s="44" t="e">
        <f t="shared" si="11"/>
        <v>#REF!</v>
      </c>
      <c r="M130" s="44" t="e">
        <f t="shared" si="12"/>
        <v>#REF!</v>
      </c>
      <c r="N130" s="44" t="e">
        <f t="shared" si="13"/>
        <v>#REF!</v>
      </c>
      <c r="O130" s="33">
        <f t="shared" si="17"/>
        <v>0</v>
      </c>
      <c r="P130" s="42" t="str">
        <f t="shared" si="14"/>
        <v>Pass</v>
      </c>
      <c r="Q130" s="12" t="e">
        <f>'आ.शा.शिक्षण'!#REF!</f>
        <v>#REF!</v>
      </c>
      <c r="R130" s="33" t="e">
        <f t="shared" si="18"/>
        <v>#REF!</v>
      </c>
      <c r="S130" s="12" t="e">
        <f>जलसुरक्षा!#REF!</f>
        <v>#REF!</v>
      </c>
      <c r="T130" s="58" t="e">
        <f t="shared" si="15"/>
        <v>#REF!</v>
      </c>
      <c r="U130" s="12" t="e">
        <f>संरक्षणशास्र!#REF!</f>
        <v>#REF!</v>
      </c>
      <c r="V130" s="33" t="e">
        <f t="shared" si="19"/>
        <v>#REF!</v>
      </c>
      <c r="W130" s="54"/>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33" t="e">
        <f>प्र.भाषा!#REF!</f>
        <v>#REF!</v>
      </c>
      <c r="D131" s="33" t="e">
        <f>'व्दि.or संयुक्त भा'!#REF!</f>
        <v>#REF!</v>
      </c>
      <c r="E131" s="33" t="e">
        <f>'तृ. भाषा'!#REF!</f>
        <v>#REF!</v>
      </c>
      <c r="F131" s="33" t="e">
        <f>गणित!#REF!</f>
        <v>#REF!</v>
      </c>
      <c r="G131" s="33" t="e">
        <f>'विज्ञान '!#REF!</f>
        <v>#REF!</v>
      </c>
      <c r="H131" s="44">
        <f>NSQF!H131</f>
        <v>70</v>
      </c>
      <c r="I131" s="33" t="e">
        <f t="shared" si="20"/>
        <v>#REF!</v>
      </c>
      <c r="J131" s="49" t="e">
        <f t="shared" si="10"/>
        <v>#REF!</v>
      </c>
      <c r="K131" s="50" t="e">
        <f>RANK(J131,$J$10:$J$139,0)+COUNTIF($J$10:J131,J131)-1</f>
        <v>#REF!</v>
      </c>
      <c r="L131" s="44" t="e">
        <f t="shared" si="11"/>
        <v>#REF!</v>
      </c>
      <c r="M131" s="44" t="e">
        <f t="shared" si="12"/>
        <v>#REF!</v>
      </c>
      <c r="N131" s="44" t="e">
        <f t="shared" si="13"/>
        <v>#REF!</v>
      </c>
      <c r="O131" s="33">
        <f t="shared" si="17"/>
        <v>0</v>
      </c>
      <c r="P131" s="42" t="str">
        <f t="shared" si="14"/>
        <v>Pass</v>
      </c>
      <c r="Q131" s="12" t="e">
        <f>'आ.शा.शिक्षण'!#REF!</f>
        <v>#REF!</v>
      </c>
      <c r="R131" s="33" t="e">
        <f t="shared" si="18"/>
        <v>#REF!</v>
      </c>
      <c r="S131" s="12" t="e">
        <f>जलसुरक्षा!#REF!</f>
        <v>#REF!</v>
      </c>
      <c r="T131" s="58" t="e">
        <f t="shared" si="15"/>
        <v>#REF!</v>
      </c>
      <c r="U131" s="12" t="e">
        <f>संरक्षणशास्र!#REF!</f>
        <v>#REF!</v>
      </c>
      <c r="V131" s="33" t="e">
        <f t="shared" si="19"/>
        <v>#REF!</v>
      </c>
      <c r="W131" s="54"/>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33" t="e">
        <f>प्र.भाषा!#REF!</f>
        <v>#REF!</v>
      </c>
      <c r="D132" s="33" t="e">
        <f>'व्दि.or संयुक्त भा'!#REF!</f>
        <v>#REF!</v>
      </c>
      <c r="E132" s="33" t="e">
        <f>'तृ. भाषा'!#REF!</f>
        <v>#REF!</v>
      </c>
      <c r="F132" s="33" t="e">
        <f>गणित!#REF!</f>
        <v>#REF!</v>
      </c>
      <c r="G132" s="33" t="e">
        <f>'विज्ञान '!#REF!</f>
        <v>#REF!</v>
      </c>
      <c r="H132" s="44">
        <f>NSQF!H132</f>
        <v>70</v>
      </c>
      <c r="I132" s="33" t="e">
        <f t="shared" si="20"/>
        <v>#REF!</v>
      </c>
      <c r="J132" s="49" t="e">
        <f t="shared" si="10"/>
        <v>#REF!</v>
      </c>
      <c r="K132" s="50" t="e">
        <f>RANK(J132,$J$10:$J$139,0)+COUNTIF($J$10:J132,J132)-1</f>
        <v>#REF!</v>
      </c>
      <c r="L132" s="44" t="e">
        <f t="shared" si="11"/>
        <v>#REF!</v>
      </c>
      <c r="M132" s="44" t="e">
        <f t="shared" si="12"/>
        <v>#REF!</v>
      </c>
      <c r="N132" s="44" t="e">
        <f t="shared" si="13"/>
        <v>#REF!</v>
      </c>
      <c r="O132" s="33">
        <f t="shared" si="17"/>
        <v>0</v>
      </c>
      <c r="P132" s="42" t="str">
        <f t="shared" si="14"/>
        <v>Pass</v>
      </c>
      <c r="Q132" s="12" t="e">
        <f>'आ.शा.शिक्षण'!#REF!</f>
        <v>#REF!</v>
      </c>
      <c r="R132" s="33" t="e">
        <f t="shared" si="18"/>
        <v>#REF!</v>
      </c>
      <c r="S132" s="12" t="e">
        <f>जलसुरक्षा!#REF!</f>
        <v>#REF!</v>
      </c>
      <c r="T132" s="58" t="e">
        <f t="shared" si="15"/>
        <v>#REF!</v>
      </c>
      <c r="U132" s="12" t="e">
        <f>संरक्षणशास्र!#REF!</f>
        <v>#REF!</v>
      </c>
      <c r="V132" s="33" t="e">
        <f t="shared" si="19"/>
        <v>#REF!</v>
      </c>
      <c r="W132" s="54"/>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33" t="e">
        <f>प्र.भाषा!#REF!</f>
        <v>#REF!</v>
      </c>
      <c r="D133" s="33" t="e">
        <f>'व्दि.or संयुक्त भा'!#REF!</f>
        <v>#REF!</v>
      </c>
      <c r="E133" s="33" t="e">
        <f>'तृ. भाषा'!#REF!</f>
        <v>#REF!</v>
      </c>
      <c r="F133" s="33" t="e">
        <f>गणित!#REF!</f>
        <v>#REF!</v>
      </c>
      <c r="G133" s="33" t="e">
        <f>'विज्ञान '!#REF!</f>
        <v>#REF!</v>
      </c>
      <c r="H133" s="44">
        <f>NSQF!H133</f>
        <v>70</v>
      </c>
      <c r="I133" s="33" t="e">
        <f t="shared" si="20"/>
        <v>#REF!</v>
      </c>
      <c r="J133" s="49" t="e">
        <f t="shared" si="10"/>
        <v>#REF!</v>
      </c>
      <c r="K133" s="50" t="e">
        <f>RANK(J133,$J$10:$J$139,0)+COUNTIF($J$10:J133,J133)-1</f>
        <v>#REF!</v>
      </c>
      <c r="L133" s="44" t="e">
        <f t="shared" si="11"/>
        <v>#REF!</v>
      </c>
      <c r="M133" s="44" t="e">
        <f t="shared" si="12"/>
        <v>#REF!</v>
      </c>
      <c r="N133" s="44" t="e">
        <f t="shared" si="13"/>
        <v>#REF!</v>
      </c>
      <c r="O133" s="33">
        <f t="shared" si="17"/>
        <v>0</v>
      </c>
      <c r="P133" s="42" t="str">
        <f t="shared" si="14"/>
        <v>Pass</v>
      </c>
      <c r="Q133" s="12" t="e">
        <f>'आ.शा.शिक्षण'!#REF!</f>
        <v>#REF!</v>
      </c>
      <c r="R133" s="33" t="e">
        <f t="shared" si="18"/>
        <v>#REF!</v>
      </c>
      <c r="S133" s="12" t="e">
        <f>जलसुरक्षा!#REF!</f>
        <v>#REF!</v>
      </c>
      <c r="T133" s="58" t="e">
        <f t="shared" si="15"/>
        <v>#REF!</v>
      </c>
      <c r="U133" s="12" t="e">
        <f>संरक्षणशास्र!#REF!</f>
        <v>#REF!</v>
      </c>
      <c r="V133" s="33" t="e">
        <f t="shared" si="19"/>
        <v>#REF!</v>
      </c>
      <c r="W133" s="54"/>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33" t="e">
        <f>प्र.भाषा!#REF!</f>
        <v>#REF!</v>
      </c>
      <c r="D134" s="33" t="e">
        <f>'व्दि.or संयुक्त भा'!#REF!</f>
        <v>#REF!</v>
      </c>
      <c r="E134" s="33" t="e">
        <f>'तृ. भाषा'!#REF!</f>
        <v>#REF!</v>
      </c>
      <c r="F134" s="33" t="e">
        <f>गणित!#REF!</f>
        <v>#REF!</v>
      </c>
      <c r="G134" s="33" t="e">
        <f>'विज्ञान '!#REF!</f>
        <v>#REF!</v>
      </c>
      <c r="H134" s="44">
        <f>NSQF!H134</f>
        <v>71</v>
      </c>
      <c r="I134" s="33" t="e">
        <f t="shared" si="20"/>
        <v>#REF!</v>
      </c>
      <c r="J134" s="49" t="e">
        <f t="shared" si="10"/>
        <v>#REF!</v>
      </c>
      <c r="K134" s="50" t="e">
        <f>RANK(J134,$J$10:$J$139,0)+COUNTIF($J$10:J134,J134)-1</f>
        <v>#REF!</v>
      </c>
      <c r="L134" s="44" t="e">
        <f t="shared" si="11"/>
        <v>#REF!</v>
      </c>
      <c r="M134" s="44" t="e">
        <f t="shared" si="12"/>
        <v>#REF!</v>
      </c>
      <c r="N134" s="44" t="e">
        <f t="shared" si="13"/>
        <v>#REF!</v>
      </c>
      <c r="O134" s="33">
        <f t="shared" si="17"/>
        <v>0</v>
      </c>
      <c r="P134" s="42" t="str">
        <f t="shared" si="14"/>
        <v>Pass</v>
      </c>
      <c r="Q134" s="12" t="e">
        <f>'आ.शा.शिक्षण'!#REF!</f>
        <v>#REF!</v>
      </c>
      <c r="R134" s="33" t="e">
        <f t="shared" si="18"/>
        <v>#REF!</v>
      </c>
      <c r="S134" s="12" t="e">
        <f>जलसुरक्षा!#REF!</f>
        <v>#REF!</v>
      </c>
      <c r="T134" s="58" t="e">
        <f t="shared" si="15"/>
        <v>#REF!</v>
      </c>
      <c r="U134" s="12" t="e">
        <f>संरक्षणशास्र!#REF!</f>
        <v>#REF!</v>
      </c>
      <c r="V134" s="33" t="e">
        <f t="shared" si="19"/>
        <v>#REF!</v>
      </c>
      <c r="W134" s="54"/>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33" t="e">
        <f>प्र.भाषा!#REF!</f>
        <v>#REF!</v>
      </c>
      <c r="D135" s="33" t="e">
        <f>'व्दि.or संयुक्त भा'!#REF!</f>
        <v>#REF!</v>
      </c>
      <c r="E135" s="33" t="e">
        <f>'तृ. भाषा'!#REF!</f>
        <v>#REF!</v>
      </c>
      <c r="F135" s="33" t="e">
        <f>गणित!#REF!</f>
        <v>#REF!</v>
      </c>
      <c r="G135" s="33" t="e">
        <f>'विज्ञान '!#REF!</f>
        <v>#REF!</v>
      </c>
      <c r="H135" s="44">
        <f>NSQF!H135</f>
        <v>71</v>
      </c>
      <c r="I135" s="33" t="e">
        <f t="shared" si="20"/>
        <v>#REF!</v>
      </c>
      <c r="J135" s="49" t="e">
        <f t="shared" si="10"/>
        <v>#REF!</v>
      </c>
      <c r="K135" s="50" t="e">
        <f>RANK(J135,$J$10:$J$139,0)+COUNTIF($J$10:J135,J135)-1</f>
        <v>#REF!</v>
      </c>
      <c r="L135" s="44" t="e">
        <f t="shared" si="11"/>
        <v>#REF!</v>
      </c>
      <c r="M135" s="44" t="e">
        <f t="shared" si="12"/>
        <v>#REF!</v>
      </c>
      <c r="N135" s="44" t="e">
        <f t="shared" si="13"/>
        <v>#REF!</v>
      </c>
      <c r="O135" s="33">
        <f t="shared" si="17"/>
        <v>0</v>
      </c>
      <c r="P135" s="42" t="str">
        <f t="shared" si="14"/>
        <v>Pass</v>
      </c>
      <c r="Q135" s="12" t="e">
        <f>'आ.शा.शिक्षण'!#REF!</f>
        <v>#REF!</v>
      </c>
      <c r="R135" s="33" t="e">
        <f t="shared" si="18"/>
        <v>#REF!</v>
      </c>
      <c r="S135" s="12" t="e">
        <f>जलसुरक्षा!#REF!</f>
        <v>#REF!</v>
      </c>
      <c r="T135" s="58" t="e">
        <f t="shared" si="15"/>
        <v>#REF!</v>
      </c>
      <c r="U135" s="12" t="e">
        <f>संरक्षणशास्र!#REF!</f>
        <v>#REF!</v>
      </c>
      <c r="V135" s="33" t="e">
        <f t="shared" si="19"/>
        <v>#REF!</v>
      </c>
      <c r="W135" s="54"/>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33" t="e">
        <f>प्र.भाषा!#REF!</f>
        <v>#REF!</v>
      </c>
      <c r="D136" s="33" t="e">
        <f>'व्दि.or संयुक्त भा'!#REF!</f>
        <v>#REF!</v>
      </c>
      <c r="E136" s="33" t="e">
        <f>'तृ. भाषा'!#REF!</f>
        <v>#REF!</v>
      </c>
      <c r="F136" s="33" t="e">
        <f>गणित!#REF!</f>
        <v>#REF!</v>
      </c>
      <c r="G136" s="33" t="e">
        <f>'विज्ञान '!#REF!</f>
        <v>#REF!</v>
      </c>
      <c r="H136" s="44">
        <f>NSQF!H136</f>
        <v>71</v>
      </c>
      <c r="I136" s="33" t="e">
        <f t="shared" si="20"/>
        <v>#REF!</v>
      </c>
      <c r="J136" s="49" t="e">
        <f t="shared" si="10"/>
        <v>#REF!</v>
      </c>
      <c r="K136" s="50" t="e">
        <f>RANK(J136,$J$10:$J$139,0)+COUNTIF($J$10:J136,J136)-1</f>
        <v>#REF!</v>
      </c>
      <c r="L136" s="44" t="e">
        <f t="shared" si="11"/>
        <v>#REF!</v>
      </c>
      <c r="M136" s="44" t="e">
        <f t="shared" si="12"/>
        <v>#REF!</v>
      </c>
      <c r="N136" s="44" t="e">
        <f t="shared" si="13"/>
        <v>#REF!</v>
      </c>
      <c r="O136" s="33">
        <f t="shared" si="17"/>
        <v>0</v>
      </c>
      <c r="P136" s="42" t="str">
        <f t="shared" si="14"/>
        <v>Pass</v>
      </c>
      <c r="Q136" s="12" t="e">
        <f>'आ.शा.शिक्षण'!#REF!</f>
        <v>#REF!</v>
      </c>
      <c r="R136" s="33" t="e">
        <f t="shared" si="18"/>
        <v>#REF!</v>
      </c>
      <c r="S136" s="12" t="e">
        <f>जलसुरक्षा!#REF!</f>
        <v>#REF!</v>
      </c>
      <c r="T136" s="58" t="e">
        <f t="shared" si="15"/>
        <v>#REF!</v>
      </c>
      <c r="U136" s="12" t="e">
        <f>संरक्षणशास्र!#REF!</f>
        <v>#REF!</v>
      </c>
      <c r="V136" s="33" t="e">
        <f t="shared" si="19"/>
        <v>#REF!</v>
      </c>
      <c r="W136" s="54"/>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33" t="e">
        <f>प्र.भाषा!#REF!</f>
        <v>#REF!</v>
      </c>
      <c r="D137" s="33" t="e">
        <f>'व्दि.or संयुक्त भा'!#REF!</f>
        <v>#REF!</v>
      </c>
      <c r="E137" s="33" t="e">
        <f>'तृ. भाषा'!#REF!</f>
        <v>#REF!</v>
      </c>
      <c r="F137" s="33" t="e">
        <f>गणित!#REF!</f>
        <v>#REF!</v>
      </c>
      <c r="G137" s="33" t="e">
        <f>'विज्ञान '!#REF!</f>
        <v>#REF!</v>
      </c>
      <c r="H137" s="44">
        <f>NSQF!H137</f>
        <v>72</v>
      </c>
      <c r="I137" s="33" t="e">
        <f t="shared" si="20"/>
        <v>#REF!</v>
      </c>
      <c r="J137" s="49" t="e">
        <f t="shared" si="10"/>
        <v>#REF!</v>
      </c>
      <c r="K137" s="50" t="e">
        <f>RANK(J137,$J$10:$J$139,0)+COUNTIF($J$10:J137,J137)-1</f>
        <v>#REF!</v>
      </c>
      <c r="L137" s="44" t="e">
        <f t="shared" si="11"/>
        <v>#REF!</v>
      </c>
      <c r="M137" s="44" t="e">
        <f t="shared" si="12"/>
        <v>#REF!</v>
      </c>
      <c r="N137" s="44" t="e">
        <f t="shared" si="13"/>
        <v>#REF!</v>
      </c>
      <c r="O137" s="33">
        <f t="shared" si="17"/>
        <v>0</v>
      </c>
      <c r="P137" s="42" t="str">
        <f t="shared" si="14"/>
        <v>Pass</v>
      </c>
      <c r="Q137" s="12" t="e">
        <f>'आ.शा.शिक्षण'!#REF!</f>
        <v>#REF!</v>
      </c>
      <c r="R137" s="33" t="e">
        <f t="shared" si="18"/>
        <v>#REF!</v>
      </c>
      <c r="S137" s="12" t="e">
        <f>जलसुरक्षा!#REF!</f>
        <v>#REF!</v>
      </c>
      <c r="T137" s="58" t="e">
        <f t="shared" si="15"/>
        <v>#REF!</v>
      </c>
      <c r="U137" s="12" t="e">
        <f>संरक्षणशास्र!#REF!</f>
        <v>#REF!</v>
      </c>
      <c r="V137" s="33" t="e">
        <f t="shared" si="19"/>
        <v>#REF!</v>
      </c>
      <c r="W137" s="54"/>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33" t="e">
        <f>प्र.भाषा!#REF!</f>
        <v>#REF!</v>
      </c>
      <c r="D138" s="33" t="e">
        <f>'व्दि.or संयुक्त भा'!#REF!</f>
        <v>#REF!</v>
      </c>
      <c r="E138" s="33" t="e">
        <f>'तृ. भाषा'!#REF!</f>
        <v>#REF!</v>
      </c>
      <c r="F138" s="33" t="e">
        <f>गणित!#REF!</f>
        <v>#REF!</v>
      </c>
      <c r="G138" s="33" t="e">
        <f>'विज्ञान '!#REF!</f>
        <v>#REF!</v>
      </c>
      <c r="H138" s="44">
        <f>NSQF!H138</f>
        <v>72</v>
      </c>
      <c r="I138" s="33" t="e">
        <f t="shared" si="20"/>
        <v>#REF!</v>
      </c>
      <c r="J138" s="49" t="e">
        <f t="shared" ref="J138:J139" si="21">ROUND(I138/6,2)</f>
        <v>#REF!</v>
      </c>
      <c r="K138" s="50" t="e">
        <f>RANK(J138,$J$10:$J$139,0)+COUNTIF($J$10:J138,J138)-1</f>
        <v>#REF!</v>
      </c>
      <c r="L138" s="44" t="e">
        <f t="shared" ref="L138:L139" si="22">R138</f>
        <v>#REF!</v>
      </c>
      <c r="M138" s="44" t="e">
        <f t="shared" ref="M138:M139" si="23">T138</f>
        <v>#REF!</v>
      </c>
      <c r="N138" s="44" t="e">
        <f t="shared" ref="N138:N139" si="24">V138</f>
        <v>#REF!</v>
      </c>
      <c r="O138" s="33">
        <f t="shared" si="17"/>
        <v>0</v>
      </c>
      <c r="P138" s="42" t="str">
        <f t="shared" ref="P138:P139" si="25">IF(O138=0,"Pass",IF(O138=1,"F1",IF(O138=2,"F2",IF(O138=3,"F3",IF(O138=4,"F4",IF(O138=5,"F5","F6"))))))</f>
        <v>Pass</v>
      </c>
      <c r="Q138" s="12" t="e">
        <f>'आ.शा.शिक्षण'!#REF!</f>
        <v>#REF!</v>
      </c>
      <c r="R138" s="33" t="e">
        <f t="shared" si="18"/>
        <v>#REF!</v>
      </c>
      <c r="S138" s="12" t="e">
        <f>जलसुरक्षा!#REF!</f>
        <v>#REF!</v>
      </c>
      <c r="T138" s="58" t="e">
        <f t="shared" ref="T138:T139" si="26">IF(S138*2&gt;=60,"A",IF(S138*2&gt;=45,"B",IF(S138*2&gt;=35,"C",IF(S138*2&gt;=35,"D","D"))))</f>
        <v>#REF!</v>
      </c>
      <c r="U138" s="12" t="e">
        <f>संरक्षणशास्र!#REF!</f>
        <v>#REF!</v>
      </c>
      <c r="V138" s="33" t="e">
        <f t="shared" si="19"/>
        <v>#REF!</v>
      </c>
      <c r="W138" s="54"/>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33" t="e">
        <f>प्र.भाषा!#REF!</f>
        <v>#REF!</v>
      </c>
      <c r="D139" s="33" t="e">
        <f>'व्दि.or संयुक्त भा'!#REF!</f>
        <v>#REF!</v>
      </c>
      <c r="E139" s="33" t="e">
        <f>'तृ. भाषा'!#REF!</f>
        <v>#REF!</v>
      </c>
      <c r="F139" s="33" t="e">
        <f>गणित!#REF!</f>
        <v>#REF!</v>
      </c>
      <c r="G139" s="33" t="e">
        <f>'विज्ञान '!#REF!</f>
        <v>#REF!</v>
      </c>
      <c r="H139" s="44">
        <f>NSQF!H139</f>
        <v>73</v>
      </c>
      <c r="I139" s="33" t="e">
        <f t="shared" si="20"/>
        <v>#REF!</v>
      </c>
      <c r="J139" s="49" t="e">
        <f t="shared" si="21"/>
        <v>#REF!</v>
      </c>
      <c r="K139" s="50" t="e">
        <f>RANK(J139,$J$10:$J$139,0)+COUNTIF($J$10:J139,J139)-1</f>
        <v>#REF!</v>
      </c>
      <c r="L139" s="44" t="e">
        <f t="shared" si="22"/>
        <v>#REF!</v>
      </c>
      <c r="M139" s="44" t="e">
        <f t="shared" si="23"/>
        <v>#REF!</v>
      </c>
      <c r="N139" s="44" t="e">
        <f t="shared" si="24"/>
        <v>#REF!</v>
      </c>
      <c r="O139" s="33">
        <f t="shared" ref="O139" si="27">COUNTIF(C139,"&lt;35")+COUNTIF(D139,"&lt;35")+COUNTIF(E139,"&lt;35")+COUNTIF(F139,"&lt;35")+COUNTIF(G139,"&lt;35")+COUNTIF(H139,"&lt;35")</f>
        <v>0</v>
      </c>
      <c r="P139" s="42" t="str">
        <f t="shared" si="25"/>
        <v>Pass</v>
      </c>
      <c r="Q139" s="12" t="e">
        <f>'आ.शा.शिक्षण'!#REF!</f>
        <v>#REF!</v>
      </c>
      <c r="R139" s="33" t="e">
        <f t="shared" ref="R139" si="28">IF(Q139&gt;=60,"A",IF(Q139&gt;=45,"B",IF(Q139&gt;=35,"C",IF(Q139&gt;=35,"D","D"))))</f>
        <v>#REF!</v>
      </c>
      <c r="S139" s="12" t="e">
        <f>जलसुरक्षा!#REF!</f>
        <v>#REF!</v>
      </c>
      <c r="T139" s="58" t="e">
        <f t="shared" si="26"/>
        <v>#REF!</v>
      </c>
      <c r="U139" s="12" t="e">
        <f>संरक्षणशास्र!#REF!</f>
        <v>#REF!</v>
      </c>
      <c r="V139" s="33" t="e">
        <f t="shared" ref="V139" si="29">IF(U139&gt;=60,"A",IF(U139&gt;=45,"B",IF(U139&gt;=35,"C",IF(U139&gt;=35,"D","D"))))</f>
        <v>#REF!</v>
      </c>
      <c r="W139" s="54"/>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54"/>
      <c r="R140" s="54"/>
      <c r="S140" s="54"/>
      <c r="T140" s="54"/>
      <c r="U140" s="54"/>
      <c r="V140" s="54"/>
      <c r="W140" s="54"/>
      <c r="X140" s="45"/>
    </row>
    <row r="141" spans="1:222" s="7" customFormat="1" ht="17.45" customHeight="1">
      <c r="Q141" s="54"/>
      <c r="R141" s="54"/>
      <c r="S141" s="54"/>
      <c r="T141" s="54"/>
      <c r="U141" s="54"/>
      <c r="V141" s="54"/>
      <c r="W141" s="54"/>
    </row>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c r="Q142" s="54"/>
      <c r="R142" s="54"/>
      <c r="S142" s="54"/>
      <c r="T142" s="54"/>
      <c r="U142" s="54"/>
      <c r="V142" s="54"/>
      <c r="W142" s="54"/>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c r="Q143" s="54"/>
      <c r="R143" s="54"/>
      <c r="S143" s="54"/>
      <c r="T143" s="54"/>
      <c r="U143" s="54"/>
      <c r="V143" s="54"/>
      <c r="W143" s="54"/>
    </row>
    <row r="144" spans="1:222" s="7" customFormat="1" ht="17.45" customHeight="1">
      <c r="Q144" s="54"/>
      <c r="R144" s="54"/>
      <c r="S144" s="54"/>
      <c r="T144" s="54"/>
      <c r="U144" s="54"/>
      <c r="V144" s="54"/>
      <c r="W144" s="54"/>
    </row>
    <row r="145" spans="1:23" s="7" customFormat="1" ht="17.45" customHeight="1">
      <c r="Q145" s="54"/>
      <c r="R145" s="54"/>
      <c r="S145" s="54"/>
      <c r="T145" s="54"/>
      <c r="U145" s="54"/>
      <c r="V145" s="54"/>
      <c r="W145" s="54"/>
    </row>
    <row r="146" spans="1:23" ht="17.45" customHeight="1">
      <c r="A146" s="7"/>
      <c r="B146" s="7"/>
      <c r="C146" s="7"/>
      <c r="D146" s="7"/>
      <c r="E146" s="7"/>
      <c r="F146" s="7"/>
      <c r="G146" s="7"/>
      <c r="H146" s="7"/>
      <c r="I146" s="7"/>
      <c r="J146" s="7"/>
      <c r="K146" s="7"/>
      <c r="L146" s="7"/>
      <c r="M146" s="7"/>
      <c r="N146" s="7"/>
      <c r="O146" s="7"/>
      <c r="P146" s="7"/>
    </row>
    <row r="147" spans="1:23" ht="17.45" customHeight="1">
      <c r="A147" s="7"/>
      <c r="B147" s="7"/>
      <c r="C147" s="7"/>
      <c r="D147" s="7"/>
      <c r="E147" s="7"/>
      <c r="F147" s="7"/>
      <c r="G147" s="7"/>
      <c r="H147" s="7"/>
      <c r="I147" s="7"/>
      <c r="J147" s="7"/>
      <c r="K147" s="7"/>
      <c r="L147" s="7"/>
      <c r="M147" s="7"/>
      <c r="N147" s="7"/>
      <c r="O147" s="7"/>
      <c r="P147" s="7"/>
    </row>
    <row r="148" spans="1:23" ht="17.45" customHeight="1">
      <c r="A148" s="7"/>
      <c r="B148" s="7"/>
      <c r="C148" s="7"/>
      <c r="D148" s="7"/>
      <c r="E148" s="7"/>
      <c r="F148" s="7"/>
      <c r="G148" s="7"/>
      <c r="H148" s="7"/>
      <c r="I148" s="7"/>
      <c r="J148" s="7"/>
      <c r="K148" s="7"/>
      <c r="L148" s="7"/>
      <c r="M148" s="7"/>
      <c r="N148" s="7"/>
      <c r="O148" s="7"/>
      <c r="P148" s="7"/>
    </row>
  </sheetData>
  <sheetProtection algorithmName="SHA-512" hashValue="DHb1JEl8ay9wql9YHQQnqu2MlaCuprgKcHXas9sKhw9gTOyrkvz55AyYv1hc1sT/vh3Y/rexks7DFEadgHg9wg==" saltValue="EyxEZTeSIWatNHQ/kzsfuQ==" spinCount="100000" sheet="1" objects="1" scenarios="1"/>
  <mergeCells count="31">
    <mergeCell ref="A143:B143"/>
    <mergeCell ref="I143:P143"/>
    <mergeCell ref="S6:S8"/>
    <mergeCell ref="T6:T8"/>
    <mergeCell ref="U6:U8"/>
    <mergeCell ref="V6:V8"/>
    <mergeCell ref="A140:P140"/>
    <mergeCell ref="A142:B142"/>
    <mergeCell ref="I142:P142"/>
    <mergeCell ref="M6:M8"/>
    <mergeCell ref="N6:N8"/>
    <mergeCell ref="O6:O8"/>
    <mergeCell ref="P6:P8"/>
    <mergeCell ref="Q6:Q8"/>
    <mergeCell ref="R6:R8"/>
    <mergeCell ref="G6:G8"/>
    <mergeCell ref="H6:H8"/>
    <mergeCell ref="I6:I8"/>
    <mergeCell ref="J6:J8"/>
    <mergeCell ref="K6:K8"/>
    <mergeCell ref="L6:L8"/>
    <mergeCell ref="A1:P2"/>
    <mergeCell ref="C3:P3"/>
    <mergeCell ref="A4:P4"/>
    <mergeCell ref="A5:P5"/>
    <mergeCell ref="A6:A9"/>
    <mergeCell ref="B6:B9"/>
    <mergeCell ref="C6:C8"/>
    <mergeCell ref="D6:D8"/>
    <mergeCell ref="E6:E8"/>
    <mergeCell ref="F6:F8"/>
  </mergeCells>
  <conditionalFormatting sqref="K10:K139">
    <cfRule type="top10" dxfId="5" priority="1" bottom="1" rank="5"/>
    <cfRule type="top10" dxfId="4" priority="2" percent="1" bottom="1" rank="5"/>
  </conditionalFormatting>
  <pageMargins left="0.5" right="0.25" top="0.25" bottom="1" header="0" footer="0"/>
  <pageSetup paperSize="5"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C000"/>
  </sheetPr>
  <dimension ref="A1:HN148"/>
  <sheetViews>
    <sheetView view="pageBreakPreview" zoomScale="60" workbookViewId="0">
      <pane xSplit="1" ySplit="9" topLeftCell="B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140625" style="12" customWidth="1"/>
    <col min="2" max="2" width="25.42578125" style="12" customWidth="1"/>
    <col min="3" max="8" width="4.5703125" style="12" customWidth="1"/>
    <col min="9" max="9" width="6.28515625" style="12" customWidth="1"/>
    <col min="10" max="10" width="8.42578125" style="12" customWidth="1"/>
    <col min="11" max="14" width="4.5703125" style="12" customWidth="1"/>
    <col min="15" max="15" width="0.140625" style="12" customWidth="1"/>
    <col min="16" max="16" width="8.42578125" style="12" customWidth="1"/>
    <col min="17" max="17" width="4.28515625" style="12" customWidth="1"/>
    <col min="18" max="18" width="18" style="12" customWidth="1"/>
    <col min="19" max="16384" width="9.140625" style="12"/>
  </cols>
  <sheetData>
    <row r="1" spans="1:17" ht="17.45" customHeight="1">
      <c r="A1" s="436" t="str">
        <f>MASTER!B5</f>
        <v>अनुदानित माध्यमिक आश्रमशाळा, एकदरे, ता. अकोले जि. अहिल्यानगर</v>
      </c>
      <c r="B1" s="437"/>
      <c r="C1" s="437"/>
      <c r="D1" s="437"/>
      <c r="E1" s="437"/>
      <c r="F1" s="437"/>
      <c r="G1" s="437"/>
      <c r="H1" s="437"/>
      <c r="I1" s="437"/>
      <c r="J1" s="437"/>
      <c r="K1" s="437"/>
      <c r="L1" s="437"/>
      <c r="M1" s="437"/>
      <c r="N1" s="437"/>
      <c r="O1" s="437"/>
      <c r="P1" s="438"/>
    </row>
    <row r="2" spans="1:17" ht="17.45" customHeight="1">
      <c r="A2" s="439"/>
      <c r="B2" s="440"/>
      <c r="C2" s="440"/>
      <c r="D2" s="440"/>
      <c r="E2" s="440"/>
      <c r="F2" s="440"/>
      <c r="G2" s="440"/>
      <c r="H2" s="440"/>
      <c r="I2" s="440"/>
      <c r="J2" s="440"/>
      <c r="K2" s="440"/>
      <c r="L2" s="440"/>
      <c r="M2" s="440"/>
      <c r="N2" s="440"/>
      <c r="O2" s="440"/>
      <c r="P2" s="441"/>
    </row>
    <row r="3" spans="1:17" ht="17.45" customHeight="1">
      <c r="A3" s="35" t="s">
        <v>122</v>
      </c>
      <c r="B3" s="47" t="str">
        <f>MASTER!B6</f>
        <v>9 वी</v>
      </c>
      <c r="C3" s="429"/>
      <c r="D3" s="429"/>
      <c r="E3" s="429"/>
      <c r="F3" s="429"/>
      <c r="G3" s="429"/>
      <c r="H3" s="429"/>
      <c r="I3" s="429"/>
      <c r="J3" s="429"/>
      <c r="K3" s="429"/>
      <c r="L3" s="429"/>
      <c r="M3" s="429"/>
      <c r="N3" s="429"/>
      <c r="O3" s="429"/>
      <c r="P3" s="523"/>
      <c r="Q3" s="37"/>
    </row>
    <row r="4" spans="1:17" ht="17.45" customHeight="1">
      <c r="A4" s="515" t="str">
        <f>MASTER!H20</f>
        <v>व्दितीय सत्र परीक्षा निकाल पत्रक (सन 2026-2027)</v>
      </c>
      <c r="B4" s="516"/>
      <c r="C4" s="516"/>
      <c r="D4" s="516"/>
      <c r="E4" s="516"/>
      <c r="F4" s="516"/>
      <c r="G4" s="516"/>
      <c r="H4" s="516"/>
      <c r="I4" s="516"/>
      <c r="J4" s="516"/>
      <c r="K4" s="516"/>
      <c r="L4" s="516"/>
      <c r="M4" s="516"/>
      <c r="N4" s="516"/>
      <c r="O4" s="516"/>
      <c r="P4" s="517"/>
      <c r="Q4" s="37"/>
    </row>
    <row r="5" spans="1:17" ht="17.45" customHeight="1">
      <c r="A5" s="418" t="str">
        <f>MASTER!C7</f>
        <v>वर्ग शिक्षक- श्री. ढगे भरत बुधाजी</v>
      </c>
      <c r="B5" s="418"/>
      <c r="C5" s="418"/>
      <c r="D5" s="418"/>
      <c r="E5" s="418"/>
      <c r="F5" s="418"/>
      <c r="G5" s="418"/>
      <c r="H5" s="418"/>
      <c r="I5" s="418"/>
      <c r="J5" s="418"/>
      <c r="K5" s="418"/>
      <c r="L5" s="418"/>
      <c r="M5" s="418"/>
      <c r="N5" s="418"/>
      <c r="O5" s="418"/>
      <c r="P5" s="418"/>
    </row>
    <row r="6" spans="1:17" ht="17.45" customHeight="1">
      <c r="A6" s="518" t="s">
        <v>193</v>
      </c>
      <c r="B6" s="417" t="s">
        <v>0</v>
      </c>
      <c r="C6" s="519" t="str">
        <f>MASTER!A15</f>
        <v>मराठी</v>
      </c>
      <c r="D6" s="520" t="str">
        <f>MASTER!A16</f>
        <v>हिंदी</v>
      </c>
      <c r="E6" s="520" t="str">
        <f>MASTER!A17</f>
        <v>इंग्रजी</v>
      </c>
      <c r="F6" s="520" t="str">
        <f>MASTER!A18</f>
        <v>गणित</v>
      </c>
      <c r="G6" s="520" t="str">
        <f>MASTER!A19</f>
        <v>विज्ञान</v>
      </c>
      <c r="H6" s="520" t="str">
        <f>MASTER!A24</f>
        <v>NSQF</v>
      </c>
      <c r="I6" s="519" t="s">
        <v>36</v>
      </c>
      <c r="J6" s="519" t="s">
        <v>16</v>
      </c>
      <c r="K6" s="524" t="s">
        <v>86</v>
      </c>
      <c r="L6" s="520" t="str">
        <f>MASTER!A21</f>
        <v>आरोग्य व शारीरिक शिक्षण</v>
      </c>
      <c r="M6" s="520" t="str">
        <f>MASTER!A22</f>
        <v>जलसुरक्षा</v>
      </c>
      <c r="N6" s="520" t="str">
        <f>MASTER!A23</f>
        <v>स्काऊट गाईड</v>
      </c>
      <c r="O6" s="519"/>
      <c r="P6" s="519" t="s">
        <v>5</v>
      </c>
    </row>
    <row r="7" spans="1:17" ht="17.45" customHeight="1">
      <c r="A7" s="518"/>
      <c r="B7" s="417"/>
      <c r="C7" s="519"/>
      <c r="D7" s="521"/>
      <c r="E7" s="521"/>
      <c r="F7" s="521"/>
      <c r="G7" s="521"/>
      <c r="H7" s="521"/>
      <c r="I7" s="519"/>
      <c r="J7" s="519"/>
      <c r="K7" s="525"/>
      <c r="L7" s="521"/>
      <c r="M7" s="521"/>
      <c r="N7" s="521"/>
      <c r="O7" s="519"/>
      <c r="P7" s="519"/>
    </row>
    <row r="8" spans="1:17" ht="17.45" customHeight="1">
      <c r="A8" s="518"/>
      <c r="B8" s="417"/>
      <c r="C8" s="519"/>
      <c r="D8" s="522"/>
      <c r="E8" s="522"/>
      <c r="F8" s="522"/>
      <c r="G8" s="522"/>
      <c r="H8" s="522"/>
      <c r="I8" s="519"/>
      <c r="J8" s="519"/>
      <c r="K8" s="525"/>
      <c r="L8" s="522"/>
      <c r="M8" s="522"/>
      <c r="N8" s="522"/>
      <c r="O8" s="519"/>
      <c r="P8" s="519"/>
    </row>
    <row r="9" spans="1:17" s="23" customFormat="1" ht="17.45" customHeight="1">
      <c r="A9" s="518"/>
      <c r="B9" s="417"/>
      <c r="C9" s="20">
        <f>प्र.भाषा!H9</f>
        <v>100</v>
      </c>
      <c r="D9" s="20">
        <f>'व्दि.or संयुक्त भा'!H9</f>
        <v>100</v>
      </c>
      <c r="E9" s="20">
        <f>'तृ. भाषा'!H9</f>
        <v>100</v>
      </c>
      <c r="F9" s="20">
        <f>गणित!L9</f>
        <v>100</v>
      </c>
      <c r="G9" s="20">
        <f>'विज्ञान '!L9</f>
        <v>100</v>
      </c>
      <c r="H9" s="40">
        <f>NSQF!N9</f>
        <v>100</v>
      </c>
      <c r="I9" s="20">
        <f>SUM(C9:H9)</f>
        <v>600</v>
      </c>
      <c r="J9" s="48">
        <f t="shared" ref="J9:J72" si="0">ROUND(I9/6,2)</f>
        <v>100</v>
      </c>
      <c r="K9" s="39"/>
      <c r="L9" s="40" t="s">
        <v>84</v>
      </c>
      <c r="M9" s="40" t="s">
        <v>84</v>
      </c>
      <c r="N9" s="40" t="s">
        <v>84</v>
      </c>
      <c r="O9" s="20">
        <f>COUNTIF(C10,"&lt;35")+COUNTIF(D10,"&lt;35")+COUNTIF(E10,"&lt;35")+COUNTIF(F10,"&lt;35")+COUNTIF(G10,"&lt;35")+COUNTIF(H10,"&lt;35")</f>
        <v>0</v>
      </c>
      <c r="P9" s="42" t="str">
        <f>IF(O9=0,"Pass",IF(O9=1,"F1",IF(O9=2,"F2",IF(O9=3,"F3",IF(O9=4,"F4",IF(O9=5,"F5","F6"))))))</f>
        <v>Pass</v>
      </c>
    </row>
    <row r="10" spans="1:17" s="19" customFormat="1" ht="17.45" customHeight="1">
      <c r="A10" s="24">
        <f>'विद्य्र्थ्याची माहिती'!A10</f>
        <v>1</v>
      </c>
      <c r="B10" s="25" t="str">
        <f>'विद्य्र्थ्याची माहिती'!B10</f>
        <v>चि. समीर यशवंत देशमुख सखाराम</v>
      </c>
      <c r="C10" s="33">
        <f>प्र.भाषा!H10</f>
        <v>70</v>
      </c>
      <c r="D10" s="33">
        <f>'व्दि.or संयुक्त भा'!H10</f>
        <v>63</v>
      </c>
      <c r="E10" s="33">
        <f>'तृ. भाषा'!H10</f>
        <v>69</v>
      </c>
      <c r="F10" s="33">
        <f>गणित!L10</f>
        <v>58</v>
      </c>
      <c r="G10" s="33">
        <f>'विज्ञान '!L10</f>
        <v>49</v>
      </c>
      <c r="H10" s="44">
        <f>NSQF!N10</f>
        <v>100</v>
      </c>
      <c r="I10" s="33">
        <f>SUM(C10:H10)</f>
        <v>409</v>
      </c>
      <c r="J10" s="49">
        <f t="shared" si="0"/>
        <v>68.17</v>
      </c>
      <c r="K10" s="50" t="e">
        <f>RANK(J10,$J$10:$J$139,0)+COUNTIF($J$10:J10,J10)-1</f>
        <v>#REF!</v>
      </c>
      <c r="L10" s="44" t="s">
        <v>84</v>
      </c>
      <c r="M10" s="44" t="s">
        <v>84</v>
      </c>
      <c r="N10" s="44" t="s">
        <v>84</v>
      </c>
      <c r="O10" s="33">
        <f>COUNTIF(C10,"&lt;35")+COUNTIF(D10,"&lt;35")+COUNTIF(E10,"&lt;35")+COUNTIF(F10,"&lt;35")+COUNTIF(G10,"&lt;35")+COUNTIF(H10,"&lt;35")</f>
        <v>0</v>
      </c>
      <c r="P10" s="42" t="str">
        <f t="shared" ref="P10:P73" si="1">IF(O10=0,"Pass",IF(O10=1,"F1",IF(O10=2,"F2",IF(O10=3,"F3",IF(O10=4,"F4",IF(O10=5,"F5","F6"))))))</f>
        <v>Pass</v>
      </c>
    </row>
    <row r="11" spans="1:17" s="19" customFormat="1" ht="17.45" customHeight="1">
      <c r="A11" s="24">
        <f>'विद्य्र्थ्याची माहिती'!A11</f>
        <v>2</v>
      </c>
      <c r="B11" s="25">
        <f>'विद्य्र्थ्याची माहिती'!B11</f>
        <v>0</v>
      </c>
      <c r="C11" s="33">
        <f>प्र.भाषा!H11</f>
        <v>75</v>
      </c>
      <c r="D11" s="33">
        <f>'व्दि.or संयुक्त भा'!H11</f>
        <v>0</v>
      </c>
      <c r="E11" s="33">
        <f>'तृ. भाषा'!H11</f>
        <v>0</v>
      </c>
      <c r="F11" s="33">
        <f>गणित!L11</f>
        <v>0</v>
      </c>
      <c r="G11" s="33">
        <f>'विज्ञान '!L11</f>
        <v>0</v>
      </c>
      <c r="H11" s="44">
        <f>NSQF!N11</f>
        <v>25</v>
      </c>
      <c r="I11" s="33">
        <f t="shared" ref="I11:I42" si="2">SUM(C11:H11)</f>
        <v>100</v>
      </c>
      <c r="J11" s="49">
        <f t="shared" si="0"/>
        <v>16.670000000000002</v>
      </c>
      <c r="K11" s="50" t="e">
        <f>RANK(J11,$J$10:$J$139,0)+COUNTIF($J$10:J11,J11)-1</f>
        <v>#REF!</v>
      </c>
      <c r="L11" s="44" t="s">
        <v>84</v>
      </c>
      <c r="M11" s="44" t="s">
        <v>84</v>
      </c>
      <c r="N11" s="44" t="s">
        <v>84</v>
      </c>
      <c r="O11" s="33">
        <f t="shared" ref="O11:O74" si="3">COUNTIF(C11,"&lt;35")+COUNTIF(D11,"&lt;35")+COUNTIF(E11,"&lt;35")+COUNTIF(F11,"&lt;35")+COUNTIF(G11,"&lt;35")+COUNTIF(H11,"&lt;35")</f>
        <v>5</v>
      </c>
      <c r="P11" s="42" t="str">
        <f t="shared" si="1"/>
        <v>F5</v>
      </c>
    </row>
    <row r="12" spans="1:17" s="19" customFormat="1" ht="17.45" customHeight="1">
      <c r="A12" s="24">
        <f>'विद्य्र्थ्याची माहिती'!A12</f>
        <v>3</v>
      </c>
      <c r="B12" s="25">
        <f>'विद्य्र्थ्याची माहिती'!B12</f>
        <v>0</v>
      </c>
      <c r="C12" s="33">
        <f>प्र.भाषा!H12</f>
        <v>85</v>
      </c>
      <c r="D12" s="33">
        <f>'व्दि.or संयुक्त भा'!H12</f>
        <v>0</v>
      </c>
      <c r="E12" s="33">
        <f>'तृ. भाषा'!H12</f>
        <v>0</v>
      </c>
      <c r="F12" s="33">
        <f>गणित!L12</f>
        <v>0</v>
      </c>
      <c r="G12" s="33">
        <f>'विज्ञान '!L12</f>
        <v>0</v>
      </c>
      <c r="H12" s="44">
        <f>NSQF!N12</f>
        <v>25</v>
      </c>
      <c r="I12" s="33">
        <f t="shared" si="2"/>
        <v>110</v>
      </c>
      <c r="J12" s="49">
        <f t="shared" si="0"/>
        <v>18.329999999999998</v>
      </c>
      <c r="K12" s="50" t="e">
        <f>RANK(J12,$J$10:$J$139,0)+COUNTIF($J$10:J12,J12)-1</f>
        <v>#REF!</v>
      </c>
      <c r="L12" s="44" t="s">
        <v>84</v>
      </c>
      <c r="M12" s="44" t="s">
        <v>84</v>
      </c>
      <c r="N12" s="44" t="s">
        <v>84</v>
      </c>
      <c r="O12" s="33">
        <f t="shared" si="3"/>
        <v>5</v>
      </c>
      <c r="P12" s="42" t="str">
        <f t="shared" si="1"/>
        <v>F5</v>
      </c>
    </row>
    <row r="13" spans="1:17" s="19" customFormat="1" ht="17.45" customHeight="1">
      <c r="A13" s="24">
        <f>'विद्य्र्थ्याची माहिती'!A13</f>
        <v>4</v>
      </c>
      <c r="B13" s="25">
        <f>'विद्य्र्थ्याची माहिती'!B13</f>
        <v>0</v>
      </c>
      <c r="C13" s="33">
        <f>प्र.भाषा!H13</f>
        <v>0</v>
      </c>
      <c r="D13" s="33">
        <f>'व्दि.or संयुक्त भा'!H13</f>
        <v>0</v>
      </c>
      <c r="E13" s="33">
        <f>'तृ. भाषा'!H13</f>
        <v>0</v>
      </c>
      <c r="F13" s="33">
        <f>गणित!L13</f>
        <v>0</v>
      </c>
      <c r="G13" s="33">
        <f>'विज्ञान '!L13</f>
        <v>0</v>
      </c>
      <c r="H13" s="44">
        <f>NSQF!N13</f>
        <v>25</v>
      </c>
      <c r="I13" s="33">
        <f t="shared" si="2"/>
        <v>25</v>
      </c>
      <c r="J13" s="49">
        <f t="shared" si="0"/>
        <v>4.17</v>
      </c>
      <c r="K13" s="50" t="e">
        <f>RANK(J13,$J$10:$J$139,0)+COUNTIF($J$10:J13,J13)-1</f>
        <v>#REF!</v>
      </c>
      <c r="L13" s="44" t="s">
        <v>84</v>
      </c>
      <c r="M13" s="44" t="s">
        <v>84</v>
      </c>
      <c r="N13" s="44" t="s">
        <v>84</v>
      </c>
      <c r="O13" s="33">
        <f t="shared" si="3"/>
        <v>6</v>
      </c>
      <c r="P13" s="42" t="str">
        <f t="shared" si="1"/>
        <v>F6</v>
      </c>
    </row>
    <row r="14" spans="1:17" s="19" customFormat="1" ht="17.45" customHeight="1">
      <c r="A14" s="24">
        <f>'विद्य्र्थ्याची माहिती'!A14</f>
        <v>5</v>
      </c>
      <c r="B14" s="25">
        <f>'विद्य्र्थ्याची माहिती'!B14</f>
        <v>0</v>
      </c>
      <c r="C14" s="33">
        <f>प्र.भाषा!H14</f>
        <v>0</v>
      </c>
      <c r="D14" s="33">
        <f>'व्दि.or संयुक्त भा'!H14</f>
        <v>0</v>
      </c>
      <c r="E14" s="33">
        <f>'तृ. भाषा'!H14</f>
        <v>0</v>
      </c>
      <c r="F14" s="33">
        <f>गणित!L14</f>
        <v>0</v>
      </c>
      <c r="G14" s="33">
        <f>'विज्ञान '!L14</f>
        <v>0</v>
      </c>
      <c r="H14" s="44">
        <f>NSQF!N14</f>
        <v>79</v>
      </c>
      <c r="I14" s="33">
        <f t="shared" si="2"/>
        <v>79</v>
      </c>
      <c r="J14" s="49">
        <f t="shared" si="0"/>
        <v>13.17</v>
      </c>
      <c r="K14" s="50" t="e">
        <f>RANK(J14,$J$10:$J$139,0)+COUNTIF($J$10:J14,J14)-1</f>
        <v>#REF!</v>
      </c>
      <c r="L14" s="44" t="s">
        <v>84</v>
      </c>
      <c r="M14" s="44" t="s">
        <v>84</v>
      </c>
      <c r="N14" s="44" t="s">
        <v>84</v>
      </c>
      <c r="O14" s="33">
        <f t="shared" si="3"/>
        <v>5</v>
      </c>
      <c r="P14" s="42" t="str">
        <f t="shared" si="1"/>
        <v>F5</v>
      </c>
    </row>
    <row r="15" spans="1:17" s="19" customFormat="1" ht="17.45" customHeight="1">
      <c r="A15" s="24">
        <f>'विद्य्र्थ्याची माहिती'!A15</f>
        <v>6</v>
      </c>
      <c r="B15" s="25">
        <f>'विद्य्र्थ्याची माहिती'!B15</f>
        <v>0</v>
      </c>
      <c r="C15" s="33">
        <f>प्र.भाषा!H15</f>
        <v>0</v>
      </c>
      <c r="D15" s="33">
        <f>'व्दि.or संयुक्त भा'!H15</f>
        <v>0</v>
      </c>
      <c r="E15" s="33">
        <f>'तृ. भाषा'!H15</f>
        <v>0</v>
      </c>
      <c r="F15" s="33">
        <f>गणित!L15</f>
        <v>0</v>
      </c>
      <c r="G15" s="33">
        <f>'विज्ञान '!L15</f>
        <v>0</v>
      </c>
      <c r="H15" s="44">
        <f>NSQF!N15</f>
        <v>26</v>
      </c>
      <c r="I15" s="33">
        <f t="shared" si="2"/>
        <v>26</v>
      </c>
      <c r="J15" s="49">
        <f t="shared" si="0"/>
        <v>4.33</v>
      </c>
      <c r="K15" s="50" t="e">
        <f>RANK(J15,$J$10:$J$139,0)+COUNTIF($J$10:J15,J15)-1</f>
        <v>#REF!</v>
      </c>
      <c r="L15" s="44" t="s">
        <v>84</v>
      </c>
      <c r="M15" s="44" t="s">
        <v>84</v>
      </c>
      <c r="N15" s="44" t="s">
        <v>84</v>
      </c>
      <c r="O15" s="33">
        <f t="shared" si="3"/>
        <v>6</v>
      </c>
      <c r="P15" s="42" t="str">
        <f t="shared" si="1"/>
        <v>F6</v>
      </c>
    </row>
    <row r="16" spans="1:17" s="19" customFormat="1" ht="17.45" customHeight="1">
      <c r="A16" s="24">
        <f>'विद्य्र्थ्याची माहिती'!A16</f>
        <v>7</v>
      </c>
      <c r="B16" s="25">
        <f>'विद्य्र्थ्याची माहिती'!B16</f>
        <v>0</v>
      </c>
      <c r="C16" s="33">
        <f>प्र.भाषा!H16</f>
        <v>0</v>
      </c>
      <c r="D16" s="33">
        <f>'व्दि.or संयुक्त भा'!H16</f>
        <v>0</v>
      </c>
      <c r="E16" s="33">
        <f>'तृ. भाषा'!H16</f>
        <v>0</v>
      </c>
      <c r="F16" s="33">
        <f>गणित!L16</f>
        <v>0</v>
      </c>
      <c r="G16" s="33">
        <f>'विज्ञान '!L16</f>
        <v>0</v>
      </c>
      <c r="H16" s="44">
        <f>NSQF!N16</f>
        <v>26</v>
      </c>
      <c r="I16" s="33">
        <f t="shared" si="2"/>
        <v>26</v>
      </c>
      <c r="J16" s="49">
        <f t="shared" si="0"/>
        <v>4.33</v>
      </c>
      <c r="K16" s="50" t="e">
        <f>RANK(J16,$J$10:$J$139,0)+COUNTIF($J$10:J16,J16)-1</f>
        <v>#REF!</v>
      </c>
      <c r="L16" s="44" t="s">
        <v>84</v>
      </c>
      <c r="M16" s="44" t="s">
        <v>84</v>
      </c>
      <c r="N16" s="44" t="s">
        <v>84</v>
      </c>
      <c r="O16" s="33">
        <f t="shared" si="3"/>
        <v>6</v>
      </c>
      <c r="P16" s="42" t="str">
        <f t="shared" si="1"/>
        <v>F6</v>
      </c>
    </row>
    <row r="17" spans="1:16" s="19" customFormat="1" ht="17.45" customHeight="1">
      <c r="A17" s="24">
        <f>'विद्य्र्थ्याची माहिती'!A17</f>
        <v>8</v>
      </c>
      <c r="B17" s="25">
        <f>'विद्य्र्थ्याची माहिती'!B17</f>
        <v>0</v>
      </c>
      <c r="C17" s="33">
        <f>प्र.भाषा!H17</f>
        <v>0</v>
      </c>
      <c r="D17" s="33">
        <f>'व्दि.or संयुक्त भा'!H17</f>
        <v>0</v>
      </c>
      <c r="E17" s="33">
        <f>'तृ. भाषा'!H17</f>
        <v>0</v>
      </c>
      <c r="F17" s="33">
        <f>गणित!L17</f>
        <v>0</v>
      </c>
      <c r="G17" s="33">
        <f>'विज्ञान '!L17</f>
        <v>0</v>
      </c>
      <c r="H17" s="44">
        <f>NSQF!N17</f>
        <v>27</v>
      </c>
      <c r="I17" s="33">
        <f t="shared" si="2"/>
        <v>27</v>
      </c>
      <c r="J17" s="49">
        <f t="shared" si="0"/>
        <v>4.5</v>
      </c>
      <c r="K17" s="50" t="e">
        <f>RANK(J17,$J$10:$J$139,0)+COUNTIF($J$10:J17,J17)-1</f>
        <v>#REF!</v>
      </c>
      <c r="L17" s="44" t="s">
        <v>84</v>
      </c>
      <c r="M17" s="44" t="s">
        <v>84</v>
      </c>
      <c r="N17" s="44" t="s">
        <v>84</v>
      </c>
      <c r="O17" s="33">
        <f t="shared" si="3"/>
        <v>6</v>
      </c>
      <c r="P17" s="42" t="str">
        <f t="shared" si="1"/>
        <v>F6</v>
      </c>
    </row>
    <row r="18" spans="1:16" s="19" customFormat="1" ht="17.45" customHeight="1">
      <c r="A18" s="24">
        <f>'विद्य्र्थ्याची माहिती'!A18</f>
        <v>9</v>
      </c>
      <c r="B18" s="25">
        <f>'विद्य्र्थ्याची माहिती'!B18</f>
        <v>0</v>
      </c>
      <c r="C18" s="33">
        <f>प्र.भाषा!H18</f>
        <v>0</v>
      </c>
      <c r="D18" s="33">
        <f>'व्दि.or संयुक्त भा'!H18</f>
        <v>0</v>
      </c>
      <c r="E18" s="33">
        <f>'तृ. भाषा'!H18</f>
        <v>0</v>
      </c>
      <c r="F18" s="33">
        <f>गणित!L18</f>
        <v>0</v>
      </c>
      <c r="G18" s="33">
        <f>'विज्ञान '!L18</f>
        <v>0</v>
      </c>
      <c r="H18" s="44">
        <f>NSQF!N18</f>
        <v>27</v>
      </c>
      <c r="I18" s="33">
        <f t="shared" si="2"/>
        <v>27</v>
      </c>
      <c r="J18" s="49">
        <f t="shared" si="0"/>
        <v>4.5</v>
      </c>
      <c r="K18" s="50" t="e">
        <f>RANK(J18,$J$10:$J$139,0)+COUNTIF($J$10:J18,J18)-1</f>
        <v>#REF!</v>
      </c>
      <c r="L18" s="44" t="s">
        <v>84</v>
      </c>
      <c r="M18" s="44" t="s">
        <v>84</v>
      </c>
      <c r="N18" s="44" t="s">
        <v>84</v>
      </c>
      <c r="O18" s="33">
        <f t="shared" si="3"/>
        <v>6</v>
      </c>
      <c r="P18" s="42" t="str">
        <f t="shared" si="1"/>
        <v>F6</v>
      </c>
    </row>
    <row r="19" spans="1:16" s="19" customFormat="1" ht="17.45" customHeight="1">
      <c r="A19" s="24">
        <f>'विद्य्र्थ्याची माहिती'!A19</f>
        <v>10</v>
      </c>
      <c r="B19" s="25">
        <f>'विद्य्र्थ्याची माहिती'!B19</f>
        <v>0</v>
      </c>
      <c r="C19" s="33">
        <f>प्र.भाषा!H19</f>
        <v>0</v>
      </c>
      <c r="D19" s="33">
        <f>'व्दि.or संयुक्त भा'!H19</f>
        <v>0</v>
      </c>
      <c r="E19" s="33">
        <f>'तृ. भाषा'!H19</f>
        <v>0</v>
      </c>
      <c r="F19" s="33">
        <f>गणित!L19</f>
        <v>0</v>
      </c>
      <c r="G19" s="33">
        <f>'विज्ञान '!L19</f>
        <v>0</v>
      </c>
      <c r="H19" s="44">
        <f>NSQF!N19</f>
        <v>28</v>
      </c>
      <c r="I19" s="33">
        <f t="shared" si="2"/>
        <v>28</v>
      </c>
      <c r="J19" s="49">
        <f t="shared" si="0"/>
        <v>4.67</v>
      </c>
      <c r="K19" s="50" t="e">
        <f>RANK(J19,$J$10:$J$139,0)+COUNTIF($J$10:J19,J19)-1</f>
        <v>#REF!</v>
      </c>
      <c r="L19" s="44" t="s">
        <v>84</v>
      </c>
      <c r="M19" s="44" t="s">
        <v>84</v>
      </c>
      <c r="N19" s="44" t="s">
        <v>84</v>
      </c>
      <c r="O19" s="33">
        <f t="shared" si="3"/>
        <v>6</v>
      </c>
      <c r="P19" s="42" t="str">
        <f t="shared" si="1"/>
        <v>F6</v>
      </c>
    </row>
    <row r="20" spans="1:16" s="19" customFormat="1" ht="17.45" customHeight="1">
      <c r="A20" s="24">
        <f>'विद्य्र्थ्याची माहिती'!A20</f>
        <v>11</v>
      </c>
      <c r="B20" s="25">
        <f>'विद्य्र्थ्याची माहिती'!B20</f>
        <v>0</v>
      </c>
      <c r="C20" s="33">
        <f>प्र.भाषा!H20</f>
        <v>0</v>
      </c>
      <c r="D20" s="33">
        <f>'व्दि.or संयुक्त भा'!H20</f>
        <v>0</v>
      </c>
      <c r="E20" s="33">
        <f>'तृ. भाषा'!H20</f>
        <v>0</v>
      </c>
      <c r="F20" s="33">
        <f>गणित!L20</f>
        <v>0</v>
      </c>
      <c r="G20" s="33">
        <f>'विज्ञान '!L20</f>
        <v>0</v>
      </c>
      <c r="H20" s="44">
        <f>NSQF!N20</f>
        <v>28</v>
      </c>
      <c r="I20" s="33">
        <f t="shared" si="2"/>
        <v>28</v>
      </c>
      <c r="J20" s="49">
        <f t="shared" si="0"/>
        <v>4.67</v>
      </c>
      <c r="K20" s="50" t="e">
        <f>RANK(J20,$J$10:$J$139,0)+COUNTIF($J$10:J20,J20)-1</f>
        <v>#REF!</v>
      </c>
      <c r="L20" s="44" t="s">
        <v>84</v>
      </c>
      <c r="M20" s="44" t="s">
        <v>84</v>
      </c>
      <c r="N20" s="44" t="s">
        <v>84</v>
      </c>
      <c r="O20" s="33">
        <f t="shared" si="3"/>
        <v>6</v>
      </c>
      <c r="P20" s="32" t="str">
        <f t="shared" si="1"/>
        <v>F6</v>
      </c>
    </row>
    <row r="21" spans="1:16" s="19" customFormat="1" ht="17.45" customHeight="1">
      <c r="A21" s="24">
        <f>'विद्य्र्थ्याची माहिती'!A21</f>
        <v>12</v>
      </c>
      <c r="B21" s="25">
        <f>'विद्य्र्थ्याची माहिती'!B21</f>
        <v>0</v>
      </c>
      <c r="C21" s="33">
        <f>प्र.भाषा!H21</f>
        <v>0</v>
      </c>
      <c r="D21" s="33">
        <f>'व्दि.or संयुक्त भा'!H21</f>
        <v>0</v>
      </c>
      <c r="E21" s="33">
        <f>'तृ. भाषा'!H21</f>
        <v>0</v>
      </c>
      <c r="F21" s="33">
        <f>गणित!L21</f>
        <v>0</v>
      </c>
      <c r="G21" s="33">
        <f>'विज्ञान '!L21</f>
        <v>0</v>
      </c>
      <c r="H21" s="44">
        <f>NSQF!N21</f>
        <v>28</v>
      </c>
      <c r="I21" s="33">
        <f t="shared" si="2"/>
        <v>28</v>
      </c>
      <c r="J21" s="49">
        <f t="shared" si="0"/>
        <v>4.67</v>
      </c>
      <c r="K21" s="50" t="e">
        <f>RANK(J21,$J$10:$J$139,0)+COUNTIF($J$10:J21,J21)-1</f>
        <v>#REF!</v>
      </c>
      <c r="L21" s="44" t="s">
        <v>84</v>
      </c>
      <c r="M21" s="44" t="s">
        <v>84</v>
      </c>
      <c r="N21" s="44" t="s">
        <v>84</v>
      </c>
      <c r="O21" s="33">
        <f t="shared" si="3"/>
        <v>6</v>
      </c>
      <c r="P21" s="42" t="str">
        <f t="shared" si="1"/>
        <v>F6</v>
      </c>
    </row>
    <row r="22" spans="1:16" s="19" customFormat="1" ht="17.45" customHeight="1">
      <c r="A22" s="24">
        <f>'विद्य्र्थ्याची माहिती'!A22</f>
        <v>13</v>
      </c>
      <c r="B22" s="25">
        <f>'विद्य्र्थ्याची माहिती'!B22</f>
        <v>0</v>
      </c>
      <c r="C22" s="33">
        <f>प्र.भाषा!H22</f>
        <v>0</v>
      </c>
      <c r="D22" s="33">
        <f>'व्दि.or संयुक्त भा'!H22</f>
        <v>0</v>
      </c>
      <c r="E22" s="33">
        <f>'तृ. भाषा'!H22</f>
        <v>0</v>
      </c>
      <c r="F22" s="33">
        <f>गणित!L22</f>
        <v>0</v>
      </c>
      <c r="G22" s="33">
        <f>'विज्ञान '!L22</f>
        <v>0</v>
      </c>
      <c r="H22" s="44">
        <f>NSQF!N22</f>
        <v>29</v>
      </c>
      <c r="I22" s="33">
        <f t="shared" si="2"/>
        <v>29</v>
      </c>
      <c r="J22" s="49">
        <f t="shared" si="0"/>
        <v>4.83</v>
      </c>
      <c r="K22" s="50" t="e">
        <f>RANK(J22,$J$10:$J$139,0)+COUNTIF($J$10:J22,J22)-1</f>
        <v>#REF!</v>
      </c>
      <c r="L22" s="44" t="s">
        <v>84</v>
      </c>
      <c r="M22" s="44" t="s">
        <v>84</v>
      </c>
      <c r="N22" s="44" t="s">
        <v>84</v>
      </c>
      <c r="O22" s="33">
        <f t="shared" si="3"/>
        <v>6</v>
      </c>
      <c r="P22" s="42" t="str">
        <f t="shared" si="1"/>
        <v>F6</v>
      </c>
    </row>
    <row r="23" spans="1:16" s="19" customFormat="1" ht="17.45" customHeight="1">
      <c r="A23" s="24">
        <f>'विद्य्र्थ्याची माहिती'!A23</f>
        <v>14</v>
      </c>
      <c r="B23" s="25">
        <f>'विद्य्र्थ्याची माहिती'!B23</f>
        <v>0</v>
      </c>
      <c r="C23" s="33">
        <f>प्र.भाषा!H23</f>
        <v>0</v>
      </c>
      <c r="D23" s="33">
        <f>'व्दि.or संयुक्त भा'!H23</f>
        <v>0</v>
      </c>
      <c r="E23" s="33">
        <f>'तृ. भाषा'!H23</f>
        <v>0</v>
      </c>
      <c r="F23" s="33">
        <f>गणित!L23</f>
        <v>0</v>
      </c>
      <c r="G23" s="33">
        <f>'विज्ञान '!L23</f>
        <v>0</v>
      </c>
      <c r="H23" s="44">
        <f>NSQF!N23</f>
        <v>29</v>
      </c>
      <c r="I23" s="33">
        <f t="shared" si="2"/>
        <v>29</v>
      </c>
      <c r="J23" s="49">
        <f t="shared" si="0"/>
        <v>4.83</v>
      </c>
      <c r="K23" s="50" t="e">
        <f>RANK(J23,$J$10:$J$139,0)+COUNTIF($J$10:J23,J23)-1</f>
        <v>#REF!</v>
      </c>
      <c r="L23" s="44" t="s">
        <v>84</v>
      </c>
      <c r="M23" s="44" t="s">
        <v>84</v>
      </c>
      <c r="N23" s="44" t="s">
        <v>84</v>
      </c>
      <c r="O23" s="33">
        <f t="shared" si="3"/>
        <v>6</v>
      </c>
      <c r="P23" s="42" t="str">
        <f t="shared" si="1"/>
        <v>F6</v>
      </c>
    </row>
    <row r="24" spans="1:16" s="19" customFormat="1" ht="17.45" customHeight="1">
      <c r="A24" s="24">
        <f>'विद्य्र्थ्याची माहिती'!A24</f>
        <v>15</v>
      </c>
      <c r="B24" s="25">
        <f>'विद्य्र्थ्याची माहिती'!B24</f>
        <v>0</v>
      </c>
      <c r="C24" s="33">
        <f>प्र.भाषा!H24</f>
        <v>0</v>
      </c>
      <c r="D24" s="33">
        <f>'व्दि.or संयुक्त भा'!H24</f>
        <v>0</v>
      </c>
      <c r="E24" s="33">
        <f>'तृ. भाषा'!H24</f>
        <v>0</v>
      </c>
      <c r="F24" s="33">
        <f>गणित!L24</f>
        <v>0</v>
      </c>
      <c r="G24" s="33">
        <f>'विज्ञान '!L24</f>
        <v>0</v>
      </c>
      <c r="H24" s="44">
        <f>NSQF!N24</f>
        <v>29</v>
      </c>
      <c r="I24" s="33">
        <f t="shared" si="2"/>
        <v>29</v>
      </c>
      <c r="J24" s="49">
        <f t="shared" si="0"/>
        <v>4.83</v>
      </c>
      <c r="K24" s="50" t="e">
        <f>RANK(J24,$J$10:$J$139,0)+COUNTIF($J$10:J24,J24)-1</f>
        <v>#REF!</v>
      </c>
      <c r="L24" s="44" t="s">
        <v>84</v>
      </c>
      <c r="M24" s="44" t="s">
        <v>84</v>
      </c>
      <c r="N24" s="44" t="s">
        <v>84</v>
      </c>
      <c r="O24" s="33">
        <f t="shared" si="3"/>
        <v>6</v>
      </c>
      <c r="P24" s="42" t="str">
        <f t="shared" si="1"/>
        <v>F6</v>
      </c>
    </row>
    <row r="25" spans="1:16" s="19" customFormat="1" ht="17.45" customHeight="1">
      <c r="A25" s="24">
        <f>'विद्य्र्थ्याची माहिती'!A25</f>
        <v>16</v>
      </c>
      <c r="B25" s="25">
        <f>'विद्य्र्थ्याची माहिती'!B25</f>
        <v>0</v>
      </c>
      <c r="C25" s="33">
        <f>प्र.भाषा!H25</f>
        <v>0</v>
      </c>
      <c r="D25" s="33">
        <f>'व्दि.or संयुक्त भा'!H25</f>
        <v>0</v>
      </c>
      <c r="E25" s="33">
        <f>'तृ. भाषा'!H25</f>
        <v>0</v>
      </c>
      <c r="F25" s="33">
        <f>गणित!L25</f>
        <v>0</v>
      </c>
      <c r="G25" s="33">
        <f>'विज्ञान '!L25</f>
        <v>0</v>
      </c>
      <c r="H25" s="44">
        <f>NSQF!N25</f>
        <v>30</v>
      </c>
      <c r="I25" s="33">
        <f t="shared" si="2"/>
        <v>30</v>
      </c>
      <c r="J25" s="49">
        <f t="shared" si="0"/>
        <v>5</v>
      </c>
      <c r="K25" s="50" t="e">
        <f>RANK(J25,$J$10:$J$139,0)+COUNTIF($J$10:J25,J25)-1</f>
        <v>#REF!</v>
      </c>
      <c r="L25" s="44" t="s">
        <v>84</v>
      </c>
      <c r="M25" s="44" t="s">
        <v>84</v>
      </c>
      <c r="N25" s="44" t="s">
        <v>84</v>
      </c>
      <c r="O25" s="33">
        <f t="shared" si="3"/>
        <v>6</v>
      </c>
      <c r="P25" s="42" t="str">
        <f t="shared" si="1"/>
        <v>F6</v>
      </c>
    </row>
    <row r="26" spans="1:16" s="19" customFormat="1" ht="17.45" customHeight="1">
      <c r="A26" s="24">
        <f>'विद्य्र्थ्याची माहिती'!A26</f>
        <v>17</v>
      </c>
      <c r="B26" s="25">
        <f>'विद्य्र्थ्याची माहिती'!B26</f>
        <v>0</v>
      </c>
      <c r="C26" s="33">
        <f>प्र.भाषा!H26</f>
        <v>0</v>
      </c>
      <c r="D26" s="33">
        <f>'व्दि.or संयुक्त भा'!H26</f>
        <v>0</v>
      </c>
      <c r="E26" s="33">
        <f>'तृ. भाषा'!H26</f>
        <v>0</v>
      </c>
      <c r="F26" s="33">
        <f>गणित!L26</f>
        <v>0</v>
      </c>
      <c r="G26" s="33">
        <f>'विज्ञान '!L26</f>
        <v>0</v>
      </c>
      <c r="H26" s="44">
        <f>NSQF!N26</f>
        <v>30</v>
      </c>
      <c r="I26" s="33">
        <f t="shared" si="2"/>
        <v>30</v>
      </c>
      <c r="J26" s="49">
        <f t="shared" si="0"/>
        <v>5</v>
      </c>
      <c r="K26" s="50" t="e">
        <f>RANK(J26,$J$10:$J$139,0)+COUNTIF($J$10:J26,J26)-1</f>
        <v>#REF!</v>
      </c>
      <c r="L26" s="44" t="s">
        <v>84</v>
      </c>
      <c r="M26" s="44" t="s">
        <v>84</v>
      </c>
      <c r="N26" s="44" t="s">
        <v>84</v>
      </c>
      <c r="O26" s="33">
        <f t="shared" si="3"/>
        <v>6</v>
      </c>
      <c r="P26" s="42" t="str">
        <f t="shared" si="1"/>
        <v>F6</v>
      </c>
    </row>
    <row r="27" spans="1:16" s="19" customFormat="1" ht="17.45" customHeight="1">
      <c r="A27" s="24">
        <f>'विद्य्र्थ्याची माहिती'!A27</f>
        <v>18</v>
      </c>
      <c r="B27" s="25">
        <f>'विद्य्र्थ्याची माहिती'!B27</f>
        <v>0</v>
      </c>
      <c r="C27" s="33">
        <f>प्र.भाषा!H27</f>
        <v>0</v>
      </c>
      <c r="D27" s="33">
        <f>'व्दि.or संयुक्त भा'!H27</f>
        <v>0</v>
      </c>
      <c r="E27" s="33">
        <f>'तृ. भाषा'!H27</f>
        <v>0</v>
      </c>
      <c r="F27" s="33">
        <f>गणित!L27</f>
        <v>0</v>
      </c>
      <c r="G27" s="33">
        <f>'विज्ञान '!L27</f>
        <v>0</v>
      </c>
      <c r="H27" s="44">
        <f>NSQF!N27</f>
        <v>31</v>
      </c>
      <c r="I27" s="33">
        <f t="shared" si="2"/>
        <v>31</v>
      </c>
      <c r="J27" s="49">
        <f t="shared" si="0"/>
        <v>5.17</v>
      </c>
      <c r="K27" s="50" t="e">
        <f>RANK(J27,$J$10:$J$139,0)+COUNTIF($J$10:J27,J27)-1</f>
        <v>#REF!</v>
      </c>
      <c r="L27" s="44" t="s">
        <v>84</v>
      </c>
      <c r="M27" s="44" t="s">
        <v>84</v>
      </c>
      <c r="N27" s="44" t="s">
        <v>84</v>
      </c>
      <c r="O27" s="33">
        <f t="shared" si="3"/>
        <v>6</v>
      </c>
      <c r="P27" s="42" t="str">
        <f t="shared" si="1"/>
        <v>F6</v>
      </c>
    </row>
    <row r="28" spans="1:16" s="19" customFormat="1" ht="17.45" customHeight="1">
      <c r="A28" s="24">
        <f>'विद्य्र्थ्याची माहिती'!A28</f>
        <v>19</v>
      </c>
      <c r="B28" s="25">
        <f>'विद्य्र्थ्याची माहिती'!B28</f>
        <v>0</v>
      </c>
      <c r="C28" s="33">
        <f>प्र.भाषा!H28</f>
        <v>0</v>
      </c>
      <c r="D28" s="33">
        <f>'व्दि.or संयुक्त भा'!H28</f>
        <v>0</v>
      </c>
      <c r="E28" s="33">
        <f>'तृ. भाषा'!H28</f>
        <v>0</v>
      </c>
      <c r="F28" s="33">
        <f>गणित!L28</f>
        <v>0</v>
      </c>
      <c r="G28" s="33">
        <f>'विज्ञान '!L28</f>
        <v>0</v>
      </c>
      <c r="H28" s="44">
        <f>NSQF!N28</f>
        <v>31</v>
      </c>
      <c r="I28" s="33">
        <f t="shared" si="2"/>
        <v>31</v>
      </c>
      <c r="J28" s="49">
        <f t="shared" si="0"/>
        <v>5.17</v>
      </c>
      <c r="K28" s="50" t="e">
        <f>RANK(J28,$J$10:$J$139,0)+COUNTIF($J$10:J28,J28)-1</f>
        <v>#REF!</v>
      </c>
      <c r="L28" s="44" t="s">
        <v>84</v>
      </c>
      <c r="M28" s="44" t="s">
        <v>84</v>
      </c>
      <c r="N28" s="44" t="s">
        <v>84</v>
      </c>
      <c r="O28" s="33">
        <f t="shared" si="3"/>
        <v>6</v>
      </c>
      <c r="P28" s="42" t="str">
        <f t="shared" si="1"/>
        <v>F6</v>
      </c>
    </row>
    <row r="29" spans="1:16" s="19" customFormat="1" ht="17.45" customHeight="1">
      <c r="A29" s="24">
        <f>'विद्य्र्थ्याची माहिती'!A29</f>
        <v>20</v>
      </c>
      <c r="B29" s="25">
        <f>'विद्य्र्थ्याची माहिती'!B29</f>
        <v>0</v>
      </c>
      <c r="C29" s="33">
        <f>प्र.भाषा!H29</f>
        <v>0</v>
      </c>
      <c r="D29" s="33">
        <f>'व्दि.or संयुक्त भा'!H29</f>
        <v>0</v>
      </c>
      <c r="E29" s="33">
        <f>'तृ. भाषा'!H29</f>
        <v>0</v>
      </c>
      <c r="F29" s="33">
        <f>गणित!L29</f>
        <v>0</v>
      </c>
      <c r="G29" s="33">
        <f>'विज्ञान '!L29</f>
        <v>0</v>
      </c>
      <c r="H29" s="44">
        <f>NSQF!N29</f>
        <v>31</v>
      </c>
      <c r="I29" s="33">
        <f t="shared" si="2"/>
        <v>31</v>
      </c>
      <c r="J29" s="49">
        <f t="shared" si="0"/>
        <v>5.17</v>
      </c>
      <c r="K29" s="50" t="e">
        <f>RANK(J29,$J$10:$J$139,0)+COUNTIF($J$10:J29,J29)-1</f>
        <v>#REF!</v>
      </c>
      <c r="L29" s="44" t="s">
        <v>84</v>
      </c>
      <c r="M29" s="44" t="s">
        <v>84</v>
      </c>
      <c r="N29" s="44" t="s">
        <v>84</v>
      </c>
      <c r="O29" s="33">
        <f t="shared" si="3"/>
        <v>6</v>
      </c>
      <c r="P29" s="42" t="str">
        <f t="shared" si="1"/>
        <v>F6</v>
      </c>
    </row>
    <row r="30" spans="1:16" s="19" customFormat="1" ht="17.45" customHeight="1">
      <c r="A30" s="24">
        <f>'विद्य्र्थ्याची माहिती'!A30</f>
        <v>21</v>
      </c>
      <c r="B30" s="25">
        <f>'विद्य्र्थ्याची माहिती'!B30</f>
        <v>0</v>
      </c>
      <c r="C30" s="33">
        <f>प्र.भाषा!H30</f>
        <v>0</v>
      </c>
      <c r="D30" s="33">
        <f>'व्दि.or संयुक्त भा'!H30</f>
        <v>0</v>
      </c>
      <c r="E30" s="33">
        <f>'तृ. भाषा'!H30</f>
        <v>0</v>
      </c>
      <c r="F30" s="33">
        <f>गणित!L30</f>
        <v>0</v>
      </c>
      <c r="G30" s="33">
        <f>'विज्ञान '!L30</f>
        <v>0</v>
      </c>
      <c r="H30" s="44">
        <f>NSQF!N30</f>
        <v>32</v>
      </c>
      <c r="I30" s="33">
        <f t="shared" si="2"/>
        <v>32</v>
      </c>
      <c r="J30" s="49">
        <f t="shared" si="0"/>
        <v>5.33</v>
      </c>
      <c r="K30" s="50" t="e">
        <f>RANK(J30,$J$10:$J$139,0)+COUNTIF($J$10:J30,J30)-1</f>
        <v>#REF!</v>
      </c>
      <c r="L30" s="44" t="s">
        <v>84</v>
      </c>
      <c r="M30" s="44" t="s">
        <v>84</v>
      </c>
      <c r="N30" s="44" t="s">
        <v>84</v>
      </c>
      <c r="O30" s="33">
        <f t="shared" si="3"/>
        <v>6</v>
      </c>
      <c r="P30" s="42" t="str">
        <f t="shared" si="1"/>
        <v>F6</v>
      </c>
    </row>
    <row r="31" spans="1:16" s="19" customFormat="1" ht="17.45" customHeight="1">
      <c r="A31" s="24">
        <f>'विद्य्र्थ्याची माहिती'!A31</f>
        <v>22</v>
      </c>
      <c r="B31" s="25">
        <f>'विद्य्र्थ्याची माहिती'!B31</f>
        <v>0</v>
      </c>
      <c r="C31" s="33">
        <f>प्र.भाषा!H31</f>
        <v>0</v>
      </c>
      <c r="D31" s="33">
        <f>'व्दि.or संयुक्त भा'!H31</f>
        <v>0</v>
      </c>
      <c r="E31" s="33">
        <f>'तृ. भाषा'!H31</f>
        <v>0</v>
      </c>
      <c r="F31" s="33">
        <f>गणित!L31</f>
        <v>0</v>
      </c>
      <c r="G31" s="33">
        <f>'विज्ञान '!L31</f>
        <v>0</v>
      </c>
      <c r="H31" s="44">
        <f>NSQF!N31</f>
        <v>32</v>
      </c>
      <c r="I31" s="33">
        <f t="shared" si="2"/>
        <v>32</v>
      </c>
      <c r="J31" s="49">
        <f t="shared" si="0"/>
        <v>5.33</v>
      </c>
      <c r="K31" s="50" t="e">
        <f>RANK(J31,$J$10:$J$139,0)+COUNTIF($J$10:J31,J31)-1</f>
        <v>#REF!</v>
      </c>
      <c r="L31" s="44" t="s">
        <v>84</v>
      </c>
      <c r="M31" s="44" t="s">
        <v>84</v>
      </c>
      <c r="N31" s="44" t="s">
        <v>84</v>
      </c>
      <c r="O31" s="33">
        <f t="shared" si="3"/>
        <v>6</v>
      </c>
      <c r="P31" s="42" t="str">
        <f t="shared" si="1"/>
        <v>F6</v>
      </c>
    </row>
    <row r="32" spans="1:16" s="19" customFormat="1" ht="17.45" customHeight="1">
      <c r="A32" s="24">
        <f>'विद्य्र्थ्याची माहिती'!A32</f>
        <v>23</v>
      </c>
      <c r="B32" s="25">
        <f>'विद्य्र्थ्याची माहिती'!B32</f>
        <v>0</v>
      </c>
      <c r="C32" s="33">
        <f>प्र.भाषा!H32</f>
        <v>0</v>
      </c>
      <c r="D32" s="33">
        <f>'व्दि.or संयुक्त भा'!H32</f>
        <v>0</v>
      </c>
      <c r="E32" s="33">
        <f>'तृ. भाषा'!H32</f>
        <v>0</v>
      </c>
      <c r="F32" s="33">
        <f>गणित!L32</f>
        <v>0</v>
      </c>
      <c r="G32" s="33">
        <f>'विज्ञान '!L32</f>
        <v>0</v>
      </c>
      <c r="H32" s="44">
        <f>NSQF!N32</f>
        <v>32</v>
      </c>
      <c r="I32" s="33">
        <f t="shared" si="2"/>
        <v>32</v>
      </c>
      <c r="J32" s="49">
        <f t="shared" si="0"/>
        <v>5.33</v>
      </c>
      <c r="K32" s="50" t="e">
        <f>RANK(J32,$J$10:$J$139,0)+COUNTIF($J$10:J32,J32)-1</f>
        <v>#REF!</v>
      </c>
      <c r="L32" s="44" t="s">
        <v>84</v>
      </c>
      <c r="M32" s="44" t="s">
        <v>84</v>
      </c>
      <c r="N32" s="44" t="s">
        <v>84</v>
      </c>
      <c r="O32" s="33">
        <f t="shared" si="3"/>
        <v>6</v>
      </c>
      <c r="P32" s="42" t="str">
        <f t="shared" si="1"/>
        <v>F6</v>
      </c>
    </row>
    <row r="33" spans="1:16" s="19" customFormat="1" ht="17.45" customHeight="1">
      <c r="A33" s="24">
        <f>'विद्य्र्थ्याची माहिती'!A33</f>
        <v>24</v>
      </c>
      <c r="B33" s="25">
        <f>'विद्य्र्थ्याची माहिती'!B33</f>
        <v>0</v>
      </c>
      <c r="C33" s="33">
        <f>प्र.भाषा!H33</f>
        <v>0</v>
      </c>
      <c r="D33" s="33">
        <f>'व्दि.or संयुक्त भा'!H33</f>
        <v>0</v>
      </c>
      <c r="E33" s="33">
        <f>'तृ. भाषा'!H33</f>
        <v>0</v>
      </c>
      <c r="F33" s="33">
        <f>गणित!L33</f>
        <v>0</v>
      </c>
      <c r="G33" s="33">
        <f>'विज्ञान '!L33</f>
        <v>0</v>
      </c>
      <c r="H33" s="44">
        <f>NSQF!N33</f>
        <v>33</v>
      </c>
      <c r="I33" s="33">
        <f t="shared" si="2"/>
        <v>33</v>
      </c>
      <c r="J33" s="49">
        <f t="shared" si="0"/>
        <v>5.5</v>
      </c>
      <c r="K33" s="50" t="e">
        <f>RANK(J33,$J$10:$J$139,0)+COUNTIF($J$10:J33,J33)-1</f>
        <v>#REF!</v>
      </c>
      <c r="L33" s="44" t="s">
        <v>84</v>
      </c>
      <c r="M33" s="44" t="s">
        <v>84</v>
      </c>
      <c r="N33" s="44" t="s">
        <v>84</v>
      </c>
      <c r="O33" s="33">
        <f t="shared" si="3"/>
        <v>6</v>
      </c>
      <c r="P33" s="42" t="str">
        <f t="shared" si="1"/>
        <v>F6</v>
      </c>
    </row>
    <row r="34" spans="1:16" s="19" customFormat="1" ht="17.45" customHeight="1">
      <c r="A34" s="24">
        <f>'विद्य्र्थ्याची माहिती'!A34</f>
        <v>25</v>
      </c>
      <c r="B34" s="25">
        <f>'विद्य्र्थ्याची माहिती'!B34</f>
        <v>0</v>
      </c>
      <c r="C34" s="33">
        <f>प्र.भाषा!H34</f>
        <v>0</v>
      </c>
      <c r="D34" s="33">
        <f>'व्दि.or संयुक्त भा'!H34</f>
        <v>0</v>
      </c>
      <c r="E34" s="33">
        <f>'तृ. भाषा'!H34</f>
        <v>0</v>
      </c>
      <c r="F34" s="33">
        <f>गणित!L34</f>
        <v>0</v>
      </c>
      <c r="G34" s="33">
        <f>'विज्ञान '!L34</f>
        <v>0</v>
      </c>
      <c r="H34" s="44">
        <f>NSQF!N34</f>
        <v>33</v>
      </c>
      <c r="I34" s="33">
        <f t="shared" si="2"/>
        <v>33</v>
      </c>
      <c r="J34" s="49">
        <f t="shared" si="0"/>
        <v>5.5</v>
      </c>
      <c r="K34" s="50" t="e">
        <f>RANK(J34,$J$10:$J$139,0)+COUNTIF($J$10:J34,J34)-1</f>
        <v>#REF!</v>
      </c>
      <c r="L34" s="44" t="s">
        <v>84</v>
      </c>
      <c r="M34" s="44" t="s">
        <v>84</v>
      </c>
      <c r="N34" s="44" t="s">
        <v>84</v>
      </c>
      <c r="O34" s="33">
        <f t="shared" si="3"/>
        <v>6</v>
      </c>
      <c r="P34" s="42" t="str">
        <f t="shared" si="1"/>
        <v>F6</v>
      </c>
    </row>
    <row r="35" spans="1:16" s="19" customFormat="1" ht="17.45" customHeight="1">
      <c r="A35" s="24">
        <f>'विद्य्र्थ्याची माहिती'!A35</f>
        <v>26</v>
      </c>
      <c r="B35" s="25">
        <f>'विद्य्र्थ्याची माहिती'!B35</f>
        <v>0</v>
      </c>
      <c r="C35" s="33">
        <f>प्र.भाषा!H35</f>
        <v>0</v>
      </c>
      <c r="D35" s="33">
        <f>'व्दि.or संयुक्त भा'!H35</f>
        <v>0</v>
      </c>
      <c r="E35" s="33">
        <f>'तृ. भाषा'!H35</f>
        <v>0</v>
      </c>
      <c r="F35" s="33">
        <f>गणित!L35</f>
        <v>0</v>
      </c>
      <c r="G35" s="33">
        <f>'विज्ञान '!L35</f>
        <v>0</v>
      </c>
      <c r="H35" s="44">
        <f>NSQF!N35</f>
        <v>34</v>
      </c>
      <c r="I35" s="33">
        <f t="shared" si="2"/>
        <v>34</v>
      </c>
      <c r="J35" s="49">
        <f t="shared" si="0"/>
        <v>5.67</v>
      </c>
      <c r="K35" s="50" t="e">
        <f>RANK(J35,$J$10:$J$139,0)+COUNTIF($J$10:J35,J35)-1</f>
        <v>#REF!</v>
      </c>
      <c r="L35" s="44" t="s">
        <v>84</v>
      </c>
      <c r="M35" s="44" t="s">
        <v>84</v>
      </c>
      <c r="N35" s="44" t="s">
        <v>84</v>
      </c>
      <c r="O35" s="33">
        <f t="shared" si="3"/>
        <v>6</v>
      </c>
      <c r="P35" s="42" t="str">
        <f t="shared" si="1"/>
        <v>F6</v>
      </c>
    </row>
    <row r="36" spans="1:16" s="19" customFormat="1" ht="17.45" customHeight="1">
      <c r="A36" s="24">
        <f>'विद्य्र्थ्याची माहिती'!A36</f>
        <v>27</v>
      </c>
      <c r="B36" s="25">
        <f>'विद्य्र्थ्याची माहिती'!B36</f>
        <v>0</v>
      </c>
      <c r="C36" s="33">
        <f>प्र.भाषा!H36</f>
        <v>0</v>
      </c>
      <c r="D36" s="33">
        <f>'व्दि.or संयुक्त भा'!H36</f>
        <v>0</v>
      </c>
      <c r="E36" s="33">
        <f>'तृ. भाषा'!H36</f>
        <v>0</v>
      </c>
      <c r="F36" s="33">
        <f>गणित!L36</f>
        <v>0</v>
      </c>
      <c r="G36" s="33">
        <f>'विज्ञान '!L36</f>
        <v>0</v>
      </c>
      <c r="H36" s="44">
        <f>NSQF!N36</f>
        <v>34</v>
      </c>
      <c r="I36" s="33">
        <f t="shared" si="2"/>
        <v>34</v>
      </c>
      <c r="J36" s="49">
        <f t="shared" si="0"/>
        <v>5.67</v>
      </c>
      <c r="K36" s="50" t="e">
        <f>RANK(J36,$J$10:$J$139,0)+COUNTIF($J$10:J36,J36)-1</f>
        <v>#REF!</v>
      </c>
      <c r="L36" s="44" t="s">
        <v>84</v>
      </c>
      <c r="M36" s="44" t="s">
        <v>84</v>
      </c>
      <c r="N36" s="44" t="s">
        <v>84</v>
      </c>
      <c r="O36" s="33">
        <f t="shared" si="3"/>
        <v>6</v>
      </c>
      <c r="P36" s="42" t="str">
        <f t="shared" si="1"/>
        <v>F6</v>
      </c>
    </row>
    <row r="37" spans="1:16" s="19" customFormat="1" ht="17.45" customHeight="1">
      <c r="A37" s="24">
        <f>'विद्य्र्थ्याची माहिती'!A37</f>
        <v>28</v>
      </c>
      <c r="B37" s="25">
        <f>'विद्य्र्थ्याची माहिती'!B37</f>
        <v>0</v>
      </c>
      <c r="C37" s="33">
        <f>प्र.भाषा!H37</f>
        <v>0</v>
      </c>
      <c r="D37" s="33">
        <f>'व्दि.or संयुक्त भा'!H37</f>
        <v>0</v>
      </c>
      <c r="E37" s="33">
        <f>'तृ. भाषा'!H37</f>
        <v>0</v>
      </c>
      <c r="F37" s="33">
        <f>गणित!L37</f>
        <v>0</v>
      </c>
      <c r="G37" s="33">
        <f>'विज्ञान '!L37</f>
        <v>0</v>
      </c>
      <c r="H37" s="44">
        <f>NSQF!N37</f>
        <v>34</v>
      </c>
      <c r="I37" s="33">
        <f t="shared" si="2"/>
        <v>34</v>
      </c>
      <c r="J37" s="49">
        <f t="shared" si="0"/>
        <v>5.67</v>
      </c>
      <c r="K37" s="50" t="e">
        <f>RANK(J37,$J$10:$J$139,0)+COUNTIF($J$10:J37,J37)-1</f>
        <v>#REF!</v>
      </c>
      <c r="L37" s="44" t="s">
        <v>84</v>
      </c>
      <c r="M37" s="44" t="s">
        <v>84</v>
      </c>
      <c r="N37" s="44" t="s">
        <v>84</v>
      </c>
      <c r="O37" s="33">
        <f t="shared" si="3"/>
        <v>6</v>
      </c>
      <c r="P37" s="42" t="str">
        <f t="shared" si="1"/>
        <v>F6</v>
      </c>
    </row>
    <row r="38" spans="1:16" s="19" customFormat="1" ht="17.45" customHeight="1">
      <c r="A38" s="24">
        <f>'विद्य्र्थ्याची माहिती'!A38</f>
        <v>29</v>
      </c>
      <c r="B38" s="25">
        <f>'विद्य्र्थ्याची माहिती'!B38</f>
        <v>0</v>
      </c>
      <c r="C38" s="33">
        <f>प्र.भाषा!H38</f>
        <v>0</v>
      </c>
      <c r="D38" s="33">
        <f>'व्दि.or संयुक्त भा'!H38</f>
        <v>0</v>
      </c>
      <c r="E38" s="33">
        <f>'तृ. भाषा'!H38</f>
        <v>0</v>
      </c>
      <c r="F38" s="33">
        <f>गणित!L38</f>
        <v>0</v>
      </c>
      <c r="G38" s="33">
        <f>'विज्ञान '!L38</f>
        <v>0</v>
      </c>
      <c r="H38" s="44">
        <f>NSQF!N38</f>
        <v>35</v>
      </c>
      <c r="I38" s="33">
        <f t="shared" si="2"/>
        <v>35</v>
      </c>
      <c r="J38" s="49">
        <f t="shared" si="0"/>
        <v>5.83</v>
      </c>
      <c r="K38" s="50" t="e">
        <f>RANK(J38,$J$10:$J$139,0)+COUNTIF($J$10:J38,J38)-1</f>
        <v>#REF!</v>
      </c>
      <c r="L38" s="44" t="s">
        <v>84</v>
      </c>
      <c r="M38" s="44" t="s">
        <v>84</v>
      </c>
      <c r="N38" s="44" t="s">
        <v>84</v>
      </c>
      <c r="O38" s="33">
        <f t="shared" si="3"/>
        <v>5</v>
      </c>
      <c r="P38" s="42" t="str">
        <f t="shared" si="1"/>
        <v>F5</v>
      </c>
    </row>
    <row r="39" spans="1:16" s="19" customFormat="1" ht="17.45" customHeight="1">
      <c r="A39" s="24">
        <f>'विद्य्र्थ्याची माहिती'!A39</f>
        <v>30</v>
      </c>
      <c r="B39" s="25">
        <f>'विद्य्र्थ्याची माहिती'!B39</f>
        <v>0</v>
      </c>
      <c r="C39" s="33">
        <f>प्र.भाषा!H39</f>
        <v>0</v>
      </c>
      <c r="D39" s="33">
        <f>'व्दि.or संयुक्त भा'!H39</f>
        <v>0</v>
      </c>
      <c r="E39" s="33">
        <f>'तृ. भाषा'!H39</f>
        <v>0</v>
      </c>
      <c r="F39" s="33">
        <f>गणित!L39</f>
        <v>0</v>
      </c>
      <c r="G39" s="33">
        <f>'विज्ञान '!L39</f>
        <v>0</v>
      </c>
      <c r="H39" s="44">
        <f>NSQF!N39</f>
        <v>35</v>
      </c>
      <c r="I39" s="33">
        <f t="shared" si="2"/>
        <v>35</v>
      </c>
      <c r="J39" s="49">
        <f t="shared" si="0"/>
        <v>5.83</v>
      </c>
      <c r="K39" s="50" t="e">
        <f>RANK(J39,$J$10:$J$139,0)+COUNTIF($J$10:J39,J39)-1</f>
        <v>#REF!</v>
      </c>
      <c r="L39" s="44" t="s">
        <v>84</v>
      </c>
      <c r="M39" s="44" t="s">
        <v>84</v>
      </c>
      <c r="N39" s="44" t="s">
        <v>84</v>
      </c>
      <c r="O39" s="33">
        <f t="shared" si="3"/>
        <v>5</v>
      </c>
      <c r="P39" s="42" t="str">
        <f t="shared" si="1"/>
        <v>F5</v>
      </c>
    </row>
    <row r="40" spans="1:16" s="19" customFormat="1" ht="17.45" customHeight="1">
      <c r="A40" s="24">
        <f>'विद्य्र्थ्याची माहिती'!A40</f>
        <v>31</v>
      </c>
      <c r="B40" s="25">
        <f>'विद्य्र्थ्याची माहिती'!B40</f>
        <v>0</v>
      </c>
      <c r="C40" s="33">
        <f>प्र.भाषा!H40</f>
        <v>0</v>
      </c>
      <c r="D40" s="33">
        <f>'व्दि.or संयुक्त भा'!H40</f>
        <v>0</v>
      </c>
      <c r="E40" s="33">
        <f>'तृ. भाषा'!H40</f>
        <v>0</v>
      </c>
      <c r="F40" s="33">
        <f>गणित!L40</f>
        <v>0</v>
      </c>
      <c r="G40" s="33">
        <f>'विज्ञान '!L40</f>
        <v>0</v>
      </c>
      <c r="H40" s="44">
        <f>NSQF!N40</f>
        <v>35</v>
      </c>
      <c r="I40" s="33">
        <f t="shared" si="2"/>
        <v>35</v>
      </c>
      <c r="J40" s="49">
        <f t="shared" si="0"/>
        <v>5.83</v>
      </c>
      <c r="K40" s="50" t="e">
        <f>RANK(J40,$J$10:$J$139,0)+COUNTIF($J$10:J40,J40)-1</f>
        <v>#REF!</v>
      </c>
      <c r="L40" s="44" t="s">
        <v>84</v>
      </c>
      <c r="M40" s="44" t="s">
        <v>84</v>
      </c>
      <c r="N40" s="44" t="s">
        <v>84</v>
      </c>
      <c r="O40" s="33">
        <f t="shared" si="3"/>
        <v>5</v>
      </c>
      <c r="P40" s="42" t="str">
        <f t="shared" si="1"/>
        <v>F5</v>
      </c>
    </row>
    <row r="41" spans="1:16" s="19" customFormat="1" ht="17.45" customHeight="1">
      <c r="A41" s="24">
        <f>'विद्य्र्थ्याची माहिती'!A41</f>
        <v>32</v>
      </c>
      <c r="B41" s="25">
        <f>'विद्य्र्थ्याची माहिती'!B41</f>
        <v>0</v>
      </c>
      <c r="C41" s="33">
        <f>प्र.भाषा!H41</f>
        <v>0</v>
      </c>
      <c r="D41" s="33">
        <f>'व्दि.or संयुक्त भा'!H41</f>
        <v>0</v>
      </c>
      <c r="E41" s="33">
        <f>'तृ. भाषा'!H41</f>
        <v>0</v>
      </c>
      <c r="F41" s="33">
        <f>गणित!L41</f>
        <v>0</v>
      </c>
      <c r="G41" s="33">
        <f>'विज्ञान '!L41</f>
        <v>0</v>
      </c>
      <c r="H41" s="44">
        <f>NSQF!N41</f>
        <v>36</v>
      </c>
      <c r="I41" s="33">
        <f t="shared" si="2"/>
        <v>36</v>
      </c>
      <c r="J41" s="49">
        <f t="shared" si="0"/>
        <v>6</v>
      </c>
      <c r="K41" s="50" t="e">
        <f>RANK(J41,$J$10:$J$139,0)+COUNTIF($J$10:J41,J41)-1</f>
        <v>#REF!</v>
      </c>
      <c r="L41" s="44" t="s">
        <v>84</v>
      </c>
      <c r="M41" s="44" t="s">
        <v>84</v>
      </c>
      <c r="N41" s="44" t="s">
        <v>84</v>
      </c>
      <c r="O41" s="33">
        <f t="shared" si="3"/>
        <v>5</v>
      </c>
      <c r="P41" s="42" t="str">
        <f t="shared" si="1"/>
        <v>F5</v>
      </c>
    </row>
    <row r="42" spans="1:16" s="19" customFormat="1" ht="17.45" customHeight="1">
      <c r="A42" s="24">
        <f>'विद्य्र्थ्याची माहिती'!A42</f>
        <v>33</v>
      </c>
      <c r="B42" s="25">
        <f>'विद्य्र्थ्याची माहिती'!B42</f>
        <v>0</v>
      </c>
      <c r="C42" s="33">
        <f>प्र.भाषा!H42</f>
        <v>0</v>
      </c>
      <c r="D42" s="33">
        <f>'व्दि.or संयुक्त भा'!H42</f>
        <v>0</v>
      </c>
      <c r="E42" s="33">
        <f>'तृ. भाषा'!H42</f>
        <v>0</v>
      </c>
      <c r="F42" s="33">
        <f>गणित!L42</f>
        <v>0</v>
      </c>
      <c r="G42" s="33">
        <f>'विज्ञान '!L42</f>
        <v>0</v>
      </c>
      <c r="H42" s="44">
        <f>NSQF!N42</f>
        <v>36</v>
      </c>
      <c r="I42" s="33">
        <f t="shared" si="2"/>
        <v>36</v>
      </c>
      <c r="J42" s="49">
        <f t="shared" si="0"/>
        <v>6</v>
      </c>
      <c r="K42" s="50" t="e">
        <f>RANK(J42,$J$10:$J$139,0)+COUNTIF($J$10:J42,J42)-1</f>
        <v>#REF!</v>
      </c>
      <c r="L42" s="44" t="s">
        <v>84</v>
      </c>
      <c r="M42" s="44" t="s">
        <v>84</v>
      </c>
      <c r="N42" s="44" t="s">
        <v>84</v>
      </c>
      <c r="O42" s="33">
        <f t="shared" si="3"/>
        <v>5</v>
      </c>
      <c r="P42" s="42" t="str">
        <f t="shared" si="1"/>
        <v>F5</v>
      </c>
    </row>
    <row r="43" spans="1:16" s="19" customFormat="1" ht="17.45" customHeight="1">
      <c r="A43" s="24">
        <f>'विद्य्र्थ्याची माहिती'!A43</f>
        <v>34</v>
      </c>
      <c r="B43" s="25">
        <f>'विद्य्र्थ्याची माहिती'!B43</f>
        <v>0</v>
      </c>
      <c r="C43" s="33">
        <f>प्र.भाषा!H43</f>
        <v>0</v>
      </c>
      <c r="D43" s="33">
        <f>'व्दि.or संयुक्त भा'!H43</f>
        <v>0</v>
      </c>
      <c r="E43" s="33">
        <f>'तृ. भाषा'!H43</f>
        <v>0</v>
      </c>
      <c r="F43" s="33">
        <f>गणित!L43</f>
        <v>0</v>
      </c>
      <c r="G43" s="33">
        <f>'विज्ञान '!L43</f>
        <v>0</v>
      </c>
      <c r="H43" s="44">
        <f>NSQF!N43</f>
        <v>37</v>
      </c>
      <c r="I43" s="33">
        <f t="shared" ref="I43:I106" si="4">SUM(C43:H43)</f>
        <v>37</v>
      </c>
      <c r="J43" s="49">
        <f t="shared" si="0"/>
        <v>6.17</v>
      </c>
      <c r="K43" s="50" t="e">
        <f>RANK(J43,$J$10:$J$139,0)+COUNTIF($J$10:J43,J43)-1</f>
        <v>#REF!</v>
      </c>
      <c r="L43" s="44" t="s">
        <v>84</v>
      </c>
      <c r="M43" s="44" t="s">
        <v>84</v>
      </c>
      <c r="N43" s="44" t="s">
        <v>84</v>
      </c>
      <c r="O43" s="33">
        <f t="shared" si="3"/>
        <v>5</v>
      </c>
      <c r="P43" s="42" t="str">
        <f t="shared" si="1"/>
        <v>F5</v>
      </c>
    </row>
    <row r="44" spans="1:16" s="19" customFormat="1" ht="17.45" customHeight="1">
      <c r="A44" s="24">
        <f>'विद्य्र्थ्याची माहिती'!A44</f>
        <v>35</v>
      </c>
      <c r="B44" s="25">
        <f>'विद्य्र्थ्याची माहिती'!B44</f>
        <v>0</v>
      </c>
      <c r="C44" s="33">
        <f>प्र.भाषा!H44</f>
        <v>0</v>
      </c>
      <c r="D44" s="33">
        <f>'व्दि.or संयुक्त भा'!H44</f>
        <v>0</v>
      </c>
      <c r="E44" s="33">
        <f>'तृ. भाषा'!H44</f>
        <v>0</v>
      </c>
      <c r="F44" s="33">
        <f>गणित!L44</f>
        <v>0</v>
      </c>
      <c r="G44" s="33">
        <f>'विज्ञान '!L44</f>
        <v>0</v>
      </c>
      <c r="H44" s="44">
        <f>NSQF!N44</f>
        <v>37</v>
      </c>
      <c r="I44" s="33">
        <f t="shared" si="4"/>
        <v>37</v>
      </c>
      <c r="J44" s="49">
        <f t="shared" si="0"/>
        <v>6.17</v>
      </c>
      <c r="K44" s="50" t="e">
        <f>RANK(J44,$J$10:$J$139,0)+COUNTIF($J$10:J44,J44)-1</f>
        <v>#REF!</v>
      </c>
      <c r="L44" s="44" t="s">
        <v>84</v>
      </c>
      <c r="M44" s="44" t="s">
        <v>84</v>
      </c>
      <c r="N44" s="44" t="s">
        <v>84</v>
      </c>
      <c r="O44" s="33">
        <f t="shared" si="3"/>
        <v>5</v>
      </c>
      <c r="P44" s="42" t="str">
        <f t="shared" si="1"/>
        <v>F5</v>
      </c>
    </row>
    <row r="45" spans="1:16" s="19" customFormat="1" ht="17.45" customHeight="1">
      <c r="A45" s="24">
        <f>'विद्य्र्थ्याची माहिती'!A45</f>
        <v>36</v>
      </c>
      <c r="B45" s="25">
        <f>'विद्य्र्थ्याची माहिती'!B45</f>
        <v>0</v>
      </c>
      <c r="C45" s="33">
        <f>प्र.भाषा!H45</f>
        <v>0</v>
      </c>
      <c r="D45" s="33">
        <f>'व्दि.or संयुक्त भा'!H45</f>
        <v>0</v>
      </c>
      <c r="E45" s="33">
        <f>'तृ. भाषा'!H45</f>
        <v>0</v>
      </c>
      <c r="F45" s="33">
        <f>गणित!L45</f>
        <v>0</v>
      </c>
      <c r="G45" s="33">
        <f>'विज्ञान '!L45</f>
        <v>0</v>
      </c>
      <c r="H45" s="44">
        <f>NSQF!N45</f>
        <v>37</v>
      </c>
      <c r="I45" s="33">
        <f t="shared" si="4"/>
        <v>37</v>
      </c>
      <c r="J45" s="49">
        <f t="shared" si="0"/>
        <v>6.17</v>
      </c>
      <c r="K45" s="50" t="e">
        <f>RANK(J45,$J$10:$J$139,0)+COUNTIF($J$10:J45,J45)-1</f>
        <v>#REF!</v>
      </c>
      <c r="L45" s="44" t="s">
        <v>84</v>
      </c>
      <c r="M45" s="44" t="s">
        <v>84</v>
      </c>
      <c r="N45" s="44" t="s">
        <v>84</v>
      </c>
      <c r="O45" s="33">
        <f t="shared" si="3"/>
        <v>5</v>
      </c>
      <c r="P45" s="42" t="str">
        <f t="shared" si="1"/>
        <v>F5</v>
      </c>
    </row>
    <row r="46" spans="1:16" s="19" customFormat="1" ht="17.45" customHeight="1">
      <c r="A46" s="24">
        <f>'विद्य्र्थ्याची माहिती'!A46</f>
        <v>37</v>
      </c>
      <c r="B46" s="25">
        <f>'विद्य्र्थ्याची माहिती'!B46</f>
        <v>0</v>
      </c>
      <c r="C46" s="33">
        <f>प्र.भाषा!H46</f>
        <v>0</v>
      </c>
      <c r="D46" s="33">
        <f>'व्दि.or संयुक्त भा'!H46</f>
        <v>0</v>
      </c>
      <c r="E46" s="33">
        <f>'तृ. भाषा'!H46</f>
        <v>0</v>
      </c>
      <c r="F46" s="33">
        <f>गणित!L46</f>
        <v>0</v>
      </c>
      <c r="G46" s="33">
        <f>'विज्ञान '!L46</f>
        <v>0</v>
      </c>
      <c r="H46" s="44">
        <f>NSQF!N46</f>
        <v>38</v>
      </c>
      <c r="I46" s="33">
        <f t="shared" si="4"/>
        <v>38</v>
      </c>
      <c r="J46" s="49">
        <f t="shared" si="0"/>
        <v>6.33</v>
      </c>
      <c r="K46" s="50" t="e">
        <f>RANK(J46,$J$10:$J$139,0)+COUNTIF($J$10:J46,J46)-1</f>
        <v>#REF!</v>
      </c>
      <c r="L46" s="44" t="s">
        <v>84</v>
      </c>
      <c r="M46" s="44" t="s">
        <v>84</v>
      </c>
      <c r="N46" s="44" t="s">
        <v>84</v>
      </c>
      <c r="O46" s="33">
        <f t="shared" si="3"/>
        <v>5</v>
      </c>
      <c r="P46" s="42" t="str">
        <f t="shared" si="1"/>
        <v>F5</v>
      </c>
    </row>
    <row r="47" spans="1:16" s="19" customFormat="1" ht="17.45" customHeight="1">
      <c r="A47" s="24">
        <f>'विद्य्र्थ्याची माहिती'!A47</f>
        <v>38</v>
      </c>
      <c r="B47" s="25">
        <f>'विद्य्र्थ्याची माहिती'!B47</f>
        <v>0</v>
      </c>
      <c r="C47" s="33">
        <f>प्र.भाषा!H47</f>
        <v>0</v>
      </c>
      <c r="D47" s="33">
        <f>'व्दि.or संयुक्त भा'!H47</f>
        <v>0</v>
      </c>
      <c r="E47" s="33">
        <f>'तृ. भाषा'!H47</f>
        <v>0</v>
      </c>
      <c r="F47" s="33">
        <f>गणित!L47</f>
        <v>0</v>
      </c>
      <c r="G47" s="33">
        <f>'विज्ञान '!L47</f>
        <v>0</v>
      </c>
      <c r="H47" s="44">
        <f>NSQF!N47</f>
        <v>38</v>
      </c>
      <c r="I47" s="33">
        <f t="shared" si="4"/>
        <v>38</v>
      </c>
      <c r="J47" s="49">
        <f t="shared" si="0"/>
        <v>6.33</v>
      </c>
      <c r="K47" s="50" t="e">
        <f>RANK(J47,$J$10:$J$139,0)+COUNTIF($J$10:J47,J47)-1</f>
        <v>#REF!</v>
      </c>
      <c r="L47" s="44" t="s">
        <v>84</v>
      </c>
      <c r="M47" s="44" t="s">
        <v>84</v>
      </c>
      <c r="N47" s="44" t="s">
        <v>84</v>
      </c>
      <c r="O47" s="33">
        <f t="shared" si="3"/>
        <v>5</v>
      </c>
      <c r="P47" s="42" t="str">
        <f t="shared" si="1"/>
        <v>F5</v>
      </c>
    </row>
    <row r="48" spans="1:16" s="19" customFormat="1" ht="17.45" customHeight="1">
      <c r="A48" s="24">
        <f>'विद्य्र्थ्याची माहिती'!A48</f>
        <v>39</v>
      </c>
      <c r="B48" s="25">
        <f>'विद्य्र्थ्याची माहिती'!B48</f>
        <v>0</v>
      </c>
      <c r="C48" s="33">
        <f>प्र.भाषा!H48</f>
        <v>0</v>
      </c>
      <c r="D48" s="33">
        <f>'व्दि.or संयुक्त भा'!H48</f>
        <v>0</v>
      </c>
      <c r="E48" s="33">
        <f>'तृ. भाषा'!H48</f>
        <v>0</v>
      </c>
      <c r="F48" s="33">
        <f>गणित!L48</f>
        <v>0</v>
      </c>
      <c r="G48" s="33">
        <f>'विज्ञान '!L48</f>
        <v>0</v>
      </c>
      <c r="H48" s="44">
        <f>NSQF!N48</f>
        <v>38</v>
      </c>
      <c r="I48" s="33">
        <f t="shared" si="4"/>
        <v>38</v>
      </c>
      <c r="J48" s="49">
        <f t="shared" si="0"/>
        <v>6.33</v>
      </c>
      <c r="K48" s="50" t="e">
        <f>RANK(J48,$J$10:$J$139,0)+COUNTIF($J$10:J48,J48)-1</f>
        <v>#REF!</v>
      </c>
      <c r="L48" s="44" t="s">
        <v>84</v>
      </c>
      <c r="M48" s="44" t="s">
        <v>84</v>
      </c>
      <c r="N48" s="44" t="s">
        <v>84</v>
      </c>
      <c r="O48" s="33">
        <f t="shared" si="3"/>
        <v>5</v>
      </c>
      <c r="P48" s="42" t="str">
        <f t="shared" si="1"/>
        <v>F5</v>
      </c>
    </row>
    <row r="49" spans="1:16" s="19" customFormat="1" ht="17.45" customHeight="1">
      <c r="A49" s="24">
        <f>'विद्य्र्थ्याची माहिती'!A49</f>
        <v>40</v>
      </c>
      <c r="B49" s="25">
        <f>'विद्य्र्थ्याची माहिती'!B49</f>
        <v>0</v>
      </c>
      <c r="C49" s="33">
        <f>प्र.भाषा!H49</f>
        <v>0</v>
      </c>
      <c r="D49" s="33">
        <f>'व्दि.or संयुक्त भा'!H49</f>
        <v>0</v>
      </c>
      <c r="E49" s="33">
        <f>'तृ. भाषा'!H49</f>
        <v>0</v>
      </c>
      <c r="F49" s="33">
        <f>गणित!L49</f>
        <v>0</v>
      </c>
      <c r="G49" s="33">
        <f>'विज्ञान '!L49</f>
        <v>0</v>
      </c>
      <c r="H49" s="44">
        <f>NSQF!N49</f>
        <v>39</v>
      </c>
      <c r="I49" s="33">
        <f t="shared" si="4"/>
        <v>39</v>
      </c>
      <c r="J49" s="49">
        <f t="shared" si="0"/>
        <v>6.5</v>
      </c>
      <c r="K49" s="50" t="e">
        <f>RANK(J49,$J$10:$J$139,0)+COUNTIF($J$10:J49,J49)-1</f>
        <v>#REF!</v>
      </c>
      <c r="L49" s="44" t="s">
        <v>84</v>
      </c>
      <c r="M49" s="44" t="s">
        <v>84</v>
      </c>
      <c r="N49" s="44" t="s">
        <v>84</v>
      </c>
      <c r="O49" s="33">
        <f t="shared" si="3"/>
        <v>5</v>
      </c>
      <c r="P49" s="42" t="str">
        <f t="shared" si="1"/>
        <v>F5</v>
      </c>
    </row>
    <row r="50" spans="1:16" s="19" customFormat="1" ht="17.45" customHeight="1">
      <c r="A50" s="24">
        <f>'विद्य्र्थ्याची माहिती'!A50</f>
        <v>41</v>
      </c>
      <c r="B50" s="25">
        <f>'विद्य्र्थ्याची माहिती'!B50</f>
        <v>0</v>
      </c>
      <c r="C50" s="33">
        <f>प्र.भाषा!H50</f>
        <v>0</v>
      </c>
      <c r="D50" s="33">
        <f>'व्दि.or संयुक्त भा'!H50</f>
        <v>0</v>
      </c>
      <c r="E50" s="33">
        <f>'तृ. भाषा'!H50</f>
        <v>0</v>
      </c>
      <c r="F50" s="33">
        <f>गणित!L50</f>
        <v>0</v>
      </c>
      <c r="G50" s="33">
        <f>'विज्ञान '!L50</f>
        <v>0</v>
      </c>
      <c r="H50" s="44">
        <f>NSQF!N50</f>
        <v>39</v>
      </c>
      <c r="I50" s="33">
        <f t="shared" si="4"/>
        <v>39</v>
      </c>
      <c r="J50" s="49">
        <f t="shared" si="0"/>
        <v>6.5</v>
      </c>
      <c r="K50" s="50" t="e">
        <f>RANK(J50,$J$10:$J$139,0)+COUNTIF($J$10:J50,J50)-1</f>
        <v>#REF!</v>
      </c>
      <c r="L50" s="44" t="s">
        <v>84</v>
      </c>
      <c r="M50" s="44" t="s">
        <v>84</v>
      </c>
      <c r="N50" s="44" t="s">
        <v>84</v>
      </c>
      <c r="O50" s="33">
        <f t="shared" si="3"/>
        <v>5</v>
      </c>
      <c r="P50" s="42" t="str">
        <f t="shared" si="1"/>
        <v>F5</v>
      </c>
    </row>
    <row r="51" spans="1:16" s="19" customFormat="1" ht="17.45" customHeight="1">
      <c r="A51" s="24">
        <f>'विद्य्र्थ्याची माहिती'!A51</f>
        <v>42</v>
      </c>
      <c r="B51" s="25">
        <f>'विद्य्र्थ्याची माहिती'!B51</f>
        <v>0</v>
      </c>
      <c r="C51" s="33">
        <f>प्र.भाषा!H51</f>
        <v>0</v>
      </c>
      <c r="D51" s="33">
        <f>'व्दि.or संयुक्त भा'!H51</f>
        <v>0</v>
      </c>
      <c r="E51" s="33">
        <f>'तृ. भाषा'!H51</f>
        <v>0</v>
      </c>
      <c r="F51" s="33">
        <f>गणित!L51</f>
        <v>0</v>
      </c>
      <c r="G51" s="33">
        <f>'विज्ञान '!L51</f>
        <v>0</v>
      </c>
      <c r="H51" s="44">
        <f>NSQF!N51</f>
        <v>40</v>
      </c>
      <c r="I51" s="33">
        <f t="shared" si="4"/>
        <v>40</v>
      </c>
      <c r="J51" s="49">
        <f t="shared" si="0"/>
        <v>6.67</v>
      </c>
      <c r="K51" s="50" t="e">
        <f>RANK(J51,$J$10:$J$139,0)+COUNTIF($J$10:J51,J51)-1</f>
        <v>#REF!</v>
      </c>
      <c r="L51" s="44" t="s">
        <v>84</v>
      </c>
      <c r="M51" s="44" t="s">
        <v>84</v>
      </c>
      <c r="N51" s="44" t="s">
        <v>84</v>
      </c>
      <c r="O51" s="33">
        <f t="shared" si="3"/>
        <v>5</v>
      </c>
      <c r="P51" s="42" t="str">
        <f t="shared" si="1"/>
        <v>F5</v>
      </c>
    </row>
    <row r="52" spans="1:16" s="19" customFormat="1" ht="17.45" customHeight="1">
      <c r="A52" s="24">
        <f>'विद्य्र्थ्याची माहिती'!A52</f>
        <v>43</v>
      </c>
      <c r="B52" s="25">
        <f>'विद्य्र्थ्याची माहिती'!B52</f>
        <v>0</v>
      </c>
      <c r="C52" s="33">
        <f>प्र.भाषा!H52</f>
        <v>0</v>
      </c>
      <c r="D52" s="33">
        <f>'व्दि.or संयुक्त भा'!H52</f>
        <v>0</v>
      </c>
      <c r="E52" s="33">
        <f>'तृ. भाषा'!H52</f>
        <v>0</v>
      </c>
      <c r="F52" s="33">
        <f>गणित!L52</f>
        <v>0</v>
      </c>
      <c r="G52" s="33">
        <f>'विज्ञान '!L52</f>
        <v>0</v>
      </c>
      <c r="H52" s="44">
        <f>NSQF!N52</f>
        <v>40</v>
      </c>
      <c r="I52" s="33">
        <f t="shared" si="4"/>
        <v>40</v>
      </c>
      <c r="J52" s="49">
        <f t="shared" si="0"/>
        <v>6.67</v>
      </c>
      <c r="K52" s="50" t="e">
        <f>RANK(J52,$J$10:$J$139,0)+COUNTIF($J$10:J52,J52)-1</f>
        <v>#REF!</v>
      </c>
      <c r="L52" s="44" t="s">
        <v>84</v>
      </c>
      <c r="M52" s="44" t="s">
        <v>84</v>
      </c>
      <c r="N52" s="44" t="s">
        <v>84</v>
      </c>
      <c r="O52" s="33">
        <f t="shared" si="3"/>
        <v>5</v>
      </c>
      <c r="P52" s="42" t="str">
        <f t="shared" si="1"/>
        <v>F5</v>
      </c>
    </row>
    <row r="53" spans="1:16" s="19" customFormat="1" ht="17.45" customHeight="1">
      <c r="A53" s="24">
        <f>'विद्य्र्थ्याची माहिती'!A53</f>
        <v>44</v>
      </c>
      <c r="B53" s="25">
        <f>'विद्य्र्थ्याची माहिती'!B53</f>
        <v>0</v>
      </c>
      <c r="C53" s="33">
        <f>प्र.भाषा!H53</f>
        <v>0</v>
      </c>
      <c r="D53" s="33">
        <f>'व्दि.or संयुक्त भा'!H53</f>
        <v>0</v>
      </c>
      <c r="E53" s="33">
        <f>'तृ. भाषा'!H53</f>
        <v>0</v>
      </c>
      <c r="F53" s="33">
        <f>गणित!L53</f>
        <v>0</v>
      </c>
      <c r="G53" s="33">
        <f>'विज्ञान '!L53</f>
        <v>0</v>
      </c>
      <c r="H53" s="44">
        <f>NSQF!N53</f>
        <v>40</v>
      </c>
      <c r="I53" s="33">
        <f t="shared" si="4"/>
        <v>40</v>
      </c>
      <c r="J53" s="49">
        <f t="shared" si="0"/>
        <v>6.67</v>
      </c>
      <c r="K53" s="50" t="e">
        <f>RANK(J53,$J$10:$J$139,0)+COUNTIF($J$10:J53,J53)-1</f>
        <v>#REF!</v>
      </c>
      <c r="L53" s="44" t="s">
        <v>84</v>
      </c>
      <c r="M53" s="44" t="s">
        <v>84</v>
      </c>
      <c r="N53" s="44" t="s">
        <v>84</v>
      </c>
      <c r="O53" s="33">
        <f t="shared" si="3"/>
        <v>5</v>
      </c>
      <c r="P53" s="42" t="str">
        <f t="shared" si="1"/>
        <v>F5</v>
      </c>
    </row>
    <row r="54" spans="1:16" s="19" customFormat="1" ht="17.45" customHeight="1">
      <c r="A54" s="24">
        <f>'विद्य्र्थ्याची माहिती'!A54</f>
        <v>45</v>
      </c>
      <c r="B54" s="25">
        <f>'विद्य्र्थ्याची माहिती'!B54</f>
        <v>0</v>
      </c>
      <c r="C54" s="33">
        <f>प्र.भाषा!H54</f>
        <v>0</v>
      </c>
      <c r="D54" s="33">
        <f>'व्दि.or संयुक्त भा'!H54</f>
        <v>0</v>
      </c>
      <c r="E54" s="33">
        <f>'तृ. भाषा'!H54</f>
        <v>0</v>
      </c>
      <c r="F54" s="33">
        <f>गणित!L54</f>
        <v>0</v>
      </c>
      <c r="G54" s="33">
        <f>'विज्ञान '!L54</f>
        <v>0</v>
      </c>
      <c r="H54" s="44">
        <f>NSQF!N54</f>
        <v>41</v>
      </c>
      <c r="I54" s="33">
        <f t="shared" si="4"/>
        <v>41</v>
      </c>
      <c r="J54" s="49">
        <f t="shared" si="0"/>
        <v>6.83</v>
      </c>
      <c r="K54" s="50" t="e">
        <f>RANK(J54,$J$10:$J$139,0)+COUNTIF($J$10:J54,J54)-1</f>
        <v>#REF!</v>
      </c>
      <c r="L54" s="44" t="s">
        <v>84</v>
      </c>
      <c r="M54" s="44" t="s">
        <v>84</v>
      </c>
      <c r="N54" s="44" t="s">
        <v>84</v>
      </c>
      <c r="O54" s="33">
        <f t="shared" si="3"/>
        <v>5</v>
      </c>
      <c r="P54" s="42" t="str">
        <f t="shared" si="1"/>
        <v>F5</v>
      </c>
    </row>
    <row r="55" spans="1:16" s="19" customFormat="1" ht="17.45" customHeight="1">
      <c r="A55" s="24">
        <f>'विद्य्र्थ्याची माहिती'!A55</f>
        <v>46</v>
      </c>
      <c r="B55" s="25">
        <f>'विद्य्र्थ्याची माहिती'!B55</f>
        <v>0</v>
      </c>
      <c r="C55" s="33">
        <f>प्र.भाषा!H55</f>
        <v>0</v>
      </c>
      <c r="D55" s="33">
        <f>'व्दि.or संयुक्त भा'!H55</f>
        <v>0</v>
      </c>
      <c r="E55" s="33">
        <f>'तृ. भाषा'!H55</f>
        <v>0</v>
      </c>
      <c r="F55" s="33">
        <f>गणित!L55</f>
        <v>0</v>
      </c>
      <c r="G55" s="33">
        <f>'विज्ञान '!L55</f>
        <v>0</v>
      </c>
      <c r="H55" s="44">
        <f>NSQF!N55</f>
        <v>41</v>
      </c>
      <c r="I55" s="33">
        <f t="shared" si="4"/>
        <v>41</v>
      </c>
      <c r="J55" s="49">
        <f t="shared" si="0"/>
        <v>6.83</v>
      </c>
      <c r="K55" s="50" t="e">
        <f>RANK(J55,$J$10:$J$139,0)+COUNTIF($J$10:J55,J55)-1</f>
        <v>#REF!</v>
      </c>
      <c r="L55" s="44" t="s">
        <v>84</v>
      </c>
      <c r="M55" s="44" t="s">
        <v>84</v>
      </c>
      <c r="N55" s="44" t="s">
        <v>84</v>
      </c>
      <c r="O55" s="33">
        <f t="shared" si="3"/>
        <v>5</v>
      </c>
      <c r="P55" s="42" t="str">
        <f t="shared" si="1"/>
        <v>F5</v>
      </c>
    </row>
    <row r="56" spans="1:16" s="19" customFormat="1" ht="17.45" customHeight="1">
      <c r="A56" s="24">
        <f>'विद्य्र्थ्याची माहिती'!A56</f>
        <v>47</v>
      </c>
      <c r="B56" s="25">
        <f>'विद्य्र्थ्याची माहिती'!B56</f>
        <v>0</v>
      </c>
      <c r="C56" s="33">
        <f>प्र.भाषा!H56</f>
        <v>0</v>
      </c>
      <c r="D56" s="33">
        <f>'व्दि.or संयुक्त भा'!H56</f>
        <v>0</v>
      </c>
      <c r="E56" s="33">
        <f>'तृ. भाषा'!H56</f>
        <v>0</v>
      </c>
      <c r="F56" s="33">
        <f>गणित!L56</f>
        <v>0</v>
      </c>
      <c r="G56" s="33">
        <f>'विज्ञान '!L56</f>
        <v>0</v>
      </c>
      <c r="H56" s="44">
        <f>NSQF!N56</f>
        <v>41</v>
      </c>
      <c r="I56" s="33">
        <f t="shared" si="4"/>
        <v>41</v>
      </c>
      <c r="J56" s="49">
        <f t="shared" si="0"/>
        <v>6.83</v>
      </c>
      <c r="K56" s="50" t="e">
        <f>RANK(J56,$J$10:$J$139,0)+COUNTIF($J$10:J56,J56)-1</f>
        <v>#REF!</v>
      </c>
      <c r="L56" s="44" t="s">
        <v>84</v>
      </c>
      <c r="M56" s="44" t="s">
        <v>84</v>
      </c>
      <c r="N56" s="44" t="s">
        <v>84</v>
      </c>
      <c r="O56" s="33">
        <f t="shared" si="3"/>
        <v>5</v>
      </c>
      <c r="P56" s="42" t="str">
        <f t="shared" si="1"/>
        <v>F5</v>
      </c>
    </row>
    <row r="57" spans="1:16" s="19" customFormat="1" ht="17.45" customHeight="1">
      <c r="A57" s="24">
        <f>'विद्य्र्थ्याची माहिती'!A57</f>
        <v>48</v>
      </c>
      <c r="B57" s="25">
        <f>'विद्य्र्थ्याची माहिती'!B57</f>
        <v>0</v>
      </c>
      <c r="C57" s="33">
        <f>प्र.भाषा!H57</f>
        <v>0</v>
      </c>
      <c r="D57" s="33">
        <f>'व्दि.or संयुक्त भा'!H57</f>
        <v>0</v>
      </c>
      <c r="E57" s="33">
        <f>'तृ. भाषा'!H57</f>
        <v>0</v>
      </c>
      <c r="F57" s="33">
        <f>गणित!L57</f>
        <v>0</v>
      </c>
      <c r="G57" s="33">
        <f>'विज्ञान '!L57</f>
        <v>0</v>
      </c>
      <c r="H57" s="44">
        <f>NSQF!N57</f>
        <v>42</v>
      </c>
      <c r="I57" s="33">
        <f t="shared" si="4"/>
        <v>42</v>
      </c>
      <c r="J57" s="49">
        <f t="shared" si="0"/>
        <v>7</v>
      </c>
      <c r="K57" s="50" t="e">
        <f>RANK(J57,$J$10:$J$139,0)+COUNTIF($J$10:J57,J57)-1</f>
        <v>#REF!</v>
      </c>
      <c r="L57" s="44" t="s">
        <v>84</v>
      </c>
      <c r="M57" s="44" t="s">
        <v>84</v>
      </c>
      <c r="N57" s="44" t="s">
        <v>84</v>
      </c>
      <c r="O57" s="33">
        <f t="shared" si="3"/>
        <v>5</v>
      </c>
      <c r="P57" s="42" t="str">
        <f t="shared" si="1"/>
        <v>F5</v>
      </c>
    </row>
    <row r="58" spans="1:16" s="19" customFormat="1" ht="17.45" customHeight="1">
      <c r="A58" s="24">
        <f>'विद्य्र्थ्याची माहिती'!A58</f>
        <v>49</v>
      </c>
      <c r="B58" s="25">
        <f>'विद्य्र्थ्याची माहिती'!B58</f>
        <v>0</v>
      </c>
      <c r="C58" s="33">
        <f>प्र.भाषा!H58</f>
        <v>0</v>
      </c>
      <c r="D58" s="33">
        <f>'व्दि.or संयुक्त भा'!H58</f>
        <v>0</v>
      </c>
      <c r="E58" s="33">
        <f>'तृ. भाषा'!H58</f>
        <v>0</v>
      </c>
      <c r="F58" s="33">
        <f>गणित!L58</f>
        <v>0</v>
      </c>
      <c r="G58" s="33">
        <f>'विज्ञान '!L58</f>
        <v>0</v>
      </c>
      <c r="H58" s="44">
        <f>NSQF!N58</f>
        <v>42</v>
      </c>
      <c r="I58" s="33">
        <f t="shared" si="4"/>
        <v>42</v>
      </c>
      <c r="J58" s="49">
        <f t="shared" si="0"/>
        <v>7</v>
      </c>
      <c r="K58" s="50" t="e">
        <f>RANK(J58,$J$10:$J$139,0)+COUNTIF($J$10:J58,J58)-1</f>
        <v>#REF!</v>
      </c>
      <c r="L58" s="44" t="s">
        <v>84</v>
      </c>
      <c r="M58" s="44" t="s">
        <v>84</v>
      </c>
      <c r="N58" s="44" t="s">
        <v>84</v>
      </c>
      <c r="O58" s="33">
        <f t="shared" si="3"/>
        <v>5</v>
      </c>
      <c r="P58" s="42" t="str">
        <f t="shared" si="1"/>
        <v>F5</v>
      </c>
    </row>
    <row r="59" spans="1:16" s="19" customFormat="1" ht="17.45" customHeight="1">
      <c r="A59" s="24">
        <f>'विद्य्र्थ्याची माहिती'!A59</f>
        <v>50</v>
      </c>
      <c r="B59" s="25">
        <f>'विद्य्र्थ्याची माहिती'!B59</f>
        <v>0</v>
      </c>
      <c r="C59" s="33">
        <f>प्र.भाषा!H59</f>
        <v>0</v>
      </c>
      <c r="D59" s="33">
        <f>'व्दि.or संयुक्त भा'!H59</f>
        <v>0</v>
      </c>
      <c r="E59" s="33">
        <f>'तृ. भाषा'!H59</f>
        <v>0</v>
      </c>
      <c r="F59" s="33">
        <f>गणित!L59</f>
        <v>0</v>
      </c>
      <c r="G59" s="33">
        <f>'विज्ञान '!L59</f>
        <v>0</v>
      </c>
      <c r="H59" s="44">
        <f>NSQF!N59</f>
        <v>43</v>
      </c>
      <c r="I59" s="33">
        <f t="shared" si="4"/>
        <v>43</v>
      </c>
      <c r="J59" s="49">
        <f t="shared" si="0"/>
        <v>7.17</v>
      </c>
      <c r="K59" s="50" t="e">
        <f>RANK(J59,$J$10:$J$139,0)+COUNTIF($J$10:J59,J59)-1</f>
        <v>#REF!</v>
      </c>
      <c r="L59" s="44" t="s">
        <v>84</v>
      </c>
      <c r="M59" s="44" t="s">
        <v>84</v>
      </c>
      <c r="N59" s="44" t="s">
        <v>84</v>
      </c>
      <c r="O59" s="33">
        <f t="shared" si="3"/>
        <v>5</v>
      </c>
      <c r="P59" s="42" t="str">
        <f t="shared" si="1"/>
        <v>F5</v>
      </c>
    </row>
    <row r="60" spans="1:16" s="19" customFormat="1" ht="17.45" customHeight="1">
      <c r="A60" s="24">
        <f>'विद्य्र्थ्याची माहिती'!A60</f>
        <v>51</v>
      </c>
      <c r="B60" s="25">
        <f>'विद्य्र्थ्याची माहिती'!B60</f>
        <v>0</v>
      </c>
      <c r="C60" s="33">
        <f>प्र.भाषा!H60</f>
        <v>0</v>
      </c>
      <c r="D60" s="33">
        <f>'व्दि.or संयुक्त भा'!H60</f>
        <v>0</v>
      </c>
      <c r="E60" s="33">
        <f>'तृ. भाषा'!H60</f>
        <v>0</v>
      </c>
      <c r="F60" s="33">
        <f>गणित!L60</f>
        <v>0</v>
      </c>
      <c r="G60" s="33">
        <f>'विज्ञान '!L60</f>
        <v>0</v>
      </c>
      <c r="H60" s="44">
        <f>NSQF!N60</f>
        <v>43</v>
      </c>
      <c r="I60" s="33">
        <f t="shared" si="4"/>
        <v>43</v>
      </c>
      <c r="J60" s="49">
        <f t="shared" si="0"/>
        <v>7.17</v>
      </c>
      <c r="K60" s="50" t="e">
        <f>RANK(J60,$J$10:$J$139,0)+COUNTIF($J$10:J60,J60)-1</f>
        <v>#REF!</v>
      </c>
      <c r="L60" s="44" t="s">
        <v>84</v>
      </c>
      <c r="M60" s="44" t="s">
        <v>84</v>
      </c>
      <c r="N60" s="44" t="s">
        <v>84</v>
      </c>
      <c r="O60" s="33">
        <f t="shared" si="3"/>
        <v>5</v>
      </c>
      <c r="P60" s="42" t="str">
        <f t="shared" si="1"/>
        <v>F5</v>
      </c>
    </row>
    <row r="61" spans="1:16" s="19" customFormat="1" ht="17.45" customHeight="1">
      <c r="A61" s="24">
        <f>'विद्य्र्थ्याची माहिती'!A61</f>
        <v>52</v>
      </c>
      <c r="B61" s="25">
        <f>'विद्य्र्थ्याची माहिती'!B61</f>
        <v>0</v>
      </c>
      <c r="C61" s="33">
        <f>प्र.भाषा!H61</f>
        <v>0</v>
      </c>
      <c r="D61" s="33">
        <f>'व्दि.or संयुक्त भा'!H61</f>
        <v>0</v>
      </c>
      <c r="E61" s="33">
        <f>'तृ. भाषा'!H61</f>
        <v>0</v>
      </c>
      <c r="F61" s="33">
        <f>गणित!L61</f>
        <v>0</v>
      </c>
      <c r="G61" s="33">
        <f>'विज्ञान '!L61</f>
        <v>0</v>
      </c>
      <c r="H61" s="44">
        <f>NSQF!N61</f>
        <v>43</v>
      </c>
      <c r="I61" s="33">
        <f t="shared" si="4"/>
        <v>43</v>
      </c>
      <c r="J61" s="49">
        <f t="shared" si="0"/>
        <v>7.17</v>
      </c>
      <c r="K61" s="50" t="e">
        <f>RANK(J61,$J$10:$J$139,0)+COUNTIF($J$10:J61,J61)-1</f>
        <v>#REF!</v>
      </c>
      <c r="L61" s="44" t="s">
        <v>84</v>
      </c>
      <c r="M61" s="44" t="s">
        <v>84</v>
      </c>
      <c r="N61" s="44" t="s">
        <v>84</v>
      </c>
      <c r="O61" s="33">
        <f t="shared" si="3"/>
        <v>5</v>
      </c>
      <c r="P61" s="42" t="str">
        <f t="shared" si="1"/>
        <v>F5</v>
      </c>
    </row>
    <row r="62" spans="1:16" s="19" customFormat="1" ht="17.45" customHeight="1">
      <c r="A62" s="24">
        <f>'विद्य्र्थ्याची माहिती'!A62</f>
        <v>53</v>
      </c>
      <c r="B62" s="25">
        <f>'विद्य्र्थ्याची माहिती'!B62</f>
        <v>0</v>
      </c>
      <c r="C62" s="33">
        <f>प्र.भाषा!H62</f>
        <v>0</v>
      </c>
      <c r="D62" s="33">
        <f>'व्दि.or संयुक्त भा'!H62</f>
        <v>0</v>
      </c>
      <c r="E62" s="33">
        <f>'तृ. भाषा'!H62</f>
        <v>0</v>
      </c>
      <c r="F62" s="33">
        <f>गणित!L62</f>
        <v>0</v>
      </c>
      <c r="G62" s="33">
        <f>'विज्ञान '!L62</f>
        <v>0</v>
      </c>
      <c r="H62" s="44">
        <f>NSQF!N62</f>
        <v>44</v>
      </c>
      <c r="I62" s="33">
        <f t="shared" si="4"/>
        <v>44</v>
      </c>
      <c r="J62" s="49">
        <f t="shared" si="0"/>
        <v>7.33</v>
      </c>
      <c r="K62" s="50" t="e">
        <f>RANK(J62,$J$10:$J$139,0)+COUNTIF($J$10:J62,J62)-1</f>
        <v>#REF!</v>
      </c>
      <c r="L62" s="44" t="s">
        <v>84</v>
      </c>
      <c r="M62" s="44" t="s">
        <v>84</v>
      </c>
      <c r="N62" s="44" t="s">
        <v>84</v>
      </c>
      <c r="O62" s="33">
        <f t="shared" si="3"/>
        <v>5</v>
      </c>
      <c r="P62" s="42" t="str">
        <f t="shared" si="1"/>
        <v>F5</v>
      </c>
    </row>
    <row r="63" spans="1:16" s="19" customFormat="1" ht="17.45" customHeight="1">
      <c r="A63" s="24">
        <f>'विद्य्र्थ्याची माहिती'!A63</f>
        <v>54</v>
      </c>
      <c r="B63" s="25">
        <f>'विद्य्र्थ्याची माहिती'!B63</f>
        <v>0</v>
      </c>
      <c r="C63" s="33">
        <f>प्र.भाषा!H63</f>
        <v>0</v>
      </c>
      <c r="D63" s="33">
        <f>'व्दि.or संयुक्त भा'!H63</f>
        <v>0</v>
      </c>
      <c r="E63" s="33">
        <f>'तृ. भाषा'!H63</f>
        <v>0</v>
      </c>
      <c r="F63" s="33">
        <f>गणित!L63</f>
        <v>0</v>
      </c>
      <c r="G63" s="33">
        <f>'विज्ञान '!L63</f>
        <v>0</v>
      </c>
      <c r="H63" s="44">
        <f>NSQF!N63</f>
        <v>44</v>
      </c>
      <c r="I63" s="33">
        <f t="shared" si="4"/>
        <v>44</v>
      </c>
      <c r="J63" s="49">
        <f t="shared" si="0"/>
        <v>7.33</v>
      </c>
      <c r="K63" s="50" t="e">
        <f>RANK(J63,$J$10:$J$139,0)+COUNTIF($J$10:J63,J63)-1</f>
        <v>#REF!</v>
      </c>
      <c r="L63" s="44" t="s">
        <v>84</v>
      </c>
      <c r="M63" s="44" t="s">
        <v>84</v>
      </c>
      <c r="N63" s="44" t="s">
        <v>84</v>
      </c>
      <c r="O63" s="33">
        <f t="shared" si="3"/>
        <v>5</v>
      </c>
      <c r="P63" s="42" t="str">
        <f t="shared" si="1"/>
        <v>F5</v>
      </c>
    </row>
    <row r="64" spans="1:16" s="19" customFormat="1" ht="17.45" customHeight="1">
      <c r="A64" s="24">
        <f>'विद्य्र्थ्याची माहिती'!A64</f>
        <v>55</v>
      </c>
      <c r="B64" s="25">
        <f>'विद्य्र्थ्याची माहिती'!B64</f>
        <v>0</v>
      </c>
      <c r="C64" s="33">
        <f>प्र.भाषा!H64</f>
        <v>0</v>
      </c>
      <c r="D64" s="33">
        <f>'व्दि.or संयुक्त भा'!H64</f>
        <v>0</v>
      </c>
      <c r="E64" s="33">
        <f>'तृ. भाषा'!H64</f>
        <v>0</v>
      </c>
      <c r="F64" s="33">
        <f>गणित!L64</f>
        <v>0</v>
      </c>
      <c r="G64" s="33">
        <f>'विज्ञान '!L64</f>
        <v>0</v>
      </c>
      <c r="H64" s="44">
        <f>NSQF!N64</f>
        <v>44</v>
      </c>
      <c r="I64" s="33">
        <f t="shared" si="4"/>
        <v>44</v>
      </c>
      <c r="J64" s="49">
        <f t="shared" si="0"/>
        <v>7.33</v>
      </c>
      <c r="K64" s="50" t="e">
        <f>RANK(J64,$J$10:$J$139,0)+COUNTIF($J$10:J64,J64)-1</f>
        <v>#REF!</v>
      </c>
      <c r="L64" s="44" t="s">
        <v>84</v>
      </c>
      <c r="M64" s="44" t="s">
        <v>84</v>
      </c>
      <c r="N64" s="44" t="s">
        <v>84</v>
      </c>
      <c r="O64" s="33">
        <f t="shared" si="3"/>
        <v>5</v>
      </c>
      <c r="P64" s="42" t="str">
        <f t="shared" si="1"/>
        <v>F5</v>
      </c>
    </row>
    <row r="65" spans="1:16" s="19" customFormat="1" ht="17.45" customHeight="1">
      <c r="A65" s="24">
        <f>'विद्य्र्थ्याची माहिती'!A65</f>
        <v>56</v>
      </c>
      <c r="B65" s="25">
        <f>'विद्य्र्थ्याची माहिती'!B65</f>
        <v>0</v>
      </c>
      <c r="C65" s="33">
        <f>प्र.भाषा!H65</f>
        <v>0</v>
      </c>
      <c r="D65" s="33">
        <f>'व्दि.or संयुक्त भा'!H65</f>
        <v>0</v>
      </c>
      <c r="E65" s="33">
        <f>'तृ. भाषा'!H65</f>
        <v>0</v>
      </c>
      <c r="F65" s="33">
        <f>गणित!L65</f>
        <v>0</v>
      </c>
      <c r="G65" s="33">
        <f>'विज्ञान '!L65</f>
        <v>0</v>
      </c>
      <c r="H65" s="44">
        <f>NSQF!N65</f>
        <v>45</v>
      </c>
      <c r="I65" s="33">
        <f t="shared" si="4"/>
        <v>45</v>
      </c>
      <c r="J65" s="49">
        <f t="shared" si="0"/>
        <v>7.5</v>
      </c>
      <c r="K65" s="50" t="e">
        <f>RANK(J65,$J$10:$J$139,0)+COUNTIF($J$10:J65,J65)-1</f>
        <v>#REF!</v>
      </c>
      <c r="L65" s="44" t="s">
        <v>84</v>
      </c>
      <c r="M65" s="44" t="s">
        <v>84</v>
      </c>
      <c r="N65" s="44" t="s">
        <v>84</v>
      </c>
      <c r="O65" s="33">
        <f t="shared" si="3"/>
        <v>5</v>
      </c>
      <c r="P65" s="42" t="str">
        <f t="shared" si="1"/>
        <v>F5</v>
      </c>
    </row>
    <row r="66" spans="1:16" s="19" customFormat="1" ht="17.45" customHeight="1">
      <c r="A66" s="24">
        <f>'विद्य्र्थ्याची माहिती'!A66</f>
        <v>57</v>
      </c>
      <c r="B66" s="25">
        <f>'विद्य्र्थ्याची माहिती'!B66</f>
        <v>0</v>
      </c>
      <c r="C66" s="33">
        <f>प्र.भाषा!H66</f>
        <v>0</v>
      </c>
      <c r="D66" s="33">
        <f>'व्दि.or संयुक्त भा'!H66</f>
        <v>0</v>
      </c>
      <c r="E66" s="33">
        <f>'तृ. भाषा'!H66</f>
        <v>0</v>
      </c>
      <c r="F66" s="33">
        <f>गणित!L66</f>
        <v>0</v>
      </c>
      <c r="G66" s="33">
        <f>'विज्ञान '!L66</f>
        <v>0</v>
      </c>
      <c r="H66" s="44">
        <f>NSQF!N66</f>
        <v>45</v>
      </c>
      <c r="I66" s="33">
        <f t="shared" si="4"/>
        <v>45</v>
      </c>
      <c r="J66" s="49">
        <f t="shared" si="0"/>
        <v>7.5</v>
      </c>
      <c r="K66" s="50" t="e">
        <f>RANK(J66,$J$10:$J$139,0)+COUNTIF($J$10:J66,J66)-1</f>
        <v>#REF!</v>
      </c>
      <c r="L66" s="44" t="s">
        <v>84</v>
      </c>
      <c r="M66" s="44" t="s">
        <v>84</v>
      </c>
      <c r="N66" s="44" t="s">
        <v>84</v>
      </c>
      <c r="O66" s="33">
        <f t="shared" si="3"/>
        <v>5</v>
      </c>
      <c r="P66" s="42" t="str">
        <f t="shared" si="1"/>
        <v>F5</v>
      </c>
    </row>
    <row r="67" spans="1:16" s="19" customFormat="1" ht="17.45" customHeight="1">
      <c r="A67" s="24">
        <f>'विद्य्र्थ्याची माहिती'!A67</f>
        <v>58</v>
      </c>
      <c r="B67" s="25">
        <f>'विद्य्र्थ्याची माहिती'!B67</f>
        <v>0</v>
      </c>
      <c r="C67" s="33">
        <f>प्र.भाषा!H67</f>
        <v>0</v>
      </c>
      <c r="D67" s="33">
        <f>'व्दि.or संयुक्त भा'!H67</f>
        <v>0</v>
      </c>
      <c r="E67" s="33">
        <f>'तृ. भाषा'!H67</f>
        <v>0</v>
      </c>
      <c r="F67" s="33">
        <f>गणित!L67</f>
        <v>0</v>
      </c>
      <c r="G67" s="33">
        <f>'विज्ञान '!L67</f>
        <v>0</v>
      </c>
      <c r="H67" s="44">
        <f>NSQF!N67</f>
        <v>46</v>
      </c>
      <c r="I67" s="33">
        <f t="shared" si="4"/>
        <v>46</v>
      </c>
      <c r="J67" s="49">
        <f t="shared" si="0"/>
        <v>7.67</v>
      </c>
      <c r="K67" s="50" t="e">
        <f>RANK(J67,$J$10:$J$139,0)+COUNTIF($J$10:J67,J67)-1</f>
        <v>#REF!</v>
      </c>
      <c r="L67" s="44" t="s">
        <v>84</v>
      </c>
      <c r="M67" s="44" t="s">
        <v>84</v>
      </c>
      <c r="N67" s="44" t="s">
        <v>84</v>
      </c>
      <c r="O67" s="33">
        <f t="shared" si="3"/>
        <v>5</v>
      </c>
      <c r="P67" s="42" t="str">
        <f t="shared" si="1"/>
        <v>F5</v>
      </c>
    </row>
    <row r="68" spans="1:16" s="19" customFormat="1" ht="17.45" customHeight="1">
      <c r="A68" s="24">
        <f>'विद्य्र्थ्याची माहिती'!A68</f>
        <v>59</v>
      </c>
      <c r="B68" s="25">
        <f>'विद्य्र्थ्याची माहिती'!B68</f>
        <v>0</v>
      </c>
      <c r="C68" s="33">
        <f>प्र.भाषा!H68</f>
        <v>0</v>
      </c>
      <c r="D68" s="33">
        <f>'व्दि.or संयुक्त भा'!H68</f>
        <v>0</v>
      </c>
      <c r="E68" s="33">
        <f>'तृ. भाषा'!H68</f>
        <v>0</v>
      </c>
      <c r="F68" s="33">
        <f>गणित!L68</f>
        <v>0</v>
      </c>
      <c r="G68" s="33">
        <f>'विज्ञान '!L68</f>
        <v>0</v>
      </c>
      <c r="H68" s="44">
        <f>NSQF!N68</f>
        <v>46</v>
      </c>
      <c r="I68" s="33">
        <f t="shared" si="4"/>
        <v>46</v>
      </c>
      <c r="J68" s="49">
        <f t="shared" si="0"/>
        <v>7.67</v>
      </c>
      <c r="K68" s="50" t="e">
        <f>RANK(J68,$J$10:$J$139,0)+COUNTIF($J$10:J68,J68)-1</f>
        <v>#REF!</v>
      </c>
      <c r="L68" s="44" t="s">
        <v>84</v>
      </c>
      <c r="M68" s="44" t="s">
        <v>84</v>
      </c>
      <c r="N68" s="44" t="s">
        <v>84</v>
      </c>
      <c r="O68" s="33">
        <f t="shared" si="3"/>
        <v>5</v>
      </c>
      <c r="P68" s="42" t="str">
        <f t="shared" si="1"/>
        <v>F5</v>
      </c>
    </row>
    <row r="69" spans="1:16" s="19" customFormat="1" ht="17.45" customHeight="1">
      <c r="A69" s="24">
        <f>'विद्य्र्थ्याची माहिती'!A69</f>
        <v>60</v>
      </c>
      <c r="B69" s="25">
        <f>'विद्य्र्थ्याची माहिती'!B69</f>
        <v>0</v>
      </c>
      <c r="C69" s="33">
        <f>प्र.भाषा!H69</f>
        <v>0</v>
      </c>
      <c r="D69" s="33">
        <f>'व्दि.or संयुक्त भा'!H69</f>
        <v>0</v>
      </c>
      <c r="E69" s="33">
        <f>'तृ. भाषा'!H69</f>
        <v>0</v>
      </c>
      <c r="F69" s="33">
        <f>गणित!L69</f>
        <v>0</v>
      </c>
      <c r="G69" s="33">
        <f>'विज्ञान '!L69</f>
        <v>0</v>
      </c>
      <c r="H69" s="44">
        <f>NSQF!N69</f>
        <v>46</v>
      </c>
      <c r="I69" s="33">
        <f t="shared" si="4"/>
        <v>46</v>
      </c>
      <c r="J69" s="49">
        <f t="shared" si="0"/>
        <v>7.67</v>
      </c>
      <c r="K69" s="50" t="e">
        <f>RANK(J69,$J$10:$J$139,0)+COUNTIF($J$10:J69,J69)-1</f>
        <v>#REF!</v>
      </c>
      <c r="L69" s="44" t="s">
        <v>84</v>
      </c>
      <c r="M69" s="44" t="s">
        <v>84</v>
      </c>
      <c r="N69" s="44" t="s">
        <v>84</v>
      </c>
      <c r="O69" s="33">
        <f t="shared" si="3"/>
        <v>5</v>
      </c>
      <c r="P69" s="42" t="str">
        <f t="shared" si="1"/>
        <v>F5</v>
      </c>
    </row>
    <row r="70" spans="1:16" s="19" customFormat="1" ht="17.45" customHeight="1">
      <c r="A70" s="24" t="e">
        <f>'विद्य्र्थ्याची माहिती'!#REF!</f>
        <v>#REF!</v>
      </c>
      <c r="B70" s="25" t="e">
        <f>'विद्य्र्थ्याची माहिती'!#REF!</f>
        <v>#REF!</v>
      </c>
      <c r="C70" s="33" t="e">
        <f>प्र.भाषा!#REF!</f>
        <v>#REF!</v>
      </c>
      <c r="D70" s="33" t="e">
        <f>'व्दि.or संयुक्त भा'!#REF!</f>
        <v>#REF!</v>
      </c>
      <c r="E70" s="33" t="e">
        <f>'तृ. भाषा'!#REF!</f>
        <v>#REF!</v>
      </c>
      <c r="F70" s="33" t="e">
        <f>गणित!#REF!</f>
        <v>#REF!</v>
      </c>
      <c r="G70" s="33" t="e">
        <f>'विज्ञान '!#REF!</f>
        <v>#REF!</v>
      </c>
      <c r="H70" s="44">
        <f>NSQF!N70</f>
        <v>47</v>
      </c>
      <c r="I70" s="33" t="e">
        <f t="shared" si="4"/>
        <v>#REF!</v>
      </c>
      <c r="J70" s="49" t="e">
        <f t="shared" si="0"/>
        <v>#REF!</v>
      </c>
      <c r="K70" s="50" t="e">
        <f>RANK(J70,$J$10:$J$139,0)+COUNTIF($J$10:J70,J70)-1</f>
        <v>#REF!</v>
      </c>
      <c r="L70" s="44" t="s">
        <v>84</v>
      </c>
      <c r="M70" s="44" t="s">
        <v>84</v>
      </c>
      <c r="N70" s="44" t="s">
        <v>84</v>
      </c>
      <c r="O70" s="33">
        <f t="shared" si="3"/>
        <v>0</v>
      </c>
      <c r="P70" s="42" t="str">
        <f t="shared" si="1"/>
        <v>Pass</v>
      </c>
    </row>
    <row r="71" spans="1:16" s="19" customFormat="1" ht="17.45" customHeight="1">
      <c r="A71" s="24" t="e">
        <f>'विद्य्र्थ्याची माहिती'!#REF!</f>
        <v>#REF!</v>
      </c>
      <c r="B71" s="25" t="e">
        <f>'विद्य्र्थ्याची माहिती'!#REF!</f>
        <v>#REF!</v>
      </c>
      <c r="C71" s="33" t="e">
        <f>प्र.भाषा!#REF!</f>
        <v>#REF!</v>
      </c>
      <c r="D71" s="33" t="e">
        <f>'व्दि.or संयुक्त भा'!#REF!</f>
        <v>#REF!</v>
      </c>
      <c r="E71" s="33" t="e">
        <f>'तृ. भाषा'!#REF!</f>
        <v>#REF!</v>
      </c>
      <c r="F71" s="33" t="e">
        <f>गणित!#REF!</f>
        <v>#REF!</v>
      </c>
      <c r="G71" s="33" t="e">
        <f>'विज्ञान '!#REF!</f>
        <v>#REF!</v>
      </c>
      <c r="H71" s="44">
        <f>NSQF!N71</f>
        <v>47</v>
      </c>
      <c r="I71" s="33" t="e">
        <f t="shared" si="4"/>
        <v>#REF!</v>
      </c>
      <c r="J71" s="49" t="e">
        <f t="shared" si="0"/>
        <v>#REF!</v>
      </c>
      <c r="K71" s="50" t="e">
        <f>RANK(J71,$J$10:$J$139,0)+COUNTIF($J$10:J71,J71)-1</f>
        <v>#REF!</v>
      </c>
      <c r="L71" s="44" t="s">
        <v>84</v>
      </c>
      <c r="M71" s="44" t="s">
        <v>84</v>
      </c>
      <c r="N71" s="44" t="s">
        <v>84</v>
      </c>
      <c r="O71" s="33">
        <f t="shared" si="3"/>
        <v>0</v>
      </c>
      <c r="P71" s="42" t="str">
        <f t="shared" si="1"/>
        <v>Pass</v>
      </c>
    </row>
    <row r="72" spans="1:16" s="19" customFormat="1" ht="17.45" customHeight="1">
      <c r="A72" s="24" t="e">
        <f>'विद्य्र्थ्याची माहिती'!#REF!</f>
        <v>#REF!</v>
      </c>
      <c r="B72" s="25" t="e">
        <f>'विद्य्र्थ्याची माहिती'!#REF!</f>
        <v>#REF!</v>
      </c>
      <c r="C72" s="33" t="e">
        <f>प्र.भाषा!#REF!</f>
        <v>#REF!</v>
      </c>
      <c r="D72" s="33" t="e">
        <f>'व्दि.or संयुक्त भा'!#REF!</f>
        <v>#REF!</v>
      </c>
      <c r="E72" s="33" t="e">
        <f>'तृ. भाषा'!#REF!</f>
        <v>#REF!</v>
      </c>
      <c r="F72" s="33" t="e">
        <f>गणित!#REF!</f>
        <v>#REF!</v>
      </c>
      <c r="G72" s="33" t="e">
        <f>'विज्ञान '!#REF!</f>
        <v>#REF!</v>
      </c>
      <c r="H72" s="44">
        <f>NSQF!N72</f>
        <v>47</v>
      </c>
      <c r="I72" s="33" t="e">
        <f t="shared" si="4"/>
        <v>#REF!</v>
      </c>
      <c r="J72" s="49" t="e">
        <f t="shared" si="0"/>
        <v>#REF!</v>
      </c>
      <c r="K72" s="50" t="e">
        <f>RANK(J72,$J$10:$J$139,0)+COUNTIF($J$10:J72,J72)-1</f>
        <v>#REF!</v>
      </c>
      <c r="L72" s="44" t="s">
        <v>84</v>
      </c>
      <c r="M72" s="44" t="s">
        <v>84</v>
      </c>
      <c r="N72" s="44" t="s">
        <v>84</v>
      </c>
      <c r="O72" s="33">
        <f t="shared" si="3"/>
        <v>0</v>
      </c>
      <c r="P72" s="42" t="str">
        <f t="shared" si="1"/>
        <v>Pass</v>
      </c>
    </row>
    <row r="73" spans="1:16" s="19" customFormat="1" ht="17.45" customHeight="1">
      <c r="A73" s="24" t="e">
        <f>'विद्य्र्थ्याची माहिती'!#REF!</f>
        <v>#REF!</v>
      </c>
      <c r="B73" s="25" t="e">
        <f>'विद्य्र्थ्याची माहिती'!#REF!</f>
        <v>#REF!</v>
      </c>
      <c r="C73" s="33" t="e">
        <f>प्र.भाषा!#REF!</f>
        <v>#REF!</v>
      </c>
      <c r="D73" s="33" t="e">
        <f>'व्दि.or संयुक्त भा'!#REF!</f>
        <v>#REF!</v>
      </c>
      <c r="E73" s="33" t="e">
        <f>'तृ. भाषा'!#REF!</f>
        <v>#REF!</v>
      </c>
      <c r="F73" s="33" t="e">
        <f>गणित!#REF!</f>
        <v>#REF!</v>
      </c>
      <c r="G73" s="33" t="e">
        <f>'विज्ञान '!#REF!</f>
        <v>#REF!</v>
      </c>
      <c r="H73" s="44">
        <f>NSQF!N73</f>
        <v>48</v>
      </c>
      <c r="I73" s="33" t="e">
        <f t="shared" si="4"/>
        <v>#REF!</v>
      </c>
      <c r="J73" s="49" t="e">
        <f t="shared" ref="J73:J136" si="5">ROUND(I73/6,2)</f>
        <v>#REF!</v>
      </c>
      <c r="K73" s="50" t="e">
        <f>RANK(J73,$J$10:$J$139,0)+COUNTIF($J$10:J73,J73)-1</f>
        <v>#REF!</v>
      </c>
      <c r="L73" s="44" t="s">
        <v>84</v>
      </c>
      <c r="M73" s="44" t="s">
        <v>84</v>
      </c>
      <c r="N73" s="44" t="s">
        <v>84</v>
      </c>
      <c r="O73" s="33">
        <f t="shared" si="3"/>
        <v>0</v>
      </c>
      <c r="P73" s="42" t="str">
        <f t="shared" si="1"/>
        <v>Pass</v>
      </c>
    </row>
    <row r="74" spans="1:16" s="19" customFormat="1" ht="17.45" customHeight="1">
      <c r="A74" s="24" t="e">
        <f>'विद्य्र्थ्याची माहिती'!#REF!</f>
        <v>#REF!</v>
      </c>
      <c r="B74" s="25" t="e">
        <f>'विद्य्र्थ्याची माहिती'!#REF!</f>
        <v>#REF!</v>
      </c>
      <c r="C74" s="33" t="e">
        <f>प्र.भाषा!#REF!</f>
        <v>#REF!</v>
      </c>
      <c r="D74" s="33" t="e">
        <f>'व्दि.or संयुक्त भा'!#REF!</f>
        <v>#REF!</v>
      </c>
      <c r="E74" s="33" t="e">
        <f>'तृ. भाषा'!#REF!</f>
        <v>#REF!</v>
      </c>
      <c r="F74" s="33" t="e">
        <f>गणित!#REF!</f>
        <v>#REF!</v>
      </c>
      <c r="G74" s="33" t="e">
        <f>'विज्ञान '!#REF!</f>
        <v>#REF!</v>
      </c>
      <c r="H74" s="44">
        <f>NSQF!N74</f>
        <v>48</v>
      </c>
      <c r="I74" s="33" t="e">
        <f t="shared" si="4"/>
        <v>#REF!</v>
      </c>
      <c r="J74" s="49" t="e">
        <f t="shared" si="5"/>
        <v>#REF!</v>
      </c>
      <c r="K74" s="50" t="e">
        <f>RANK(J74,$J$10:$J$139,0)+COUNTIF($J$10:J74,J74)-1</f>
        <v>#REF!</v>
      </c>
      <c r="L74" s="44" t="s">
        <v>84</v>
      </c>
      <c r="M74" s="44" t="s">
        <v>84</v>
      </c>
      <c r="N74" s="44" t="s">
        <v>84</v>
      </c>
      <c r="O74" s="33">
        <f t="shared" si="3"/>
        <v>0</v>
      </c>
      <c r="P74" s="42" t="str">
        <f t="shared" ref="P74:P137" si="6">IF(O74=0,"Pass",IF(O74=1,"F1",IF(O74=2,"F2",IF(O74=3,"F3",IF(O74=4,"F4",IF(O74=5,"F5","F6"))))))</f>
        <v>Pass</v>
      </c>
    </row>
    <row r="75" spans="1:16" s="19" customFormat="1" ht="17.45" customHeight="1">
      <c r="A75" s="24" t="e">
        <f>'विद्य्र्थ्याची माहिती'!#REF!</f>
        <v>#REF!</v>
      </c>
      <c r="B75" s="25" t="e">
        <f>'विद्य्र्थ्याची माहिती'!#REF!</f>
        <v>#REF!</v>
      </c>
      <c r="C75" s="33" t="e">
        <f>प्र.भाषा!#REF!</f>
        <v>#REF!</v>
      </c>
      <c r="D75" s="33" t="e">
        <f>'व्दि.or संयुक्त भा'!#REF!</f>
        <v>#REF!</v>
      </c>
      <c r="E75" s="33" t="e">
        <f>'तृ. भाषा'!#REF!</f>
        <v>#REF!</v>
      </c>
      <c r="F75" s="33" t="e">
        <f>गणित!#REF!</f>
        <v>#REF!</v>
      </c>
      <c r="G75" s="33" t="e">
        <f>'विज्ञान '!#REF!</f>
        <v>#REF!</v>
      </c>
      <c r="H75" s="44">
        <f>NSQF!N75</f>
        <v>49</v>
      </c>
      <c r="I75" s="33" t="e">
        <f t="shared" si="4"/>
        <v>#REF!</v>
      </c>
      <c r="J75" s="49" t="e">
        <f t="shared" si="5"/>
        <v>#REF!</v>
      </c>
      <c r="K75" s="50" t="e">
        <f>RANK(J75,$J$10:$J$139,0)+COUNTIF($J$10:J75,J75)-1</f>
        <v>#REF!</v>
      </c>
      <c r="L75" s="44" t="s">
        <v>84</v>
      </c>
      <c r="M75" s="44" t="s">
        <v>84</v>
      </c>
      <c r="N75" s="44" t="s">
        <v>84</v>
      </c>
      <c r="O75" s="33">
        <f t="shared" ref="O75:O138" si="7">COUNTIF(C75,"&lt;35")+COUNTIF(D75,"&lt;35")+COUNTIF(E75,"&lt;35")+COUNTIF(F75,"&lt;35")+COUNTIF(G75,"&lt;35")+COUNTIF(H75,"&lt;35")</f>
        <v>0</v>
      </c>
      <c r="P75" s="42" t="str">
        <f t="shared" si="6"/>
        <v>Pass</v>
      </c>
    </row>
    <row r="76" spans="1:16" s="19" customFormat="1" ht="17.45" customHeight="1">
      <c r="A76" s="24" t="e">
        <f>'विद्य्र्थ्याची माहिती'!#REF!</f>
        <v>#REF!</v>
      </c>
      <c r="B76" s="25" t="e">
        <f>'विद्य्र्थ्याची माहिती'!#REF!</f>
        <v>#REF!</v>
      </c>
      <c r="C76" s="33" t="e">
        <f>प्र.भाषा!#REF!</f>
        <v>#REF!</v>
      </c>
      <c r="D76" s="33" t="e">
        <f>'व्दि.or संयुक्त भा'!#REF!</f>
        <v>#REF!</v>
      </c>
      <c r="E76" s="33" t="e">
        <f>'तृ. भाषा'!#REF!</f>
        <v>#REF!</v>
      </c>
      <c r="F76" s="33" t="e">
        <f>गणित!#REF!</f>
        <v>#REF!</v>
      </c>
      <c r="G76" s="33" t="e">
        <f>'विज्ञान '!#REF!</f>
        <v>#REF!</v>
      </c>
      <c r="H76" s="44">
        <f>NSQF!N76</f>
        <v>49</v>
      </c>
      <c r="I76" s="33" t="e">
        <f t="shared" si="4"/>
        <v>#REF!</v>
      </c>
      <c r="J76" s="49" t="e">
        <f t="shared" si="5"/>
        <v>#REF!</v>
      </c>
      <c r="K76" s="50" t="e">
        <f>RANK(J76,$J$10:$J$139,0)+COUNTIF($J$10:J76,J76)-1</f>
        <v>#REF!</v>
      </c>
      <c r="L76" s="44" t="s">
        <v>84</v>
      </c>
      <c r="M76" s="44" t="s">
        <v>84</v>
      </c>
      <c r="N76" s="44" t="s">
        <v>84</v>
      </c>
      <c r="O76" s="33">
        <f t="shared" si="7"/>
        <v>0</v>
      </c>
      <c r="P76" s="42" t="str">
        <f t="shared" si="6"/>
        <v>Pass</v>
      </c>
    </row>
    <row r="77" spans="1:16" s="19" customFormat="1" ht="17.45" customHeight="1">
      <c r="A77" s="24" t="e">
        <f>'विद्य्र्थ्याची माहिती'!#REF!</f>
        <v>#REF!</v>
      </c>
      <c r="B77" s="25" t="e">
        <f>'विद्य्र्थ्याची माहिती'!#REF!</f>
        <v>#REF!</v>
      </c>
      <c r="C77" s="33" t="e">
        <f>प्र.भाषा!#REF!</f>
        <v>#REF!</v>
      </c>
      <c r="D77" s="33" t="e">
        <f>'व्दि.or संयुक्त भा'!#REF!</f>
        <v>#REF!</v>
      </c>
      <c r="E77" s="33" t="e">
        <f>'तृ. भाषा'!#REF!</f>
        <v>#REF!</v>
      </c>
      <c r="F77" s="33" t="e">
        <f>गणित!#REF!</f>
        <v>#REF!</v>
      </c>
      <c r="G77" s="33" t="e">
        <f>'विज्ञान '!#REF!</f>
        <v>#REF!</v>
      </c>
      <c r="H77" s="44">
        <f>NSQF!N77</f>
        <v>49</v>
      </c>
      <c r="I77" s="33" t="e">
        <f t="shared" si="4"/>
        <v>#REF!</v>
      </c>
      <c r="J77" s="49" t="e">
        <f t="shared" si="5"/>
        <v>#REF!</v>
      </c>
      <c r="K77" s="50" t="e">
        <f>RANK(J77,$J$10:$J$139,0)+COUNTIF($J$10:J77,J77)-1</f>
        <v>#REF!</v>
      </c>
      <c r="L77" s="44" t="s">
        <v>84</v>
      </c>
      <c r="M77" s="44" t="s">
        <v>84</v>
      </c>
      <c r="N77" s="44" t="s">
        <v>84</v>
      </c>
      <c r="O77" s="33">
        <f t="shared" si="7"/>
        <v>0</v>
      </c>
      <c r="P77" s="42" t="str">
        <f t="shared" si="6"/>
        <v>Pass</v>
      </c>
    </row>
    <row r="78" spans="1:16" s="19" customFormat="1" ht="17.45" customHeight="1">
      <c r="A78" s="24" t="e">
        <f>'विद्य्र्थ्याची माहिती'!#REF!</f>
        <v>#REF!</v>
      </c>
      <c r="B78" s="25" t="e">
        <f>'विद्य्र्थ्याची माहिती'!#REF!</f>
        <v>#REF!</v>
      </c>
      <c r="C78" s="33" t="e">
        <f>प्र.भाषा!#REF!</f>
        <v>#REF!</v>
      </c>
      <c r="D78" s="33" t="e">
        <f>'व्दि.or संयुक्त भा'!#REF!</f>
        <v>#REF!</v>
      </c>
      <c r="E78" s="33" t="e">
        <f>'तृ. भाषा'!#REF!</f>
        <v>#REF!</v>
      </c>
      <c r="F78" s="33" t="e">
        <f>गणित!#REF!</f>
        <v>#REF!</v>
      </c>
      <c r="G78" s="33" t="e">
        <f>'विज्ञान '!#REF!</f>
        <v>#REF!</v>
      </c>
      <c r="H78" s="44">
        <f>NSQF!N78</f>
        <v>50</v>
      </c>
      <c r="I78" s="33" t="e">
        <f t="shared" si="4"/>
        <v>#REF!</v>
      </c>
      <c r="J78" s="49" t="e">
        <f t="shared" si="5"/>
        <v>#REF!</v>
      </c>
      <c r="K78" s="50" t="e">
        <f>RANK(J78,$J$10:$J$139,0)+COUNTIF($J$10:J78,J78)-1</f>
        <v>#REF!</v>
      </c>
      <c r="L78" s="44" t="s">
        <v>84</v>
      </c>
      <c r="M78" s="44" t="s">
        <v>84</v>
      </c>
      <c r="N78" s="44" t="s">
        <v>84</v>
      </c>
      <c r="O78" s="33">
        <f t="shared" si="7"/>
        <v>0</v>
      </c>
      <c r="P78" s="42" t="str">
        <f t="shared" si="6"/>
        <v>Pass</v>
      </c>
    </row>
    <row r="79" spans="1:16" s="19" customFormat="1" ht="17.45" customHeight="1">
      <c r="A79" s="24" t="e">
        <f>'विद्य्र्थ्याची माहिती'!#REF!</f>
        <v>#REF!</v>
      </c>
      <c r="B79" s="25" t="e">
        <f>'विद्य्र्थ्याची माहिती'!#REF!</f>
        <v>#REF!</v>
      </c>
      <c r="C79" s="33" t="e">
        <f>प्र.भाषा!#REF!</f>
        <v>#REF!</v>
      </c>
      <c r="D79" s="33" t="e">
        <f>'व्दि.or संयुक्त भा'!#REF!</f>
        <v>#REF!</v>
      </c>
      <c r="E79" s="33" t="e">
        <f>'तृ. भाषा'!#REF!</f>
        <v>#REF!</v>
      </c>
      <c r="F79" s="33" t="e">
        <f>गणित!#REF!</f>
        <v>#REF!</v>
      </c>
      <c r="G79" s="33" t="e">
        <f>'विज्ञान '!#REF!</f>
        <v>#REF!</v>
      </c>
      <c r="H79" s="44">
        <f>NSQF!N79</f>
        <v>50</v>
      </c>
      <c r="I79" s="33" t="e">
        <f t="shared" si="4"/>
        <v>#REF!</v>
      </c>
      <c r="J79" s="49" t="e">
        <f t="shared" si="5"/>
        <v>#REF!</v>
      </c>
      <c r="K79" s="50" t="e">
        <f>RANK(J79,$J$10:$J$139,0)+COUNTIF($J$10:J79,J79)-1</f>
        <v>#REF!</v>
      </c>
      <c r="L79" s="44" t="s">
        <v>84</v>
      </c>
      <c r="M79" s="44" t="s">
        <v>84</v>
      </c>
      <c r="N79" s="44" t="s">
        <v>84</v>
      </c>
      <c r="O79" s="33">
        <f t="shared" si="7"/>
        <v>0</v>
      </c>
      <c r="P79" s="42" t="str">
        <f t="shared" si="6"/>
        <v>Pass</v>
      </c>
    </row>
    <row r="80" spans="1:16" s="19" customFormat="1" ht="17.45" customHeight="1">
      <c r="A80" s="24" t="e">
        <f>'विद्य्र्थ्याची माहिती'!#REF!</f>
        <v>#REF!</v>
      </c>
      <c r="B80" s="25" t="e">
        <f>'विद्य्र्थ्याची माहिती'!#REF!</f>
        <v>#REF!</v>
      </c>
      <c r="C80" s="33" t="e">
        <f>प्र.भाषा!#REF!</f>
        <v>#REF!</v>
      </c>
      <c r="D80" s="33" t="e">
        <f>'व्दि.or संयुक्त भा'!#REF!</f>
        <v>#REF!</v>
      </c>
      <c r="E80" s="33" t="e">
        <f>'तृ. भाषा'!#REF!</f>
        <v>#REF!</v>
      </c>
      <c r="F80" s="33" t="e">
        <f>गणित!#REF!</f>
        <v>#REF!</v>
      </c>
      <c r="G80" s="33" t="e">
        <f>'विज्ञान '!#REF!</f>
        <v>#REF!</v>
      </c>
      <c r="H80" s="44">
        <f>NSQF!N80</f>
        <v>50</v>
      </c>
      <c r="I80" s="33" t="e">
        <f t="shared" si="4"/>
        <v>#REF!</v>
      </c>
      <c r="J80" s="49" t="e">
        <f t="shared" si="5"/>
        <v>#REF!</v>
      </c>
      <c r="K80" s="50" t="e">
        <f>RANK(J80,$J$10:$J$139,0)+COUNTIF($J$10:J80,J80)-1</f>
        <v>#REF!</v>
      </c>
      <c r="L80" s="44" t="s">
        <v>84</v>
      </c>
      <c r="M80" s="44" t="s">
        <v>84</v>
      </c>
      <c r="N80" s="44" t="s">
        <v>84</v>
      </c>
      <c r="O80" s="33">
        <f t="shared" si="7"/>
        <v>0</v>
      </c>
      <c r="P80" s="42" t="str">
        <f t="shared" si="6"/>
        <v>Pass</v>
      </c>
    </row>
    <row r="81" spans="1:16" s="19" customFormat="1" ht="17.45" customHeight="1">
      <c r="A81" s="24" t="e">
        <f>'विद्य्र्थ्याची माहिती'!#REF!</f>
        <v>#REF!</v>
      </c>
      <c r="B81" s="25" t="e">
        <f>'विद्य्र्थ्याची माहिती'!#REF!</f>
        <v>#REF!</v>
      </c>
      <c r="C81" s="33" t="e">
        <f>प्र.भाषा!#REF!</f>
        <v>#REF!</v>
      </c>
      <c r="D81" s="33" t="e">
        <f>'व्दि.or संयुक्त भा'!#REF!</f>
        <v>#REF!</v>
      </c>
      <c r="E81" s="33" t="e">
        <f>'तृ. भाषा'!#REF!</f>
        <v>#REF!</v>
      </c>
      <c r="F81" s="33" t="e">
        <f>गणित!#REF!</f>
        <v>#REF!</v>
      </c>
      <c r="G81" s="33" t="e">
        <f>'विज्ञान '!#REF!</f>
        <v>#REF!</v>
      </c>
      <c r="H81" s="44">
        <f>NSQF!N81</f>
        <v>51</v>
      </c>
      <c r="I81" s="33" t="e">
        <f t="shared" si="4"/>
        <v>#REF!</v>
      </c>
      <c r="J81" s="49" t="e">
        <f t="shared" si="5"/>
        <v>#REF!</v>
      </c>
      <c r="K81" s="50" t="e">
        <f>RANK(J81,$J$10:$J$139,0)+COUNTIF($J$10:J81,J81)-1</f>
        <v>#REF!</v>
      </c>
      <c r="L81" s="44" t="s">
        <v>84</v>
      </c>
      <c r="M81" s="44" t="s">
        <v>84</v>
      </c>
      <c r="N81" s="44" t="s">
        <v>84</v>
      </c>
      <c r="O81" s="33">
        <f t="shared" si="7"/>
        <v>0</v>
      </c>
      <c r="P81" s="42" t="str">
        <f t="shared" si="6"/>
        <v>Pass</v>
      </c>
    </row>
    <row r="82" spans="1:16" s="19" customFormat="1" ht="17.45" customHeight="1">
      <c r="A82" s="24" t="e">
        <f>'विद्य्र्थ्याची माहिती'!#REF!</f>
        <v>#REF!</v>
      </c>
      <c r="B82" s="25" t="e">
        <f>'विद्य्र्थ्याची माहिती'!#REF!</f>
        <v>#REF!</v>
      </c>
      <c r="C82" s="33" t="e">
        <f>प्र.भाषा!#REF!</f>
        <v>#REF!</v>
      </c>
      <c r="D82" s="33" t="e">
        <f>'व्दि.or संयुक्त भा'!#REF!</f>
        <v>#REF!</v>
      </c>
      <c r="E82" s="33" t="e">
        <f>'तृ. भाषा'!#REF!</f>
        <v>#REF!</v>
      </c>
      <c r="F82" s="33" t="e">
        <f>गणित!#REF!</f>
        <v>#REF!</v>
      </c>
      <c r="G82" s="33" t="e">
        <f>'विज्ञान '!#REF!</f>
        <v>#REF!</v>
      </c>
      <c r="H82" s="44">
        <f>NSQF!N82</f>
        <v>51</v>
      </c>
      <c r="I82" s="33" t="e">
        <f t="shared" si="4"/>
        <v>#REF!</v>
      </c>
      <c r="J82" s="49" t="e">
        <f t="shared" si="5"/>
        <v>#REF!</v>
      </c>
      <c r="K82" s="50" t="e">
        <f>RANK(J82,$J$10:$J$139,0)+COUNTIF($J$10:J82,J82)-1</f>
        <v>#REF!</v>
      </c>
      <c r="L82" s="44" t="s">
        <v>84</v>
      </c>
      <c r="M82" s="44" t="s">
        <v>84</v>
      </c>
      <c r="N82" s="44" t="s">
        <v>84</v>
      </c>
      <c r="O82" s="33">
        <f t="shared" si="7"/>
        <v>0</v>
      </c>
      <c r="P82" s="42" t="str">
        <f t="shared" si="6"/>
        <v>Pass</v>
      </c>
    </row>
    <row r="83" spans="1:16" s="19" customFormat="1" ht="17.45" customHeight="1">
      <c r="A83" s="24" t="e">
        <f>'विद्य्र्थ्याची माहिती'!#REF!</f>
        <v>#REF!</v>
      </c>
      <c r="B83" s="25" t="e">
        <f>'विद्य्र्थ्याची माहिती'!#REF!</f>
        <v>#REF!</v>
      </c>
      <c r="C83" s="33" t="e">
        <f>प्र.भाषा!#REF!</f>
        <v>#REF!</v>
      </c>
      <c r="D83" s="33" t="e">
        <f>'व्दि.or संयुक्त भा'!#REF!</f>
        <v>#REF!</v>
      </c>
      <c r="E83" s="33" t="e">
        <f>'तृ. भाषा'!#REF!</f>
        <v>#REF!</v>
      </c>
      <c r="F83" s="33" t="e">
        <f>गणित!#REF!</f>
        <v>#REF!</v>
      </c>
      <c r="G83" s="33" t="e">
        <f>'विज्ञान '!#REF!</f>
        <v>#REF!</v>
      </c>
      <c r="H83" s="44">
        <f>NSQF!N83</f>
        <v>52</v>
      </c>
      <c r="I83" s="33" t="e">
        <f t="shared" si="4"/>
        <v>#REF!</v>
      </c>
      <c r="J83" s="49" t="e">
        <f t="shared" si="5"/>
        <v>#REF!</v>
      </c>
      <c r="K83" s="50" t="e">
        <f>RANK(J83,$J$10:$J$139,0)+COUNTIF($J$10:J83,J83)-1</f>
        <v>#REF!</v>
      </c>
      <c r="L83" s="44" t="s">
        <v>84</v>
      </c>
      <c r="M83" s="44" t="s">
        <v>84</v>
      </c>
      <c r="N83" s="44" t="s">
        <v>84</v>
      </c>
      <c r="O83" s="33">
        <f t="shared" si="7"/>
        <v>0</v>
      </c>
      <c r="P83" s="42" t="str">
        <f t="shared" si="6"/>
        <v>Pass</v>
      </c>
    </row>
    <row r="84" spans="1:16" s="19" customFormat="1" ht="17.45" customHeight="1">
      <c r="A84" s="24" t="e">
        <f>'विद्य्र्थ्याची माहिती'!#REF!</f>
        <v>#REF!</v>
      </c>
      <c r="B84" s="25" t="e">
        <f>'विद्य्र्थ्याची माहिती'!#REF!</f>
        <v>#REF!</v>
      </c>
      <c r="C84" s="33" t="e">
        <f>प्र.भाषा!#REF!</f>
        <v>#REF!</v>
      </c>
      <c r="D84" s="33" t="e">
        <f>'व्दि.or संयुक्त भा'!#REF!</f>
        <v>#REF!</v>
      </c>
      <c r="E84" s="33" t="e">
        <f>'तृ. भाषा'!#REF!</f>
        <v>#REF!</v>
      </c>
      <c r="F84" s="33" t="e">
        <f>गणित!#REF!</f>
        <v>#REF!</v>
      </c>
      <c r="G84" s="33" t="e">
        <f>'विज्ञान '!#REF!</f>
        <v>#REF!</v>
      </c>
      <c r="H84" s="44">
        <f>NSQF!N84</f>
        <v>52</v>
      </c>
      <c r="I84" s="33" t="e">
        <f t="shared" si="4"/>
        <v>#REF!</v>
      </c>
      <c r="J84" s="49" t="e">
        <f t="shared" si="5"/>
        <v>#REF!</v>
      </c>
      <c r="K84" s="50" t="e">
        <f>RANK(J84,$J$10:$J$139,0)+COUNTIF($J$10:J84,J84)-1</f>
        <v>#REF!</v>
      </c>
      <c r="L84" s="44" t="s">
        <v>84</v>
      </c>
      <c r="M84" s="44" t="s">
        <v>84</v>
      </c>
      <c r="N84" s="44" t="s">
        <v>84</v>
      </c>
      <c r="O84" s="33">
        <f t="shared" si="7"/>
        <v>0</v>
      </c>
      <c r="P84" s="42" t="str">
        <f t="shared" si="6"/>
        <v>Pass</v>
      </c>
    </row>
    <row r="85" spans="1:16" s="19" customFormat="1" ht="17.45" customHeight="1">
      <c r="A85" s="24" t="e">
        <f>'विद्य्र्थ्याची माहिती'!#REF!</f>
        <v>#REF!</v>
      </c>
      <c r="B85" s="25" t="e">
        <f>'विद्य्र्थ्याची माहिती'!#REF!</f>
        <v>#REF!</v>
      </c>
      <c r="C85" s="33" t="e">
        <f>प्र.भाषा!#REF!</f>
        <v>#REF!</v>
      </c>
      <c r="D85" s="33" t="e">
        <f>'व्दि.or संयुक्त भा'!#REF!</f>
        <v>#REF!</v>
      </c>
      <c r="E85" s="33" t="e">
        <f>'तृ. भाषा'!#REF!</f>
        <v>#REF!</v>
      </c>
      <c r="F85" s="33" t="e">
        <f>गणित!#REF!</f>
        <v>#REF!</v>
      </c>
      <c r="G85" s="33" t="e">
        <f>'विज्ञान '!#REF!</f>
        <v>#REF!</v>
      </c>
      <c r="H85" s="44">
        <f>NSQF!N85</f>
        <v>52</v>
      </c>
      <c r="I85" s="33" t="e">
        <f t="shared" si="4"/>
        <v>#REF!</v>
      </c>
      <c r="J85" s="49" t="e">
        <f t="shared" si="5"/>
        <v>#REF!</v>
      </c>
      <c r="K85" s="50" t="e">
        <f>RANK(J85,$J$10:$J$139,0)+COUNTIF($J$10:J85,J85)-1</f>
        <v>#REF!</v>
      </c>
      <c r="L85" s="44" t="s">
        <v>84</v>
      </c>
      <c r="M85" s="44" t="s">
        <v>84</v>
      </c>
      <c r="N85" s="44" t="s">
        <v>84</v>
      </c>
      <c r="O85" s="33">
        <f t="shared" si="7"/>
        <v>0</v>
      </c>
      <c r="P85" s="42" t="str">
        <f t="shared" si="6"/>
        <v>Pass</v>
      </c>
    </row>
    <row r="86" spans="1:16" s="19" customFormat="1" ht="17.45" customHeight="1">
      <c r="A86" s="24" t="e">
        <f>'विद्य्र्थ्याची माहिती'!#REF!</f>
        <v>#REF!</v>
      </c>
      <c r="B86" s="25" t="e">
        <f>'विद्य्र्थ्याची माहिती'!#REF!</f>
        <v>#REF!</v>
      </c>
      <c r="C86" s="33" t="e">
        <f>प्र.भाषा!#REF!</f>
        <v>#REF!</v>
      </c>
      <c r="D86" s="33" t="e">
        <f>'व्दि.or संयुक्त भा'!#REF!</f>
        <v>#REF!</v>
      </c>
      <c r="E86" s="33" t="e">
        <f>'तृ. भाषा'!#REF!</f>
        <v>#REF!</v>
      </c>
      <c r="F86" s="33" t="e">
        <f>गणित!#REF!</f>
        <v>#REF!</v>
      </c>
      <c r="G86" s="33" t="e">
        <f>'विज्ञान '!#REF!</f>
        <v>#REF!</v>
      </c>
      <c r="H86" s="44">
        <f>NSQF!N86</f>
        <v>53</v>
      </c>
      <c r="I86" s="33" t="e">
        <f t="shared" si="4"/>
        <v>#REF!</v>
      </c>
      <c r="J86" s="49" t="e">
        <f t="shared" si="5"/>
        <v>#REF!</v>
      </c>
      <c r="K86" s="50" t="e">
        <f>RANK(J86,$J$10:$J$139,0)+COUNTIF($J$10:J86,J86)-1</f>
        <v>#REF!</v>
      </c>
      <c r="L86" s="44" t="s">
        <v>84</v>
      </c>
      <c r="M86" s="44" t="s">
        <v>84</v>
      </c>
      <c r="N86" s="44" t="s">
        <v>84</v>
      </c>
      <c r="O86" s="33">
        <f t="shared" si="7"/>
        <v>0</v>
      </c>
      <c r="P86" s="42" t="str">
        <f t="shared" si="6"/>
        <v>Pass</v>
      </c>
    </row>
    <row r="87" spans="1:16" s="19" customFormat="1" ht="17.45" customHeight="1">
      <c r="A87" s="24" t="e">
        <f>'विद्य्र्थ्याची माहिती'!#REF!</f>
        <v>#REF!</v>
      </c>
      <c r="B87" s="25" t="e">
        <f>'विद्य्र्थ्याची माहिती'!#REF!</f>
        <v>#REF!</v>
      </c>
      <c r="C87" s="33" t="e">
        <f>प्र.भाषा!#REF!</f>
        <v>#REF!</v>
      </c>
      <c r="D87" s="33" t="e">
        <f>'व्दि.or संयुक्त भा'!#REF!</f>
        <v>#REF!</v>
      </c>
      <c r="E87" s="33" t="e">
        <f>'तृ. भाषा'!#REF!</f>
        <v>#REF!</v>
      </c>
      <c r="F87" s="33" t="e">
        <f>गणित!#REF!</f>
        <v>#REF!</v>
      </c>
      <c r="G87" s="33" t="e">
        <f>'विज्ञान '!#REF!</f>
        <v>#REF!</v>
      </c>
      <c r="H87" s="44">
        <f>NSQF!N87</f>
        <v>53</v>
      </c>
      <c r="I87" s="33" t="e">
        <f t="shared" si="4"/>
        <v>#REF!</v>
      </c>
      <c r="J87" s="49" t="e">
        <f t="shared" si="5"/>
        <v>#REF!</v>
      </c>
      <c r="K87" s="50" t="e">
        <f>RANK(J87,$J$10:$J$139,0)+COUNTIF($J$10:J87,J87)-1</f>
        <v>#REF!</v>
      </c>
      <c r="L87" s="44" t="s">
        <v>84</v>
      </c>
      <c r="M87" s="44" t="s">
        <v>84</v>
      </c>
      <c r="N87" s="44" t="s">
        <v>84</v>
      </c>
      <c r="O87" s="33">
        <f t="shared" si="7"/>
        <v>0</v>
      </c>
      <c r="P87" s="42" t="str">
        <f t="shared" si="6"/>
        <v>Pass</v>
      </c>
    </row>
    <row r="88" spans="1:16" s="19" customFormat="1" ht="17.45" customHeight="1">
      <c r="A88" s="24" t="e">
        <f>'विद्य्र्थ्याची माहिती'!#REF!</f>
        <v>#REF!</v>
      </c>
      <c r="B88" s="25" t="e">
        <f>'विद्य्र्थ्याची माहिती'!#REF!</f>
        <v>#REF!</v>
      </c>
      <c r="C88" s="33" t="e">
        <f>प्र.भाषा!#REF!</f>
        <v>#REF!</v>
      </c>
      <c r="D88" s="33" t="e">
        <f>'व्दि.or संयुक्त भा'!#REF!</f>
        <v>#REF!</v>
      </c>
      <c r="E88" s="33" t="e">
        <f>'तृ. भाषा'!#REF!</f>
        <v>#REF!</v>
      </c>
      <c r="F88" s="33" t="e">
        <f>गणित!#REF!</f>
        <v>#REF!</v>
      </c>
      <c r="G88" s="33" t="e">
        <f>'विज्ञान '!#REF!</f>
        <v>#REF!</v>
      </c>
      <c r="H88" s="44">
        <f>NSQF!N88</f>
        <v>53</v>
      </c>
      <c r="I88" s="33" t="e">
        <f t="shared" si="4"/>
        <v>#REF!</v>
      </c>
      <c r="J88" s="49" t="e">
        <f t="shared" si="5"/>
        <v>#REF!</v>
      </c>
      <c r="K88" s="50" t="e">
        <f>RANK(J88,$J$10:$J$139,0)+COUNTIF($J$10:J88,J88)-1</f>
        <v>#REF!</v>
      </c>
      <c r="L88" s="44" t="s">
        <v>84</v>
      </c>
      <c r="M88" s="44" t="s">
        <v>84</v>
      </c>
      <c r="N88" s="44" t="s">
        <v>84</v>
      </c>
      <c r="O88" s="33">
        <f t="shared" si="7"/>
        <v>0</v>
      </c>
      <c r="P88" s="42" t="str">
        <f t="shared" si="6"/>
        <v>Pass</v>
      </c>
    </row>
    <row r="89" spans="1:16" s="19" customFormat="1" ht="17.45" customHeight="1">
      <c r="A89" s="24" t="e">
        <f>'विद्य्र्थ्याची माहिती'!#REF!</f>
        <v>#REF!</v>
      </c>
      <c r="B89" s="25" t="e">
        <f>'विद्य्र्थ्याची माहिती'!#REF!</f>
        <v>#REF!</v>
      </c>
      <c r="C89" s="33" t="e">
        <f>प्र.भाषा!#REF!</f>
        <v>#REF!</v>
      </c>
      <c r="D89" s="33" t="e">
        <f>'व्दि.or संयुक्त भा'!#REF!</f>
        <v>#REF!</v>
      </c>
      <c r="E89" s="33" t="e">
        <f>'तृ. भाषा'!#REF!</f>
        <v>#REF!</v>
      </c>
      <c r="F89" s="33" t="e">
        <f>गणित!#REF!</f>
        <v>#REF!</v>
      </c>
      <c r="G89" s="33" t="e">
        <f>'विज्ञान '!#REF!</f>
        <v>#REF!</v>
      </c>
      <c r="H89" s="44">
        <f>NSQF!N89</f>
        <v>54</v>
      </c>
      <c r="I89" s="33" t="e">
        <f t="shared" si="4"/>
        <v>#REF!</v>
      </c>
      <c r="J89" s="49" t="e">
        <f t="shared" si="5"/>
        <v>#REF!</v>
      </c>
      <c r="K89" s="50" t="e">
        <f>RANK(J89,$J$10:$J$139,0)+COUNTIF($J$10:J89,J89)-1</f>
        <v>#REF!</v>
      </c>
      <c r="L89" s="44" t="s">
        <v>84</v>
      </c>
      <c r="M89" s="44" t="s">
        <v>84</v>
      </c>
      <c r="N89" s="44" t="s">
        <v>84</v>
      </c>
      <c r="O89" s="33">
        <f t="shared" si="7"/>
        <v>0</v>
      </c>
      <c r="P89" s="42" t="str">
        <f t="shared" si="6"/>
        <v>Pass</v>
      </c>
    </row>
    <row r="90" spans="1:16" s="19" customFormat="1" ht="17.45" customHeight="1">
      <c r="A90" s="24" t="e">
        <f>'विद्य्र्थ्याची माहिती'!#REF!</f>
        <v>#REF!</v>
      </c>
      <c r="B90" s="25" t="e">
        <f>'विद्य्र्थ्याची माहिती'!#REF!</f>
        <v>#REF!</v>
      </c>
      <c r="C90" s="33" t="e">
        <f>प्र.भाषा!#REF!</f>
        <v>#REF!</v>
      </c>
      <c r="D90" s="33" t="e">
        <f>'व्दि.or संयुक्त भा'!#REF!</f>
        <v>#REF!</v>
      </c>
      <c r="E90" s="33" t="e">
        <f>'तृ. भाषा'!#REF!</f>
        <v>#REF!</v>
      </c>
      <c r="F90" s="33" t="e">
        <f>गणित!#REF!</f>
        <v>#REF!</v>
      </c>
      <c r="G90" s="33" t="e">
        <f>'विज्ञान '!#REF!</f>
        <v>#REF!</v>
      </c>
      <c r="H90" s="44">
        <f>NSQF!N90</f>
        <v>54</v>
      </c>
      <c r="I90" s="33" t="e">
        <f t="shared" si="4"/>
        <v>#REF!</v>
      </c>
      <c r="J90" s="49" t="e">
        <f t="shared" si="5"/>
        <v>#REF!</v>
      </c>
      <c r="K90" s="50" t="e">
        <f>RANK(J90,$J$10:$J$139,0)+COUNTIF($J$10:J90,J90)-1</f>
        <v>#REF!</v>
      </c>
      <c r="L90" s="44" t="s">
        <v>84</v>
      </c>
      <c r="M90" s="44" t="s">
        <v>84</v>
      </c>
      <c r="N90" s="44" t="s">
        <v>84</v>
      </c>
      <c r="O90" s="33">
        <f t="shared" si="7"/>
        <v>0</v>
      </c>
      <c r="P90" s="42" t="str">
        <f t="shared" si="6"/>
        <v>Pass</v>
      </c>
    </row>
    <row r="91" spans="1:16" s="19" customFormat="1" ht="17.45" customHeight="1">
      <c r="A91" s="24" t="e">
        <f>'विद्य्र्थ्याची माहिती'!#REF!</f>
        <v>#REF!</v>
      </c>
      <c r="B91" s="25" t="e">
        <f>'विद्य्र्थ्याची माहिती'!#REF!</f>
        <v>#REF!</v>
      </c>
      <c r="C91" s="33" t="e">
        <f>प्र.भाषा!#REF!</f>
        <v>#REF!</v>
      </c>
      <c r="D91" s="33" t="e">
        <f>'व्दि.or संयुक्त भा'!#REF!</f>
        <v>#REF!</v>
      </c>
      <c r="E91" s="33" t="e">
        <f>'तृ. भाषा'!#REF!</f>
        <v>#REF!</v>
      </c>
      <c r="F91" s="33" t="e">
        <f>गणित!#REF!</f>
        <v>#REF!</v>
      </c>
      <c r="G91" s="33" t="e">
        <f>'विज्ञान '!#REF!</f>
        <v>#REF!</v>
      </c>
      <c r="H91" s="44">
        <f>NSQF!N91</f>
        <v>55</v>
      </c>
      <c r="I91" s="33" t="e">
        <f t="shared" si="4"/>
        <v>#REF!</v>
      </c>
      <c r="J91" s="49" t="e">
        <f t="shared" si="5"/>
        <v>#REF!</v>
      </c>
      <c r="K91" s="50" t="e">
        <f>RANK(J91,$J$10:$J$139,0)+COUNTIF($J$10:J91,J91)-1</f>
        <v>#REF!</v>
      </c>
      <c r="L91" s="44" t="s">
        <v>84</v>
      </c>
      <c r="M91" s="44" t="s">
        <v>84</v>
      </c>
      <c r="N91" s="44" t="s">
        <v>84</v>
      </c>
      <c r="O91" s="33">
        <f t="shared" si="7"/>
        <v>0</v>
      </c>
      <c r="P91" s="42" t="str">
        <f t="shared" si="6"/>
        <v>Pass</v>
      </c>
    </row>
    <row r="92" spans="1:16" s="19" customFormat="1" ht="17.45" customHeight="1">
      <c r="A92" s="24" t="e">
        <f>'विद्य्र्थ्याची माहिती'!#REF!</f>
        <v>#REF!</v>
      </c>
      <c r="B92" s="25" t="e">
        <f>'विद्य्र्थ्याची माहिती'!#REF!</f>
        <v>#REF!</v>
      </c>
      <c r="C92" s="33" t="e">
        <f>प्र.भाषा!#REF!</f>
        <v>#REF!</v>
      </c>
      <c r="D92" s="33" t="e">
        <f>'व्दि.or संयुक्त भा'!#REF!</f>
        <v>#REF!</v>
      </c>
      <c r="E92" s="33" t="e">
        <f>'तृ. भाषा'!#REF!</f>
        <v>#REF!</v>
      </c>
      <c r="F92" s="33" t="e">
        <f>गणित!#REF!</f>
        <v>#REF!</v>
      </c>
      <c r="G92" s="33" t="e">
        <f>'विज्ञान '!#REF!</f>
        <v>#REF!</v>
      </c>
      <c r="H92" s="44">
        <f>NSQF!N92</f>
        <v>55</v>
      </c>
      <c r="I92" s="33" t="e">
        <f t="shared" si="4"/>
        <v>#REF!</v>
      </c>
      <c r="J92" s="49" t="e">
        <f t="shared" si="5"/>
        <v>#REF!</v>
      </c>
      <c r="K92" s="50" t="e">
        <f>RANK(J92,$J$10:$J$139,0)+COUNTIF($J$10:J92,J92)-1</f>
        <v>#REF!</v>
      </c>
      <c r="L92" s="44" t="s">
        <v>84</v>
      </c>
      <c r="M92" s="44" t="s">
        <v>84</v>
      </c>
      <c r="N92" s="44" t="s">
        <v>84</v>
      </c>
      <c r="O92" s="33">
        <f t="shared" si="7"/>
        <v>0</v>
      </c>
      <c r="P92" s="42" t="str">
        <f t="shared" si="6"/>
        <v>Pass</v>
      </c>
    </row>
    <row r="93" spans="1:16" s="19" customFormat="1" ht="17.45" customHeight="1">
      <c r="A93" s="24" t="e">
        <f>'विद्य्र्थ्याची माहिती'!#REF!</f>
        <v>#REF!</v>
      </c>
      <c r="B93" s="25" t="e">
        <f>'विद्य्र्थ्याची माहिती'!#REF!</f>
        <v>#REF!</v>
      </c>
      <c r="C93" s="33" t="e">
        <f>प्र.भाषा!#REF!</f>
        <v>#REF!</v>
      </c>
      <c r="D93" s="33" t="e">
        <f>'व्दि.or संयुक्त भा'!#REF!</f>
        <v>#REF!</v>
      </c>
      <c r="E93" s="33" t="e">
        <f>'तृ. भाषा'!#REF!</f>
        <v>#REF!</v>
      </c>
      <c r="F93" s="33" t="e">
        <f>गणित!#REF!</f>
        <v>#REF!</v>
      </c>
      <c r="G93" s="33" t="e">
        <f>'विज्ञान '!#REF!</f>
        <v>#REF!</v>
      </c>
      <c r="H93" s="44">
        <f>NSQF!N93</f>
        <v>55</v>
      </c>
      <c r="I93" s="33" t="e">
        <f t="shared" si="4"/>
        <v>#REF!</v>
      </c>
      <c r="J93" s="49" t="e">
        <f t="shared" si="5"/>
        <v>#REF!</v>
      </c>
      <c r="K93" s="50" t="e">
        <f>RANK(J93,$J$10:$J$139,0)+COUNTIF($J$10:J93,J93)-1</f>
        <v>#REF!</v>
      </c>
      <c r="L93" s="44" t="s">
        <v>84</v>
      </c>
      <c r="M93" s="44" t="s">
        <v>84</v>
      </c>
      <c r="N93" s="44" t="s">
        <v>84</v>
      </c>
      <c r="O93" s="33">
        <f t="shared" si="7"/>
        <v>0</v>
      </c>
      <c r="P93" s="42" t="str">
        <f t="shared" si="6"/>
        <v>Pass</v>
      </c>
    </row>
    <row r="94" spans="1:16" s="19" customFormat="1" ht="17.45" customHeight="1">
      <c r="A94" s="24" t="e">
        <f>'विद्य्र्थ्याची माहिती'!#REF!</f>
        <v>#REF!</v>
      </c>
      <c r="B94" s="25" t="e">
        <f>'विद्य्र्थ्याची माहिती'!#REF!</f>
        <v>#REF!</v>
      </c>
      <c r="C94" s="33" t="e">
        <f>प्र.भाषा!#REF!</f>
        <v>#REF!</v>
      </c>
      <c r="D94" s="33" t="e">
        <f>'व्दि.or संयुक्त भा'!#REF!</f>
        <v>#REF!</v>
      </c>
      <c r="E94" s="33" t="e">
        <f>'तृ. भाषा'!#REF!</f>
        <v>#REF!</v>
      </c>
      <c r="F94" s="33" t="e">
        <f>गणित!#REF!</f>
        <v>#REF!</v>
      </c>
      <c r="G94" s="33" t="e">
        <f>'विज्ञान '!#REF!</f>
        <v>#REF!</v>
      </c>
      <c r="H94" s="44">
        <f>NSQF!N94</f>
        <v>56</v>
      </c>
      <c r="I94" s="33" t="e">
        <f t="shared" si="4"/>
        <v>#REF!</v>
      </c>
      <c r="J94" s="49" t="e">
        <f t="shared" si="5"/>
        <v>#REF!</v>
      </c>
      <c r="K94" s="50" t="e">
        <f>RANK(J94,$J$10:$J$139,0)+COUNTIF($J$10:J94,J94)-1</f>
        <v>#REF!</v>
      </c>
      <c r="L94" s="44" t="s">
        <v>84</v>
      </c>
      <c r="M94" s="44" t="s">
        <v>84</v>
      </c>
      <c r="N94" s="44" t="s">
        <v>84</v>
      </c>
      <c r="O94" s="33">
        <f t="shared" si="7"/>
        <v>0</v>
      </c>
      <c r="P94" s="42" t="str">
        <f t="shared" si="6"/>
        <v>Pass</v>
      </c>
    </row>
    <row r="95" spans="1:16" s="19" customFormat="1" ht="17.45" customHeight="1">
      <c r="A95" s="24" t="e">
        <f>'विद्य्र्थ्याची माहिती'!#REF!</f>
        <v>#REF!</v>
      </c>
      <c r="B95" s="25" t="e">
        <f>'विद्य्र्थ्याची माहिती'!#REF!</f>
        <v>#REF!</v>
      </c>
      <c r="C95" s="33" t="e">
        <f>प्र.भाषा!#REF!</f>
        <v>#REF!</v>
      </c>
      <c r="D95" s="33" t="e">
        <f>'व्दि.or संयुक्त भा'!#REF!</f>
        <v>#REF!</v>
      </c>
      <c r="E95" s="33" t="e">
        <f>'तृ. भाषा'!#REF!</f>
        <v>#REF!</v>
      </c>
      <c r="F95" s="33" t="e">
        <f>गणित!#REF!</f>
        <v>#REF!</v>
      </c>
      <c r="G95" s="33" t="e">
        <f>'विज्ञान '!#REF!</f>
        <v>#REF!</v>
      </c>
      <c r="H95" s="44">
        <f>NSQF!N95</f>
        <v>56</v>
      </c>
      <c r="I95" s="33" t="e">
        <f t="shared" si="4"/>
        <v>#REF!</v>
      </c>
      <c r="J95" s="49" t="e">
        <f t="shared" si="5"/>
        <v>#REF!</v>
      </c>
      <c r="K95" s="50" t="e">
        <f>RANK(J95,$J$10:$J$139,0)+COUNTIF($J$10:J95,J95)-1</f>
        <v>#REF!</v>
      </c>
      <c r="L95" s="44" t="s">
        <v>84</v>
      </c>
      <c r="M95" s="44" t="s">
        <v>84</v>
      </c>
      <c r="N95" s="44" t="s">
        <v>84</v>
      </c>
      <c r="O95" s="33">
        <f t="shared" si="7"/>
        <v>0</v>
      </c>
      <c r="P95" s="42" t="str">
        <f t="shared" si="6"/>
        <v>Pass</v>
      </c>
    </row>
    <row r="96" spans="1:16" s="19" customFormat="1" ht="17.45" customHeight="1">
      <c r="A96" s="24" t="e">
        <f>'विद्य्र्थ्याची माहिती'!#REF!</f>
        <v>#REF!</v>
      </c>
      <c r="B96" s="25" t="e">
        <f>'विद्य्र्थ्याची माहिती'!#REF!</f>
        <v>#REF!</v>
      </c>
      <c r="C96" s="33" t="e">
        <f>प्र.भाषा!#REF!</f>
        <v>#REF!</v>
      </c>
      <c r="D96" s="33" t="e">
        <f>'व्दि.or संयुक्त भा'!#REF!</f>
        <v>#REF!</v>
      </c>
      <c r="E96" s="33" t="e">
        <f>'तृ. भाषा'!#REF!</f>
        <v>#REF!</v>
      </c>
      <c r="F96" s="33" t="e">
        <f>गणित!#REF!</f>
        <v>#REF!</v>
      </c>
      <c r="G96" s="33" t="e">
        <f>'विज्ञान '!#REF!</f>
        <v>#REF!</v>
      </c>
      <c r="H96" s="44">
        <f>NSQF!N96</f>
        <v>56</v>
      </c>
      <c r="I96" s="33" t="e">
        <f t="shared" si="4"/>
        <v>#REF!</v>
      </c>
      <c r="J96" s="49" t="e">
        <f t="shared" si="5"/>
        <v>#REF!</v>
      </c>
      <c r="K96" s="50" t="e">
        <f>RANK(J96,$J$10:$J$139,0)+COUNTIF($J$10:J96,J96)-1</f>
        <v>#REF!</v>
      </c>
      <c r="L96" s="44" t="s">
        <v>84</v>
      </c>
      <c r="M96" s="44" t="s">
        <v>84</v>
      </c>
      <c r="N96" s="44" t="s">
        <v>84</v>
      </c>
      <c r="O96" s="33">
        <f t="shared" si="7"/>
        <v>0</v>
      </c>
      <c r="P96" s="42" t="str">
        <f t="shared" si="6"/>
        <v>Pass</v>
      </c>
    </row>
    <row r="97" spans="1:222" s="19" customFormat="1" ht="17.45" customHeight="1">
      <c r="A97" s="24" t="e">
        <f>'विद्य्र्थ्याची माहिती'!#REF!</f>
        <v>#REF!</v>
      </c>
      <c r="B97" s="25" t="e">
        <f>'विद्य्र्थ्याची माहिती'!#REF!</f>
        <v>#REF!</v>
      </c>
      <c r="C97" s="33" t="e">
        <f>प्र.भाषा!#REF!</f>
        <v>#REF!</v>
      </c>
      <c r="D97" s="33" t="e">
        <f>'व्दि.or संयुक्त भा'!#REF!</f>
        <v>#REF!</v>
      </c>
      <c r="E97" s="33" t="e">
        <f>'तृ. भाषा'!#REF!</f>
        <v>#REF!</v>
      </c>
      <c r="F97" s="33" t="e">
        <f>गणित!#REF!</f>
        <v>#REF!</v>
      </c>
      <c r="G97" s="33" t="e">
        <f>'विज्ञान '!#REF!</f>
        <v>#REF!</v>
      </c>
      <c r="H97" s="44">
        <f>NSQF!N97</f>
        <v>57</v>
      </c>
      <c r="I97" s="33" t="e">
        <f t="shared" si="4"/>
        <v>#REF!</v>
      </c>
      <c r="J97" s="49" t="e">
        <f t="shared" si="5"/>
        <v>#REF!</v>
      </c>
      <c r="K97" s="50" t="e">
        <f>RANK(J97,$J$10:$J$139,0)+COUNTIF($J$10:J97,J97)-1</f>
        <v>#REF!</v>
      </c>
      <c r="L97" s="44" t="s">
        <v>84</v>
      </c>
      <c r="M97" s="44" t="s">
        <v>84</v>
      </c>
      <c r="N97" s="44" t="s">
        <v>84</v>
      </c>
      <c r="O97" s="33">
        <f t="shared" si="7"/>
        <v>0</v>
      </c>
      <c r="P97" s="42" t="str">
        <f t="shared" si="6"/>
        <v>Pass</v>
      </c>
    </row>
    <row r="98" spans="1:222" s="19" customFormat="1" ht="17.45" customHeight="1">
      <c r="A98" s="24" t="e">
        <f>'विद्य्र्थ्याची माहिती'!#REF!</f>
        <v>#REF!</v>
      </c>
      <c r="B98" s="25" t="e">
        <f>'विद्य्र्थ्याची माहिती'!#REF!</f>
        <v>#REF!</v>
      </c>
      <c r="C98" s="33" t="e">
        <f>प्र.भाषा!#REF!</f>
        <v>#REF!</v>
      </c>
      <c r="D98" s="33" t="e">
        <f>'व्दि.or संयुक्त भा'!#REF!</f>
        <v>#REF!</v>
      </c>
      <c r="E98" s="33" t="e">
        <f>'तृ. भाषा'!#REF!</f>
        <v>#REF!</v>
      </c>
      <c r="F98" s="33" t="e">
        <f>गणित!#REF!</f>
        <v>#REF!</v>
      </c>
      <c r="G98" s="33" t="e">
        <f>'विज्ञान '!#REF!</f>
        <v>#REF!</v>
      </c>
      <c r="H98" s="44">
        <f>NSQF!N98</f>
        <v>57</v>
      </c>
      <c r="I98" s="33" t="e">
        <f t="shared" si="4"/>
        <v>#REF!</v>
      </c>
      <c r="J98" s="49" t="e">
        <f t="shared" si="5"/>
        <v>#REF!</v>
      </c>
      <c r="K98" s="50" t="e">
        <f>RANK(J98,$J$10:$J$139,0)+COUNTIF($J$10:J98,J98)-1</f>
        <v>#REF!</v>
      </c>
      <c r="L98" s="44" t="s">
        <v>84</v>
      </c>
      <c r="M98" s="44" t="s">
        <v>84</v>
      </c>
      <c r="N98" s="44" t="s">
        <v>84</v>
      </c>
      <c r="O98" s="33">
        <f t="shared" si="7"/>
        <v>0</v>
      </c>
      <c r="P98" s="42" t="str">
        <f t="shared" si="6"/>
        <v>Pass</v>
      </c>
    </row>
    <row r="99" spans="1:222" s="19" customFormat="1" ht="17.45" customHeight="1">
      <c r="A99" s="24" t="e">
        <f>'विद्य्र्थ्याची माहिती'!#REF!</f>
        <v>#REF!</v>
      </c>
      <c r="B99" s="25" t="e">
        <f>'विद्य्र्थ्याची माहिती'!#REF!</f>
        <v>#REF!</v>
      </c>
      <c r="C99" s="33" t="e">
        <f>प्र.भाषा!#REF!</f>
        <v>#REF!</v>
      </c>
      <c r="D99" s="33" t="e">
        <f>'व्दि.or संयुक्त भा'!#REF!</f>
        <v>#REF!</v>
      </c>
      <c r="E99" s="33" t="e">
        <f>'तृ. भाषा'!#REF!</f>
        <v>#REF!</v>
      </c>
      <c r="F99" s="33" t="e">
        <f>गणित!#REF!</f>
        <v>#REF!</v>
      </c>
      <c r="G99" s="33" t="e">
        <f>'विज्ञान '!#REF!</f>
        <v>#REF!</v>
      </c>
      <c r="H99" s="44">
        <f>NSQF!N99</f>
        <v>58</v>
      </c>
      <c r="I99" s="33" t="e">
        <f t="shared" si="4"/>
        <v>#REF!</v>
      </c>
      <c r="J99" s="49" t="e">
        <f t="shared" si="5"/>
        <v>#REF!</v>
      </c>
      <c r="K99" s="50" t="e">
        <f>RANK(J99,$J$10:$J$139,0)+COUNTIF($J$10:J99,J99)-1</f>
        <v>#REF!</v>
      </c>
      <c r="L99" s="44" t="s">
        <v>84</v>
      </c>
      <c r="M99" s="44" t="s">
        <v>84</v>
      </c>
      <c r="N99" s="44" t="s">
        <v>84</v>
      </c>
      <c r="O99" s="33">
        <f t="shared" si="7"/>
        <v>0</v>
      </c>
      <c r="P99" s="42" t="str">
        <f t="shared" si="6"/>
        <v>Pass</v>
      </c>
    </row>
    <row r="100" spans="1:222" s="19" customFormat="1" ht="17.45" customHeight="1">
      <c r="A100" s="24" t="e">
        <f>'विद्य्र्थ्याची माहिती'!#REF!</f>
        <v>#REF!</v>
      </c>
      <c r="B100" s="25" t="e">
        <f>'विद्य्र्थ्याची माहिती'!#REF!</f>
        <v>#REF!</v>
      </c>
      <c r="C100" s="33" t="e">
        <f>प्र.भाषा!#REF!</f>
        <v>#REF!</v>
      </c>
      <c r="D100" s="33" t="e">
        <f>'व्दि.or संयुक्त भा'!#REF!</f>
        <v>#REF!</v>
      </c>
      <c r="E100" s="33" t="e">
        <f>'तृ. भाषा'!#REF!</f>
        <v>#REF!</v>
      </c>
      <c r="F100" s="33" t="e">
        <f>गणित!#REF!</f>
        <v>#REF!</v>
      </c>
      <c r="G100" s="33" t="e">
        <f>'विज्ञान '!#REF!</f>
        <v>#REF!</v>
      </c>
      <c r="H100" s="44">
        <f>NSQF!N100</f>
        <v>58</v>
      </c>
      <c r="I100" s="33" t="e">
        <f t="shared" si="4"/>
        <v>#REF!</v>
      </c>
      <c r="J100" s="49" t="e">
        <f t="shared" si="5"/>
        <v>#REF!</v>
      </c>
      <c r="K100" s="50" t="e">
        <f>RANK(J100,$J$10:$J$139,0)+COUNTIF($J$10:J100,J100)-1</f>
        <v>#REF!</v>
      </c>
      <c r="L100" s="44" t="s">
        <v>84</v>
      </c>
      <c r="M100" s="44" t="s">
        <v>84</v>
      </c>
      <c r="N100" s="44" t="s">
        <v>84</v>
      </c>
      <c r="O100" s="33">
        <f t="shared" si="7"/>
        <v>0</v>
      </c>
      <c r="P100" s="42" t="str">
        <f t="shared" si="6"/>
        <v>Pass</v>
      </c>
    </row>
    <row r="101" spans="1:222" s="19" customFormat="1" ht="17.45" customHeight="1">
      <c r="A101" s="24" t="e">
        <f>'विद्य्र्थ्याची माहिती'!#REF!</f>
        <v>#REF!</v>
      </c>
      <c r="B101" s="25" t="e">
        <f>'विद्य्र्थ्याची माहिती'!#REF!</f>
        <v>#REF!</v>
      </c>
      <c r="C101" s="33" t="e">
        <f>प्र.भाषा!#REF!</f>
        <v>#REF!</v>
      </c>
      <c r="D101" s="33" t="e">
        <f>'व्दि.or संयुक्त भा'!#REF!</f>
        <v>#REF!</v>
      </c>
      <c r="E101" s="33" t="e">
        <f>'तृ. भाषा'!#REF!</f>
        <v>#REF!</v>
      </c>
      <c r="F101" s="33" t="e">
        <f>गणित!#REF!</f>
        <v>#REF!</v>
      </c>
      <c r="G101" s="33" t="e">
        <f>'विज्ञान '!#REF!</f>
        <v>#REF!</v>
      </c>
      <c r="H101" s="44">
        <f>NSQF!N101</f>
        <v>58</v>
      </c>
      <c r="I101" s="33" t="e">
        <f t="shared" si="4"/>
        <v>#REF!</v>
      </c>
      <c r="J101" s="49" t="e">
        <f t="shared" si="5"/>
        <v>#REF!</v>
      </c>
      <c r="K101" s="50" t="e">
        <f>RANK(J101,$J$10:$J$139,0)+COUNTIF($J$10:J101,J101)-1</f>
        <v>#REF!</v>
      </c>
      <c r="L101" s="44" t="s">
        <v>84</v>
      </c>
      <c r="M101" s="44" t="s">
        <v>84</v>
      </c>
      <c r="N101" s="44" t="s">
        <v>84</v>
      </c>
      <c r="O101" s="33">
        <f t="shared" si="7"/>
        <v>0</v>
      </c>
      <c r="P101" s="42" t="str">
        <f t="shared" si="6"/>
        <v>Pass</v>
      </c>
    </row>
    <row r="102" spans="1:222" s="19" customFormat="1" ht="17.45" customHeight="1">
      <c r="A102" s="24" t="e">
        <f>'विद्य्र्थ्याची माहिती'!#REF!</f>
        <v>#REF!</v>
      </c>
      <c r="B102" s="25" t="e">
        <f>'विद्य्र्थ्याची माहिती'!#REF!</f>
        <v>#REF!</v>
      </c>
      <c r="C102" s="33" t="e">
        <f>प्र.भाषा!#REF!</f>
        <v>#REF!</v>
      </c>
      <c r="D102" s="33" t="e">
        <f>'व्दि.or संयुक्त भा'!#REF!</f>
        <v>#REF!</v>
      </c>
      <c r="E102" s="33" t="e">
        <f>'तृ. भाषा'!#REF!</f>
        <v>#REF!</v>
      </c>
      <c r="F102" s="33" t="e">
        <f>गणित!#REF!</f>
        <v>#REF!</v>
      </c>
      <c r="G102" s="33" t="e">
        <f>'विज्ञान '!#REF!</f>
        <v>#REF!</v>
      </c>
      <c r="H102" s="44">
        <f>NSQF!N102</f>
        <v>59</v>
      </c>
      <c r="I102" s="33" t="e">
        <f t="shared" si="4"/>
        <v>#REF!</v>
      </c>
      <c r="J102" s="49" t="e">
        <f t="shared" si="5"/>
        <v>#REF!</v>
      </c>
      <c r="K102" s="50" t="e">
        <f>RANK(J102,$J$10:$J$139,0)+COUNTIF($J$10:J102,J102)-1</f>
        <v>#REF!</v>
      </c>
      <c r="L102" s="44" t="s">
        <v>84</v>
      </c>
      <c r="M102" s="44" t="s">
        <v>84</v>
      </c>
      <c r="N102" s="44" t="s">
        <v>84</v>
      </c>
      <c r="O102" s="33">
        <f t="shared" si="7"/>
        <v>0</v>
      </c>
      <c r="P102" s="42" t="str">
        <f t="shared" si="6"/>
        <v>Pass</v>
      </c>
    </row>
    <row r="103" spans="1:222" s="19" customFormat="1" ht="17.45" customHeight="1">
      <c r="A103" s="24" t="e">
        <f>'विद्य्र्थ्याची माहिती'!#REF!</f>
        <v>#REF!</v>
      </c>
      <c r="B103" s="25" t="e">
        <f>'विद्य्र्थ्याची माहिती'!#REF!</f>
        <v>#REF!</v>
      </c>
      <c r="C103" s="33" t="e">
        <f>प्र.भाषा!#REF!</f>
        <v>#REF!</v>
      </c>
      <c r="D103" s="33" t="e">
        <f>'व्दि.or संयुक्त भा'!#REF!</f>
        <v>#REF!</v>
      </c>
      <c r="E103" s="33" t="e">
        <f>'तृ. भाषा'!#REF!</f>
        <v>#REF!</v>
      </c>
      <c r="F103" s="33" t="e">
        <f>गणित!#REF!</f>
        <v>#REF!</v>
      </c>
      <c r="G103" s="33" t="e">
        <f>'विज्ञान '!#REF!</f>
        <v>#REF!</v>
      </c>
      <c r="H103" s="44">
        <f>NSQF!N103</f>
        <v>59</v>
      </c>
      <c r="I103" s="33" t="e">
        <f t="shared" si="4"/>
        <v>#REF!</v>
      </c>
      <c r="J103" s="49" t="e">
        <f t="shared" si="5"/>
        <v>#REF!</v>
      </c>
      <c r="K103" s="50" t="e">
        <f>RANK(J103,$J$10:$J$139,0)+COUNTIF($J$10:J103,J103)-1</f>
        <v>#REF!</v>
      </c>
      <c r="L103" s="44" t="s">
        <v>84</v>
      </c>
      <c r="M103" s="44" t="s">
        <v>84</v>
      </c>
      <c r="N103" s="44" t="s">
        <v>84</v>
      </c>
      <c r="O103" s="33">
        <f t="shared" si="7"/>
        <v>0</v>
      </c>
      <c r="P103" s="42" t="str">
        <f t="shared" si="6"/>
        <v>Pass</v>
      </c>
    </row>
    <row r="104" spans="1:222" s="19" customFormat="1" ht="17.45" customHeight="1">
      <c r="A104" s="24" t="e">
        <f>'विद्य्र्थ्याची माहिती'!#REF!</f>
        <v>#REF!</v>
      </c>
      <c r="B104" s="25" t="e">
        <f>'विद्य्र्थ्याची माहिती'!#REF!</f>
        <v>#REF!</v>
      </c>
      <c r="C104" s="33" t="e">
        <f>प्र.भाषा!#REF!</f>
        <v>#REF!</v>
      </c>
      <c r="D104" s="33" t="e">
        <f>'व्दि.or संयुक्त भा'!#REF!</f>
        <v>#REF!</v>
      </c>
      <c r="E104" s="33" t="e">
        <f>'तृ. भाषा'!#REF!</f>
        <v>#REF!</v>
      </c>
      <c r="F104" s="33" t="e">
        <f>गणित!#REF!</f>
        <v>#REF!</v>
      </c>
      <c r="G104" s="33" t="e">
        <f>'विज्ञान '!#REF!</f>
        <v>#REF!</v>
      </c>
      <c r="H104" s="44">
        <f>NSQF!N104</f>
        <v>59</v>
      </c>
      <c r="I104" s="33" t="e">
        <f t="shared" si="4"/>
        <v>#REF!</v>
      </c>
      <c r="J104" s="49" t="e">
        <f t="shared" si="5"/>
        <v>#REF!</v>
      </c>
      <c r="K104" s="50" t="e">
        <f>RANK(J104,$J$10:$J$139,0)+COUNTIF($J$10:J104,J104)-1</f>
        <v>#REF!</v>
      </c>
      <c r="L104" s="44" t="s">
        <v>84</v>
      </c>
      <c r="M104" s="44" t="s">
        <v>84</v>
      </c>
      <c r="N104" s="44" t="s">
        <v>84</v>
      </c>
      <c r="O104" s="33">
        <f t="shared" si="7"/>
        <v>0</v>
      </c>
      <c r="P104" s="42" t="str">
        <f t="shared" si="6"/>
        <v>Pass</v>
      </c>
    </row>
    <row r="105" spans="1:222" s="19" customFormat="1" ht="17.45" customHeight="1">
      <c r="A105" s="24" t="e">
        <f>'विद्य्र्थ्याची माहिती'!#REF!</f>
        <v>#REF!</v>
      </c>
      <c r="B105" s="25" t="e">
        <f>'विद्य्र्थ्याची माहिती'!#REF!</f>
        <v>#REF!</v>
      </c>
      <c r="C105" s="33" t="e">
        <f>प्र.भाषा!#REF!</f>
        <v>#REF!</v>
      </c>
      <c r="D105" s="33" t="e">
        <f>'व्दि.or संयुक्त भा'!#REF!</f>
        <v>#REF!</v>
      </c>
      <c r="E105" s="33" t="e">
        <f>'तृ. भाषा'!#REF!</f>
        <v>#REF!</v>
      </c>
      <c r="F105" s="33" t="e">
        <f>गणित!#REF!</f>
        <v>#REF!</v>
      </c>
      <c r="G105" s="33" t="e">
        <f>'विज्ञान '!#REF!</f>
        <v>#REF!</v>
      </c>
      <c r="H105" s="44">
        <f>NSQF!N105</f>
        <v>60</v>
      </c>
      <c r="I105" s="33" t="e">
        <f t="shared" si="4"/>
        <v>#REF!</v>
      </c>
      <c r="J105" s="49" t="e">
        <f t="shared" si="5"/>
        <v>#REF!</v>
      </c>
      <c r="K105" s="50" t="e">
        <f>RANK(J105,$J$10:$J$139,0)+COUNTIF($J$10:J105,J105)-1</f>
        <v>#REF!</v>
      </c>
      <c r="L105" s="44" t="s">
        <v>84</v>
      </c>
      <c r="M105" s="44" t="s">
        <v>84</v>
      </c>
      <c r="N105" s="44" t="s">
        <v>84</v>
      </c>
      <c r="O105" s="33">
        <f t="shared" si="7"/>
        <v>0</v>
      </c>
      <c r="P105" s="42" t="str">
        <f t="shared" si="6"/>
        <v>Pass</v>
      </c>
    </row>
    <row r="106" spans="1:222" s="19" customFormat="1" ht="17.45" customHeight="1">
      <c r="A106" s="24" t="e">
        <f>'विद्य्र्थ्याची माहिती'!#REF!</f>
        <v>#REF!</v>
      </c>
      <c r="B106" s="25" t="e">
        <f>'विद्य्र्थ्याची माहिती'!#REF!</f>
        <v>#REF!</v>
      </c>
      <c r="C106" s="33" t="e">
        <f>प्र.भाषा!#REF!</f>
        <v>#REF!</v>
      </c>
      <c r="D106" s="33" t="e">
        <f>'व्दि.or संयुक्त भा'!#REF!</f>
        <v>#REF!</v>
      </c>
      <c r="E106" s="33" t="e">
        <f>'तृ. भाषा'!#REF!</f>
        <v>#REF!</v>
      </c>
      <c r="F106" s="33" t="e">
        <f>गणित!#REF!</f>
        <v>#REF!</v>
      </c>
      <c r="G106" s="33" t="e">
        <f>'विज्ञान '!#REF!</f>
        <v>#REF!</v>
      </c>
      <c r="H106" s="44">
        <f>NSQF!N106</f>
        <v>60</v>
      </c>
      <c r="I106" s="33" t="e">
        <f t="shared" si="4"/>
        <v>#REF!</v>
      </c>
      <c r="J106" s="49" t="e">
        <f t="shared" si="5"/>
        <v>#REF!</v>
      </c>
      <c r="K106" s="50" t="e">
        <f>RANK(J106,$J$10:$J$139,0)+COUNTIF($J$10:J106,J106)-1</f>
        <v>#REF!</v>
      </c>
      <c r="L106" s="44" t="s">
        <v>84</v>
      </c>
      <c r="M106" s="44" t="s">
        <v>84</v>
      </c>
      <c r="N106" s="44" t="s">
        <v>84</v>
      </c>
      <c r="O106" s="33">
        <f t="shared" si="7"/>
        <v>0</v>
      </c>
      <c r="P106" s="42" t="str">
        <f t="shared" si="6"/>
        <v>Pass</v>
      </c>
    </row>
    <row r="107" spans="1:222" s="19" customFormat="1" ht="17.45" customHeight="1">
      <c r="A107" s="24" t="e">
        <f>'विद्य्र्थ्याची माहिती'!#REF!</f>
        <v>#REF!</v>
      </c>
      <c r="B107" s="25" t="e">
        <f>'विद्य्र्थ्याची माहिती'!#REF!</f>
        <v>#REF!</v>
      </c>
      <c r="C107" s="33" t="e">
        <f>प्र.भाषा!#REF!</f>
        <v>#REF!</v>
      </c>
      <c r="D107" s="33" t="e">
        <f>'व्दि.or संयुक्त भा'!#REF!</f>
        <v>#REF!</v>
      </c>
      <c r="E107" s="33" t="e">
        <f>'तृ. भाषा'!#REF!</f>
        <v>#REF!</v>
      </c>
      <c r="F107" s="33" t="e">
        <f>गणित!#REF!</f>
        <v>#REF!</v>
      </c>
      <c r="G107" s="33" t="e">
        <f>'विज्ञान '!#REF!</f>
        <v>#REF!</v>
      </c>
      <c r="H107" s="44">
        <f>NSQF!N107</f>
        <v>61</v>
      </c>
      <c r="I107" s="33" t="e">
        <f t="shared" ref="I107:I139" si="8">SUM(C107:H107)</f>
        <v>#REF!</v>
      </c>
      <c r="J107" s="49" t="e">
        <f t="shared" si="5"/>
        <v>#REF!</v>
      </c>
      <c r="K107" s="50" t="e">
        <f>RANK(J107,$J$10:$J$139,0)+COUNTIF($J$10:J107,J107)-1</f>
        <v>#REF!</v>
      </c>
      <c r="L107" s="44" t="s">
        <v>84</v>
      </c>
      <c r="M107" s="44" t="s">
        <v>84</v>
      </c>
      <c r="N107" s="44" t="s">
        <v>84</v>
      </c>
      <c r="O107" s="33">
        <f t="shared" si="7"/>
        <v>0</v>
      </c>
      <c r="P107" s="42" t="str">
        <f t="shared" si="6"/>
        <v>Pass</v>
      </c>
    </row>
    <row r="108" spans="1:222" s="19" customFormat="1" ht="17.45" customHeight="1">
      <c r="A108" s="24" t="e">
        <f>'विद्य्र्थ्याची माहिती'!#REF!</f>
        <v>#REF!</v>
      </c>
      <c r="B108" s="25" t="e">
        <f>'विद्य्र्थ्याची माहिती'!#REF!</f>
        <v>#REF!</v>
      </c>
      <c r="C108" s="33" t="e">
        <f>प्र.भाषा!#REF!</f>
        <v>#REF!</v>
      </c>
      <c r="D108" s="33" t="e">
        <f>'व्दि.or संयुक्त भा'!#REF!</f>
        <v>#REF!</v>
      </c>
      <c r="E108" s="33" t="e">
        <f>'तृ. भाषा'!#REF!</f>
        <v>#REF!</v>
      </c>
      <c r="F108" s="33" t="e">
        <f>गणित!#REF!</f>
        <v>#REF!</v>
      </c>
      <c r="G108" s="33" t="e">
        <f>'विज्ञान '!#REF!</f>
        <v>#REF!</v>
      </c>
      <c r="H108" s="44">
        <f>NSQF!N108</f>
        <v>61</v>
      </c>
      <c r="I108" s="33" t="e">
        <f t="shared" si="8"/>
        <v>#REF!</v>
      </c>
      <c r="J108" s="49" t="e">
        <f t="shared" si="5"/>
        <v>#REF!</v>
      </c>
      <c r="K108" s="50" t="e">
        <f>RANK(J108,$J$10:$J$139,0)+COUNTIF($J$10:J108,J108)-1</f>
        <v>#REF!</v>
      </c>
      <c r="L108" s="44" t="s">
        <v>84</v>
      </c>
      <c r="M108" s="44" t="s">
        <v>84</v>
      </c>
      <c r="N108" s="44" t="s">
        <v>84</v>
      </c>
      <c r="O108" s="33">
        <f t="shared" si="7"/>
        <v>0</v>
      </c>
      <c r="P108" s="42" t="str">
        <f t="shared" si="6"/>
        <v>Pass</v>
      </c>
    </row>
    <row r="109" spans="1:222" s="19" customFormat="1" ht="17.45" customHeight="1">
      <c r="A109" s="24" t="e">
        <f>'विद्य्र्थ्याची माहिती'!#REF!</f>
        <v>#REF!</v>
      </c>
      <c r="B109" s="25" t="e">
        <f>'विद्य्र्थ्याची माहिती'!#REF!</f>
        <v>#REF!</v>
      </c>
      <c r="C109" s="33" t="e">
        <f>प्र.भाषा!#REF!</f>
        <v>#REF!</v>
      </c>
      <c r="D109" s="33" t="e">
        <f>'व्दि.or संयुक्त भा'!#REF!</f>
        <v>#REF!</v>
      </c>
      <c r="E109" s="33" t="e">
        <f>'तृ. भाषा'!#REF!</f>
        <v>#REF!</v>
      </c>
      <c r="F109" s="33" t="e">
        <f>गणित!#REF!</f>
        <v>#REF!</v>
      </c>
      <c r="G109" s="33" t="e">
        <f>'विज्ञान '!#REF!</f>
        <v>#REF!</v>
      </c>
      <c r="H109" s="44">
        <f>NSQF!N109</f>
        <v>61</v>
      </c>
      <c r="I109" s="33" t="e">
        <f t="shared" si="8"/>
        <v>#REF!</v>
      </c>
      <c r="J109" s="49" t="e">
        <f t="shared" si="5"/>
        <v>#REF!</v>
      </c>
      <c r="K109" s="50" t="e">
        <f>RANK(J109,$J$10:$J$139,0)+COUNTIF($J$10:J109,J109)-1</f>
        <v>#REF!</v>
      </c>
      <c r="L109" s="44" t="s">
        <v>84</v>
      </c>
      <c r="M109" s="44" t="s">
        <v>84</v>
      </c>
      <c r="N109" s="44" t="s">
        <v>84</v>
      </c>
      <c r="O109" s="33">
        <f t="shared" si="7"/>
        <v>0</v>
      </c>
      <c r="P109" s="42" t="str">
        <f t="shared" si="6"/>
        <v>Pass</v>
      </c>
    </row>
    <row r="110" spans="1:222" s="30" customFormat="1" ht="17.45" customHeight="1">
      <c r="A110" s="24" t="e">
        <f>'विद्य्र्थ्याची माहिती'!#REF!</f>
        <v>#REF!</v>
      </c>
      <c r="B110" s="25" t="e">
        <f>'विद्य्र्थ्याची माहिती'!#REF!</f>
        <v>#REF!</v>
      </c>
      <c r="C110" s="33" t="e">
        <f>प्र.भाषा!#REF!</f>
        <v>#REF!</v>
      </c>
      <c r="D110" s="33" t="e">
        <f>'व्दि.or संयुक्त भा'!#REF!</f>
        <v>#REF!</v>
      </c>
      <c r="E110" s="33" t="e">
        <f>'तृ. भाषा'!#REF!</f>
        <v>#REF!</v>
      </c>
      <c r="F110" s="33" t="e">
        <f>गणित!#REF!</f>
        <v>#REF!</v>
      </c>
      <c r="G110" s="33" t="e">
        <f>'विज्ञान '!#REF!</f>
        <v>#REF!</v>
      </c>
      <c r="H110" s="44">
        <f>NSQF!N110</f>
        <v>62</v>
      </c>
      <c r="I110" s="33" t="e">
        <f t="shared" si="8"/>
        <v>#REF!</v>
      </c>
      <c r="J110" s="49" t="e">
        <f t="shared" si="5"/>
        <v>#REF!</v>
      </c>
      <c r="K110" s="50" t="e">
        <f>RANK(J110,$J$10:$J$139,0)+COUNTIF($J$10:J110,J110)-1</f>
        <v>#REF!</v>
      </c>
      <c r="L110" s="44" t="s">
        <v>84</v>
      </c>
      <c r="M110" s="44" t="s">
        <v>84</v>
      </c>
      <c r="N110" s="44" t="s">
        <v>84</v>
      </c>
      <c r="O110" s="33">
        <f t="shared" si="7"/>
        <v>0</v>
      </c>
      <c r="P110" s="42" t="str">
        <f t="shared" si="6"/>
        <v>Pass</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row>
    <row r="111" spans="1:222" s="30" customFormat="1" ht="17.45" customHeight="1">
      <c r="A111" s="24" t="e">
        <f>'विद्य्र्थ्याची माहिती'!#REF!</f>
        <v>#REF!</v>
      </c>
      <c r="B111" s="25" t="e">
        <f>'विद्य्र्थ्याची माहिती'!#REF!</f>
        <v>#REF!</v>
      </c>
      <c r="C111" s="33" t="e">
        <f>प्र.भाषा!#REF!</f>
        <v>#REF!</v>
      </c>
      <c r="D111" s="33" t="e">
        <f>'व्दि.or संयुक्त भा'!#REF!</f>
        <v>#REF!</v>
      </c>
      <c r="E111" s="33" t="e">
        <f>'तृ. भाषा'!#REF!</f>
        <v>#REF!</v>
      </c>
      <c r="F111" s="33" t="e">
        <f>गणित!#REF!</f>
        <v>#REF!</v>
      </c>
      <c r="G111" s="33" t="e">
        <f>'विज्ञान '!#REF!</f>
        <v>#REF!</v>
      </c>
      <c r="H111" s="44">
        <f>NSQF!N111</f>
        <v>62</v>
      </c>
      <c r="I111" s="33" t="e">
        <f t="shared" si="8"/>
        <v>#REF!</v>
      </c>
      <c r="J111" s="49" t="e">
        <f t="shared" si="5"/>
        <v>#REF!</v>
      </c>
      <c r="K111" s="50" t="e">
        <f>RANK(J111,$J$10:$J$139,0)+COUNTIF($J$10:J111,J111)-1</f>
        <v>#REF!</v>
      </c>
      <c r="L111" s="44" t="s">
        <v>84</v>
      </c>
      <c r="M111" s="44" t="s">
        <v>84</v>
      </c>
      <c r="N111" s="44" t="s">
        <v>84</v>
      </c>
      <c r="O111" s="33">
        <f t="shared" si="7"/>
        <v>0</v>
      </c>
      <c r="P111" s="42" t="str">
        <f t="shared" si="6"/>
        <v>Pass</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row>
    <row r="112" spans="1:222" s="30" customFormat="1" ht="17.45" customHeight="1">
      <c r="A112" s="24" t="e">
        <f>'विद्य्र्थ्याची माहिती'!#REF!</f>
        <v>#REF!</v>
      </c>
      <c r="B112" s="25" t="e">
        <f>'विद्य्र्थ्याची माहिती'!#REF!</f>
        <v>#REF!</v>
      </c>
      <c r="C112" s="33" t="e">
        <f>प्र.भाषा!#REF!</f>
        <v>#REF!</v>
      </c>
      <c r="D112" s="33" t="e">
        <f>'व्दि.or संयुक्त भा'!#REF!</f>
        <v>#REF!</v>
      </c>
      <c r="E112" s="33" t="e">
        <f>'तृ. भाषा'!#REF!</f>
        <v>#REF!</v>
      </c>
      <c r="F112" s="33" t="e">
        <f>गणित!#REF!</f>
        <v>#REF!</v>
      </c>
      <c r="G112" s="33" t="e">
        <f>'विज्ञान '!#REF!</f>
        <v>#REF!</v>
      </c>
      <c r="H112" s="44">
        <f>NSQF!N112</f>
        <v>62</v>
      </c>
      <c r="I112" s="33" t="e">
        <f t="shared" si="8"/>
        <v>#REF!</v>
      </c>
      <c r="J112" s="49" t="e">
        <f t="shared" si="5"/>
        <v>#REF!</v>
      </c>
      <c r="K112" s="50" t="e">
        <f>RANK(J112,$J$10:$J$139,0)+COUNTIF($J$10:J112,J112)-1</f>
        <v>#REF!</v>
      </c>
      <c r="L112" s="44" t="s">
        <v>84</v>
      </c>
      <c r="M112" s="44" t="s">
        <v>84</v>
      </c>
      <c r="N112" s="44" t="s">
        <v>84</v>
      </c>
      <c r="O112" s="33">
        <f t="shared" si="7"/>
        <v>0</v>
      </c>
      <c r="P112" s="42" t="str">
        <f t="shared" si="6"/>
        <v>Pass</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row>
    <row r="113" spans="1:222" s="30" customFormat="1" ht="17.45" customHeight="1">
      <c r="A113" s="24" t="e">
        <f>'विद्य्र्थ्याची माहिती'!#REF!</f>
        <v>#REF!</v>
      </c>
      <c r="B113" s="25" t="e">
        <f>'विद्य्र्थ्याची माहिती'!#REF!</f>
        <v>#REF!</v>
      </c>
      <c r="C113" s="33" t="e">
        <f>प्र.भाषा!#REF!</f>
        <v>#REF!</v>
      </c>
      <c r="D113" s="33" t="e">
        <f>'व्दि.or संयुक्त भा'!#REF!</f>
        <v>#REF!</v>
      </c>
      <c r="E113" s="33" t="e">
        <f>'तृ. भाषा'!#REF!</f>
        <v>#REF!</v>
      </c>
      <c r="F113" s="33" t="e">
        <f>गणित!#REF!</f>
        <v>#REF!</v>
      </c>
      <c r="G113" s="33" t="e">
        <f>'विज्ञान '!#REF!</f>
        <v>#REF!</v>
      </c>
      <c r="H113" s="44">
        <f>NSQF!N113</f>
        <v>63</v>
      </c>
      <c r="I113" s="33" t="e">
        <f t="shared" si="8"/>
        <v>#REF!</v>
      </c>
      <c r="J113" s="49" t="e">
        <f t="shared" si="5"/>
        <v>#REF!</v>
      </c>
      <c r="K113" s="50" t="e">
        <f>RANK(J113,$J$10:$J$139,0)+COUNTIF($J$10:J113,J113)-1</f>
        <v>#REF!</v>
      </c>
      <c r="L113" s="44" t="s">
        <v>84</v>
      </c>
      <c r="M113" s="44" t="s">
        <v>84</v>
      </c>
      <c r="N113" s="44" t="s">
        <v>84</v>
      </c>
      <c r="O113" s="33">
        <f t="shared" si="7"/>
        <v>0</v>
      </c>
      <c r="P113" s="42" t="str">
        <f t="shared" si="6"/>
        <v>Pass</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row>
    <row r="114" spans="1:222" s="30" customFormat="1" ht="17.45" customHeight="1">
      <c r="A114" s="24" t="e">
        <f>'विद्य्र्थ्याची माहिती'!#REF!</f>
        <v>#REF!</v>
      </c>
      <c r="B114" s="25" t="e">
        <f>'विद्य्र्थ्याची माहिती'!#REF!</f>
        <v>#REF!</v>
      </c>
      <c r="C114" s="33" t="e">
        <f>प्र.भाषा!#REF!</f>
        <v>#REF!</v>
      </c>
      <c r="D114" s="33" t="e">
        <f>'व्दि.or संयुक्त भा'!#REF!</f>
        <v>#REF!</v>
      </c>
      <c r="E114" s="33" t="e">
        <f>'तृ. भाषा'!#REF!</f>
        <v>#REF!</v>
      </c>
      <c r="F114" s="33" t="e">
        <f>गणित!#REF!</f>
        <v>#REF!</v>
      </c>
      <c r="G114" s="33" t="e">
        <f>'विज्ञान '!#REF!</f>
        <v>#REF!</v>
      </c>
      <c r="H114" s="44">
        <f>NSQF!N114</f>
        <v>63</v>
      </c>
      <c r="I114" s="33" t="e">
        <f t="shared" si="8"/>
        <v>#REF!</v>
      </c>
      <c r="J114" s="49" t="e">
        <f t="shared" si="5"/>
        <v>#REF!</v>
      </c>
      <c r="K114" s="50" t="e">
        <f>RANK(J114,$J$10:$J$139,0)+COUNTIF($J$10:J114,J114)-1</f>
        <v>#REF!</v>
      </c>
      <c r="L114" s="44" t="s">
        <v>84</v>
      </c>
      <c r="M114" s="44" t="s">
        <v>84</v>
      </c>
      <c r="N114" s="44" t="s">
        <v>84</v>
      </c>
      <c r="O114" s="33">
        <f t="shared" si="7"/>
        <v>0</v>
      </c>
      <c r="P114" s="42" t="str">
        <f t="shared" si="6"/>
        <v>Pass</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row>
    <row r="115" spans="1:222" s="30" customFormat="1" ht="17.45" customHeight="1">
      <c r="A115" s="24" t="e">
        <f>'विद्य्र्थ्याची माहिती'!#REF!</f>
        <v>#REF!</v>
      </c>
      <c r="B115" s="25" t="e">
        <f>'विद्य्र्थ्याची माहिती'!#REF!</f>
        <v>#REF!</v>
      </c>
      <c r="C115" s="33" t="e">
        <f>प्र.भाषा!#REF!</f>
        <v>#REF!</v>
      </c>
      <c r="D115" s="33" t="e">
        <f>'व्दि.or संयुक्त भा'!#REF!</f>
        <v>#REF!</v>
      </c>
      <c r="E115" s="33" t="e">
        <f>'तृ. भाषा'!#REF!</f>
        <v>#REF!</v>
      </c>
      <c r="F115" s="33" t="e">
        <f>गणित!#REF!</f>
        <v>#REF!</v>
      </c>
      <c r="G115" s="33" t="e">
        <f>'विज्ञान '!#REF!</f>
        <v>#REF!</v>
      </c>
      <c r="H115" s="44">
        <f>NSQF!N115</f>
        <v>64</v>
      </c>
      <c r="I115" s="33" t="e">
        <f t="shared" si="8"/>
        <v>#REF!</v>
      </c>
      <c r="J115" s="49" t="e">
        <f t="shared" si="5"/>
        <v>#REF!</v>
      </c>
      <c r="K115" s="50" t="e">
        <f>RANK(J115,$J$10:$J$139,0)+COUNTIF($J$10:J115,J115)-1</f>
        <v>#REF!</v>
      </c>
      <c r="L115" s="44" t="s">
        <v>84</v>
      </c>
      <c r="M115" s="44" t="s">
        <v>84</v>
      </c>
      <c r="N115" s="44" t="s">
        <v>84</v>
      </c>
      <c r="O115" s="33">
        <f t="shared" si="7"/>
        <v>0</v>
      </c>
      <c r="P115" s="42" t="str">
        <f t="shared" si="6"/>
        <v>Pass</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row>
    <row r="116" spans="1:222" s="30" customFormat="1" ht="17.45" customHeight="1">
      <c r="A116" s="24" t="e">
        <f>'विद्य्र्थ्याची माहिती'!#REF!</f>
        <v>#REF!</v>
      </c>
      <c r="B116" s="25" t="e">
        <f>'विद्य्र्थ्याची माहिती'!#REF!</f>
        <v>#REF!</v>
      </c>
      <c r="C116" s="33" t="e">
        <f>प्र.भाषा!#REF!</f>
        <v>#REF!</v>
      </c>
      <c r="D116" s="33" t="e">
        <f>'व्दि.or संयुक्त भा'!#REF!</f>
        <v>#REF!</v>
      </c>
      <c r="E116" s="33" t="e">
        <f>'तृ. भाषा'!#REF!</f>
        <v>#REF!</v>
      </c>
      <c r="F116" s="33" t="e">
        <f>गणित!#REF!</f>
        <v>#REF!</v>
      </c>
      <c r="G116" s="33" t="e">
        <f>'विज्ञान '!#REF!</f>
        <v>#REF!</v>
      </c>
      <c r="H116" s="44">
        <f>NSQF!N116</f>
        <v>64</v>
      </c>
      <c r="I116" s="33" t="e">
        <f t="shared" si="8"/>
        <v>#REF!</v>
      </c>
      <c r="J116" s="49" t="e">
        <f t="shared" si="5"/>
        <v>#REF!</v>
      </c>
      <c r="K116" s="50" t="e">
        <f>RANK(J116,$J$10:$J$139,0)+COUNTIF($J$10:J116,J116)-1</f>
        <v>#REF!</v>
      </c>
      <c r="L116" s="44" t="s">
        <v>84</v>
      </c>
      <c r="M116" s="44" t="s">
        <v>84</v>
      </c>
      <c r="N116" s="44" t="s">
        <v>84</v>
      </c>
      <c r="O116" s="33">
        <f t="shared" si="7"/>
        <v>0</v>
      </c>
      <c r="P116" s="42" t="str">
        <f t="shared" si="6"/>
        <v>Pass</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row>
    <row r="117" spans="1:222" s="30" customFormat="1" ht="17.45" customHeight="1">
      <c r="A117" s="24" t="e">
        <f>'विद्य्र्थ्याची माहिती'!#REF!</f>
        <v>#REF!</v>
      </c>
      <c r="B117" s="25" t="e">
        <f>'विद्य्र्थ्याची माहिती'!#REF!</f>
        <v>#REF!</v>
      </c>
      <c r="C117" s="33" t="e">
        <f>प्र.भाषा!#REF!</f>
        <v>#REF!</v>
      </c>
      <c r="D117" s="33" t="e">
        <f>'व्दि.or संयुक्त भा'!#REF!</f>
        <v>#REF!</v>
      </c>
      <c r="E117" s="33" t="e">
        <f>'तृ. भाषा'!#REF!</f>
        <v>#REF!</v>
      </c>
      <c r="F117" s="33" t="e">
        <f>गणित!#REF!</f>
        <v>#REF!</v>
      </c>
      <c r="G117" s="33" t="e">
        <f>'विज्ञान '!#REF!</f>
        <v>#REF!</v>
      </c>
      <c r="H117" s="44">
        <f>NSQF!N117</f>
        <v>64</v>
      </c>
      <c r="I117" s="33" t="e">
        <f t="shared" si="8"/>
        <v>#REF!</v>
      </c>
      <c r="J117" s="49" t="e">
        <f t="shared" si="5"/>
        <v>#REF!</v>
      </c>
      <c r="K117" s="50" t="e">
        <f>RANK(J117,$J$10:$J$139,0)+COUNTIF($J$10:J117,J117)-1</f>
        <v>#REF!</v>
      </c>
      <c r="L117" s="44" t="s">
        <v>84</v>
      </c>
      <c r="M117" s="44" t="s">
        <v>84</v>
      </c>
      <c r="N117" s="44" t="s">
        <v>84</v>
      </c>
      <c r="O117" s="33">
        <f t="shared" si="7"/>
        <v>0</v>
      </c>
      <c r="P117" s="42" t="str">
        <f t="shared" si="6"/>
        <v>Pass</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row>
    <row r="118" spans="1:222" s="30" customFormat="1" ht="17.45" customHeight="1">
      <c r="A118" s="24" t="e">
        <f>'विद्य्र्थ्याची माहिती'!#REF!</f>
        <v>#REF!</v>
      </c>
      <c r="B118" s="25" t="e">
        <f>'विद्य्र्थ्याची माहिती'!#REF!</f>
        <v>#REF!</v>
      </c>
      <c r="C118" s="33" t="e">
        <f>प्र.भाषा!#REF!</f>
        <v>#REF!</v>
      </c>
      <c r="D118" s="33" t="e">
        <f>'व्दि.or संयुक्त भा'!#REF!</f>
        <v>#REF!</v>
      </c>
      <c r="E118" s="33" t="e">
        <f>'तृ. भाषा'!#REF!</f>
        <v>#REF!</v>
      </c>
      <c r="F118" s="33" t="e">
        <f>गणित!#REF!</f>
        <v>#REF!</v>
      </c>
      <c r="G118" s="33" t="e">
        <f>'विज्ञान '!#REF!</f>
        <v>#REF!</v>
      </c>
      <c r="H118" s="44">
        <f>NSQF!N118</f>
        <v>65</v>
      </c>
      <c r="I118" s="33" t="e">
        <f t="shared" si="8"/>
        <v>#REF!</v>
      </c>
      <c r="J118" s="49" t="e">
        <f t="shared" si="5"/>
        <v>#REF!</v>
      </c>
      <c r="K118" s="50" t="e">
        <f>RANK(J118,$J$10:$J$139,0)+COUNTIF($J$10:J118,J118)-1</f>
        <v>#REF!</v>
      </c>
      <c r="L118" s="44" t="s">
        <v>84</v>
      </c>
      <c r="M118" s="44" t="s">
        <v>84</v>
      </c>
      <c r="N118" s="44" t="s">
        <v>84</v>
      </c>
      <c r="O118" s="33">
        <f t="shared" si="7"/>
        <v>0</v>
      </c>
      <c r="P118" s="42" t="str">
        <f t="shared" si="6"/>
        <v>Pass</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row>
    <row r="119" spans="1:222" s="30" customFormat="1" ht="17.45" customHeight="1">
      <c r="A119" s="24" t="e">
        <f>'विद्य्र्थ्याची माहिती'!#REF!</f>
        <v>#REF!</v>
      </c>
      <c r="B119" s="25" t="e">
        <f>'विद्य्र्थ्याची माहिती'!#REF!</f>
        <v>#REF!</v>
      </c>
      <c r="C119" s="33" t="e">
        <f>प्र.भाषा!#REF!</f>
        <v>#REF!</v>
      </c>
      <c r="D119" s="33" t="e">
        <f>'व्दि.or संयुक्त भा'!#REF!</f>
        <v>#REF!</v>
      </c>
      <c r="E119" s="33" t="e">
        <f>'तृ. भाषा'!#REF!</f>
        <v>#REF!</v>
      </c>
      <c r="F119" s="33" t="e">
        <f>गणित!#REF!</f>
        <v>#REF!</v>
      </c>
      <c r="G119" s="33" t="e">
        <f>'विज्ञान '!#REF!</f>
        <v>#REF!</v>
      </c>
      <c r="H119" s="44">
        <f>NSQF!N119</f>
        <v>65</v>
      </c>
      <c r="I119" s="33" t="e">
        <f t="shared" si="8"/>
        <v>#REF!</v>
      </c>
      <c r="J119" s="49" t="e">
        <f t="shared" si="5"/>
        <v>#REF!</v>
      </c>
      <c r="K119" s="50" t="e">
        <f>RANK(J119,$J$10:$J$139,0)+COUNTIF($J$10:J119,J119)-1</f>
        <v>#REF!</v>
      </c>
      <c r="L119" s="44" t="s">
        <v>84</v>
      </c>
      <c r="M119" s="44" t="s">
        <v>84</v>
      </c>
      <c r="N119" s="44" t="s">
        <v>84</v>
      </c>
      <c r="O119" s="33">
        <f t="shared" si="7"/>
        <v>0</v>
      </c>
      <c r="P119" s="42" t="str">
        <f t="shared" si="6"/>
        <v>Pass</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row>
    <row r="120" spans="1:222" s="30" customFormat="1" ht="17.45" customHeight="1">
      <c r="A120" s="24" t="e">
        <f>'विद्य्र्थ्याची माहिती'!#REF!</f>
        <v>#REF!</v>
      </c>
      <c r="B120" s="25" t="e">
        <f>'विद्य्र्थ्याची माहिती'!#REF!</f>
        <v>#REF!</v>
      </c>
      <c r="C120" s="33" t="e">
        <f>प्र.भाषा!#REF!</f>
        <v>#REF!</v>
      </c>
      <c r="D120" s="33" t="e">
        <f>'व्दि.or संयुक्त भा'!#REF!</f>
        <v>#REF!</v>
      </c>
      <c r="E120" s="33" t="e">
        <f>'तृ. भाषा'!#REF!</f>
        <v>#REF!</v>
      </c>
      <c r="F120" s="33" t="e">
        <f>गणित!#REF!</f>
        <v>#REF!</v>
      </c>
      <c r="G120" s="33" t="e">
        <f>'विज्ञान '!#REF!</f>
        <v>#REF!</v>
      </c>
      <c r="H120" s="44">
        <f>NSQF!N120</f>
        <v>65</v>
      </c>
      <c r="I120" s="33" t="e">
        <f t="shared" si="8"/>
        <v>#REF!</v>
      </c>
      <c r="J120" s="49" t="e">
        <f t="shared" si="5"/>
        <v>#REF!</v>
      </c>
      <c r="K120" s="50" t="e">
        <f>RANK(J120,$J$10:$J$139,0)+COUNTIF($J$10:J120,J120)-1</f>
        <v>#REF!</v>
      </c>
      <c r="L120" s="44" t="s">
        <v>84</v>
      </c>
      <c r="M120" s="44" t="s">
        <v>84</v>
      </c>
      <c r="N120" s="44" t="s">
        <v>84</v>
      </c>
      <c r="O120" s="33">
        <f t="shared" si="7"/>
        <v>0</v>
      </c>
      <c r="P120" s="42" t="str">
        <f t="shared" si="6"/>
        <v>Pass</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row>
    <row r="121" spans="1:222" s="30" customFormat="1" ht="17.45" customHeight="1">
      <c r="A121" s="24" t="e">
        <f>'विद्य्र्थ्याची माहिती'!#REF!</f>
        <v>#REF!</v>
      </c>
      <c r="B121" s="25" t="e">
        <f>'विद्य्र्थ्याची माहिती'!#REF!</f>
        <v>#REF!</v>
      </c>
      <c r="C121" s="33" t="e">
        <f>प्र.भाषा!#REF!</f>
        <v>#REF!</v>
      </c>
      <c r="D121" s="33" t="e">
        <f>'व्दि.or संयुक्त भा'!#REF!</f>
        <v>#REF!</v>
      </c>
      <c r="E121" s="33" t="e">
        <f>'तृ. भाषा'!#REF!</f>
        <v>#REF!</v>
      </c>
      <c r="F121" s="33" t="e">
        <f>गणित!#REF!</f>
        <v>#REF!</v>
      </c>
      <c r="G121" s="33" t="e">
        <f>'विज्ञान '!#REF!</f>
        <v>#REF!</v>
      </c>
      <c r="H121" s="44">
        <f>NSQF!N121</f>
        <v>66</v>
      </c>
      <c r="I121" s="33" t="e">
        <f t="shared" si="8"/>
        <v>#REF!</v>
      </c>
      <c r="J121" s="49" t="e">
        <f t="shared" si="5"/>
        <v>#REF!</v>
      </c>
      <c r="K121" s="50" t="e">
        <f>RANK(J121,$J$10:$J$139,0)+COUNTIF($J$10:J121,J121)-1</f>
        <v>#REF!</v>
      </c>
      <c r="L121" s="44" t="s">
        <v>84</v>
      </c>
      <c r="M121" s="44" t="s">
        <v>84</v>
      </c>
      <c r="N121" s="44" t="s">
        <v>84</v>
      </c>
      <c r="O121" s="33">
        <f t="shared" si="7"/>
        <v>0</v>
      </c>
      <c r="P121" s="42" t="str">
        <f t="shared" si="6"/>
        <v>Pass</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row>
    <row r="122" spans="1:222" s="30" customFormat="1" ht="17.45" customHeight="1">
      <c r="A122" s="24" t="e">
        <f>'विद्य्र्थ्याची माहिती'!#REF!</f>
        <v>#REF!</v>
      </c>
      <c r="B122" s="25" t="e">
        <f>'विद्य्र्थ्याची माहिती'!#REF!</f>
        <v>#REF!</v>
      </c>
      <c r="C122" s="33" t="e">
        <f>प्र.भाषा!#REF!</f>
        <v>#REF!</v>
      </c>
      <c r="D122" s="33" t="e">
        <f>'व्दि.or संयुक्त भा'!#REF!</f>
        <v>#REF!</v>
      </c>
      <c r="E122" s="33" t="e">
        <f>'तृ. भाषा'!#REF!</f>
        <v>#REF!</v>
      </c>
      <c r="F122" s="33" t="e">
        <f>गणित!#REF!</f>
        <v>#REF!</v>
      </c>
      <c r="G122" s="33" t="e">
        <f>'विज्ञान '!#REF!</f>
        <v>#REF!</v>
      </c>
      <c r="H122" s="44">
        <f>NSQF!N122</f>
        <v>66</v>
      </c>
      <c r="I122" s="33" t="e">
        <f t="shared" si="8"/>
        <v>#REF!</v>
      </c>
      <c r="J122" s="49" t="e">
        <f t="shared" si="5"/>
        <v>#REF!</v>
      </c>
      <c r="K122" s="50" t="e">
        <f>RANK(J122,$J$10:$J$139,0)+COUNTIF($J$10:J122,J122)-1</f>
        <v>#REF!</v>
      </c>
      <c r="L122" s="44" t="s">
        <v>84</v>
      </c>
      <c r="M122" s="44" t="s">
        <v>84</v>
      </c>
      <c r="N122" s="44" t="s">
        <v>84</v>
      </c>
      <c r="O122" s="33">
        <f t="shared" si="7"/>
        <v>0</v>
      </c>
      <c r="P122" s="42" t="str">
        <f t="shared" si="6"/>
        <v>Pass</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row>
    <row r="123" spans="1:222" s="30" customFormat="1" ht="17.45" customHeight="1">
      <c r="A123" s="24" t="e">
        <f>'विद्य्र्थ्याची माहिती'!#REF!</f>
        <v>#REF!</v>
      </c>
      <c r="B123" s="25" t="e">
        <f>'विद्य्र्थ्याची माहिती'!#REF!</f>
        <v>#REF!</v>
      </c>
      <c r="C123" s="33" t="e">
        <f>प्र.भाषा!#REF!</f>
        <v>#REF!</v>
      </c>
      <c r="D123" s="33" t="e">
        <f>'व्दि.or संयुक्त भा'!#REF!</f>
        <v>#REF!</v>
      </c>
      <c r="E123" s="33" t="e">
        <f>'तृ. भाषा'!#REF!</f>
        <v>#REF!</v>
      </c>
      <c r="F123" s="33" t="e">
        <f>गणित!#REF!</f>
        <v>#REF!</v>
      </c>
      <c r="G123" s="33" t="e">
        <f>'विज्ञान '!#REF!</f>
        <v>#REF!</v>
      </c>
      <c r="H123" s="44">
        <f>NSQF!N123</f>
        <v>67</v>
      </c>
      <c r="I123" s="33" t="e">
        <f t="shared" si="8"/>
        <v>#REF!</v>
      </c>
      <c r="J123" s="49" t="e">
        <f t="shared" si="5"/>
        <v>#REF!</v>
      </c>
      <c r="K123" s="50" t="e">
        <f>RANK(J123,$J$10:$J$139,0)+COUNTIF($J$10:J123,J123)-1</f>
        <v>#REF!</v>
      </c>
      <c r="L123" s="44" t="s">
        <v>84</v>
      </c>
      <c r="M123" s="44" t="s">
        <v>84</v>
      </c>
      <c r="N123" s="44" t="s">
        <v>84</v>
      </c>
      <c r="O123" s="33">
        <f t="shared" si="7"/>
        <v>0</v>
      </c>
      <c r="P123" s="42" t="str">
        <f t="shared" si="6"/>
        <v>Pass</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row>
    <row r="124" spans="1:222" s="30" customFormat="1" ht="17.45" customHeight="1">
      <c r="A124" s="24" t="e">
        <f>'विद्य्र्थ्याची माहिती'!#REF!</f>
        <v>#REF!</v>
      </c>
      <c r="B124" s="25" t="e">
        <f>'विद्य्र्थ्याची माहिती'!#REF!</f>
        <v>#REF!</v>
      </c>
      <c r="C124" s="33" t="e">
        <f>प्र.भाषा!#REF!</f>
        <v>#REF!</v>
      </c>
      <c r="D124" s="33" t="e">
        <f>'व्दि.or संयुक्त भा'!#REF!</f>
        <v>#REF!</v>
      </c>
      <c r="E124" s="33" t="e">
        <f>'तृ. भाषा'!#REF!</f>
        <v>#REF!</v>
      </c>
      <c r="F124" s="33" t="e">
        <f>गणित!#REF!</f>
        <v>#REF!</v>
      </c>
      <c r="G124" s="33" t="e">
        <f>'विज्ञान '!#REF!</f>
        <v>#REF!</v>
      </c>
      <c r="H124" s="44">
        <f>NSQF!N124</f>
        <v>67</v>
      </c>
      <c r="I124" s="33" t="e">
        <f t="shared" si="8"/>
        <v>#REF!</v>
      </c>
      <c r="J124" s="49" t="e">
        <f t="shared" si="5"/>
        <v>#REF!</v>
      </c>
      <c r="K124" s="50" t="e">
        <f>RANK(J124,$J$10:$J$139,0)+COUNTIF($J$10:J124,J124)-1</f>
        <v>#REF!</v>
      </c>
      <c r="L124" s="44" t="s">
        <v>84</v>
      </c>
      <c r="M124" s="44" t="s">
        <v>84</v>
      </c>
      <c r="N124" s="44" t="s">
        <v>84</v>
      </c>
      <c r="O124" s="33">
        <f t="shared" si="7"/>
        <v>0</v>
      </c>
      <c r="P124" s="42" t="str">
        <f t="shared" si="6"/>
        <v>Pass</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row>
    <row r="125" spans="1:222" s="30" customFormat="1" ht="17.45" customHeight="1">
      <c r="A125" s="24" t="e">
        <f>'विद्य्र्थ्याची माहिती'!#REF!</f>
        <v>#REF!</v>
      </c>
      <c r="B125" s="25" t="e">
        <f>'विद्य्र्थ्याची माहिती'!#REF!</f>
        <v>#REF!</v>
      </c>
      <c r="C125" s="33" t="e">
        <f>प्र.भाषा!#REF!</f>
        <v>#REF!</v>
      </c>
      <c r="D125" s="33" t="e">
        <f>'व्दि.or संयुक्त भा'!#REF!</f>
        <v>#REF!</v>
      </c>
      <c r="E125" s="33" t="e">
        <f>'तृ. भाषा'!#REF!</f>
        <v>#REF!</v>
      </c>
      <c r="F125" s="33" t="e">
        <f>गणित!#REF!</f>
        <v>#REF!</v>
      </c>
      <c r="G125" s="33" t="e">
        <f>'विज्ञान '!#REF!</f>
        <v>#REF!</v>
      </c>
      <c r="H125" s="44">
        <f>NSQF!N125</f>
        <v>67</v>
      </c>
      <c r="I125" s="33" t="e">
        <f t="shared" si="8"/>
        <v>#REF!</v>
      </c>
      <c r="J125" s="49" t="e">
        <f t="shared" si="5"/>
        <v>#REF!</v>
      </c>
      <c r="K125" s="50" t="e">
        <f>RANK(J125,$J$10:$J$139,0)+COUNTIF($J$10:J125,J125)-1</f>
        <v>#REF!</v>
      </c>
      <c r="L125" s="44" t="s">
        <v>84</v>
      </c>
      <c r="M125" s="44" t="s">
        <v>84</v>
      </c>
      <c r="N125" s="44" t="s">
        <v>84</v>
      </c>
      <c r="O125" s="33">
        <f t="shared" si="7"/>
        <v>0</v>
      </c>
      <c r="P125" s="42" t="str">
        <f t="shared" si="6"/>
        <v>Pass</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row>
    <row r="126" spans="1:222" s="30" customFormat="1" ht="17.45" customHeight="1">
      <c r="A126" s="24" t="e">
        <f>'विद्य्र्थ्याची माहिती'!#REF!</f>
        <v>#REF!</v>
      </c>
      <c r="B126" s="25" t="e">
        <f>'विद्य्र्थ्याची माहिती'!#REF!</f>
        <v>#REF!</v>
      </c>
      <c r="C126" s="33" t="e">
        <f>प्र.भाषा!#REF!</f>
        <v>#REF!</v>
      </c>
      <c r="D126" s="33" t="e">
        <f>'व्दि.or संयुक्त भा'!#REF!</f>
        <v>#REF!</v>
      </c>
      <c r="E126" s="33" t="e">
        <f>'तृ. भाषा'!#REF!</f>
        <v>#REF!</v>
      </c>
      <c r="F126" s="33" t="e">
        <f>गणित!#REF!</f>
        <v>#REF!</v>
      </c>
      <c r="G126" s="33" t="e">
        <f>'विज्ञान '!#REF!</f>
        <v>#REF!</v>
      </c>
      <c r="H126" s="44">
        <f>NSQF!N126</f>
        <v>68</v>
      </c>
      <c r="I126" s="33" t="e">
        <f t="shared" si="8"/>
        <v>#REF!</v>
      </c>
      <c r="J126" s="49" t="e">
        <f t="shared" si="5"/>
        <v>#REF!</v>
      </c>
      <c r="K126" s="50" t="e">
        <f>RANK(J126,$J$10:$J$139,0)+COUNTIF($J$10:J126,J126)-1</f>
        <v>#REF!</v>
      </c>
      <c r="L126" s="44" t="s">
        <v>84</v>
      </c>
      <c r="M126" s="44" t="s">
        <v>84</v>
      </c>
      <c r="N126" s="44" t="s">
        <v>84</v>
      </c>
      <c r="O126" s="33">
        <f t="shared" si="7"/>
        <v>0</v>
      </c>
      <c r="P126" s="42" t="str">
        <f t="shared" si="6"/>
        <v>Pass</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row>
    <row r="127" spans="1:222" s="30" customFormat="1" ht="17.45" customHeight="1">
      <c r="A127" s="24" t="e">
        <f>'विद्य्र्थ्याची माहिती'!#REF!</f>
        <v>#REF!</v>
      </c>
      <c r="B127" s="25" t="e">
        <f>'विद्य्र्थ्याची माहिती'!#REF!</f>
        <v>#REF!</v>
      </c>
      <c r="C127" s="33" t="e">
        <f>प्र.भाषा!#REF!</f>
        <v>#REF!</v>
      </c>
      <c r="D127" s="33" t="e">
        <f>'व्दि.or संयुक्त भा'!#REF!</f>
        <v>#REF!</v>
      </c>
      <c r="E127" s="33" t="e">
        <f>'तृ. भाषा'!#REF!</f>
        <v>#REF!</v>
      </c>
      <c r="F127" s="33" t="e">
        <f>गणित!#REF!</f>
        <v>#REF!</v>
      </c>
      <c r="G127" s="33" t="e">
        <f>'विज्ञान '!#REF!</f>
        <v>#REF!</v>
      </c>
      <c r="H127" s="44">
        <f>NSQF!N127</f>
        <v>68</v>
      </c>
      <c r="I127" s="33" t="e">
        <f t="shared" si="8"/>
        <v>#REF!</v>
      </c>
      <c r="J127" s="49" t="e">
        <f t="shared" si="5"/>
        <v>#REF!</v>
      </c>
      <c r="K127" s="50" t="e">
        <f>RANK(J127,$J$10:$J$139,0)+COUNTIF($J$10:J127,J127)-1</f>
        <v>#REF!</v>
      </c>
      <c r="L127" s="44" t="s">
        <v>84</v>
      </c>
      <c r="M127" s="44" t="s">
        <v>84</v>
      </c>
      <c r="N127" s="44" t="s">
        <v>84</v>
      </c>
      <c r="O127" s="33">
        <f t="shared" si="7"/>
        <v>0</v>
      </c>
      <c r="P127" s="42" t="str">
        <f t="shared" si="6"/>
        <v>Pass</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row>
    <row r="128" spans="1:222" s="30" customFormat="1" ht="17.45" customHeight="1">
      <c r="A128" s="24" t="e">
        <f>'विद्य्र्थ्याची माहिती'!#REF!</f>
        <v>#REF!</v>
      </c>
      <c r="B128" s="25" t="e">
        <f>'विद्य्र्थ्याची माहिती'!#REF!</f>
        <v>#REF!</v>
      </c>
      <c r="C128" s="33" t="e">
        <f>प्र.भाषा!#REF!</f>
        <v>#REF!</v>
      </c>
      <c r="D128" s="33" t="e">
        <f>'व्दि.or संयुक्त भा'!#REF!</f>
        <v>#REF!</v>
      </c>
      <c r="E128" s="33" t="e">
        <f>'तृ. भाषा'!#REF!</f>
        <v>#REF!</v>
      </c>
      <c r="F128" s="33" t="e">
        <f>गणित!#REF!</f>
        <v>#REF!</v>
      </c>
      <c r="G128" s="33" t="e">
        <f>'विज्ञान '!#REF!</f>
        <v>#REF!</v>
      </c>
      <c r="H128" s="44">
        <f>NSQF!N128</f>
        <v>68</v>
      </c>
      <c r="I128" s="33" t="e">
        <f t="shared" si="8"/>
        <v>#REF!</v>
      </c>
      <c r="J128" s="49" t="e">
        <f t="shared" si="5"/>
        <v>#REF!</v>
      </c>
      <c r="K128" s="50" t="e">
        <f>RANK(J128,$J$10:$J$139,0)+COUNTIF($J$10:J128,J128)-1</f>
        <v>#REF!</v>
      </c>
      <c r="L128" s="44" t="s">
        <v>84</v>
      </c>
      <c r="M128" s="44" t="s">
        <v>84</v>
      </c>
      <c r="N128" s="44" t="s">
        <v>84</v>
      </c>
      <c r="O128" s="33">
        <f t="shared" si="7"/>
        <v>0</v>
      </c>
      <c r="P128" s="42" t="str">
        <f t="shared" si="6"/>
        <v>Pass</v>
      </c>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row>
    <row r="129" spans="1:222" s="30" customFormat="1" ht="17.45" customHeight="1">
      <c r="A129" s="24" t="e">
        <f>'विद्य्र्थ्याची माहिती'!#REF!</f>
        <v>#REF!</v>
      </c>
      <c r="B129" s="25" t="e">
        <f>'विद्य्र्थ्याची माहिती'!#REF!</f>
        <v>#REF!</v>
      </c>
      <c r="C129" s="33" t="e">
        <f>प्र.भाषा!#REF!</f>
        <v>#REF!</v>
      </c>
      <c r="D129" s="33" t="e">
        <f>'व्दि.or संयुक्त भा'!#REF!</f>
        <v>#REF!</v>
      </c>
      <c r="E129" s="33" t="e">
        <f>'तृ. भाषा'!#REF!</f>
        <v>#REF!</v>
      </c>
      <c r="F129" s="33" t="e">
        <f>गणित!#REF!</f>
        <v>#REF!</v>
      </c>
      <c r="G129" s="33" t="e">
        <f>'विज्ञान '!#REF!</f>
        <v>#REF!</v>
      </c>
      <c r="H129" s="44">
        <f>NSQF!N129</f>
        <v>69</v>
      </c>
      <c r="I129" s="33" t="e">
        <f t="shared" si="8"/>
        <v>#REF!</v>
      </c>
      <c r="J129" s="49" t="e">
        <f t="shared" si="5"/>
        <v>#REF!</v>
      </c>
      <c r="K129" s="50" t="e">
        <f>RANK(J129,$J$10:$J$139,0)+COUNTIF($J$10:J129,J129)-1</f>
        <v>#REF!</v>
      </c>
      <c r="L129" s="44" t="s">
        <v>84</v>
      </c>
      <c r="M129" s="44" t="s">
        <v>84</v>
      </c>
      <c r="N129" s="44" t="s">
        <v>84</v>
      </c>
      <c r="O129" s="33">
        <f t="shared" si="7"/>
        <v>0</v>
      </c>
      <c r="P129" s="42" t="str">
        <f t="shared" si="6"/>
        <v>Pass</v>
      </c>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row>
    <row r="130" spans="1:222" s="30" customFormat="1" ht="17.45" customHeight="1">
      <c r="A130" s="24" t="e">
        <f>'विद्य्र्थ्याची माहिती'!#REF!</f>
        <v>#REF!</v>
      </c>
      <c r="B130" s="25" t="e">
        <f>'विद्य्र्थ्याची माहिती'!#REF!</f>
        <v>#REF!</v>
      </c>
      <c r="C130" s="33" t="e">
        <f>प्र.भाषा!#REF!</f>
        <v>#REF!</v>
      </c>
      <c r="D130" s="33" t="e">
        <f>'व्दि.or संयुक्त भा'!#REF!</f>
        <v>#REF!</v>
      </c>
      <c r="E130" s="33" t="e">
        <f>'तृ. भाषा'!#REF!</f>
        <v>#REF!</v>
      </c>
      <c r="F130" s="33" t="e">
        <f>गणित!#REF!</f>
        <v>#REF!</v>
      </c>
      <c r="G130" s="33" t="e">
        <f>'विज्ञान '!#REF!</f>
        <v>#REF!</v>
      </c>
      <c r="H130" s="44">
        <f>NSQF!N130</f>
        <v>69</v>
      </c>
      <c r="I130" s="33" t="e">
        <f t="shared" si="8"/>
        <v>#REF!</v>
      </c>
      <c r="J130" s="49" t="e">
        <f t="shared" si="5"/>
        <v>#REF!</v>
      </c>
      <c r="K130" s="50" t="e">
        <f>RANK(J130,$J$10:$J$139,0)+COUNTIF($J$10:J130,J130)-1</f>
        <v>#REF!</v>
      </c>
      <c r="L130" s="44" t="s">
        <v>84</v>
      </c>
      <c r="M130" s="44" t="s">
        <v>84</v>
      </c>
      <c r="N130" s="44" t="s">
        <v>84</v>
      </c>
      <c r="O130" s="33">
        <f t="shared" si="7"/>
        <v>0</v>
      </c>
      <c r="P130" s="42" t="str">
        <f t="shared" si="6"/>
        <v>Pass</v>
      </c>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row>
    <row r="131" spans="1:222" s="30" customFormat="1" ht="17.45" customHeight="1">
      <c r="A131" s="24" t="e">
        <f>'विद्य्र्थ्याची माहिती'!#REF!</f>
        <v>#REF!</v>
      </c>
      <c r="B131" s="25" t="e">
        <f>'विद्य्र्थ्याची माहिती'!#REF!</f>
        <v>#REF!</v>
      </c>
      <c r="C131" s="33" t="e">
        <f>प्र.भाषा!#REF!</f>
        <v>#REF!</v>
      </c>
      <c r="D131" s="33" t="e">
        <f>'व्दि.or संयुक्त भा'!#REF!</f>
        <v>#REF!</v>
      </c>
      <c r="E131" s="33" t="e">
        <f>'तृ. भाषा'!#REF!</f>
        <v>#REF!</v>
      </c>
      <c r="F131" s="33" t="e">
        <f>गणित!#REF!</f>
        <v>#REF!</v>
      </c>
      <c r="G131" s="33" t="e">
        <f>'विज्ञान '!#REF!</f>
        <v>#REF!</v>
      </c>
      <c r="H131" s="44">
        <f>NSQF!N131</f>
        <v>70</v>
      </c>
      <c r="I131" s="33" t="e">
        <f t="shared" si="8"/>
        <v>#REF!</v>
      </c>
      <c r="J131" s="49" t="e">
        <f t="shared" si="5"/>
        <v>#REF!</v>
      </c>
      <c r="K131" s="50" t="e">
        <f>RANK(J131,$J$10:$J$139,0)+COUNTIF($J$10:J131,J131)-1</f>
        <v>#REF!</v>
      </c>
      <c r="L131" s="44" t="s">
        <v>84</v>
      </c>
      <c r="M131" s="44" t="s">
        <v>84</v>
      </c>
      <c r="N131" s="44" t="s">
        <v>84</v>
      </c>
      <c r="O131" s="33">
        <f t="shared" si="7"/>
        <v>0</v>
      </c>
      <c r="P131" s="42" t="str">
        <f t="shared" si="6"/>
        <v>Pass</v>
      </c>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row>
    <row r="132" spans="1:222" s="30" customFormat="1" ht="17.45" customHeight="1">
      <c r="A132" s="24" t="e">
        <f>'विद्य्र्थ्याची माहिती'!#REF!</f>
        <v>#REF!</v>
      </c>
      <c r="B132" s="25" t="e">
        <f>'विद्य्र्थ्याची माहिती'!#REF!</f>
        <v>#REF!</v>
      </c>
      <c r="C132" s="33" t="e">
        <f>प्र.भाषा!#REF!</f>
        <v>#REF!</v>
      </c>
      <c r="D132" s="33" t="e">
        <f>'व्दि.or संयुक्त भा'!#REF!</f>
        <v>#REF!</v>
      </c>
      <c r="E132" s="33" t="e">
        <f>'तृ. भाषा'!#REF!</f>
        <v>#REF!</v>
      </c>
      <c r="F132" s="33" t="e">
        <f>गणित!#REF!</f>
        <v>#REF!</v>
      </c>
      <c r="G132" s="33" t="e">
        <f>'विज्ञान '!#REF!</f>
        <v>#REF!</v>
      </c>
      <c r="H132" s="44">
        <f>NSQF!N132</f>
        <v>70</v>
      </c>
      <c r="I132" s="33" t="e">
        <f t="shared" si="8"/>
        <v>#REF!</v>
      </c>
      <c r="J132" s="49" t="e">
        <f t="shared" si="5"/>
        <v>#REF!</v>
      </c>
      <c r="K132" s="50" t="e">
        <f>RANK(J132,$J$10:$J$139,0)+COUNTIF($J$10:J132,J132)-1</f>
        <v>#REF!</v>
      </c>
      <c r="L132" s="44" t="s">
        <v>84</v>
      </c>
      <c r="M132" s="44" t="s">
        <v>84</v>
      </c>
      <c r="N132" s="44" t="s">
        <v>84</v>
      </c>
      <c r="O132" s="33">
        <f t="shared" si="7"/>
        <v>0</v>
      </c>
      <c r="P132" s="42" t="str">
        <f t="shared" si="6"/>
        <v>Pass</v>
      </c>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row>
    <row r="133" spans="1:222" s="30" customFormat="1" ht="17.45" customHeight="1">
      <c r="A133" s="24" t="e">
        <f>'विद्य्र्थ्याची माहिती'!#REF!</f>
        <v>#REF!</v>
      </c>
      <c r="B133" s="25" t="e">
        <f>'विद्य्र्थ्याची माहिती'!#REF!</f>
        <v>#REF!</v>
      </c>
      <c r="C133" s="33" t="e">
        <f>प्र.भाषा!#REF!</f>
        <v>#REF!</v>
      </c>
      <c r="D133" s="33" t="e">
        <f>'व्दि.or संयुक्त भा'!#REF!</f>
        <v>#REF!</v>
      </c>
      <c r="E133" s="33" t="e">
        <f>'तृ. भाषा'!#REF!</f>
        <v>#REF!</v>
      </c>
      <c r="F133" s="33" t="e">
        <f>गणित!#REF!</f>
        <v>#REF!</v>
      </c>
      <c r="G133" s="33" t="e">
        <f>'विज्ञान '!#REF!</f>
        <v>#REF!</v>
      </c>
      <c r="H133" s="44">
        <f>NSQF!N133</f>
        <v>70</v>
      </c>
      <c r="I133" s="33" t="e">
        <f t="shared" si="8"/>
        <v>#REF!</v>
      </c>
      <c r="J133" s="49" t="e">
        <f t="shared" si="5"/>
        <v>#REF!</v>
      </c>
      <c r="K133" s="50" t="e">
        <f>RANK(J133,$J$10:$J$139,0)+COUNTIF($J$10:J133,J133)-1</f>
        <v>#REF!</v>
      </c>
      <c r="L133" s="44" t="s">
        <v>84</v>
      </c>
      <c r="M133" s="44" t="s">
        <v>84</v>
      </c>
      <c r="N133" s="44" t="s">
        <v>84</v>
      </c>
      <c r="O133" s="33">
        <f t="shared" si="7"/>
        <v>0</v>
      </c>
      <c r="P133" s="42" t="str">
        <f t="shared" si="6"/>
        <v>Pass</v>
      </c>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row>
    <row r="134" spans="1:222" s="30" customFormat="1" ht="17.45" customHeight="1">
      <c r="A134" s="24" t="e">
        <f>'विद्य्र्थ्याची माहिती'!#REF!</f>
        <v>#REF!</v>
      </c>
      <c r="B134" s="25" t="e">
        <f>'विद्य्र्थ्याची माहिती'!#REF!</f>
        <v>#REF!</v>
      </c>
      <c r="C134" s="33" t="e">
        <f>प्र.भाषा!#REF!</f>
        <v>#REF!</v>
      </c>
      <c r="D134" s="33" t="e">
        <f>'व्दि.or संयुक्त भा'!#REF!</f>
        <v>#REF!</v>
      </c>
      <c r="E134" s="33" t="e">
        <f>'तृ. भाषा'!#REF!</f>
        <v>#REF!</v>
      </c>
      <c r="F134" s="33" t="e">
        <f>गणित!#REF!</f>
        <v>#REF!</v>
      </c>
      <c r="G134" s="33" t="e">
        <f>'विज्ञान '!#REF!</f>
        <v>#REF!</v>
      </c>
      <c r="H134" s="44">
        <f>NSQF!N134</f>
        <v>71</v>
      </c>
      <c r="I134" s="33" t="e">
        <f t="shared" si="8"/>
        <v>#REF!</v>
      </c>
      <c r="J134" s="49" t="e">
        <f t="shared" si="5"/>
        <v>#REF!</v>
      </c>
      <c r="K134" s="50" t="e">
        <f>RANK(J134,$J$10:$J$139,0)+COUNTIF($J$10:J134,J134)-1</f>
        <v>#REF!</v>
      </c>
      <c r="L134" s="44" t="s">
        <v>84</v>
      </c>
      <c r="M134" s="44" t="s">
        <v>84</v>
      </c>
      <c r="N134" s="44" t="s">
        <v>84</v>
      </c>
      <c r="O134" s="33">
        <f t="shared" si="7"/>
        <v>0</v>
      </c>
      <c r="P134" s="42" t="str">
        <f t="shared" si="6"/>
        <v>Pass</v>
      </c>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row>
    <row r="135" spans="1:222" s="30" customFormat="1" ht="17.45" customHeight="1">
      <c r="A135" s="24" t="e">
        <f>'विद्य्र्थ्याची माहिती'!#REF!</f>
        <v>#REF!</v>
      </c>
      <c r="B135" s="25" t="e">
        <f>'विद्य्र्थ्याची माहिती'!#REF!</f>
        <v>#REF!</v>
      </c>
      <c r="C135" s="33" t="e">
        <f>प्र.भाषा!#REF!</f>
        <v>#REF!</v>
      </c>
      <c r="D135" s="33" t="e">
        <f>'व्दि.or संयुक्त भा'!#REF!</f>
        <v>#REF!</v>
      </c>
      <c r="E135" s="33" t="e">
        <f>'तृ. भाषा'!#REF!</f>
        <v>#REF!</v>
      </c>
      <c r="F135" s="33" t="e">
        <f>गणित!#REF!</f>
        <v>#REF!</v>
      </c>
      <c r="G135" s="33" t="e">
        <f>'विज्ञान '!#REF!</f>
        <v>#REF!</v>
      </c>
      <c r="H135" s="44">
        <f>NSQF!N135</f>
        <v>71</v>
      </c>
      <c r="I135" s="33" t="e">
        <f t="shared" si="8"/>
        <v>#REF!</v>
      </c>
      <c r="J135" s="49" t="e">
        <f t="shared" si="5"/>
        <v>#REF!</v>
      </c>
      <c r="K135" s="50" t="e">
        <f>RANK(J135,$J$10:$J$139,0)+COUNTIF($J$10:J135,J135)-1</f>
        <v>#REF!</v>
      </c>
      <c r="L135" s="44" t="s">
        <v>84</v>
      </c>
      <c r="M135" s="44" t="s">
        <v>84</v>
      </c>
      <c r="N135" s="44" t="s">
        <v>84</v>
      </c>
      <c r="O135" s="33">
        <f t="shared" si="7"/>
        <v>0</v>
      </c>
      <c r="P135" s="42" t="str">
        <f t="shared" si="6"/>
        <v>Pass</v>
      </c>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row>
    <row r="136" spans="1:222" s="30" customFormat="1" ht="17.45" customHeight="1">
      <c r="A136" s="24" t="e">
        <f>'विद्य्र्थ्याची माहिती'!#REF!</f>
        <v>#REF!</v>
      </c>
      <c r="B136" s="25" t="e">
        <f>'विद्य्र्थ्याची माहिती'!#REF!</f>
        <v>#REF!</v>
      </c>
      <c r="C136" s="33" t="e">
        <f>प्र.भाषा!#REF!</f>
        <v>#REF!</v>
      </c>
      <c r="D136" s="33" t="e">
        <f>'व्दि.or संयुक्त भा'!#REF!</f>
        <v>#REF!</v>
      </c>
      <c r="E136" s="33" t="e">
        <f>'तृ. भाषा'!#REF!</f>
        <v>#REF!</v>
      </c>
      <c r="F136" s="33" t="e">
        <f>गणित!#REF!</f>
        <v>#REF!</v>
      </c>
      <c r="G136" s="33" t="e">
        <f>'विज्ञान '!#REF!</f>
        <v>#REF!</v>
      </c>
      <c r="H136" s="44">
        <f>NSQF!N136</f>
        <v>71</v>
      </c>
      <c r="I136" s="33" t="e">
        <f t="shared" si="8"/>
        <v>#REF!</v>
      </c>
      <c r="J136" s="49" t="e">
        <f t="shared" si="5"/>
        <v>#REF!</v>
      </c>
      <c r="K136" s="50" t="e">
        <f>RANK(J136,$J$10:$J$139,0)+COUNTIF($J$10:J136,J136)-1</f>
        <v>#REF!</v>
      </c>
      <c r="L136" s="44" t="s">
        <v>84</v>
      </c>
      <c r="M136" s="44" t="s">
        <v>84</v>
      </c>
      <c r="N136" s="44" t="s">
        <v>84</v>
      </c>
      <c r="O136" s="33">
        <f t="shared" si="7"/>
        <v>0</v>
      </c>
      <c r="P136" s="42" t="str">
        <f t="shared" si="6"/>
        <v>Pass</v>
      </c>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row>
    <row r="137" spans="1:222" s="30" customFormat="1" ht="17.45" customHeight="1">
      <c r="A137" s="24" t="e">
        <f>'विद्य्र्थ्याची माहिती'!#REF!</f>
        <v>#REF!</v>
      </c>
      <c r="B137" s="25" t="e">
        <f>'विद्य्र्थ्याची माहिती'!#REF!</f>
        <v>#REF!</v>
      </c>
      <c r="C137" s="33" t="e">
        <f>प्र.भाषा!#REF!</f>
        <v>#REF!</v>
      </c>
      <c r="D137" s="33" t="e">
        <f>'व्दि.or संयुक्त भा'!#REF!</f>
        <v>#REF!</v>
      </c>
      <c r="E137" s="33" t="e">
        <f>'तृ. भाषा'!#REF!</f>
        <v>#REF!</v>
      </c>
      <c r="F137" s="33" t="e">
        <f>गणित!#REF!</f>
        <v>#REF!</v>
      </c>
      <c r="G137" s="33" t="e">
        <f>'विज्ञान '!#REF!</f>
        <v>#REF!</v>
      </c>
      <c r="H137" s="44">
        <f>NSQF!N137</f>
        <v>72</v>
      </c>
      <c r="I137" s="33" t="e">
        <f t="shared" si="8"/>
        <v>#REF!</v>
      </c>
      <c r="J137" s="49" t="e">
        <f t="shared" ref="J137:J139" si="9">ROUND(I137/6,2)</f>
        <v>#REF!</v>
      </c>
      <c r="K137" s="50" t="e">
        <f>RANK(J137,$J$10:$J$139,0)+COUNTIF($J$10:J137,J137)-1</f>
        <v>#REF!</v>
      </c>
      <c r="L137" s="44" t="s">
        <v>84</v>
      </c>
      <c r="M137" s="44" t="s">
        <v>84</v>
      </c>
      <c r="N137" s="44" t="s">
        <v>84</v>
      </c>
      <c r="O137" s="33">
        <f t="shared" si="7"/>
        <v>0</v>
      </c>
      <c r="P137" s="42" t="str">
        <f t="shared" si="6"/>
        <v>Pass</v>
      </c>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row>
    <row r="138" spans="1:222" s="30" customFormat="1" ht="17.45" customHeight="1">
      <c r="A138" s="24" t="e">
        <f>'विद्य्र्थ्याची माहिती'!#REF!</f>
        <v>#REF!</v>
      </c>
      <c r="B138" s="25" t="e">
        <f>'विद्य्र्थ्याची माहिती'!#REF!</f>
        <v>#REF!</v>
      </c>
      <c r="C138" s="33" t="e">
        <f>प्र.भाषा!#REF!</f>
        <v>#REF!</v>
      </c>
      <c r="D138" s="33" t="e">
        <f>'व्दि.or संयुक्त भा'!#REF!</f>
        <v>#REF!</v>
      </c>
      <c r="E138" s="33" t="e">
        <f>'तृ. भाषा'!#REF!</f>
        <v>#REF!</v>
      </c>
      <c r="F138" s="33" t="e">
        <f>गणित!#REF!</f>
        <v>#REF!</v>
      </c>
      <c r="G138" s="33" t="e">
        <f>'विज्ञान '!#REF!</f>
        <v>#REF!</v>
      </c>
      <c r="H138" s="44">
        <f>NSQF!N138</f>
        <v>72</v>
      </c>
      <c r="I138" s="33" t="e">
        <f t="shared" si="8"/>
        <v>#REF!</v>
      </c>
      <c r="J138" s="49" t="e">
        <f t="shared" si="9"/>
        <v>#REF!</v>
      </c>
      <c r="K138" s="50" t="e">
        <f>RANK(J138,$J$10:$J$139,0)+COUNTIF($J$10:J138,J138)-1</f>
        <v>#REF!</v>
      </c>
      <c r="L138" s="44" t="s">
        <v>84</v>
      </c>
      <c r="M138" s="44" t="s">
        <v>84</v>
      </c>
      <c r="N138" s="44" t="s">
        <v>84</v>
      </c>
      <c r="O138" s="33">
        <f t="shared" si="7"/>
        <v>0</v>
      </c>
      <c r="P138" s="42" t="str">
        <f t="shared" ref="P138:P139" si="10">IF(O138=0,"Pass",IF(O138=1,"F1",IF(O138=2,"F2",IF(O138=3,"F3",IF(O138=4,"F4",IF(O138=5,"F5","F6"))))))</f>
        <v>Pass</v>
      </c>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row>
    <row r="139" spans="1:222" s="30" customFormat="1" ht="17.45" customHeight="1">
      <c r="A139" s="24" t="e">
        <f>'विद्य्र्थ्याची माहिती'!#REF!</f>
        <v>#REF!</v>
      </c>
      <c r="B139" s="25" t="e">
        <f>'विद्य्र्थ्याची माहिती'!#REF!</f>
        <v>#REF!</v>
      </c>
      <c r="C139" s="33" t="e">
        <f>प्र.भाषा!#REF!</f>
        <v>#REF!</v>
      </c>
      <c r="D139" s="33" t="e">
        <f>'व्दि.or संयुक्त भा'!#REF!</f>
        <v>#REF!</v>
      </c>
      <c r="E139" s="33" t="e">
        <f>'तृ. भाषा'!#REF!</f>
        <v>#REF!</v>
      </c>
      <c r="F139" s="33" t="e">
        <f>गणित!#REF!</f>
        <v>#REF!</v>
      </c>
      <c r="G139" s="33" t="e">
        <f>'विज्ञान '!#REF!</f>
        <v>#REF!</v>
      </c>
      <c r="H139" s="44">
        <f>NSQF!N139</f>
        <v>73</v>
      </c>
      <c r="I139" s="33" t="e">
        <f t="shared" si="8"/>
        <v>#REF!</v>
      </c>
      <c r="J139" s="49" t="e">
        <f t="shared" si="9"/>
        <v>#REF!</v>
      </c>
      <c r="K139" s="50" t="e">
        <f>RANK(J139,$J$10:$J$139,0)+COUNTIF($J$10:J139,J139)-1</f>
        <v>#REF!</v>
      </c>
      <c r="L139" s="44" t="s">
        <v>84</v>
      </c>
      <c r="M139" s="44" t="s">
        <v>84</v>
      </c>
      <c r="N139" s="44" t="s">
        <v>84</v>
      </c>
      <c r="O139" s="33">
        <f t="shared" ref="O139" si="11">COUNTIF(C139,"&lt;35")+COUNTIF(D139,"&lt;35")+COUNTIF(E139,"&lt;35")+COUNTIF(F139,"&lt;35")+COUNTIF(G139,"&lt;35")+COUNTIF(H139,"&lt;35")</f>
        <v>0</v>
      </c>
      <c r="P139" s="42" t="str">
        <f t="shared" si="10"/>
        <v>Pass</v>
      </c>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row>
    <row r="140" spans="1:222" s="7" customFormat="1" ht="17.45" customHeight="1">
      <c r="A140" s="526" t="s">
        <v>145</v>
      </c>
      <c r="B140" s="526"/>
      <c r="C140" s="526"/>
      <c r="D140" s="526"/>
      <c r="E140" s="526"/>
      <c r="F140" s="526"/>
      <c r="G140" s="526"/>
      <c r="H140" s="526"/>
      <c r="I140" s="526"/>
      <c r="J140" s="526"/>
      <c r="K140" s="526"/>
      <c r="L140" s="526"/>
      <c r="M140" s="526"/>
      <c r="N140" s="526"/>
      <c r="O140" s="526"/>
      <c r="P140" s="526"/>
      <c r="Q140" s="45"/>
      <c r="R140" s="45"/>
    </row>
    <row r="141" spans="1:222" s="7" customFormat="1" ht="17.45" customHeight="1"/>
    <row r="142" spans="1:222" s="7" customFormat="1" ht="17.45" customHeight="1">
      <c r="A142" s="433" t="str">
        <f>MASTER!B7</f>
        <v>श्री. ढगे भरत बुधाजी</v>
      </c>
      <c r="B142" s="433"/>
      <c r="I142" s="433" t="str">
        <f>MASTER!B8</f>
        <v>श्री. लेंडे किरण विठ्ठल</v>
      </c>
      <c r="J142" s="433"/>
      <c r="K142" s="433"/>
      <c r="L142" s="433"/>
      <c r="M142" s="433"/>
      <c r="N142" s="433"/>
      <c r="O142" s="433"/>
      <c r="P142" s="433"/>
    </row>
    <row r="143" spans="1:222" s="7" customFormat="1" ht="17.45" customHeight="1">
      <c r="A143" s="432" t="s">
        <v>44</v>
      </c>
      <c r="B143" s="432"/>
      <c r="C143" s="46"/>
      <c r="D143" s="46"/>
      <c r="E143" s="46"/>
      <c r="F143" s="46"/>
      <c r="G143" s="46"/>
      <c r="H143" s="46"/>
      <c r="I143" s="432" t="s">
        <v>42</v>
      </c>
      <c r="J143" s="432"/>
      <c r="K143" s="432"/>
      <c r="L143" s="432"/>
      <c r="M143" s="432"/>
      <c r="N143" s="432"/>
      <c r="O143" s="432"/>
      <c r="P143" s="432"/>
    </row>
    <row r="144" spans="1:222" s="7" customFormat="1" ht="17.45" customHeight="1"/>
    <row r="145" spans="1:16" s="7" customFormat="1" ht="17.45" customHeight="1"/>
    <row r="146" spans="1:16" ht="17.45" customHeight="1">
      <c r="A146" s="7"/>
      <c r="B146" s="7"/>
      <c r="C146" s="7"/>
      <c r="D146" s="7"/>
      <c r="E146" s="7"/>
      <c r="F146" s="7"/>
      <c r="G146" s="7"/>
      <c r="H146" s="7"/>
      <c r="I146" s="7"/>
      <c r="J146" s="7"/>
      <c r="K146" s="7"/>
      <c r="L146" s="7"/>
      <c r="M146" s="7"/>
      <c r="N146" s="7"/>
      <c r="O146" s="7"/>
      <c r="P146" s="7"/>
    </row>
    <row r="147" spans="1:16" ht="17.45" customHeight="1">
      <c r="A147" s="7"/>
      <c r="B147" s="7"/>
      <c r="C147" s="7"/>
      <c r="D147" s="7"/>
      <c r="E147" s="7"/>
      <c r="F147" s="7"/>
      <c r="G147" s="7"/>
      <c r="H147" s="7"/>
      <c r="I147" s="7"/>
      <c r="J147" s="7"/>
      <c r="K147" s="7"/>
      <c r="L147" s="7"/>
      <c r="M147" s="7"/>
      <c r="N147" s="7"/>
      <c r="O147" s="7"/>
      <c r="P147" s="7"/>
    </row>
    <row r="148" spans="1:16" ht="17.45" customHeight="1">
      <c r="A148" s="7"/>
      <c r="B148" s="7"/>
      <c r="C148" s="7"/>
      <c r="D148" s="7"/>
      <c r="E148" s="7"/>
      <c r="F148" s="7"/>
      <c r="G148" s="7"/>
      <c r="H148" s="7"/>
      <c r="I148" s="7"/>
      <c r="J148" s="7"/>
      <c r="K148" s="7"/>
      <c r="L148" s="7"/>
      <c r="M148" s="7"/>
      <c r="N148" s="7"/>
      <c r="O148" s="7"/>
      <c r="P148" s="7"/>
    </row>
  </sheetData>
  <sheetProtection algorithmName="SHA-512" hashValue="UYbxCdyPmLwua/Ap+9ZJ6HFupB4Aj3JWI2yXREDFwn11SHpU00V/lO0JWDspDSFxcPFbvCkdP2puhQAuKfkvIQ==" saltValue="+BoS6QyeSMbz4ly6fB7plA==" spinCount="100000" sheet="1" objects="1" scenarios="1"/>
  <mergeCells count="25">
    <mergeCell ref="A143:B143"/>
    <mergeCell ref="I143:P143"/>
    <mergeCell ref="M6:M8"/>
    <mergeCell ref="N6:N8"/>
    <mergeCell ref="O6:O8"/>
    <mergeCell ref="P6:P8"/>
    <mergeCell ref="A140:P140"/>
    <mergeCell ref="A142:B142"/>
    <mergeCell ref="I142:P142"/>
    <mergeCell ref="G6:G8"/>
    <mergeCell ref="H6:H8"/>
    <mergeCell ref="I6:I8"/>
    <mergeCell ref="J6:J8"/>
    <mergeCell ref="K6:K8"/>
    <mergeCell ref="L6:L8"/>
    <mergeCell ref="A1:P2"/>
    <mergeCell ref="C3:P3"/>
    <mergeCell ref="A4:P4"/>
    <mergeCell ref="A5:P5"/>
    <mergeCell ref="A6:A9"/>
    <mergeCell ref="B6:B9"/>
    <mergeCell ref="C6:C8"/>
    <mergeCell ref="D6:D8"/>
    <mergeCell ref="E6:E8"/>
    <mergeCell ref="F6:F8"/>
  </mergeCells>
  <conditionalFormatting sqref="K10:K139">
    <cfRule type="top10" dxfId="3" priority="1" bottom="1" rank="5"/>
    <cfRule type="top10" dxfId="2" priority="2" percent="1" bottom="1" rank="5"/>
  </conditionalFormatting>
  <pageMargins left="0.5" right="0.25" top="0.25" bottom="1" header="0" footer="0"/>
  <pageSetup paperSize="5"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C000"/>
  </sheetPr>
  <dimension ref="A1:HO148"/>
  <sheetViews>
    <sheetView view="pageBreakPreview" zoomScale="60" workbookViewId="0">
      <pane xSplit="2" ySplit="9" topLeftCell="C10" activePane="bottomRight" state="frozen"/>
      <selection activeCell="Z22" sqref="Z22"/>
      <selection pane="topRight" activeCell="Z22" sqref="Z22"/>
      <selection pane="bottomLeft" activeCell="Z22" sqref="Z22"/>
      <selection pane="bottomRight" activeCell="Z22" sqref="Z22"/>
    </sheetView>
  </sheetViews>
  <sheetFormatPr defaultColWidth="9.140625" defaultRowHeight="17.45" customHeight="1"/>
  <cols>
    <col min="1" max="1" width="4.7109375" style="12" hidden="1" customWidth="1"/>
    <col min="2" max="2" width="4.140625" style="12" customWidth="1"/>
    <col min="3" max="3" width="25.42578125" style="12" customWidth="1"/>
    <col min="4" max="9" width="4.5703125" style="12" customWidth="1"/>
    <col min="10" max="10" width="6.28515625" style="12" customWidth="1"/>
    <col min="11" max="11" width="8.42578125" style="12" customWidth="1"/>
    <col min="12" max="15" width="4.5703125" style="12" customWidth="1"/>
    <col min="16" max="16" width="0.140625" style="12" customWidth="1"/>
    <col min="17" max="17" width="8.42578125" style="12" customWidth="1"/>
    <col min="18" max="18" width="7.7109375" style="7" customWidth="1"/>
    <col min="19" max="19" width="4.5703125" style="7" customWidth="1"/>
    <col min="20" max="20" width="29.7109375" style="7" customWidth="1"/>
    <col min="21" max="23" width="9.140625" style="7" hidden="1" customWidth="1"/>
    <col min="24" max="27" width="9.140625" style="7"/>
    <col min="28" max="16384" width="9.140625" style="12"/>
  </cols>
  <sheetData>
    <row r="1" spans="1:27" ht="17.45" customHeight="1">
      <c r="B1" s="436" t="str">
        <f>MASTER!B5</f>
        <v>अनुदानित माध्यमिक आश्रमशाळा, एकदरे, ता. अकोले जि. अहिल्यानगर</v>
      </c>
      <c r="C1" s="437"/>
      <c r="D1" s="437"/>
      <c r="E1" s="437"/>
      <c r="F1" s="437"/>
      <c r="G1" s="437"/>
      <c r="H1" s="437"/>
      <c r="I1" s="437"/>
      <c r="J1" s="437"/>
      <c r="K1" s="437"/>
      <c r="L1" s="437"/>
      <c r="M1" s="437"/>
      <c r="N1" s="437"/>
      <c r="O1" s="437"/>
      <c r="P1" s="437"/>
      <c r="Q1" s="438"/>
    </row>
    <row r="2" spans="1:27" ht="17.45" customHeight="1">
      <c r="B2" s="439"/>
      <c r="C2" s="440"/>
      <c r="D2" s="440"/>
      <c r="E2" s="440"/>
      <c r="F2" s="440"/>
      <c r="G2" s="440"/>
      <c r="H2" s="440"/>
      <c r="I2" s="440"/>
      <c r="J2" s="440"/>
      <c r="K2" s="440"/>
      <c r="L2" s="440"/>
      <c r="M2" s="440"/>
      <c r="N2" s="440"/>
      <c r="O2" s="440"/>
      <c r="P2" s="440"/>
      <c r="Q2" s="441"/>
    </row>
    <row r="3" spans="1:27" ht="17.45" customHeight="1">
      <c r="B3" s="35" t="s">
        <v>122</v>
      </c>
      <c r="C3" s="47" t="str">
        <f>MASTER!B6</f>
        <v>9 वी</v>
      </c>
      <c r="D3" s="528"/>
      <c r="E3" s="528"/>
      <c r="F3" s="528"/>
      <c r="G3" s="528"/>
      <c r="H3" s="528"/>
      <c r="I3" s="528"/>
      <c r="J3" s="528"/>
      <c r="K3" s="528"/>
      <c r="L3" s="528"/>
      <c r="M3" s="528"/>
      <c r="N3" s="528"/>
      <c r="O3" s="528"/>
      <c r="P3" s="528"/>
      <c r="Q3" s="529"/>
    </row>
    <row r="4" spans="1:27" ht="17.45" customHeight="1">
      <c r="B4" s="515" t="str">
        <f>MASTER!H21</f>
        <v>वार्षिक निकाल पत्रक (सन 2026-2027)</v>
      </c>
      <c r="C4" s="516"/>
      <c r="D4" s="516"/>
      <c r="E4" s="516"/>
      <c r="F4" s="516"/>
      <c r="G4" s="516"/>
      <c r="H4" s="516"/>
      <c r="I4" s="516"/>
      <c r="J4" s="516"/>
      <c r="K4" s="516"/>
      <c r="L4" s="516"/>
      <c r="M4" s="516"/>
      <c r="N4" s="516"/>
      <c r="O4" s="516"/>
      <c r="P4" s="516"/>
      <c r="Q4" s="517"/>
    </row>
    <row r="5" spans="1:27" ht="17.45" customHeight="1">
      <c r="B5" s="418" t="str">
        <f>MASTER!C7</f>
        <v>वर्ग शिक्षक- श्री. ढगे भरत बुधाजी</v>
      </c>
      <c r="C5" s="418"/>
      <c r="D5" s="418"/>
      <c r="E5" s="418"/>
      <c r="F5" s="418"/>
      <c r="G5" s="418"/>
      <c r="H5" s="418"/>
      <c r="I5" s="418"/>
      <c r="J5" s="418"/>
      <c r="K5" s="418"/>
      <c r="L5" s="418"/>
      <c r="M5" s="418"/>
      <c r="N5" s="418"/>
      <c r="O5" s="418"/>
      <c r="P5" s="418"/>
      <c r="Q5" s="418"/>
    </row>
    <row r="6" spans="1:27" ht="17.45" customHeight="1">
      <c r="B6" s="527" t="s">
        <v>193</v>
      </c>
      <c r="C6" s="483" t="s">
        <v>0</v>
      </c>
      <c r="D6" s="519" t="str">
        <f>MASTER!A15</f>
        <v>मराठी</v>
      </c>
      <c r="E6" s="520" t="str">
        <f>MASTER!A16</f>
        <v>हिंदी</v>
      </c>
      <c r="F6" s="520" t="str">
        <f>MASTER!A17</f>
        <v>इंग्रजी</v>
      </c>
      <c r="G6" s="520" t="str">
        <f>MASTER!A18</f>
        <v>गणित</v>
      </c>
      <c r="H6" s="520" t="str">
        <f>MASTER!A19</f>
        <v>विज्ञान</v>
      </c>
      <c r="I6" s="520" t="str">
        <f>MASTER!A24</f>
        <v>NSQF</v>
      </c>
      <c r="J6" s="519" t="s">
        <v>36</v>
      </c>
      <c r="K6" s="519" t="s">
        <v>16</v>
      </c>
      <c r="L6" s="524" t="s">
        <v>86</v>
      </c>
      <c r="M6" s="520" t="str">
        <f>MASTER!A21</f>
        <v>आरोग्य व शारीरिक शिक्षण</v>
      </c>
      <c r="N6" s="520" t="str">
        <f>MASTER!A22</f>
        <v>जलसुरक्षा</v>
      </c>
      <c r="O6" s="520" t="str">
        <f>MASTER!A23</f>
        <v>स्काऊट गाईड</v>
      </c>
      <c r="P6" s="519"/>
      <c r="Q6" s="491" t="s">
        <v>5</v>
      </c>
    </row>
    <row r="7" spans="1:27" ht="17.45" customHeight="1">
      <c r="B7" s="527"/>
      <c r="C7" s="484"/>
      <c r="D7" s="519"/>
      <c r="E7" s="521"/>
      <c r="F7" s="521"/>
      <c r="G7" s="521"/>
      <c r="H7" s="521"/>
      <c r="I7" s="521"/>
      <c r="J7" s="519"/>
      <c r="K7" s="519"/>
      <c r="L7" s="525"/>
      <c r="M7" s="521"/>
      <c r="N7" s="521"/>
      <c r="O7" s="521"/>
      <c r="P7" s="519"/>
      <c r="Q7" s="492"/>
    </row>
    <row r="8" spans="1:27" ht="17.45" customHeight="1">
      <c r="B8" s="527"/>
      <c r="C8" s="484"/>
      <c r="D8" s="519"/>
      <c r="E8" s="522"/>
      <c r="F8" s="522"/>
      <c r="G8" s="522"/>
      <c r="H8" s="522"/>
      <c r="I8" s="522"/>
      <c r="J8" s="519"/>
      <c r="K8" s="519"/>
      <c r="L8" s="525"/>
      <c r="M8" s="522"/>
      <c r="N8" s="522"/>
      <c r="O8" s="522"/>
      <c r="P8" s="519"/>
      <c r="Q8" s="530"/>
    </row>
    <row r="9" spans="1:27" s="23" customFormat="1" ht="17.45" customHeight="1">
      <c r="B9" s="527"/>
      <c r="C9" s="485"/>
      <c r="D9" s="21">
        <f>प्र.भाषा!L9</f>
        <v>100</v>
      </c>
      <c r="E9" s="21">
        <f>'व्दि.or संयुक्त भा'!L9</f>
        <v>100</v>
      </c>
      <c r="F9" s="21">
        <f>'तृ. भाषा'!L9</f>
        <v>100</v>
      </c>
      <c r="G9" s="21">
        <f>गणित!P9</f>
        <v>100</v>
      </c>
      <c r="H9" s="21">
        <f>'विज्ञान '!P9</f>
        <v>100</v>
      </c>
      <c r="I9" s="235">
        <f>NSQF!R9</f>
        <v>100</v>
      </c>
      <c r="J9" s="21">
        <f>SUM(D9:I9)</f>
        <v>600</v>
      </c>
      <c r="K9" s="48">
        <f t="shared" ref="K9:K72" si="0">ROUND(J9/6,2)</f>
        <v>100</v>
      </c>
      <c r="L9" s="39"/>
      <c r="M9" s="20" t="str">
        <f>'आ.शा.शिक्षण'!P9</f>
        <v>A</v>
      </c>
      <c r="N9" s="20" t="str">
        <f>जलसुरक्षा!T9</f>
        <v>A</v>
      </c>
      <c r="O9" s="20" t="str">
        <f>संरक्षणशास्र!K9</f>
        <v>A</v>
      </c>
      <c r="P9" s="20">
        <f>COUNTIF(D10,"&lt;35")+COUNTIF(E10,"&lt;35")+COUNTIF(F10,"&lt;35")+COUNTIF(G10,"&lt;35")+COUNTIF(H10,"&lt;35")+COUNTIF(I10,"&lt;35")</f>
        <v>0</v>
      </c>
      <c r="Q9" s="42" t="str">
        <f>IF(P9=0,"Pass",IF(P9=1,"F1",IF(P9=2,"F2",IF(P9=3,"F3",IF(P9=4,"F4",IF(P9=5,"F5","F6"))))))</f>
        <v>Pass</v>
      </c>
      <c r="R9" s="22"/>
      <c r="S9" s="22"/>
      <c r="T9" s="22"/>
      <c r="U9" s="22"/>
      <c r="V9" s="22"/>
      <c r="W9" s="22"/>
      <c r="X9" s="22"/>
      <c r="Y9" s="22"/>
      <c r="Z9" s="22"/>
      <c r="AA9" s="22"/>
    </row>
    <row r="10" spans="1:27" s="19" customFormat="1" ht="17.45" customHeight="1">
      <c r="A10" s="19" t="e">
        <f>L10</f>
        <v>#REF!</v>
      </c>
      <c r="B10" s="24">
        <f>'विद्य्र्थ्याची माहिती'!A10</f>
        <v>1</v>
      </c>
      <c r="C10" s="25" t="str">
        <f>'विद्य्र्थ्याची माहिती'!B10</f>
        <v>चि. समीर यशवंत देशमुख सखाराम</v>
      </c>
      <c r="D10" s="33">
        <f>प्र.भाषा!L10</f>
        <v>78</v>
      </c>
      <c r="E10" s="33">
        <f>'व्दि.or संयुक्त भा'!L10</f>
        <v>75</v>
      </c>
      <c r="F10" s="33">
        <f>'तृ. भाषा'!L10</f>
        <v>78</v>
      </c>
      <c r="G10" s="33">
        <f>गणित!P10</f>
        <v>78</v>
      </c>
      <c r="H10" s="33">
        <f>'विज्ञान '!P10</f>
        <v>52</v>
      </c>
      <c r="I10" s="44">
        <f>NSQF!R10</f>
        <v>85</v>
      </c>
      <c r="J10" s="33">
        <f t="shared" ref="J10:J71" si="1">SUM(D10:I10)</f>
        <v>446</v>
      </c>
      <c r="K10" s="49">
        <f>ROUND(J10/6,2)</f>
        <v>74.33</v>
      </c>
      <c r="L10" s="50" t="e">
        <f>RANK(K10,$K$10:$K$139,0)+COUNTIF($K$10:K10,K10)-1</f>
        <v>#REF!</v>
      </c>
      <c r="M10" s="51" t="str">
        <f>'आ.शा.शिक्षण'!P10</f>
        <v>A</v>
      </c>
      <c r="N10" s="51" t="str">
        <f>जलसुरक्षा!T10</f>
        <v>A</v>
      </c>
      <c r="O10" s="51" t="str">
        <f>संरक्षणशास्र!K10</f>
        <v>A</v>
      </c>
      <c r="P10" s="33">
        <f>COUNTIF(D10,"&lt;35")+COUNTIF(E10,"&lt;35")+COUNTIF(F10,"&lt;35")+COUNTIF(G10,"&lt;35")+COUNTIF(H10,"&lt;35")+COUNTIF(I10,"&lt;35")</f>
        <v>0</v>
      </c>
      <c r="Q10" s="42" t="str">
        <f t="shared" ref="Q10:Q73" si="2">IF(P10=0,"Pass",IF(P10=1,"F1",IF(P10=2,"F2",IF(P10=3,"F3",IF(P10=4,"F4",IF(P10=5,"F5","F6"))))))</f>
        <v>Pass</v>
      </c>
      <c r="R10" s="52"/>
      <c r="S10" s="7"/>
      <c r="T10" s="7"/>
      <c r="U10" s="7"/>
      <c r="V10" s="7"/>
      <c r="W10" s="7"/>
      <c r="X10" s="7"/>
      <c r="Y10" s="7"/>
      <c r="Z10" s="7"/>
      <c r="AA10" s="7"/>
    </row>
    <row r="11" spans="1:27" s="19" customFormat="1" ht="17.45" customHeight="1">
      <c r="A11" s="19" t="e">
        <f t="shared" ref="A11:A74" si="3">L11</f>
        <v>#REF!</v>
      </c>
      <c r="B11" s="24">
        <f>'विद्य्र्थ्याची माहिती'!A11</f>
        <v>2</v>
      </c>
      <c r="C11" s="25">
        <f>'विद्य्र्थ्याची माहिती'!B11</f>
        <v>0</v>
      </c>
      <c r="D11" s="33">
        <f>प्र.भाषा!L11</f>
        <v>38</v>
      </c>
      <c r="E11" s="33">
        <f>'व्दि.or संयुक्त भा'!L11</f>
        <v>0</v>
      </c>
      <c r="F11" s="33">
        <f>'तृ. भाषा'!L11</f>
        <v>0</v>
      </c>
      <c r="G11" s="33">
        <f>गणित!P11</f>
        <v>0</v>
      </c>
      <c r="H11" s="33">
        <f>'विज्ञान '!P11</f>
        <v>0</v>
      </c>
      <c r="I11" s="44">
        <f>NSQF!R11</f>
        <v>33</v>
      </c>
      <c r="J11" s="33">
        <f t="shared" si="1"/>
        <v>71</v>
      </c>
      <c r="K11" s="49">
        <f t="shared" si="0"/>
        <v>11.83</v>
      </c>
      <c r="L11" s="50" t="e">
        <f>RANK(K11,$K$10:$K$139,0)+COUNTIF($K$10:K11,K11)-1</f>
        <v>#REF!</v>
      </c>
      <c r="M11" s="51" t="str">
        <f>'आ.शा.शिक्षण'!P11</f>
        <v>D</v>
      </c>
      <c r="N11" s="51" t="str">
        <f>जलसुरक्षा!T11</f>
        <v>D</v>
      </c>
      <c r="O11" s="51" t="str">
        <f>संरक्षणशास्र!K11</f>
        <v>D</v>
      </c>
      <c r="P11" s="33">
        <f t="shared" ref="P11:P74" si="4">COUNTIF(D11,"&lt;35")+COUNTIF(E11,"&lt;35")+COUNTIF(F11,"&lt;35")+COUNTIF(G11,"&lt;35")+COUNTIF(H11,"&lt;35")+COUNTIF(I11,"&lt;35")</f>
        <v>5</v>
      </c>
      <c r="Q11" s="42" t="str">
        <f t="shared" si="2"/>
        <v>F5</v>
      </c>
      <c r="R11" s="52"/>
      <c r="S11" s="7"/>
      <c r="T11" s="7"/>
      <c r="U11" s="7"/>
      <c r="V11" s="7"/>
      <c r="W11" s="7"/>
      <c r="X11" s="7"/>
      <c r="Y11" s="7"/>
      <c r="Z11" s="7"/>
      <c r="AA11" s="7"/>
    </row>
    <row r="12" spans="1:27" s="19" customFormat="1" ht="17.45" customHeight="1">
      <c r="A12" s="19" t="e">
        <f t="shared" si="3"/>
        <v>#REF!</v>
      </c>
      <c r="B12" s="24">
        <f>'विद्य्र्थ्याची माहिती'!A12</f>
        <v>3</v>
      </c>
      <c r="C12" s="25">
        <f>'विद्य्र्थ्याची माहिती'!B12</f>
        <v>0</v>
      </c>
      <c r="D12" s="33">
        <f>प्र.भाषा!L12</f>
        <v>43</v>
      </c>
      <c r="E12" s="33">
        <f>'व्दि.or संयुक्त भा'!L12</f>
        <v>0</v>
      </c>
      <c r="F12" s="33">
        <f>'तृ. भाषा'!L12</f>
        <v>0</v>
      </c>
      <c r="G12" s="33">
        <f>गणित!P12</f>
        <v>0</v>
      </c>
      <c r="H12" s="33">
        <f>'विज्ञान '!P12</f>
        <v>0</v>
      </c>
      <c r="I12" s="44">
        <f>NSQF!R12</f>
        <v>31</v>
      </c>
      <c r="J12" s="33">
        <f t="shared" si="1"/>
        <v>74</v>
      </c>
      <c r="K12" s="49">
        <f t="shared" si="0"/>
        <v>12.33</v>
      </c>
      <c r="L12" s="50" t="e">
        <f>RANK(K12,$K$10:$K$139,0)+COUNTIF($K$10:K12,K12)-1</f>
        <v>#REF!</v>
      </c>
      <c r="M12" s="51" t="str">
        <f>'आ.शा.शिक्षण'!P12</f>
        <v>D</v>
      </c>
      <c r="N12" s="51" t="str">
        <f>जलसुरक्षा!T12</f>
        <v>D</v>
      </c>
      <c r="O12" s="51" t="str">
        <f>संरक्षणशास्र!K12</f>
        <v>D</v>
      </c>
      <c r="P12" s="33">
        <f t="shared" si="4"/>
        <v>5</v>
      </c>
      <c r="Q12" s="42" t="str">
        <f t="shared" si="2"/>
        <v>F5</v>
      </c>
      <c r="R12" s="52"/>
      <c r="S12" s="7"/>
      <c r="T12" s="7"/>
      <c r="U12" s="7"/>
      <c r="V12" s="7"/>
      <c r="W12" s="7"/>
      <c r="X12" s="7"/>
      <c r="Y12" s="7"/>
      <c r="Z12" s="7"/>
      <c r="AA12" s="7"/>
    </row>
    <row r="13" spans="1:27" s="19" customFormat="1" ht="17.45" customHeight="1">
      <c r="A13" s="19" t="e">
        <f t="shared" si="3"/>
        <v>#REF!</v>
      </c>
      <c r="B13" s="24">
        <f>'विद्य्र्थ्याची माहिती'!A13</f>
        <v>4</v>
      </c>
      <c r="C13" s="25">
        <f>'विद्य्र्थ्याची माहिती'!B13</f>
        <v>0</v>
      </c>
      <c r="D13" s="33">
        <f>प्र.भाषा!L13</f>
        <v>0</v>
      </c>
      <c r="E13" s="33">
        <f>'व्दि.or संयुक्त भा'!L13</f>
        <v>0</v>
      </c>
      <c r="F13" s="33">
        <f>'तृ. भाषा'!L13</f>
        <v>0</v>
      </c>
      <c r="G13" s="33">
        <f>गणित!P13</f>
        <v>0</v>
      </c>
      <c r="H13" s="33">
        <f>'विज्ञान '!P13</f>
        <v>0</v>
      </c>
      <c r="I13" s="44">
        <f>NSQF!R13</f>
        <v>29</v>
      </c>
      <c r="J13" s="33">
        <f t="shared" si="1"/>
        <v>29</v>
      </c>
      <c r="K13" s="49">
        <f t="shared" si="0"/>
        <v>4.83</v>
      </c>
      <c r="L13" s="50" t="e">
        <f>RANK(K13,$K$10:$K$139,0)+COUNTIF($K$10:K13,K13)-1</f>
        <v>#REF!</v>
      </c>
      <c r="M13" s="51" t="str">
        <f>'आ.शा.शिक्षण'!P13</f>
        <v>D</v>
      </c>
      <c r="N13" s="51" t="str">
        <f>जलसुरक्षा!T13</f>
        <v>D</v>
      </c>
      <c r="O13" s="51" t="str">
        <f>संरक्षणशास्र!K13</f>
        <v>D</v>
      </c>
      <c r="P13" s="33">
        <f t="shared" si="4"/>
        <v>6</v>
      </c>
      <c r="Q13" s="42" t="str">
        <f t="shared" si="2"/>
        <v>F6</v>
      </c>
      <c r="R13" s="52"/>
      <c r="S13" s="7"/>
      <c r="T13" s="7"/>
      <c r="U13" s="7"/>
      <c r="V13" s="7"/>
      <c r="W13" s="7"/>
      <c r="X13" s="7"/>
      <c r="Y13" s="7"/>
      <c r="Z13" s="7"/>
      <c r="AA13" s="7"/>
    </row>
    <row r="14" spans="1:27" s="19" customFormat="1" ht="17.45" customHeight="1">
      <c r="A14" s="19" t="e">
        <f t="shared" si="3"/>
        <v>#REF!</v>
      </c>
      <c r="B14" s="24">
        <f>'विद्य्र्थ्याची माहिती'!A14</f>
        <v>5</v>
      </c>
      <c r="C14" s="25">
        <f>'विद्य्र्थ्याची माहिती'!B14</f>
        <v>0</v>
      </c>
      <c r="D14" s="33">
        <f>प्र.भाषा!L14</f>
        <v>0</v>
      </c>
      <c r="E14" s="33">
        <f>'व्दि.or संयुक्त भा'!L14</f>
        <v>0</v>
      </c>
      <c r="F14" s="33">
        <f>'तृ. भाषा'!L14</f>
        <v>0</v>
      </c>
      <c r="G14" s="33">
        <f>गणित!P14</f>
        <v>0</v>
      </c>
      <c r="H14" s="33">
        <f>'विज्ञान '!P14</f>
        <v>0</v>
      </c>
      <c r="I14" s="44">
        <f>NSQF!R14</f>
        <v>98</v>
      </c>
      <c r="J14" s="33">
        <f t="shared" si="1"/>
        <v>98</v>
      </c>
      <c r="K14" s="49">
        <f t="shared" si="0"/>
        <v>16.329999999999998</v>
      </c>
      <c r="L14" s="50" t="e">
        <f>RANK(K14,$K$10:$K$139,0)+COUNTIF($K$10:K14,K14)-1</f>
        <v>#REF!</v>
      </c>
      <c r="M14" s="51" t="str">
        <f>'आ.शा.शिक्षण'!P14</f>
        <v>D</v>
      </c>
      <c r="N14" s="51" t="str">
        <f>जलसुरक्षा!T14</f>
        <v>D</v>
      </c>
      <c r="O14" s="51" t="str">
        <f>संरक्षणशास्र!K14</f>
        <v>D</v>
      </c>
      <c r="P14" s="33">
        <f t="shared" si="4"/>
        <v>5</v>
      </c>
      <c r="Q14" s="42" t="str">
        <f t="shared" si="2"/>
        <v>F5</v>
      </c>
      <c r="R14" s="52"/>
      <c r="S14" s="7"/>
      <c r="T14" s="7"/>
      <c r="U14" s="7"/>
      <c r="V14" s="7"/>
      <c r="W14" s="7"/>
      <c r="X14" s="7"/>
      <c r="Y14" s="7"/>
      <c r="Z14" s="7"/>
      <c r="AA14" s="7"/>
    </row>
    <row r="15" spans="1:27" s="19" customFormat="1" ht="17.45" customHeight="1">
      <c r="A15" s="19" t="e">
        <f t="shared" si="3"/>
        <v>#REF!</v>
      </c>
      <c r="B15" s="24">
        <f>'विद्य्र्थ्याची माहिती'!A15</f>
        <v>6</v>
      </c>
      <c r="C15" s="25">
        <f>'विद्य्र्थ्याची माहिती'!B15</f>
        <v>0</v>
      </c>
      <c r="D15" s="33">
        <f>प्र.भाषा!L15</f>
        <v>0</v>
      </c>
      <c r="E15" s="33">
        <f>'व्दि.or संयुक्त भा'!L15</f>
        <v>0</v>
      </c>
      <c r="F15" s="33">
        <f>'तृ. भाषा'!L15</f>
        <v>0</v>
      </c>
      <c r="G15" s="33">
        <f>गणित!P15</f>
        <v>0</v>
      </c>
      <c r="H15" s="33">
        <f>'विज्ञान '!P15</f>
        <v>0</v>
      </c>
      <c r="I15" s="44">
        <f>NSQF!R15</f>
        <v>30</v>
      </c>
      <c r="J15" s="33">
        <f t="shared" si="1"/>
        <v>30</v>
      </c>
      <c r="K15" s="49">
        <f t="shared" si="0"/>
        <v>5</v>
      </c>
      <c r="L15" s="50" t="e">
        <f>RANK(K15,$K$10:$K$139,0)+COUNTIF($K$10:K15,K15)-1</f>
        <v>#REF!</v>
      </c>
      <c r="M15" s="51" t="str">
        <f>'आ.शा.शिक्षण'!P15</f>
        <v>D</v>
      </c>
      <c r="N15" s="51" t="str">
        <f>जलसुरक्षा!T15</f>
        <v>D</v>
      </c>
      <c r="O15" s="51" t="str">
        <f>संरक्षणशास्र!K15</f>
        <v>D</v>
      </c>
      <c r="P15" s="33">
        <f t="shared" si="4"/>
        <v>6</v>
      </c>
      <c r="Q15" s="42" t="str">
        <f t="shared" si="2"/>
        <v>F6</v>
      </c>
      <c r="R15" s="52"/>
      <c r="S15" s="7"/>
      <c r="T15" s="7"/>
      <c r="U15" s="7"/>
      <c r="V15" s="7"/>
      <c r="W15" s="7"/>
      <c r="X15" s="7"/>
      <c r="Y15" s="7"/>
      <c r="Z15" s="7"/>
      <c r="AA15" s="7"/>
    </row>
    <row r="16" spans="1:27" s="19" customFormat="1" ht="17.45" customHeight="1">
      <c r="A16" s="19" t="e">
        <f t="shared" si="3"/>
        <v>#REF!</v>
      </c>
      <c r="B16" s="24">
        <f>'विद्य्र्थ्याची माहिती'!A16</f>
        <v>7</v>
      </c>
      <c r="C16" s="25">
        <f>'विद्य्र्थ्याची माहिती'!B16</f>
        <v>0</v>
      </c>
      <c r="D16" s="33">
        <f>प्र.भाषा!L16</f>
        <v>0</v>
      </c>
      <c r="E16" s="33">
        <f>'व्दि.or संयुक्त भा'!L16</f>
        <v>0</v>
      </c>
      <c r="F16" s="33">
        <f>'तृ. भाषा'!L16</f>
        <v>0</v>
      </c>
      <c r="G16" s="33">
        <f>गणित!P16</f>
        <v>0</v>
      </c>
      <c r="H16" s="33">
        <f>'विज्ञान '!P16</f>
        <v>0</v>
      </c>
      <c r="I16" s="44">
        <f>NSQF!R16</f>
        <v>32</v>
      </c>
      <c r="J16" s="33">
        <f t="shared" si="1"/>
        <v>32</v>
      </c>
      <c r="K16" s="49">
        <f t="shared" si="0"/>
        <v>5.33</v>
      </c>
      <c r="L16" s="50" t="e">
        <f>RANK(K16,$K$10:$K$139,0)+COUNTIF($K$10:K16,K16)-1</f>
        <v>#REF!</v>
      </c>
      <c r="M16" s="33" t="str">
        <f>'आ.शा.शिक्षण'!P16</f>
        <v>D</v>
      </c>
      <c r="N16" s="33" t="str">
        <f>जलसुरक्षा!T16</f>
        <v>D</v>
      </c>
      <c r="O16" s="33" t="str">
        <f>संरक्षणशास्र!K16</f>
        <v>D</v>
      </c>
      <c r="P16" s="33">
        <f t="shared" si="4"/>
        <v>6</v>
      </c>
      <c r="Q16" s="42" t="str">
        <f t="shared" si="2"/>
        <v>F6</v>
      </c>
      <c r="R16" s="52"/>
      <c r="S16" s="7"/>
      <c r="T16" s="7"/>
      <c r="U16" s="7"/>
      <c r="V16" s="7"/>
      <c r="W16" s="7"/>
      <c r="X16" s="7"/>
      <c r="Y16" s="7"/>
      <c r="Z16" s="7"/>
      <c r="AA16" s="7"/>
    </row>
    <row r="17" spans="1:27" s="19" customFormat="1" ht="17.45" customHeight="1">
      <c r="A17" s="19" t="e">
        <f t="shared" si="3"/>
        <v>#REF!</v>
      </c>
      <c r="B17" s="24">
        <f>'विद्य्र्थ्याची माहिती'!A17</f>
        <v>8</v>
      </c>
      <c r="C17" s="25">
        <f>'विद्य्र्थ्याची माहिती'!B17</f>
        <v>0</v>
      </c>
      <c r="D17" s="33">
        <f>प्र.भाषा!L17</f>
        <v>0</v>
      </c>
      <c r="E17" s="33">
        <f>'व्दि.or संयुक्त भा'!L17</f>
        <v>0</v>
      </c>
      <c r="F17" s="33">
        <f>'तृ. भाषा'!L17</f>
        <v>0</v>
      </c>
      <c r="G17" s="33">
        <f>गणित!P17</f>
        <v>0</v>
      </c>
      <c r="H17" s="33">
        <f>'विज्ञान '!P17</f>
        <v>0</v>
      </c>
      <c r="I17" s="44">
        <f>NSQF!R17</f>
        <v>35</v>
      </c>
      <c r="J17" s="33">
        <f t="shared" si="1"/>
        <v>35</v>
      </c>
      <c r="K17" s="49">
        <f t="shared" si="0"/>
        <v>5.83</v>
      </c>
      <c r="L17" s="50" t="e">
        <f>RANK(K17,$K$10:$K$139,0)+COUNTIF($K$10:K17,K17)-1</f>
        <v>#REF!</v>
      </c>
      <c r="M17" s="33" t="str">
        <f>'आ.शा.शिक्षण'!P17</f>
        <v>D</v>
      </c>
      <c r="N17" s="33" t="str">
        <f>जलसुरक्षा!T17</f>
        <v>D</v>
      </c>
      <c r="O17" s="33" t="str">
        <f>संरक्षणशास्र!K17</f>
        <v>D</v>
      </c>
      <c r="P17" s="33">
        <f t="shared" si="4"/>
        <v>5</v>
      </c>
      <c r="Q17" s="42" t="str">
        <f t="shared" si="2"/>
        <v>F5</v>
      </c>
      <c r="R17" s="52"/>
      <c r="S17" s="7"/>
      <c r="T17" s="7"/>
      <c r="U17" s="7"/>
      <c r="V17" s="7"/>
      <c r="W17" s="7"/>
      <c r="X17" s="7"/>
      <c r="Y17" s="7"/>
      <c r="Z17" s="7"/>
      <c r="AA17" s="7"/>
    </row>
    <row r="18" spans="1:27" s="19" customFormat="1" ht="17.45" customHeight="1">
      <c r="A18" s="19" t="e">
        <f t="shared" si="3"/>
        <v>#REF!</v>
      </c>
      <c r="B18" s="24">
        <f>'विद्य्र्थ्याची माहिती'!A18</f>
        <v>9</v>
      </c>
      <c r="C18" s="25">
        <f>'विद्य्र्थ्याची माहिती'!B18</f>
        <v>0</v>
      </c>
      <c r="D18" s="33">
        <f>प्र.भाषा!L18</f>
        <v>0</v>
      </c>
      <c r="E18" s="33">
        <f>'व्दि.or संयुक्त भा'!L18</f>
        <v>0</v>
      </c>
      <c r="F18" s="33">
        <f>'तृ. भाषा'!L18</f>
        <v>0</v>
      </c>
      <c r="G18" s="33">
        <f>गणित!P18</f>
        <v>0</v>
      </c>
      <c r="H18" s="33">
        <f>'विज्ञान '!P18</f>
        <v>0</v>
      </c>
      <c r="I18" s="44">
        <f>NSQF!R18</f>
        <v>37</v>
      </c>
      <c r="J18" s="33">
        <f t="shared" si="1"/>
        <v>37</v>
      </c>
      <c r="K18" s="49">
        <f t="shared" si="0"/>
        <v>6.17</v>
      </c>
      <c r="L18" s="50" t="e">
        <f>RANK(K18,$K$10:$K$139,0)+COUNTIF($K$10:K18,K18)-1</f>
        <v>#REF!</v>
      </c>
      <c r="M18" s="33" t="str">
        <f>'आ.शा.शिक्षण'!P18</f>
        <v>D</v>
      </c>
      <c r="N18" s="33" t="str">
        <f>जलसुरक्षा!T18</f>
        <v>D</v>
      </c>
      <c r="O18" s="33" t="str">
        <f>संरक्षणशास्र!K18</f>
        <v>D</v>
      </c>
      <c r="P18" s="33">
        <f t="shared" si="4"/>
        <v>5</v>
      </c>
      <c r="Q18" s="42" t="str">
        <f t="shared" si="2"/>
        <v>F5</v>
      </c>
      <c r="R18" s="52"/>
      <c r="S18" s="7"/>
      <c r="T18" s="7"/>
      <c r="U18" s="7"/>
      <c r="V18" s="7"/>
      <c r="W18" s="7"/>
      <c r="X18" s="7"/>
      <c r="Y18" s="7"/>
      <c r="Z18" s="7"/>
      <c r="AA18" s="7"/>
    </row>
    <row r="19" spans="1:27" s="19" customFormat="1" ht="17.45" customHeight="1">
      <c r="A19" s="19" t="e">
        <f t="shared" si="3"/>
        <v>#REF!</v>
      </c>
      <c r="B19" s="24">
        <f>'विद्य्र्थ्याची माहिती'!A19</f>
        <v>10</v>
      </c>
      <c r="C19" s="25">
        <f>'विद्य्र्थ्याची माहिती'!B19</f>
        <v>0</v>
      </c>
      <c r="D19" s="33">
        <f>प्र.भाषा!L19</f>
        <v>0</v>
      </c>
      <c r="E19" s="33">
        <f>'व्दि.or संयुक्त भा'!L19</f>
        <v>0</v>
      </c>
      <c r="F19" s="33">
        <f>'तृ. भाषा'!L19</f>
        <v>0</v>
      </c>
      <c r="G19" s="33">
        <f>गणित!P19</f>
        <v>0</v>
      </c>
      <c r="H19" s="33">
        <f>'विज्ञान '!P19</f>
        <v>0</v>
      </c>
      <c r="I19" s="44">
        <f>NSQF!R19</f>
        <v>40</v>
      </c>
      <c r="J19" s="33">
        <f t="shared" si="1"/>
        <v>40</v>
      </c>
      <c r="K19" s="49">
        <f t="shared" si="0"/>
        <v>6.67</v>
      </c>
      <c r="L19" s="50" t="e">
        <f>RANK(K19,$K$10:$K$139,0)+COUNTIF($K$10:K19,K19)-1</f>
        <v>#REF!</v>
      </c>
      <c r="M19" s="33" t="str">
        <f>'आ.शा.शिक्षण'!P19</f>
        <v>D</v>
      </c>
      <c r="N19" s="33" t="str">
        <f>जलसुरक्षा!T19</f>
        <v>D</v>
      </c>
      <c r="O19" s="33" t="str">
        <f>संरक्षणशास्र!K19</f>
        <v>D</v>
      </c>
      <c r="P19" s="33">
        <f t="shared" si="4"/>
        <v>5</v>
      </c>
      <c r="Q19" s="42" t="str">
        <f t="shared" si="2"/>
        <v>F5</v>
      </c>
      <c r="R19" s="52"/>
      <c r="S19" s="7"/>
      <c r="T19" s="7"/>
      <c r="U19" s="7"/>
      <c r="V19" s="7"/>
      <c r="W19" s="7"/>
      <c r="X19" s="7"/>
      <c r="Y19" s="7"/>
      <c r="Z19" s="7"/>
      <c r="AA19" s="7"/>
    </row>
    <row r="20" spans="1:27" s="19" customFormat="1" ht="17.45" customHeight="1">
      <c r="A20" s="19" t="e">
        <f t="shared" si="3"/>
        <v>#REF!</v>
      </c>
      <c r="B20" s="24">
        <f>'विद्य्र्थ्याची माहिती'!A20</f>
        <v>11</v>
      </c>
      <c r="C20" s="25">
        <f>'विद्य्र्थ्याची माहिती'!B20</f>
        <v>0</v>
      </c>
      <c r="D20" s="33">
        <f>प्र.भाषा!L20</f>
        <v>0</v>
      </c>
      <c r="E20" s="33">
        <f>'व्दि.or संयुक्त भा'!L20</f>
        <v>0</v>
      </c>
      <c r="F20" s="33">
        <f>'तृ. भाषा'!L20</f>
        <v>0</v>
      </c>
      <c r="G20" s="33">
        <f>गणित!P20</f>
        <v>0</v>
      </c>
      <c r="H20" s="33">
        <f>'विज्ञान '!P20</f>
        <v>0</v>
      </c>
      <c r="I20" s="44">
        <f>NSQF!R20</f>
        <v>42</v>
      </c>
      <c r="J20" s="33">
        <f t="shared" si="1"/>
        <v>42</v>
      </c>
      <c r="K20" s="49">
        <f t="shared" si="0"/>
        <v>7</v>
      </c>
      <c r="L20" s="50" t="e">
        <f>RANK(K20,$K$10:$K$139,0)+COUNTIF($K$10:K20,K20)-1</f>
        <v>#REF!</v>
      </c>
      <c r="M20" s="33" t="str">
        <f>'आ.शा.शिक्षण'!P20</f>
        <v>D</v>
      </c>
      <c r="N20" s="33" t="str">
        <f>जलसुरक्षा!T20</f>
        <v>D</v>
      </c>
      <c r="O20" s="33" t="str">
        <f>संरक्षणशास्र!K20</f>
        <v>D</v>
      </c>
      <c r="P20" s="33">
        <f t="shared" si="4"/>
        <v>5</v>
      </c>
      <c r="Q20" s="32" t="str">
        <f t="shared" si="2"/>
        <v>F5</v>
      </c>
      <c r="R20" s="52"/>
      <c r="S20" s="7"/>
      <c r="T20" s="7"/>
      <c r="U20" s="7"/>
      <c r="V20" s="7"/>
      <c r="W20" s="7"/>
      <c r="X20" s="7"/>
      <c r="Y20" s="7"/>
      <c r="Z20" s="7"/>
      <c r="AA20" s="7"/>
    </row>
    <row r="21" spans="1:27" s="19" customFormat="1" ht="17.45" customHeight="1">
      <c r="A21" s="19" t="e">
        <f t="shared" si="3"/>
        <v>#REF!</v>
      </c>
      <c r="B21" s="24">
        <f>'विद्य्र्थ्याची माहिती'!A21</f>
        <v>12</v>
      </c>
      <c r="C21" s="25">
        <f>'विद्य्र्थ्याची माहिती'!B21</f>
        <v>0</v>
      </c>
      <c r="D21" s="33">
        <f>प्र.भाषा!L21</f>
        <v>0</v>
      </c>
      <c r="E21" s="33">
        <f>'व्दि.or संयुक्त भा'!L21</f>
        <v>0</v>
      </c>
      <c r="F21" s="33">
        <f>'तृ. भाषा'!L21</f>
        <v>0</v>
      </c>
      <c r="G21" s="33">
        <f>गणित!P21</f>
        <v>0</v>
      </c>
      <c r="H21" s="33">
        <f>'विज्ञान '!P21</f>
        <v>0</v>
      </c>
      <c r="I21" s="44">
        <f>NSQF!R21</f>
        <v>28</v>
      </c>
      <c r="J21" s="33">
        <f t="shared" si="1"/>
        <v>28</v>
      </c>
      <c r="K21" s="49">
        <f t="shared" si="0"/>
        <v>4.67</v>
      </c>
      <c r="L21" s="50" t="e">
        <f>RANK(K21,$K$10:$K$139,0)+COUNTIF($K$10:K21,K21)-1</f>
        <v>#REF!</v>
      </c>
      <c r="M21" s="33" t="str">
        <f>'आ.शा.शिक्षण'!P21</f>
        <v>D</v>
      </c>
      <c r="N21" s="33" t="str">
        <f>जलसुरक्षा!T21</f>
        <v>D</v>
      </c>
      <c r="O21" s="33" t="str">
        <f>संरक्षणशास्र!K21</f>
        <v>D</v>
      </c>
      <c r="P21" s="33">
        <f t="shared" si="4"/>
        <v>6</v>
      </c>
      <c r="Q21" s="42" t="str">
        <f t="shared" si="2"/>
        <v>F6</v>
      </c>
      <c r="R21" s="52"/>
      <c r="S21" s="7"/>
      <c r="T21" s="7"/>
      <c r="U21" s="7"/>
      <c r="V21" s="7"/>
      <c r="W21" s="7"/>
      <c r="X21" s="7"/>
      <c r="Y21" s="7"/>
      <c r="Z21" s="7"/>
      <c r="AA21" s="7"/>
    </row>
    <row r="22" spans="1:27" s="19" customFormat="1" ht="17.45" customHeight="1">
      <c r="A22" s="19" t="e">
        <f t="shared" si="3"/>
        <v>#REF!</v>
      </c>
      <c r="B22" s="24">
        <f>'विद्य्र्थ्याची माहिती'!A22</f>
        <v>13</v>
      </c>
      <c r="C22" s="25">
        <f>'विद्य्र्थ्याची माहिती'!B22</f>
        <v>0</v>
      </c>
      <c r="D22" s="33">
        <f>प्र.भाषा!L22</f>
        <v>0</v>
      </c>
      <c r="E22" s="33">
        <f>'व्दि.or संयुक्त भा'!L22</f>
        <v>0</v>
      </c>
      <c r="F22" s="33">
        <f>'तृ. भाषा'!L22</f>
        <v>0</v>
      </c>
      <c r="G22" s="33">
        <f>गणित!P22</f>
        <v>0</v>
      </c>
      <c r="H22" s="33">
        <f>'विज्ञान '!P22</f>
        <v>0</v>
      </c>
      <c r="I22" s="44">
        <f>NSQF!R22</f>
        <v>29</v>
      </c>
      <c r="J22" s="33">
        <f t="shared" si="1"/>
        <v>29</v>
      </c>
      <c r="K22" s="49">
        <f t="shared" si="0"/>
        <v>4.83</v>
      </c>
      <c r="L22" s="50" t="e">
        <f>RANK(K22,$K$10:$K$139,0)+COUNTIF($K$10:K22,K22)-1</f>
        <v>#REF!</v>
      </c>
      <c r="M22" s="33" t="str">
        <f>'आ.शा.शिक्षण'!P22</f>
        <v>D</v>
      </c>
      <c r="N22" s="33" t="str">
        <f>जलसुरक्षा!T22</f>
        <v>D</v>
      </c>
      <c r="O22" s="33" t="str">
        <f>संरक्षणशास्र!K22</f>
        <v>D</v>
      </c>
      <c r="P22" s="33">
        <f t="shared" si="4"/>
        <v>6</v>
      </c>
      <c r="Q22" s="42" t="str">
        <f t="shared" si="2"/>
        <v>F6</v>
      </c>
      <c r="R22" s="52"/>
      <c r="S22" s="7"/>
      <c r="T22" s="7"/>
      <c r="U22" s="7"/>
      <c r="V22" s="7"/>
      <c r="W22" s="7"/>
      <c r="X22" s="7"/>
      <c r="Y22" s="7"/>
      <c r="Z22" s="7"/>
      <c r="AA22" s="7"/>
    </row>
    <row r="23" spans="1:27" s="19" customFormat="1" ht="17.45" customHeight="1">
      <c r="A23" s="19" t="e">
        <f t="shared" si="3"/>
        <v>#REF!</v>
      </c>
      <c r="B23" s="24">
        <f>'विद्य्र्थ्याची माहिती'!A23</f>
        <v>14</v>
      </c>
      <c r="C23" s="25">
        <f>'विद्य्र्थ्याची माहिती'!B23</f>
        <v>0</v>
      </c>
      <c r="D23" s="33">
        <f>प्र.भाषा!L23</f>
        <v>0</v>
      </c>
      <c r="E23" s="33">
        <f>'व्दि.or संयुक्त भा'!L23</f>
        <v>0</v>
      </c>
      <c r="F23" s="33">
        <f>'तृ. भाषा'!L23</f>
        <v>0</v>
      </c>
      <c r="G23" s="33">
        <f>गणित!P23</f>
        <v>0</v>
      </c>
      <c r="H23" s="33">
        <f>'विज्ञान '!P23</f>
        <v>0</v>
      </c>
      <c r="I23" s="44">
        <f>NSQF!R23</f>
        <v>29</v>
      </c>
      <c r="J23" s="33">
        <f t="shared" si="1"/>
        <v>29</v>
      </c>
      <c r="K23" s="49">
        <f t="shared" si="0"/>
        <v>4.83</v>
      </c>
      <c r="L23" s="50" t="e">
        <f>RANK(K23,$K$10:$K$139,0)+COUNTIF($K$10:K23,K23)-1</f>
        <v>#REF!</v>
      </c>
      <c r="M23" s="33" t="str">
        <f>'आ.शा.शिक्षण'!P23</f>
        <v>D</v>
      </c>
      <c r="N23" s="33" t="str">
        <f>जलसुरक्षा!T23</f>
        <v>D</v>
      </c>
      <c r="O23" s="33" t="str">
        <f>संरक्षणशास्र!K23</f>
        <v>D</v>
      </c>
      <c r="P23" s="33">
        <f t="shared" si="4"/>
        <v>6</v>
      </c>
      <c r="Q23" s="42" t="str">
        <f t="shared" si="2"/>
        <v>F6</v>
      </c>
      <c r="R23" s="52"/>
      <c r="S23" s="7"/>
      <c r="T23" s="7"/>
      <c r="U23" s="7"/>
      <c r="V23" s="7"/>
      <c r="W23" s="7"/>
      <c r="X23" s="7"/>
      <c r="Y23" s="7"/>
      <c r="Z23" s="7"/>
      <c r="AA23" s="7"/>
    </row>
    <row r="24" spans="1:27" s="19" customFormat="1" ht="17.45" customHeight="1">
      <c r="A24" s="19" t="e">
        <f t="shared" si="3"/>
        <v>#REF!</v>
      </c>
      <c r="B24" s="24">
        <f>'विद्य्र्थ्याची माहिती'!A24</f>
        <v>15</v>
      </c>
      <c r="C24" s="25">
        <f>'विद्य्र्थ्याची माहिती'!B24</f>
        <v>0</v>
      </c>
      <c r="D24" s="33">
        <f>प्र.भाषा!L24</f>
        <v>0</v>
      </c>
      <c r="E24" s="33">
        <f>'व्दि.or संयुक्त भा'!L24</f>
        <v>0</v>
      </c>
      <c r="F24" s="33">
        <f>'तृ. भाषा'!L24</f>
        <v>0</v>
      </c>
      <c r="G24" s="33">
        <f>गणित!P24</f>
        <v>0</v>
      </c>
      <c r="H24" s="33">
        <f>'विज्ञान '!P24</f>
        <v>0</v>
      </c>
      <c r="I24" s="44">
        <f>NSQF!R24</f>
        <v>29</v>
      </c>
      <c r="J24" s="33">
        <f t="shared" si="1"/>
        <v>29</v>
      </c>
      <c r="K24" s="49">
        <f t="shared" si="0"/>
        <v>4.83</v>
      </c>
      <c r="L24" s="50" t="e">
        <f>RANK(K24,$K$10:$K$139,0)+COUNTIF($K$10:K24,K24)-1</f>
        <v>#REF!</v>
      </c>
      <c r="M24" s="33" t="str">
        <f>'आ.शा.शिक्षण'!P24</f>
        <v>D</v>
      </c>
      <c r="N24" s="33" t="str">
        <f>जलसुरक्षा!T24</f>
        <v>D</v>
      </c>
      <c r="O24" s="33" t="str">
        <f>संरक्षणशास्र!K24</f>
        <v>D</v>
      </c>
      <c r="P24" s="33">
        <f t="shared" si="4"/>
        <v>6</v>
      </c>
      <c r="Q24" s="42" t="str">
        <f t="shared" si="2"/>
        <v>F6</v>
      </c>
      <c r="R24" s="52"/>
      <c r="S24" s="7"/>
      <c r="T24" s="7"/>
      <c r="U24" s="7"/>
      <c r="V24" s="7"/>
      <c r="W24" s="7"/>
      <c r="X24" s="7"/>
      <c r="Y24" s="7"/>
      <c r="Z24" s="7"/>
      <c r="AA24" s="7"/>
    </row>
    <row r="25" spans="1:27" s="19" customFormat="1" ht="17.45" customHeight="1">
      <c r="A25" s="19" t="e">
        <f t="shared" si="3"/>
        <v>#REF!</v>
      </c>
      <c r="B25" s="24">
        <f>'विद्य्र्थ्याची माहिती'!A25</f>
        <v>16</v>
      </c>
      <c r="C25" s="25">
        <f>'विद्य्र्थ्याची माहिती'!B25</f>
        <v>0</v>
      </c>
      <c r="D25" s="33">
        <f>प्र.भाषा!L25</f>
        <v>0</v>
      </c>
      <c r="E25" s="33">
        <f>'व्दि.or संयुक्त भा'!L25</f>
        <v>0</v>
      </c>
      <c r="F25" s="33">
        <f>'तृ. भाषा'!L25</f>
        <v>0</v>
      </c>
      <c r="G25" s="33">
        <f>गणित!P25</f>
        <v>0</v>
      </c>
      <c r="H25" s="33">
        <f>'विज्ञान '!P25</f>
        <v>0</v>
      </c>
      <c r="I25" s="44">
        <f>NSQF!R25</f>
        <v>30</v>
      </c>
      <c r="J25" s="33">
        <f t="shared" si="1"/>
        <v>30</v>
      </c>
      <c r="K25" s="49">
        <f t="shared" si="0"/>
        <v>5</v>
      </c>
      <c r="L25" s="50" t="e">
        <f>RANK(K25,$K$10:$K$139,0)+COUNTIF($K$10:K25,K25)-1</f>
        <v>#REF!</v>
      </c>
      <c r="M25" s="33" t="str">
        <f>'आ.शा.शिक्षण'!P25</f>
        <v>D</v>
      </c>
      <c r="N25" s="33" t="str">
        <f>जलसुरक्षा!T25</f>
        <v>D</v>
      </c>
      <c r="O25" s="33" t="str">
        <f>संरक्षणशास्र!K25</f>
        <v>D</v>
      </c>
      <c r="P25" s="33">
        <f t="shared" si="4"/>
        <v>6</v>
      </c>
      <c r="Q25" s="42" t="str">
        <f t="shared" si="2"/>
        <v>F6</v>
      </c>
      <c r="R25" s="52"/>
      <c r="S25" s="7"/>
      <c r="T25" s="7"/>
      <c r="U25" s="7"/>
      <c r="V25" s="7"/>
      <c r="W25" s="7"/>
      <c r="X25" s="7"/>
      <c r="Y25" s="7"/>
      <c r="Z25" s="7"/>
      <c r="AA25" s="7"/>
    </row>
    <row r="26" spans="1:27" s="19" customFormat="1" ht="17.45" customHeight="1">
      <c r="A26" s="19" t="e">
        <f t="shared" si="3"/>
        <v>#REF!</v>
      </c>
      <c r="B26" s="24">
        <f>'विद्य्र्थ्याची माहिती'!A26</f>
        <v>17</v>
      </c>
      <c r="C26" s="25">
        <f>'विद्य्र्थ्याची माहिती'!B26</f>
        <v>0</v>
      </c>
      <c r="D26" s="33">
        <f>प्र.भाषा!L26</f>
        <v>0</v>
      </c>
      <c r="E26" s="33">
        <f>'व्दि.or संयुक्त भा'!L26</f>
        <v>0</v>
      </c>
      <c r="F26" s="33">
        <f>'तृ. भाषा'!L26</f>
        <v>0</v>
      </c>
      <c r="G26" s="33">
        <f>गणित!P26</f>
        <v>0</v>
      </c>
      <c r="H26" s="33">
        <f>'विज्ञान '!P26</f>
        <v>0</v>
      </c>
      <c r="I26" s="44">
        <f>NSQF!R26</f>
        <v>30</v>
      </c>
      <c r="J26" s="33">
        <f t="shared" si="1"/>
        <v>30</v>
      </c>
      <c r="K26" s="49">
        <f t="shared" si="0"/>
        <v>5</v>
      </c>
      <c r="L26" s="50" t="e">
        <f>RANK(K26,$K$10:$K$139,0)+COUNTIF($K$10:K26,K26)-1</f>
        <v>#REF!</v>
      </c>
      <c r="M26" s="33" t="str">
        <f>'आ.शा.शिक्षण'!P26</f>
        <v>D</v>
      </c>
      <c r="N26" s="33" t="str">
        <f>जलसुरक्षा!T26</f>
        <v>D</v>
      </c>
      <c r="O26" s="33" t="str">
        <f>संरक्षणशास्र!K26</f>
        <v>D</v>
      </c>
      <c r="P26" s="33">
        <f t="shared" si="4"/>
        <v>6</v>
      </c>
      <c r="Q26" s="42" t="str">
        <f t="shared" si="2"/>
        <v>F6</v>
      </c>
      <c r="R26" s="52"/>
      <c r="S26" s="7"/>
      <c r="T26" s="7"/>
      <c r="U26" s="7"/>
      <c r="V26" s="7"/>
      <c r="W26" s="7"/>
      <c r="X26" s="7"/>
      <c r="Y26" s="7"/>
      <c r="Z26" s="7"/>
      <c r="AA26" s="7"/>
    </row>
    <row r="27" spans="1:27" s="19" customFormat="1" ht="17.45" customHeight="1">
      <c r="A27" s="19" t="e">
        <f t="shared" si="3"/>
        <v>#REF!</v>
      </c>
      <c r="B27" s="24">
        <f>'विद्य्र्थ्याची माहिती'!A27</f>
        <v>18</v>
      </c>
      <c r="C27" s="25">
        <f>'विद्य्र्थ्याची माहिती'!B27</f>
        <v>0</v>
      </c>
      <c r="D27" s="33">
        <f>प्र.भाषा!L27</f>
        <v>0</v>
      </c>
      <c r="E27" s="33">
        <f>'व्दि.or संयुक्त भा'!L27</f>
        <v>0</v>
      </c>
      <c r="F27" s="33">
        <f>'तृ. भाषा'!L27</f>
        <v>0</v>
      </c>
      <c r="G27" s="33">
        <f>गणित!P27</f>
        <v>0</v>
      </c>
      <c r="H27" s="33">
        <f>'विज्ञान '!P27</f>
        <v>0</v>
      </c>
      <c r="I27" s="44">
        <f>NSQF!R27</f>
        <v>31</v>
      </c>
      <c r="J27" s="33">
        <f t="shared" si="1"/>
        <v>31</v>
      </c>
      <c r="K27" s="49">
        <f t="shared" si="0"/>
        <v>5.17</v>
      </c>
      <c r="L27" s="50" t="e">
        <f>RANK(K27,$K$10:$K$139,0)+COUNTIF($K$10:K27,K27)-1</f>
        <v>#REF!</v>
      </c>
      <c r="M27" s="33" t="str">
        <f>'आ.शा.शिक्षण'!P27</f>
        <v>D</v>
      </c>
      <c r="N27" s="33" t="str">
        <f>जलसुरक्षा!T27</f>
        <v>D</v>
      </c>
      <c r="O27" s="33" t="str">
        <f>संरक्षणशास्र!K27</f>
        <v>D</v>
      </c>
      <c r="P27" s="33">
        <f t="shared" si="4"/>
        <v>6</v>
      </c>
      <c r="Q27" s="42" t="str">
        <f t="shared" si="2"/>
        <v>F6</v>
      </c>
      <c r="R27" s="52"/>
      <c r="S27" s="7"/>
      <c r="T27" s="7"/>
      <c r="U27" s="7"/>
      <c r="V27" s="7"/>
      <c r="W27" s="7"/>
      <c r="X27" s="7"/>
      <c r="Y27" s="7"/>
      <c r="Z27" s="7"/>
      <c r="AA27" s="7"/>
    </row>
    <row r="28" spans="1:27" s="19" customFormat="1" ht="17.45" customHeight="1">
      <c r="A28" s="19" t="e">
        <f t="shared" si="3"/>
        <v>#REF!</v>
      </c>
      <c r="B28" s="24">
        <f>'विद्य्र्थ्याची माहिती'!A28</f>
        <v>19</v>
      </c>
      <c r="C28" s="25">
        <f>'विद्य्र्थ्याची माहिती'!B28</f>
        <v>0</v>
      </c>
      <c r="D28" s="33">
        <f>प्र.भाषा!L28</f>
        <v>0</v>
      </c>
      <c r="E28" s="33">
        <f>'व्दि.or संयुक्त भा'!L28</f>
        <v>0</v>
      </c>
      <c r="F28" s="33">
        <f>'तृ. भाषा'!L28</f>
        <v>0</v>
      </c>
      <c r="G28" s="33">
        <f>गणित!P28</f>
        <v>0</v>
      </c>
      <c r="H28" s="33">
        <f>'विज्ञान '!P28</f>
        <v>0</v>
      </c>
      <c r="I28" s="44">
        <f>NSQF!R28</f>
        <v>31</v>
      </c>
      <c r="J28" s="33">
        <f t="shared" si="1"/>
        <v>31</v>
      </c>
      <c r="K28" s="49">
        <f t="shared" si="0"/>
        <v>5.17</v>
      </c>
      <c r="L28" s="50" t="e">
        <f>RANK(K28,$K$10:$K$139,0)+COUNTIF($K$10:K28,K28)-1</f>
        <v>#REF!</v>
      </c>
      <c r="M28" s="33" t="str">
        <f>'आ.शा.शिक्षण'!P28</f>
        <v>D</v>
      </c>
      <c r="N28" s="33" t="str">
        <f>जलसुरक्षा!T28</f>
        <v>D</v>
      </c>
      <c r="O28" s="33" t="str">
        <f>संरक्षणशास्र!K28</f>
        <v>D</v>
      </c>
      <c r="P28" s="33">
        <f t="shared" si="4"/>
        <v>6</v>
      </c>
      <c r="Q28" s="42" t="str">
        <f t="shared" si="2"/>
        <v>F6</v>
      </c>
      <c r="R28" s="52"/>
      <c r="S28" s="7"/>
      <c r="T28" s="7"/>
      <c r="U28" s="7"/>
      <c r="V28" s="7"/>
      <c r="W28" s="7"/>
      <c r="X28" s="7"/>
      <c r="Y28" s="7"/>
      <c r="Z28" s="7"/>
      <c r="AA28" s="7"/>
    </row>
    <row r="29" spans="1:27" s="19" customFormat="1" ht="17.45" customHeight="1">
      <c r="A29" s="19" t="e">
        <f t="shared" si="3"/>
        <v>#REF!</v>
      </c>
      <c r="B29" s="24">
        <f>'विद्य्र्थ्याची माहिती'!A29</f>
        <v>20</v>
      </c>
      <c r="C29" s="25">
        <f>'विद्य्र्थ्याची माहिती'!B29</f>
        <v>0</v>
      </c>
      <c r="D29" s="33">
        <f>प्र.भाषा!L29</f>
        <v>0</v>
      </c>
      <c r="E29" s="33">
        <f>'व्दि.or संयुक्त भा'!L29</f>
        <v>0</v>
      </c>
      <c r="F29" s="33">
        <f>'तृ. भाषा'!L29</f>
        <v>0</v>
      </c>
      <c r="G29" s="33">
        <f>गणित!P29</f>
        <v>0</v>
      </c>
      <c r="H29" s="33">
        <f>'विज्ञान '!P29</f>
        <v>0</v>
      </c>
      <c r="I29" s="44">
        <f>NSQF!R29</f>
        <v>31</v>
      </c>
      <c r="J29" s="33">
        <f t="shared" si="1"/>
        <v>31</v>
      </c>
      <c r="K29" s="49">
        <f t="shared" si="0"/>
        <v>5.17</v>
      </c>
      <c r="L29" s="50" t="e">
        <f>RANK(K29,$K$10:$K$139,0)+COUNTIF($K$10:K29,K29)-1</f>
        <v>#REF!</v>
      </c>
      <c r="M29" s="33" t="str">
        <f>'आ.शा.शिक्षण'!P29</f>
        <v>D</v>
      </c>
      <c r="N29" s="33" t="str">
        <f>जलसुरक्षा!T29</f>
        <v>D</v>
      </c>
      <c r="O29" s="33" t="str">
        <f>संरक्षणशास्र!K29</f>
        <v>D</v>
      </c>
      <c r="P29" s="33">
        <f t="shared" si="4"/>
        <v>6</v>
      </c>
      <c r="Q29" s="42" t="str">
        <f t="shared" si="2"/>
        <v>F6</v>
      </c>
      <c r="R29" s="52"/>
      <c r="S29" s="7"/>
      <c r="T29" s="7"/>
      <c r="U29" s="7"/>
      <c r="V29" s="7"/>
      <c r="W29" s="7"/>
      <c r="X29" s="7"/>
      <c r="Y29" s="7"/>
      <c r="Z29" s="7"/>
      <c r="AA29" s="7"/>
    </row>
    <row r="30" spans="1:27" s="19" customFormat="1" ht="17.45" customHeight="1">
      <c r="A30" s="19" t="e">
        <f t="shared" si="3"/>
        <v>#REF!</v>
      </c>
      <c r="B30" s="24">
        <f>'विद्य्र्थ्याची माहिती'!A30</f>
        <v>21</v>
      </c>
      <c r="C30" s="25">
        <f>'विद्य्र्थ्याची माहिती'!B30</f>
        <v>0</v>
      </c>
      <c r="D30" s="33">
        <f>प्र.भाषा!L30</f>
        <v>0</v>
      </c>
      <c r="E30" s="33">
        <f>'व्दि.or संयुक्त भा'!L30</f>
        <v>0</v>
      </c>
      <c r="F30" s="33">
        <f>'तृ. भाषा'!L30</f>
        <v>0</v>
      </c>
      <c r="G30" s="33">
        <f>गणित!P30</f>
        <v>0</v>
      </c>
      <c r="H30" s="33">
        <f>'विज्ञान '!P30</f>
        <v>0</v>
      </c>
      <c r="I30" s="44">
        <f>NSQF!R30</f>
        <v>32</v>
      </c>
      <c r="J30" s="33">
        <f t="shared" si="1"/>
        <v>32</v>
      </c>
      <c r="K30" s="49">
        <f t="shared" si="0"/>
        <v>5.33</v>
      </c>
      <c r="L30" s="50" t="e">
        <f>RANK(K30,$K$10:$K$139,0)+COUNTIF($K$10:K30,K30)-1</f>
        <v>#REF!</v>
      </c>
      <c r="M30" s="33" t="str">
        <f>'आ.शा.शिक्षण'!P30</f>
        <v>D</v>
      </c>
      <c r="N30" s="33" t="str">
        <f>जलसुरक्षा!T30</f>
        <v>D</v>
      </c>
      <c r="O30" s="33" t="str">
        <f>संरक्षणशास्र!K30</f>
        <v>D</v>
      </c>
      <c r="P30" s="33">
        <f t="shared" si="4"/>
        <v>6</v>
      </c>
      <c r="Q30" s="42" t="str">
        <f t="shared" si="2"/>
        <v>F6</v>
      </c>
      <c r="R30" s="52"/>
      <c r="S30" s="7"/>
      <c r="T30" s="7"/>
      <c r="U30" s="7"/>
      <c r="V30" s="7"/>
      <c r="W30" s="7"/>
      <c r="X30" s="7"/>
      <c r="Y30" s="7"/>
      <c r="Z30" s="7"/>
      <c r="AA30" s="7"/>
    </row>
    <row r="31" spans="1:27" s="19" customFormat="1" ht="17.45" customHeight="1">
      <c r="A31" s="19" t="e">
        <f t="shared" si="3"/>
        <v>#REF!</v>
      </c>
      <c r="B31" s="24">
        <f>'विद्य्र्थ्याची माहिती'!A31</f>
        <v>22</v>
      </c>
      <c r="C31" s="25">
        <f>'विद्य्र्थ्याची माहिती'!B31</f>
        <v>0</v>
      </c>
      <c r="D31" s="33">
        <f>प्र.भाषा!L31</f>
        <v>0</v>
      </c>
      <c r="E31" s="33">
        <f>'व्दि.or संयुक्त भा'!L31</f>
        <v>0</v>
      </c>
      <c r="F31" s="33">
        <f>'तृ. भाषा'!L31</f>
        <v>0</v>
      </c>
      <c r="G31" s="33">
        <f>गणित!P31</f>
        <v>0</v>
      </c>
      <c r="H31" s="33">
        <f>'विज्ञान '!P31</f>
        <v>0</v>
      </c>
      <c r="I31" s="44">
        <f>NSQF!R31</f>
        <v>32</v>
      </c>
      <c r="J31" s="33">
        <f t="shared" si="1"/>
        <v>32</v>
      </c>
      <c r="K31" s="49">
        <f t="shared" si="0"/>
        <v>5.33</v>
      </c>
      <c r="L31" s="50" t="e">
        <f>RANK(K31,$K$10:$K$139,0)+COUNTIF($K$10:K31,K31)-1</f>
        <v>#REF!</v>
      </c>
      <c r="M31" s="33" t="str">
        <f>'आ.शा.शिक्षण'!P31</f>
        <v>D</v>
      </c>
      <c r="N31" s="33" t="str">
        <f>जलसुरक्षा!T31</f>
        <v>D</v>
      </c>
      <c r="O31" s="33" t="str">
        <f>संरक्षणशास्र!K31</f>
        <v>D</v>
      </c>
      <c r="P31" s="33">
        <f t="shared" si="4"/>
        <v>6</v>
      </c>
      <c r="Q31" s="42" t="str">
        <f t="shared" si="2"/>
        <v>F6</v>
      </c>
      <c r="R31" s="52"/>
      <c r="S31" s="7"/>
      <c r="T31" s="7"/>
      <c r="U31" s="7"/>
      <c r="V31" s="7"/>
      <c r="W31" s="7"/>
      <c r="X31" s="7"/>
      <c r="Y31" s="7"/>
      <c r="Z31" s="7"/>
      <c r="AA31" s="7"/>
    </row>
    <row r="32" spans="1:27" s="19" customFormat="1" ht="17.45" customHeight="1">
      <c r="A32" s="19" t="e">
        <f t="shared" si="3"/>
        <v>#REF!</v>
      </c>
      <c r="B32" s="24">
        <f>'विद्य्र्थ्याची माहिती'!A32</f>
        <v>23</v>
      </c>
      <c r="C32" s="25">
        <f>'विद्य्र्थ्याची माहिती'!B32</f>
        <v>0</v>
      </c>
      <c r="D32" s="33">
        <f>प्र.भाषा!L32</f>
        <v>0</v>
      </c>
      <c r="E32" s="33">
        <f>'व्दि.or संयुक्त भा'!L32</f>
        <v>0</v>
      </c>
      <c r="F32" s="33">
        <f>'तृ. भाषा'!L32</f>
        <v>0</v>
      </c>
      <c r="G32" s="33">
        <f>गणित!P32</f>
        <v>0</v>
      </c>
      <c r="H32" s="33">
        <f>'विज्ञान '!P32</f>
        <v>0</v>
      </c>
      <c r="I32" s="44">
        <f>NSQF!R32</f>
        <v>32</v>
      </c>
      <c r="J32" s="33">
        <f t="shared" si="1"/>
        <v>32</v>
      </c>
      <c r="K32" s="49">
        <f t="shared" si="0"/>
        <v>5.33</v>
      </c>
      <c r="L32" s="50" t="e">
        <f>RANK(K32,$K$10:$K$139,0)+COUNTIF($K$10:K32,K32)-1</f>
        <v>#REF!</v>
      </c>
      <c r="M32" s="33" t="str">
        <f>'आ.शा.शिक्षण'!P32</f>
        <v>D</v>
      </c>
      <c r="N32" s="33" t="str">
        <f>जलसुरक्षा!T32</f>
        <v>D</v>
      </c>
      <c r="O32" s="33" t="str">
        <f>संरक्षणशास्र!K32</f>
        <v>D</v>
      </c>
      <c r="P32" s="33">
        <f t="shared" si="4"/>
        <v>6</v>
      </c>
      <c r="Q32" s="42" t="str">
        <f t="shared" si="2"/>
        <v>F6</v>
      </c>
      <c r="R32" s="52"/>
      <c r="S32" s="7"/>
      <c r="T32" s="7"/>
      <c r="U32" s="7"/>
      <c r="V32" s="7"/>
      <c r="W32" s="7"/>
      <c r="X32" s="7"/>
      <c r="Y32" s="7"/>
      <c r="Z32" s="7"/>
      <c r="AA32" s="7"/>
    </row>
    <row r="33" spans="1:27" s="19" customFormat="1" ht="17.45" customHeight="1">
      <c r="A33" s="19" t="e">
        <f t="shared" si="3"/>
        <v>#REF!</v>
      </c>
      <c r="B33" s="24">
        <f>'विद्य्र्थ्याची माहिती'!A33</f>
        <v>24</v>
      </c>
      <c r="C33" s="25">
        <f>'विद्य्र्थ्याची माहिती'!B33</f>
        <v>0</v>
      </c>
      <c r="D33" s="33">
        <f>प्र.भाषा!L33</f>
        <v>0</v>
      </c>
      <c r="E33" s="33">
        <f>'व्दि.or संयुक्त भा'!L33</f>
        <v>0</v>
      </c>
      <c r="F33" s="33">
        <f>'तृ. भाषा'!L33</f>
        <v>0</v>
      </c>
      <c r="G33" s="33">
        <f>गणित!P33</f>
        <v>0</v>
      </c>
      <c r="H33" s="33">
        <f>'विज्ञान '!P33</f>
        <v>0</v>
      </c>
      <c r="I33" s="44">
        <f>NSQF!R33</f>
        <v>33</v>
      </c>
      <c r="J33" s="33">
        <f t="shared" si="1"/>
        <v>33</v>
      </c>
      <c r="K33" s="49">
        <f t="shared" si="0"/>
        <v>5.5</v>
      </c>
      <c r="L33" s="50" t="e">
        <f>RANK(K33,$K$10:$K$139,0)+COUNTIF($K$10:K33,K33)-1</f>
        <v>#REF!</v>
      </c>
      <c r="M33" s="33" t="str">
        <f>'आ.शा.शिक्षण'!P33</f>
        <v>D</v>
      </c>
      <c r="N33" s="33" t="str">
        <f>जलसुरक्षा!T33</f>
        <v>D</v>
      </c>
      <c r="O33" s="33" t="str">
        <f>संरक्षणशास्र!K33</f>
        <v>D</v>
      </c>
      <c r="P33" s="33">
        <f t="shared" si="4"/>
        <v>6</v>
      </c>
      <c r="Q33" s="42" t="str">
        <f t="shared" si="2"/>
        <v>F6</v>
      </c>
      <c r="R33" s="52"/>
      <c r="S33" s="7"/>
      <c r="T33" s="7"/>
      <c r="U33" s="7"/>
      <c r="V33" s="7"/>
      <c r="W33" s="7"/>
      <c r="X33" s="7"/>
      <c r="Y33" s="7"/>
      <c r="Z33" s="7"/>
      <c r="AA33" s="7"/>
    </row>
    <row r="34" spans="1:27" s="19" customFormat="1" ht="17.45" customHeight="1">
      <c r="A34" s="19" t="e">
        <f t="shared" si="3"/>
        <v>#REF!</v>
      </c>
      <c r="B34" s="24">
        <f>'विद्य्र्थ्याची माहिती'!A34</f>
        <v>25</v>
      </c>
      <c r="C34" s="25">
        <f>'विद्य्र्थ्याची माहिती'!B34</f>
        <v>0</v>
      </c>
      <c r="D34" s="33">
        <f>प्र.भाषा!L34</f>
        <v>0</v>
      </c>
      <c r="E34" s="33">
        <f>'व्दि.or संयुक्त भा'!L34</f>
        <v>0</v>
      </c>
      <c r="F34" s="33">
        <f>'तृ. भाषा'!L34</f>
        <v>0</v>
      </c>
      <c r="G34" s="33">
        <f>गणित!P34</f>
        <v>0</v>
      </c>
      <c r="H34" s="33">
        <f>'विज्ञान '!P34</f>
        <v>0</v>
      </c>
      <c r="I34" s="44">
        <f>NSQF!R34</f>
        <v>33</v>
      </c>
      <c r="J34" s="33">
        <f t="shared" si="1"/>
        <v>33</v>
      </c>
      <c r="K34" s="49">
        <f t="shared" si="0"/>
        <v>5.5</v>
      </c>
      <c r="L34" s="50" t="e">
        <f>RANK(K34,$K$10:$K$139,0)+COUNTIF($K$10:K34,K34)-1</f>
        <v>#REF!</v>
      </c>
      <c r="M34" s="33" t="str">
        <f>'आ.शा.शिक्षण'!P34</f>
        <v>D</v>
      </c>
      <c r="N34" s="33" t="str">
        <f>जलसुरक्षा!T34</f>
        <v>D</v>
      </c>
      <c r="O34" s="33" t="str">
        <f>संरक्षणशास्र!K34</f>
        <v>D</v>
      </c>
      <c r="P34" s="33">
        <f t="shared" si="4"/>
        <v>6</v>
      </c>
      <c r="Q34" s="42" t="str">
        <f t="shared" si="2"/>
        <v>F6</v>
      </c>
      <c r="R34" s="52"/>
      <c r="S34" s="7"/>
      <c r="T34" s="7"/>
      <c r="U34" s="7"/>
      <c r="V34" s="7"/>
      <c r="W34" s="7"/>
      <c r="X34" s="7"/>
      <c r="Y34" s="7"/>
      <c r="Z34" s="7"/>
      <c r="AA34" s="7"/>
    </row>
    <row r="35" spans="1:27" s="19" customFormat="1" ht="17.45" customHeight="1">
      <c r="A35" s="19" t="e">
        <f t="shared" si="3"/>
        <v>#REF!</v>
      </c>
      <c r="B35" s="24">
        <f>'विद्य्र्थ्याची माहिती'!A35</f>
        <v>26</v>
      </c>
      <c r="C35" s="25">
        <f>'विद्य्र्थ्याची माहिती'!B35</f>
        <v>0</v>
      </c>
      <c r="D35" s="33">
        <f>प्र.भाषा!L35</f>
        <v>0</v>
      </c>
      <c r="E35" s="33">
        <f>'व्दि.or संयुक्त भा'!L35</f>
        <v>0</v>
      </c>
      <c r="F35" s="33">
        <f>'तृ. भाषा'!L35</f>
        <v>0</v>
      </c>
      <c r="G35" s="33">
        <f>गणित!P35</f>
        <v>0</v>
      </c>
      <c r="H35" s="33">
        <f>'विज्ञान '!P35</f>
        <v>0</v>
      </c>
      <c r="I35" s="44">
        <f>NSQF!R35</f>
        <v>34</v>
      </c>
      <c r="J35" s="33">
        <f t="shared" si="1"/>
        <v>34</v>
      </c>
      <c r="K35" s="49">
        <f t="shared" si="0"/>
        <v>5.67</v>
      </c>
      <c r="L35" s="50" t="e">
        <f>RANK(K35,$K$10:$K$139,0)+COUNTIF($K$10:K35,K35)-1</f>
        <v>#REF!</v>
      </c>
      <c r="M35" s="33" t="str">
        <f>'आ.शा.शिक्षण'!P35</f>
        <v>D</v>
      </c>
      <c r="N35" s="33" t="str">
        <f>जलसुरक्षा!T35</f>
        <v>D</v>
      </c>
      <c r="O35" s="33" t="str">
        <f>संरक्षणशास्र!K35</f>
        <v>D</v>
      </c>
      <c r="P35" s="33">
        <f t="shared" si="4"/>
        <v>6</v>
      </c>
      <c r="Q35" s="42" t="str">
        <f t="shared" si="2"/>
        <v>F6</v>
      </c>
      <c r="R35" s="52"/>
      <c r="S35" s="7"/>
      <c r="T35" s="7"/>
      <c r="U35" s="7"/>
      <c r="V35" s="7"/>
      <c r="W35" s="7"/>
      <c r="X35" s="7"/>
      <c r="Y35" s="7"/>
      <c r="Z35" s="7"/>
      <c r="AA35" s="7"/>
    </row>
    <row r="36" spans="1:27" s="19" customFormat="1" ht="17.45" customHeight="1">
      <c r="A36" s="19" t="e">
        <f t="shared" si="3"/>
        <v>#REF!</v>
      </c>
      <c r="B36" s="24">
        <f>'विद्य्र्थ्याची माहिती'!A36</f>
        <v>27</v>
      </c>
      <c r="C36" s="25">
        <f>'विद्य्र्थ्याची माहिती'!B36</f>
        <v>0</v>
      </c>
      <c r="D36" s="33">
        <f>प्र.भाषा!L36</f>
        <v>0</v>
      </c>
      <c r="E36" s="33">
        <f>'व्दि.or संयुक्त भा'!L36</f>
        <v>0</v>
      </c>
      <c r="F36" s="33">
        <f>'तृ. भाषा'!L36</f>
        <v>0</v>
      </c>
      <c r="G36" s="33">
        <f>गणित!P36</f>
        <v>0</v>
      </c>
      <c r="H36" s="33">
        <f>'विज्ञान '!P36</f>
        <v>0</v>
      </c>
      <c r="I36" s="44">
        <f>NSQF!R36</f>
        <v>34</v>
      </c>
      <c r="J36" s="33">
        <f t="shared" si="1"/>
        <v>34</v>
      </c>
      <c r="K36" s="49">
        <f t="shared" si="0"/>
        <v>5.67</v>
      </c>
      <c r="L36" s="50" t="e">
        <f>RANK(K36,$K$10:$K$139,0)+COUNTIF($K$10:K36,K36)-1</f>
        <v>#REF!</v>
      </c>
      <c r="M36" s="33" t="str">
        <f>'आ.शा.शिक्षण'!P36</f>
        <v>D</v>
      </c>
      <c r="N36" s="33" t="str">
        <f>जलसुरक्षा!T36</f>
        <v>D</v>
      </c>
      <c r="O36" s="33" t="str">
        <f>संरक्षणशास्र!K36</f>
        <v>D</v>
      </c>
      <c r="P36" s="33">
        <f t="shared" si="4"/>
        <v>6</v>
      </c>
      <c r="Q36" s="42" t="str">
        <f t="shared" si="2"/>
        <v>F6</v>
      </c>
      <c r="R36" s="52"/>
      <c r="S36" s="7"/>
      <c r="T36" s="7"/>
      <c r="U36" s="7"/>
      <c r="V36" s="7"/>
      <c r="W36" s="7"/>
      <c r="X36" s="7"/>
      <c r="Y36" s="7"/>
      <c r="Z36" s="7"/>
      <c r="AA36" s="7"/>
    </row>
    <row r="37" spans="1:27" s="19" customFormat="1" ht="17.45" customHeight="1">
      <c r="A37" s="19" t="e">
        <f t="shared" si="3"/>
        <v>#REF!</v>
      </c>
      <c r="B37" s="24">
        <f>'विद्य्र्थ्याची माहिती'!A37</f>
        <v>28</v>
      </c>
      <c r="C37" s="25">
        <f>'विद्य्र्थ्याची माहिती'!B37</f>
        <v>0</v>
      </c>
      <c r="D37" s="33">
        <f>प्र.भाषा!L37</f>
        <v>0</v>
      </c>
      <c r="E37" s="33">
        <f>'व्दि.or संयुक्त भा'!L37</f>
        <v>0</v>
      </c>
      <c r="F37" s="33">
        <f>'तृ. भाषा'!L37</f>
        <v>0</v>
      </c>
      <c r="G37" s="33">
        <f>गणित!P37</f>
        <v>0</v>
      </c>
      <c r="H37" s="33">
        <f>'विज्ञान '!P37</f>
        <v>0</v>
      </c>
      <c r="I37" s="44">
        <f>NSQF!R37</f>
        <v>34</v>
      </c>
      <c r="J37" s="33">
        <f t="shared" si="1"/>
        <v>34</v>
      </c>
      <c r="K37" s="49">
        <f t="shared" si="0"/>
        <v>5.67</v>
      </c>
      <c r="L37" s="50" t="e">
        <f>RANK(K37,$K$10:$K$139,0)+COUNTIF($K$10:K37,K37)-1</f>
        <v>#REF!</v>
      </c>
      <c r="M37" s="33" t="str">
        <f>'आ.शा.शिक्षण'!P37</f>
        <v>D</v>
      </c>
      <c r="N37" s="33" t="str">
        <f>जलसुरक्षा!T37</f>
        <v>D</v>
      </c>
      <c r="O37" s="33" t="str">
        <f>संरक्षणशास्र!K37</f>
        <v>D</v>
      </c>
      <c r="P37" s="33">
        <f t="shared" si="4"/>
        <v>6</v>
      </c>
      <c r="Q37" s="42" t="str">
        <f t="shared" si="2"/>
        <v>F6</v>
      </c>
      <c r="R37" s="52"/>
      <c r="S37" s="7"/>
      <c r="T37" s="7"/>
      <c r="U37" s="7"/>
      <c r="V37" s="7"/>
      <c r="W37" s="7"/>
      <c r="X37" s="7"/>
      <c r="Y37" s="7"/>
      <c r="Z37" s="7"/>
      <c r="AA37" s="7"/>
    </row>
    <row r="38" spans="1:27" s="19" customFormat="1" ht="17.45" customHeight="1">
      <c r="A38" s="19" t="e">
        <f t="shared" si="3"/>
        <v>#REF!</v>
      </c>
      <c r="B38" s="24">
        <f>'विद्य्र्थ्याची माहिती'!A38</f>
        <v>29</v>
      </c>
      <c r="C38" s="25">
        <f>'विद्य्र्थ्याची माहिती'!B38</f>
        <v>0</v>
      </c>
      <c r="D38" s="33">
        <f>प्र.भाषा!L38</f>
        <v>0</v>
      </c>
      <c r="E38" s="33">
        <f>'व्दि.or संयुक्त भा'!L38</f>
        <v>0</v>
      </c>
      <c r="F38" s="33">
        <f>'तृ. भाषा'!L38</f>
        <v>0</v>
      </c>
      <c r="G38" s="33">
        <f>गणित!P38</f>
        <v>0</v>
      </c>
      <c r="H38" s="33">
        <f>'विज्ञान '!P38</f>
        <v>0</v>
      </c>
      <c r="I38" s="44">
        <f>NSQF!R38</f>
        <v>35</v>
      </c>
      <c r="J38" s="33">
        <f t="shared" si="1"/>
        <v>35</v>
      </c>
      <c r="K38" s="49">
        <f t="shared" si="0"/>
        <v>5.83</v>
      </c>
      <c r="L38" s="50" t="e">
        <f>RANK(K38,$K$10:$K$139,0)+COUNTIF($K$10:K38,K38)-1</f>
        <v>#REF!</v>
      </c>
      <c r="M38" s="33" t="str">
        <f>'आ.शा.शिक्षण'!P38</f>
        <v>D</v>
      </c>
      <c r="N38" s="33" t="str">
        <f>जलसुरक्षा!T38</f>
        <v>D</v>
      </c>
      <c r="O38" s="33" t="str">
        <f>संरक्षणशास्र!K38</f>
        <v>D</v>
      </c>
      <c r="P38" s="33">
        <f t="shared" si="4"/>
        <v>5</v>
      </c>
      <c r="Q38" s="42" t="str">
        <f t="shared" si="2"/>
        <v>F5</v>
      </c>
      <c r="R38" s="52"/>
      <c r="S38" s="7"/>
      <c r="T38" s="7"/>
      <c r="U38" s="7"/>
      <c r="V38" s="7"/>
      <c r="W38" s="7"/>
      <c r="X38" s="7"/>
      <c r="Y38" s="7"/>
      <c r="Z38" s="7"/>
      <c r="AA38" s="7"/>
    </row>
    <row r="39" spans="1:27" s="19" customFormat="1" ht="17.45" customHeight="1">
      <c r="A39" s="19" t="e">
        <f t="shared" si="3"/>
        <v>#REF!</v>
      </c>
      <c r="B39" s="24">
        <f>'विद्य्र्थ्याची माहिती'!A39</f>
        <v>30</v>
      </c>
      <c r="C39" s="25">
        <f>'विद्य्र्थ्याची माहिती'!B39</f>
        <v>0</v>
      </c>
      <c r="D39" s="33">
        <f>प्र.भाषा!L39</f>
        <v>0</v>
      </c>
      <c r="E39" s="33">
        <f>'व्दि.or संयुक्त भा'!L39</f>
        <v>0</v>
      </c>
      <c r="F39" s="33">
        <f>'तृ. भाषा'!L39</f>
        <v>0</v>
      </c>
      <c r="G39" s="33">
        <f>गणित!P39</f>
        <v>0</v>
      </c>
      <c r="H39" s="33">
        <f>'विज्ञान '!P39</f>
        <v>0</v>
      </c>
      <c r="I39" s="44">
        <f>NSQF!R39</f>
        <v>35</v>
      </c>
      <c r="J39" s="33">
        <f t="shared" si="1"/>
        <v>35</v>
      </c>
      <c r="K39" s="49">
        <f t="shared" si="0"/>
        <v>5.83</v>
      </c>
      <c r="L39" s="50" t="e">
        <f>RANK(K39,$K$10:$K$139,0)+COUNTIF($K$10:K39,K39)-1</f>
        <v>#REF!</v>
      </c>
      <c r="M39" s="33" t="str">
        <f>'आ.शा.शिक्षण'!P39</f>
        <v>D</v>
      </c>
      <c r="N39" s="33" t="str">
        <f>जलसुरक्षा!T39</f>
        <v>D</v>
      </c>
      <c r="O39" s="33" t="str">
        <f>संरक्षणशास्र!K39</f>
        <v>D</v>
      </c>
      <c r="P39" s="33">
        <f t="shared" si="4"/>
        <v>5</v>
      </c>
      <c r="Q39" s="42" t="str">
        <f t="shared" si="2"/>
        <v>F5</v>
      </c>
      <c r="R39" s="52"/>
      <c r="S39" s="7"/>
      <c r="T39" s="7"/>
      <c r="U39" s="7"/>
      <c r="V39" s="7"/>
      <c r="W39" s="7"/>
      <c r="X39" s="7"/>
      <c r="Y39" s="7"/>
      <c r="Z39" s="7"/>
      <c r="AA39" s="7"/>
    </row>
    <row r="40" spans="1:27" s="19" customFormat="1" ht="17.45" customHeight="1">
      <c r="A40" s="19" t="e">
        <f t="shared" si="3"/>
        <v>#REF!</v>
      </c>
      <c r="B40" s="24">
        <f>'विद्य्र्थ्याची माहिती'!A40</f>
        <v>31</v>
      </c>
      <c r="C40" s="25">
        <f>'विद्य्र्थ्याची माहिती'!B40</f>
        <v>0</v>
      </c>
      <c r="D40" s="33">
        <f>प्र.भाषा!L40</f>
        <v>0</v>
      </c>
      <c r="E40" s="33">
        <f>'व्दि.or संयुक्त भा'!L40</f>
        <v>0</v>
      </c>
      <c r="F40" s="33">
        <f>'तृ. भाषा'!L40</f>
        <v>0</v>
      </c>
      <c r="G40" s="33">
        <f>गणित!P40</f>
        <v>0</v>
      </c>
      <c r="H40" s="33">
        <f>'विज्ञान '!P40</f>
        <v>0</v>
      </c>
      <c r="I40" s="44">
        <f>NSQF!R40</f>
        <v>35</v>
      </c>
      <c r="J40" s="33">
        <f t="shared" si="1"/>
        <v>35</v>
      </c>
      <c r="K40" s="49">
        <f t="shared" si="0"/>
        <v>5.83</v>
      </c>
      <c r="L40" s="50" t="e">
        <f>RANK(K40,$K$10:$K$139,0)+COUNTIF($K$10:K40,K40)-1</f>
        <v>#REF!</v>
      </c>
      <c r="M40" s="33" t="str">
        <f>'आ.शा.शिक्षण'!P40</f>
        <v>D</v>
      </c>
      <c r="N40" s="33" t="str">
        <f>जलसुरक्षा!T40</f>
        <v>D</v>
      </c>
      <c r="O40" s="33" t="str">
        <f>संरक्षणशास्र!K40</f>
        <v>D</v>
      </c>
      <c r="P40" s="33">
        <f t="shared" si="4"/>
        <v>5</v>
      </c>
      <c r="Q40" s="42" t="str">
        <f t="shared" si="2"/>
        <v>F5</v>
      </c>
      <c r="R40" s="52"/>
      <c r="S40" s="7"/>
      <c r="T40" s="7"/>
      <c r="U40" s="7"/>
      <c r="V40" s="7"/>
      <c r="W40" s="7"/>
      <c r="X40" s="7"/>
      <c r="Y40" s="7"/>
      <c r="Z40" s="7"/>
      <c r="AA40" s="7"/>
    </row>
    <row r="41" spans="1:27" s="19" customFormat="1" ht="17.45" customHeight="1">
      <c r="A41" s="19" t="e">
        <f t="shared" si="3"/>
        <v>#REF!</v>
      </c>
      <c r="B41" s="24">
        <f>'विद्य्र्थ्याची माहिती'!A41</f>
        <v>32</v>
      </c>
      <c r="C41" s="25">
        <f>'विद्य्र्थ्याची माहिती'!B41</f>
        <v>0</v>
      </c>
      <c r="D41" s="33">
        <f>प्र.भाषा!L41</f>
        <v>0</v>
      </c>
      <c r="E41" s="33">
        <f>'व्दि.or संयुक्त भा'!L41</f>
        <v>0</v>
      </c>
      <c r="F41" s="33">
        <f>'तृ. भाषा'!L41</f>
        <v>0</v>
      </c>
      <c r="G41" s="33">
        <f>गणित!P41</f>
        <v>0</v>
      </c>
      <c r="H41" s="33">
        <f>'विज्ञान '!P41</f>
        <v>0</v>
      </c>
      <c r="I41" s="44">
        <f>NSQF!R41</f>
        <v>36</v>
      </c>
      <c r="J41" s="33">
        <f t="shared" si="1"/>
        <v>36</v>
      </c>
      <c r="K41" s="49">
        <f t="shared" si="0"/>
        <v>6</v>
      </c>
      <c r="L41" s="50" t="e">
        <f>RANK(K41,$K$10:$K$139,0)+COUNTIF($K$10:K41,K41)-1</f>
        <v>#REF!</v>
      </c>
      <c r="M41" s="33" t="str">
        <f>'आ.शा.शिक्षण'!P41</f>
        <v>D</v>
      </c>
      <c r="N41" s="33" t="str">
        <f>जलसुरक्षा!T41</f>
        <v>D</v>
      </c>
      <c r="O41" s="33" t="str">
        <f>संरक्षणशास्र!K41</f>
        <v>D</v>
      </c>
      <c r="P41" s="33">
        <f t="shared" si="4"/>
        <v>5</v>
      </c>
      <c r="Q41" s="42" t="str">
        <f t="shared" si="2"/>
        <v>F5</v>
      </c>
      <c r="R41" s="52"/>
      <c r="S41" s="7"/>
      <c r="T41" s="7"/>
      <c r="U41" s="7"/>
      <c r="V41" s="7"/>
      <c r="W41" s="7"/>
      <c r="X41" s="7"/>
      <c r="Y41" s="7"/>
      <c r="Z41" s="7"/>
      <c r="AA41" s="7"/>
    </row>
    <row r="42" spans="1:27" s="19" customFormat="1" ht="17.45" customHeight="1">
      <c r="A42" s="19" t="e">
        <f t="shared" si="3"/>
        <v>#REF!</v>
      </c>
      <c r="B42" s="24">
        <f>'विद्य्र्थ्याची माहिती'!A42</f>
        <v>33</v>
      </c>
      <c r="C42" s="25">
        <f>'विद्य्र्थ्याची माहिती'!B42</f>
        <v>0</v>
      </c>
      <c r="D42" s="33">
        <f>प्र.भाषा!L42</f>
        <v>0</v>
      </c>
      <c r="E42" s="33">
        <f>'व्दि.or संयुक्त भा'!L42</f>
        <v>0</v>
      </c>
      <c r="F42" s="33">
        <f>'तृ. भाषा'!L42</f>
        <v>0</v>
      </c>
      <c r="G42" s="33">
        <f>गणित!P42</f>
        <v>0</v>
      </c>
      <c r="H42" s="33">
        <f>'विज्ञान '!P42</f>
        <v>0</v>
      </c>
      <c r="I42" s="44">
        <f>NSQF!R42</f>
        <v>36</v>
      </c>
      <c r="J42" s="33">
        <f t="shared" si="1"/>
        <v>36</v>
      </c>
      <c r="K42" s="49">
        <f t="shared" si="0"/>
        <v>6</v>
      </c>
      <c r="L42" s="50" t="e">
        <f>RANK(K42,$K$10:$K$139,0)+COUNTIF($K$10:K42,K42)-1</f>
        <v>#REF!</v>
      </c>
      <c r="M42" s="33" t="str">
        <f>'आ.शा.शिक्षण'!P42</f>
        <v>D</v>
      </c>
      <c r="N42" s="33" t="str">
        <f>जलसुरक्षा!T42</f>
        <v>D</v>
      </c>
      <c r="O42" s="33" t="str">
        <f>संरक्षणशास्र!K42</f>
        <v>D</v>
      </c>
      <c r="P42" s="33">
        <f t="shared" si="4"/>
        <v>5</v>
      </c>
      <c r="Q42" s="42" t="str">
        <f t="shared" si="2"/>
        <v>F5</v>
      </c>
      <c r="R42" s="52"/>
      <c r="S42" s="7"/>
      <c r="T42" s="7"/>
      <c r="U42" s="7"/>
      <c r="V42" s="7"/>
      <c r="W42" s="7"/>
      <c r="X42" s="7"/>
      <c r="Y42" s="7"/>
      <c r="Z42" s="7"/>
      <c r="AA42" s="7"/>
    </row>
    <row r="43" spans="1:27" s="19" customFormat="1" ht="17.45" customHeight="1">
      <c r="A43" s="19" t="e">
        <f t="shared" si="3"/>
        <v>#REF!</v>
      </c>
      <c r="B43" s="24">
        <f>'विद्य्र्थ्याची माहिती'!A43</f>
        <v>34</v>
      </c>
      <c r="C43" s="25">
        <f>'विद्य्र्थ्याची माहिती'!B43</f>
        <v>0</v>
      </c>
      <c r="D43" s="33">
        <f>प्र.भाषा!L43</f>
        <v>0</v>
      </c>
      <c r="E43" s="33">
        <f>'व्दि.or संयुक्त भा'!L43</f>
        <v>0</v>
      </c>
      <c r="F43" s="33">
        <f>'तृ. भाषा'!L43</f>
        <v>0</v>
      </c>
      <c r="G43" s="33">
        <f>गणित!P43</f>
        <v>0</v>
      </c>
      <c r="H43" s="33">
        <f>'विज्ञान '!P43</f>
        <v>0</v>
      </c>
      <c r="I43" s="44">
        <f>NSQF!R43</f>
        <v>37</v>
      </c>
      <c r="J43" s="33">
        <f t="shared" si="1"/>
        <v>37</v>
      </c>
      <c r="K43" s="49">
        <f t="shared" si="0"/>
        <v>6.17</v>
      </c>
      <c r="L43" s="50" t="e">
        <f>RANK(K43,$K$10:$K$139,0)+COUNTIF($K$10:K43,K43)-1</f>
        <v>#REF!</v>
      </c>
      <c r="M43" s="33" t="str">
        <f>'आ.शा.शिक्षण'!P43</f>
        <v>D</v>
      </c>
      <c r="N43" s="33" t="str">
        <f>जलसुरक्षा!T43</f>
        <v>D</v>
      </c>
      <c r="O43" s="33" t="str">
        <f>संरक्षणशास्र!K43</f>
        <v>D</v>
      </c>
      <c r="P43" s="33">
        <f t="shared" si="4"/>
        <v>5</v>
      </c>
      <c r="Q43" s="42" t="str">
        <f t="shared" si="2"/>
        <v>F5</v>
      </c>
      <c r="R43" s="52"/>
      <c r="S43" s="7"/>
      <c r="T43" s="7"/>
      <c r="U43" s="7"/>
      <c r="V43" s="7"/>
      <c r="W43" s="7"/>
      <c r="X43" s="7"/>
      <c r="Y43" s="7"/>
      <c r="Z43" s="7"/>
      <c r="AA43" s="7"/>
    </row>
    <row r="44" spans="1:27" s="19" customFormat="1" ht="17.45" customHeight="1">
      <c r="A44" s="19" t="e">
        <f t="shared" si="3"/>
        <v>#REF!</v>
      </c>
      <c r="B44" s="24">
        <f>'विद्य्र्थ्याची माहिती'!A44</f>
        <v>35</v>
      </c>
      <c r="C44" s="25">
        <f>'विद्य्र्थ्याची माहिती'!B44</f>
        <v>0</v>
      </c>
      <c r="D44" s="33">
        <f>प्र.भाषा!L44</f>
        <v>0</v>
      </c>
      <c r="E44" s="33">
        <f>'व्दि.or संयुक्त भा'!L44</f>
        <v>0</v>
      </c>
      <c r="F44" s="33">
        <f>'तृ. भाषा'!L44</f>
        <v>0</v>
      </c>
      <c r="G44" s="33">
        <f>गणित!P44</f>
        <v>0</v>
      </c>
      <c r="H44" s="33">
        <f>'विज्ञान '!P44</f>
        <v>0</v>
      </c>
      <c r="I44" s="44">
        <f>NSQF!R44</f>
        <v>37</v>
      </c>
      <c r="J44" s="33">
        <f t="shared" si="1"/>
        <v>37</v>
      </c>
      <c r="K44" s="49">
        <f t="shared" si="0"/>
        <v>6.17</v>
      </c>
      <c r="L44" s="50" t="e">
        <f>RANK(K44,$K$10:$K$139,0)+COUNTIF($K$10:K44,K44)-1</f>
        <v>#REF!</v>
      </c>
      <c r="M44" s="33" t="str">
        <f>'आ.शा.शिक्षण'!P44</f>
        <v>D</v>
      </c>
      <c r="N44" s="33" t="str">
        <f>जलसुरक्षा!T44</f>
        <v>D</v>
      </c>
      <c r="O44" s="33" t="str">
        <f>संरक्षणशास्र!K44</f>
        <v>D</v>
      </c>
      <c r="P44" s="33">
        <f t="shared" si="4"/>
        <v>5</v>
      </c>
      <c r="Q44" s="42" t="str">
        <f t="shared" si="2"/>
        <v>F5</v>
      </c>
      <c r="R44" s="52"/>
      <c r="S44" s="7"/>
      <c r="T44" s="7"/>
      <c r="U44" s="7"/>
      <c r="V44" s="7"/>
      <c r="W44" s="7"/>
      <c r="X44" s="7"/>
      <c r="Y44" s="7"/>
      <c r="Z44" s="7"/>
      <c r="AA44" s="7"/>
    </row>
    <row r="45" spans="1:27" s="19" customFormat="1" ht="17.45" customHeight="1">
      <c r="A45" s="19" t="e">
        <f t="shared" si="3"/>
        <v>#REF!</v>
      </c>
      <c r="B45" s="24">
        <f>'विद्य्र्थ्याची माहिती'!A45</f>
        <v>36</v>
      </c>
      <c r="C45" s="25">
        <f>'विद्य्र्थ्याची माहिती'!B45</f>
        <v>0</v>
      </c>
      <c r="D45" s="33">
        <f>प्र.भाषा!L45</f>
        <v>0</v>
      </c>
      <c r="E45" s="33">
        <f>'व्दि.or संयुक्त भा'!L45</f>
        <v>0</v>
      </c>
      <c r="F45" s="33">
        <f>'तृ. भाषा'!L45</f>
        <v>0</v>
      </c>
      <c r="G45" s="33">
        <f>गणित!P45</f>
        <v>0</v>
      </c>
      <c r="H45" s="33">
        <f>'विज्ञान '!P45</f>
        <v>0</v>
      </c>
      <c r="I45" s="44">
        <f>NSQF!R45</f>
        <v>37</v>
      </c>
      <c r="J45" s="33">
        <f t="shared" si="1"/>
        <v>37</v>
      </c>
      <c r="K45" s="49">
        <f t="shared" si="0"/>
        <v>6.17</v>
      </c>
      <c r="L45" s="50" t="e">
        <f>RANK(K45,$K$10:$K$139,0)+COUNTIF($K$10:K45,K45)-1</f>
        <v>#REF!</v>
      </c>
      <c r="M45" s="33" t="str">
        <f>'आ.शा.शिक्षण'!P45</f>
        <v>D</v>
      </c>
      <c r="N45" s="33" t="str">
        <f>जलसुरक्षा!T45</f>
        <v>D</v>
      </c>
      <c r="O45" s="33" t="str">
        <f>संरक्षणशास्र!K45</f>
        <v>D</v>
      </c>
      <c r="P45" s="33">
        <f t="shared" si="4"/>
        <v>5</v>
      </c>
      <c r="Q45" s="42" t="str">
        <f t="shared" si="2"/>
        <v>F5</v>
      </c>
      <c r="R45" s="52"/>
      <c r="S45" s="7"/>
      <c r="T45" s="7"/>
      <c r="U45" s="7"/>
      <c r="V45" s="7"/>
      <c r="W45" s="7"/>
      <c r="X45" s="7"/>
      <c r="Y45" s="7"/>
      <c r="Z45" s="7"/>
      <c r="AA45" s="7"/>
    </row>
    <row r="46" spans="1:27" s="19" customFormat="1" ht="17.45" customHeight="1">
      <c r="A46" s="19" t="e">
        <f t="shared" si="3"/>
        <v>#REF!</v>
      </c>
      <c r="B46" s="24">
        <f>'विद्य्र्थ्याची माहिती'!A46</f>
        <v>37</v>
      </c>
      <c r="C46" s="25">
        <f>'विद्य्र्थ्याची माहिती'!B46</f>
        <v>0</v>
      </c>
      <c r="D46" s="33">
        <f>प्र.भाषा!L46</f>
        <v>0</v>
      </c>
      <c r="E46" s="33">
        <f>'व्दि.or संयुक्त भा'!L46</f>
        <v>0</v>
      </c>
      <c r="F46" s="33">
        <f>'तृ. भाषा'!L46</f>
        <v>0</v>
      </c>
      <c r="G46" s="33">
        <f>गणित!P46</f>
        <v>0</v>
      </c>
      <c r="H46" s="33">
        <f>'विज्ञान '!P46</f>
        <v>0</v>
      </c>
      <c r="I46" s="44">
        <f>NSQF!R46</f>
        <v>38</v>
      </c>
      <c r="J46" s="33">
        <f t="shared" si="1"/>
        <v>38</v>
      </c>
      <c r="K46" s="49">
        <f t="shared" si="0"/>
        <v>6.33</v>
      </c>
      <c r="L46" s="50" t="e">
        <f>RANK(K46,$K$10:$K$139,0)+COUNTIF($K$10:K46,K46)-1</f>
        <v>#REF!</v>
      </c>
      <c r="M46" s="33" t="str">
        <f>'आ.शा.शिक्षण'!P46</f>
        <v>D</v>
      </c>
      <c r="N46" s="33" t="str">
        <f>जलसुरक्षा!T46</f>
        <v>D</v>
      </c>
      <c r="O46" s="33" t="str">
        <f>संरक्षणशास्र!K46</f>
        <v>D</v>
      </c>
      <c r="P46" s="33">
        <f t="shared" si="4"/>
        <v>5</v>
      </c>
      <c r="Q46" s="42" t="str">
        <f t="shared" si="2"/>
        <v>F5</v>
      </c>
      <c r="R46" s="52"/>
      <c r="S46" s="7"/>
      <c r="T46" s="7"/>
      <c r="U46" s="7"/>
      <c r="V46" s="7"/>
      <c r="W46" s="7"/>
      <c r="X46" s="7"/>
      <c r="Y46" s="7"/>
      <c r="Z46" s="7"/>
      <c r="AA46" s="7"/>
    </row>
    <row r="47" spans="1:27" s="19" customFormat="1" ht="17.45" customHeight="1">
      <c r="A47" s="19" t="e">
        <f t="shared" si="3"/>
        <v>#REF!</v>
      </c>
      <c r="B47" s="24">
        <f>'विद्य्र्थ्याची माहिती'!A47</f>
        <v>38</v>
      </c>
      <c r="C47" s="25">
        <f>'विद्य्र्थ्याची माहिती'!B47</f>
        <v>0</v>
      </c>
      <c r="D47" s="33">
        <f>प्र.भाषा!L47</f>
        <v>0</v>
      </c>
      <c r="E47" s="33">
        <f>'व्दि.or संयुक्त भा'!L47</f>
        <v>0</v>
      </c>
      <c r="F47" s="33">
        <f>'तृ. भाषा'!L47</f>
        <v>0</v>
      </c>
      <c r="G47" s="33">
        <f>गणित!P47</f>
        <v>0</v>
      </c>
      <c r="H47" s="33">
        <f>'विज्ञान '!P47</f>
        <v>0</v>
      </c>
      <c r="I47" s="44">
        <f>NSQF!R47</f>
        <v>38</v>
      </c>
      <c r="J47" s="33">
        <f t="shared" si="1"/>
        <v>38</v>
      </c>
      <c r="K47" s="49">
        <f t="shared" si="0"/>
        <v>6.33</v>
      </c>
      <c r="L47" s="50" t="e">
        <f>RANK(K47,$K$10:$K$139,0)+COUNTIF($K$10:K47,K47)-1</f>
        <v>#REF!</v>
      </c>
      <c r="M47" s="33" t="str">
        <f>'आ.शा.शिक्षण'!P47</f>
        <v>D</v>
      </c>
      <c r="N47" s="33" t="str">
        <f>जलसुरक्षा!T47</f>
        <v>D</v>
      </c>
      <c r="O47" s="33" t="str">
        <f>संरक्षणशास्र!K47</f>
        <v>D</v>
      </c>
      <c r="P47" s="33">
        <f t="shared" si="4"/>
        <v>5</v>
      </c>
      <c r="Q47" s="42" t="str">
        <f t="shared" si="2"/>
        <v>F5</v>
      </c>
      <c r="R47" s="52"/>
      <c r="S47" s="7"/>
      <c r="T47" s="7"/>
      <c r="U47" s="7"/>
      <c r="V47" s="7"/>
      <c r="W47" s="7"/>
      <c r="X47" s="7"/>
      <c r="Y47" s="7"/>
      <c r="Z47" s="7"/>
      <c r="AA47" s="7"/>
    </row>
    <row r="48" spans="1:27" s="19" customFormat="1" ht="17.45" customHeight="1">
      <c r="A48" s="19" t="e">
        <f t="shared" si="3"/>
        <v>#REF!</v>
      </c>
      <c r="B48" s="24">
        <f>'विद्य्र्थ्याची माहिती'!A48</f>
        <v>39</v>
      </c>
      <c r="C48" s="25">
        <f>'विद्य्र्थ्याची माहिती'!B48</f>
        <v>0</v>
      </c>
      <c r="D48" s="33">
        <f>प्र.भाषा!L48</f>
        <v>0</v>
      </c>
      <c r="E48" s="33">
        <f>'व्दि.or संयुक्त भा'!L48</f>
        <v>0</v>
      </c>
      <c r="F48" s="33">
        <f>'तृ. भाषा'!L48</f>
        <v>0</v>
      </c>
      <c r="G48" s="33">
        <f>गणित!P48</f>
        <v>0</v>
      </c>
      <c r="H48" s="33">
        <f>'विज्ञान '!P48</f>
        <v>0</v>
      </c>
      <c r="I48" s="44">
        <f>NSQF!R48</f>
        <v>38</v>
      </c>
      <c r="J48" s="33">
        <f t="shared" si="1"/>
        <v>38</v>
      </c>
      <c r="K48" s="49">
        <f t="shared" si="0"/>
        <v>6.33</v>
      </c>
      <c r="L48" s="50" t="e">
        <f>RANK(K48,$K$10:$K$139,0)+COUNTIF($K$10:K48,K48)-1</f>
        <v>#REF!</v>
      </c>
      <c r="M48" s="33" t="str">
        <f>'आ.शा.शिक्षण'!P48</f>
        <v>D</v>
      </c>
      <c r="N48" s="33" t="str">
        <f>जलसुरक्षा!T48</f>
        <v>D</v>
      </c>
      <c r="O48" s="33" t="str">
        <f>संरक्षणशास्र!K48</f>
        <v>D</v>
      </c>
      <c r="P48" s="33">
        <f t="shared" si="4"/>
        <v>5</v>
      </c>
      <c r="Q48" s="42" t="str">
        <f t="shared" si="2"/>
        <v>F5</v>
      </c>
      <c r="R48" s="52"/>
      <c r="S48" s="7"/>
      <c r="T48" s="7"/>
      <c r="U48" s="7"/>
      <c r="V48" s="7"/>
      <c r="W48" s="7"/>
      <c r="X48" s="7"/>
      <c r="Y48" s="7"/>
      <c r="Z48" s="7"/>
      <c r="AA48" s="7"/>
    </row>
    <row r="49" spans="1:27" s="19" customFormat="1" ht="17.45" customHeight="1">
      <c r="A49" s="19" t="e">
        <f t="shared" si="3"/>
        <v>#REF!</v>
      </c>
      <c r="B49" s="24">
        <f>'विद्य्र्थ्याची माहिती'!A49</f>
        <v>40</v>
      </c>
      <c r="C49" s="25">
        <f>'विद्य्र्थ्याची माहिती'!B49</f>
        <v>0</v>
      </c>
      <c r="D49" s="33">
        <f>प्र.भाषा!L49</f>
        <v>0</v>
      </c>
      <c r="E49" s="33">
        <f>'व्दि.or संयुक्त भा'!L49</f>
        <v>0</v>
      </c>
      <c r="F49" s="33">
        <f>'तृ. भाषा'!L49</f>
        <v>0</v>
      </c>
      <c r="G49" s="33">
        <f>गणित!P49</f>
        <v>0</v>
      </c>
      <c r="H49" s="33">
        <f>'विज्ञान '!P49</f>
        <v>0</v>
      </c>
      <c r="I49" s="44">
        <f>NSQF!R49</f>
        <v>39</v>
      </c>
      <c r="J49" s="33">
        <f t="shared" si="1"/>
        <v>39</v>
      </c>
      <c r="K49" s="49">
        <f t="shared" si="0"/>
        <v>6.5</v>
      </c>
      <c r="L49" s="50" t="e">
        <f>RANK(K49,$K$10:$K$139,0)+COUNTIF($K$10:K49,K49)-1</f>
        <v>#REF!</v>
      </c>
      <c r="M49" s="33" t="str">
        <f>'आ.शा.शिक्षण'!P49</f>
        <v>D</v>
      </c>
      <c r="N49" s="33" t="str">
        <f>जलसुरक्षा!T49</f>
        <v>D</v>
      </c>
      <c r="O49" s="33" t="str">
        <f>संरक्षणशास्र!K49</f>
        <v>D</v>
      </c>
      <c r="P49" s="33">
        <f t="shared" si="4"/>
        <v>5</v>
      </c>
      <c r="Q49" s="42" t="str">
        <f t="shared" si="2"/>
        <v>F5</v>
      </c>
      <c r="R49" s="52"/>
      <c r="S49" s="7"/>
      <c r="T49" s="7"/>
      <c r="U49" s="7"/>
      <c r="V49" s="7"/>
      <c r="W49" s="7"/>
      <c r="X49" s="7"/>
      <c r="Y49" s="7"/>
      <c r="Z49" s="7"/>
      <c r="AA49" s="7"/>
    </row>
    <row r="50" spans="1:27" s="19" customFormat="1" ht="17.45" customHeight="1">
      <c r="A50" s="19" t="e">
        <f t="shared" si="3"/>
        <v>#REF!</v>
      </c>
      <c r="B50" s="24">
        <f>'विद्य्र्थ्याची माहिती'!A50</f>
        <v>41</v>
      </c>
      <c r="C50" s="25">
        <f>'विद्य्र्थ्याची माहिती'!B50</f>
        <v>0</v>
      </c>
      <c r="D50" s="33">
        <f>प्र.भाषा!L50</f>
        <v>0</v>
      </c>
      <c r="E50" s="33">
        <f>'व्दि.or संयुक्त भा'!L50</f>
        <v>0</v>
      </c>
      <c r="F50" s="33">
        <f>'तृ. भाषा'!L50</f>
        <v>0</v>
      </c>
      <c r="G50" s="33">
        <f>गणित!P50</f>
        <v>0</v>
      </c>
      <c r="H50" s="33">
        <f>'विज्ञान '!P50</f>
        <v>0</v>
      </c>
      <c r="I50" s="44">
        <f>NSQF!R50</f>
        <v>39</v>
      </c>
      <c r="J50" s="33">
        <f t="shared" si="1"/>
        <v>39</v>
      </c>
      <c r="K50" s="49">
        <f t="shared" si="0"/>
        <v>6.5</v>
      </c>
      <c r="L50" s="50" t="e">
        <f>RANK(K50,$K$10:$K$139,0)+COUNTIF($K$10:K50,K50)-1</f>
        <v>#REF!</v>
      </c>
      <c r="M50" s="33" t="str">
        <f>'आ.शा.शिक्षण'!P50</f>
        <v>D</v>
      </c>
      <c r="N50" s="33" t="str">
        <f>जलसुरक्षा!T50</f>
        <v>D</v>
      </c>
      <c r="O50" s="33" t="str">
        <f>संरक्षणशास्र!K50</f>
        <v>D</v>
      </c>
      <c r="P50" s="33">
        <f t="shared" si="4"/>
        <v>5</v>
      </c>
      <c r="Q50" s="42" t="str">
        <f t="shared" si="2"/>
        <v>F5</v>
      </c>
      <c r="R50" s="52"/>
      <c r="S50" s="7"/>
      <c r="T50" s="7"/>
      <c r="U50" s="7"/>
      <c r="V50" s="7"/>
      <c r="W50" s="7"/>
      <c r="X50" s="7"/>
      <c r="Y50" s="7"/>
      <c r="Z50" s="7"/>
      <c r="AA50" s="7"/>
    </row>
    <row r="51" spans="1:27" s="19" customFormat="1" ht="17.45" customHeight="1">
      <c r="A51" s="19" t="e">
        <f t="shared" si="3"/>
        <v>#REF!</v>
      </c>
      <c r="B51" s="24">
        <f>'विद्य्र्थ्याची माहिती'!A51</f>
        <v>42</v>
      </c>
      <c r="C51" s="25">
        <f>'विद्य्र्थ्याची माहिती'!B51</f>
        <v>0</v>
      </c>
      <c r="D51" s="33">
        <f>प्र.भाषा!L51</f>
        <v>0</v>
      </c>
      <c r="E51" s="33">
        <f>'व्दि.or संयुक्त भा'!L51</f>
        <v>0</v>
      </c>
      <c r="F51" s="33">
        <f>'तृ. भाषा'!L51</f>
        <v>0</v>
      </c>
      <c r="G51" s="33">
        <f>गणित!P51</f>
        <v>0</v>
      </c>
      <c r="H51" s="33">
        <f>'विज्ञान '!P51</f>
        <v>0</v>
      </c>
      <c r="I51" s="44">
        <f>NSQF!R51</f>
        <v>40</v>
      </c>
      <c r="J51" s="33">
        <f t="shared" si="1"/>
        <v>40</v>
      </c>
      <c r="K51" s="49">
        <f t="shared" si="0"/>
        <v>6.67</v>
      </c>
      <c r="L51" s="50" t="e">
        <f>RANK(K51,$K$10:$K$139,0)+COUNTIF($K$10:K51,K51)-1</f>
        <v>#REF!</v>
      </c>
      <c r="M51" s="33" t="str">
        <f>'आ.शा.शिक्षण'!P51</f>
        <v>D</v>
      </c>
      <c r="N51" s="33" t="str">
        <f>जलसुरक्षा!T51</f>
        <v>D</v>
      </c>
      <c r="O51" s="33" t="str">
        <f>संरक्षणशास्र!K51</f>
        <v>D</v>
      </c>
      <c r="P51" s="33">
        <f t="shared" si="4"/>
        <v>5</v>
      </c>
      <c r="Q51" s="42" t="str">
        <f t="shared" si="2"/>
        <v>F5</v>
      </c>
      <c r="R51" s="52"/>
      <c r="S51" s="7"/>
      <c r="T51" s="7"/>
      <c r="U51" s="7"/>
      <c r="V51" s="7"/>
      <c r="W51" s="7"/>
      <c r="X51" s="7"/>
      <c r="Y51" s="7"/>
      <c r="Z51" s="7"/>
      <c r="AA51" s="7"/>
    </row>
    <row r="52" spans="1:27" s="19" customFormat="1" ht="17.45" customHeight="1">
      <c r="A52" s="19" t="e">
        <f t="shared" si="3"/>
        <v>#REF!</v>
      </c>
      <c r="B52" s="24">
        <f>'विद्य्र्थ्याची माहिती'!A52</f>
        <v>43</v>
      </c>
      <c r="C52" s="25">
        <f>'विद्य्र्थ्याची माहिती'!B52</f>
        <v>0</v>
      </c>
      <c r="D52" s="33">
        <f>प्र.भाषा!L52</f>
        <v>0</v>
      </c>
      <c r="E52" s="33">
        <f>'व्दि.or संयुक्त भा'!L52</f>
        <v>0</v>
      </c>
      <c r="F52" s="33">
        <f>'तृ. भाषा'!L52</f>
        <v>0</v>
      </c>
      <c r="G52" s="33">
        <f>गणित!P52</f>
        <v>0</v>
      </c>
      <c r="H52" s="33">
        <f>'विज्ञान '!P52</f>
        <v>0</v>
      </c>
      <c r="I52" s="44">
        <f>NSQF!R52</f>
        <v>40</v>
      </c>
      <c r="J52" s="33">
        <f t="shared" si="1"/>
        <v>40</v>
      </c>
      <c r="K52" s="49">
        <f t="shared" si="0"/>
        <v>6.67</v>
      </c>
      <c r="L52" s="50" t="e">
        <f>RANK(K52,$K$10:$K$139,0)+COUNTIF($K$10:K52,K52)-1</f>
        <v>#REF!</v>
      </c>
      <c r="M52" s="33" t="str">
        <f>'आ.शा.शिक्षण'!P52</f>
        <v>D</v>
      </c>
      <c r="N52" s="33" t="str">
        <f>जलसुरक्षा!T52</f>
        <v>D</v>
      </c>
      <c r="O52" s="33" t="str">
        <f>संरक्षणशास्र!K52</f>
        <v>D</v>
      </c>
      <c r="P52" s="33">
        <f t="shared" si="4"/>
        <v>5</v>
      </c>
      <c r="Q52" s="42" t="str">
        <f t="shared" si="2"/>
        <v>F5</v>
      </c>
      <c r="R52" s="52"/>
      <c r="S52" s="7"/>
      <c r="T52" s="7"/>
      <c r="U52" s="7"/>
      <c r="V52" s="7"/>
      <c r="W52" s="7"/>
      <c r="X52" s="7"/>
      <c r="Y52" s="7"/>
      <c r="Z52" s="7"/>
      <c r="AA52" s="7"/>
    </row>
    <row r="53" spans="1:27" s="19" customFormat="1" ht="17.45" customHeight="1">
      <c r="A53" s="19" t="e">
        <f t="shared" si="3"/>
        <v>#REF!</v>
      </c>
      <c r="B53" s="24">
        <f>'विद्य्र्थ्याची माहिती'!A53</f>
        <v>44</v>
      </c>
      <c r="C53" s="25">
        <f>'विद्य्र्थ्याची माहिती'!B53</f>
        <v>0</v>
      </c>
      <c r="D53" s="33">
        <f>प्र.भाषा!L53</f>
        <v>0</v>
      </c>
      <c r="E53" s="33">
        <f>'व्दि.or संयुक्त भा'!L53</f>
        <v>0</v>
      </c>
      <c r="F53" s="33">
        <f>'तृ. भाषा'!L53</f>
        <v>0</v>
      </c>
      <c r="G53" s="33">
        <f>गणित!P53</f>
        <v>0</v>
      </c>
      <c r="H53" s="33">
        <f>'विज्ञान '!P53</f>
        <v>0</v>
      </c>
      <c r="I53" s="44">
        <f>NSQF!R53</f>
        <v>40</v>
      </c>
      <c r="J53" s="33">
        <f t="shared" si="1"/>
        <v>40</v>
      </c>
      <c r="K53" s="49">
        <f t="shared" si="0"/>
        <v>6.67</v>
      </c>
      <c r="L53" s="50" t="e">
        <f>RANK(K53,$K$10:$K$139,0)+COUNTIF($K$10:K53,K53)-1</f>
        <v>#REF!</v>
      </c>
      <c r="M53" s="33" t="str">
        <f>'आ.शा.शिक्षण'!P53</f>
        <v>D</v>
      </c>
      <c r="N53" s="33" t="str">
        <f>जलसुरक्षा!T53</f>
        <v>D</v>
      </c>
      <c r="O53" s="33" t="str">
        <f>संरक्षणशास्र!K53</f>
        <v>D</v>
      </c>
      <c r="P53" s="33">
        <f t="shared" si="4"/>
        <v>5</v>
      </c>
      <c r="Q53" s="42" t="str">
        <f t="shared" si="2"/>
        <v>F5</v>
      </c>
      <c r="R53" s="52"/>
      <c r="S53" s="7"/>
      <c r="T53" s="7"/>
      <c r="U53" s="7"/>
      <c r="V53" s="7"/>
      <c r="W53" s="7"/>
      <c r="X53" s="7"/>
      <c r="Y53" s="7"/>
      <c r="Z53" s="7"/>
      <c r="AA53" s="7"/>
    </row>
    <row r="54" spans="1:27" s="19" customFormat="1" ht="17.45" customHeight="1">
      <c r="A54" s="19" t="e">
        <f t="shared" si="3"/>
        <v>#REF!</v>
      </c>
      <c r="B54" s="24">
        <f>'विद्य्र्थ्याची माहिती'!A54</f>
        <v>45</v>
      </c>
      <c r="C54" s="25">
        <f>'विद्य्र्थ्याची माहिती'!B54</f>
        <v>0</v>
      </c>
      <c r="D54" s="33">
        <f>प्र.भाषा!L54</f>
        <v>0</v>
      </c>
      <c r="E54" s="33">
        <f>'व्दि.or संयुक्त भा'!L54</f>
        <v>0</v>
      </c>
      <c r="F54" s="33">
        <f>'तृ. भाषा'!L54</f>
        <v>0</v>
      </c>
      <c r="G54" s="33">
        <f>गणित!P54</f>
        <v>0</v>
      </c>
      <c r="H54" s="33">
        <f>'विज्ञान '!P54</f>
        <v>0</v>
      </c>
      <c r="I54" s="44">
        <f>NSQF!R54</f>
        <v>41</v>
      </c>
      <c r="J54" s="33">
        <f t="shared" si="1"/>
        <v>41</v>
      </c>
      <c r="K54" s="49">
        <f t="shared" si="0"/>
        <v>6.83</v>
      </c>
      <c r="L54" s="50" t="e">
        <f>RANK(K54,$K$10:$K$139,0)+COUNTIF($K$10:K54,K54)-1</f>
        <v>#REF!</v>
      </c>
      <c r="M54" s="33" t="str">
        <f>'आ.शा.शिक्षण'!P54</f>
        <v>D</v>
      </c>
      <c r="N54" s="33" t="str">
        <f>जलसुरक्षा!T54</f>
        <v>D</v>
      </c>
      <c r="O54" s="33" t="str">
        <f>संरक्षणशास्र!K54</f>
        <v>D</v>
      </c>
      <c r="P54" s="33">
        <f t="shared" si="4"/>
        <v>5</v>
      </c>
      <c r="Q54" s="42" t="str">
        <f t="shared" si="2"/>
        <v>F5</v>
      </c>
      <c r="R54" s="52"/>
      <c r="S54" s="7"/>
      <c r="T54" s="7"/>
      <c r="U54" s="7"/>
      <c r="V54" s="7"/>
      <c r="W54" s="7"/>
      <c r="X54" s="7"/>
      <c r="Y54" s="7"/>
      <c r="Z54" s="7"/>
      <c r="AA54" s="7"/>
    </row>
    <row r="55" spans="1:27" s="19" customFormat="1" ht="17.45" customHeight="1">
      <c r="A55" s="19" t="e">
        <f t="shared" si="3"/>
        <v>#REF!</v>
      </c>
      <c r="B55" s="24">
        <f>'विद्य्र्थ्याची माहिती'!A55</f>
        <v>46</v>
      </c>
      <c r="C55" s="25">
        <f>'विद्य्र्थ्याची माहिती'!B55</f>
        <v>0</v>
      </c>
      <c r="D55" s="33">
        <f>प्र.भाषा!L55</f>
        <v>0</v>
      </c>
      <c r="E55" s="33">
        <f>'व्दि.or संयुक्त भा'!L55</f>
        <v>0</v>
      </c>
      <c r="F55" s="33">
        <f>'तृ. भाषा'!L55</f>
        <v>0</v>
      </c>
      <c r="G55" s="33">
        <f>गणित!P55</f>
        <v>0</v>
      </c>
      <c r="H55" s="33">
        <f>'विज्ञान '!P55</f>
        <v>0</v>
      </c>
      <c r="I55" s="44">
        <f>NSQF!R55</f>
        <v>41</v>
      </c>
      <c r="J55" s="33">
        <f t="shared" si="1"/>
        <v>41</v>
      </c>
      <c r="K55" s="49">
        <f t="shared" si="0"/>
        <v>6.83</v>
      </c>
      <c r="L55" s="50" t="e">
        <f>RANK(K55,$K$10:$K$139,0)+COUNTIF($K$10:K55,K55)-1</f>
        <v>#REF!</v>
      </c>
      <c r="M55" s="33" t="str">
        <f>'आ.शा.शिक्षण'!P55</f>
        <v>D</v>
      </c>
      <c r="N55" s="33" t="str">
        <f>जलसुरक्षा!T55</f>
        <v>D</v>
      </c>
      <c r="O55" s="33" t="str">
        <f>संरक्षणशास्र!K55</f>
        <v>D</v>
      </c>
      <c r="P55" s="33">
        <f t="shared" si="4"/>
        <v>5</v>
      </c>
      <c r="Q55" s="42" t="str">
        <f t="shared" si="2"/>
        <v>F5</v>
      </c>
      <c r="R55" s="52"/>
      <c r="S55" s="7"/>
      <c r="T55" s="7"/>
      <c r="U55" s="7"/>
      <c r="V55" s="7"/>
      <c r="W55" s="7"/>
      <c r="X55" s="7"/>
      <c r="Y55" s="7"/>
      <c r="Z55" s="7"/>
      <c r="AA55" s="7"/>
    </row>
    <row r="56" spans="1:27" s="19" customFormat="1" ht="17.45" customHeight="1">
      <c r="A56" s="19" t="e">
        <f t="shared" si="3"/>
        <v>#REF!</v>
      </c>
      <c r="B56" s="24">
        <f>'विद्य्र्थ्याची माहिती'!A56</f>
        <v>47</v>
      </c>
      <c r="C56" s="25">
        <f>'विद्य्र्थ्याची माहिती'!B56</f>
        <v>0</v>
      </c>
      <c r="D56" s="33">
        <f>प्र.भाषा!L56</f>
        <v>0</v>
      </c>
      <c r="E56" s="33">
        <f>'व्दि.or संयुक्त भा'!L56</f>
        <v>0</v>
      </c>
      <c r="F56" s="33">
        <f>'तृ. भाषा'!L56</f>
        <v>0</v>
      </c>
      <c r="G56" s="33">
        <f>गणित!P56</f>
        <v>0</v>
      </c>
      <c r="H56" s="33">
        <f>'विज्ञान '!P56</f>
        <v>0</v>
      </c>
      <c r="I56" s="44">
        <f>NSQF!R56</f>
        <v>41</v>
      </c>
      <c r="J56" s="33">
        <f t="shared" si="1"/>
        <v>41</v>
      </c>
      <c r="K56" s="49">
        <f t="shared" si="0"/>
        <v>6.83</v>
      </c>
      <c r="L56" s="50" t="e">
        <f>RANK(K56,$K$10:$K$139,0)+COUNTIF($K$10:K56,K56)-1</f>
        <v>#REF!</v>
      </c>
      <c r="M56" s="33" t="str">
        <f>'आ.शा.शिक्षण'!P56</f>
        <v>D</v>
      </c>
      <c r="N56" s="33" t="str">
        <f>जलसुरक्षा!T56</f>
        <v>D</v>
      </c>
      <c r="O56" s="33" t="str">
        <f>संरक्षणशास्र!K56</f>
        <v>D</v>
      </c>
      <c r="P56" s="33">
        <f t="shared" si="4"/>
        <v>5</v>
      </c>
      <c r="Q56" s="42" t="str">
        <f t="shared" si="2"/>
        <v>F5</v>
      </c>
      <c r="R56" s="52"/>
      <c r="S56" s="7"/>
      <c r="T56" s="7"/>
      <c r="U56" s="7"/>
      <c r="V56" s="7"/>
      <c r="W56" s="7"/>
      <c r="X56" s="7"/>
      <c r="Y56" s="7"/>
      <c r="Z56" s="7"/>
      <c r="AA56" s="7"/>
    </row>
    <row r="57" spans="1:27" s="19" customFormat="1" ht="17.45" customHeight="1">
      <c r="A57" s="19" t="e">
        <f t="shared" si="3"/>
        <v>#REF!</v>
      </c>
      <c r="B57" s="24">
        <f>'विद्य्र्थ्याची माहिती'!A57</f>
        <v>48</v>
      </c>
      <c r="C57" s="25">
        <f>'विद्य्र्थ्याची माहिती'!B57</f>
        <v>0</v>
      </c>
      <c r="D57" s="33">
        <f>प्र.भाषा!L57</f>
        <v>0</v>
      </c>
      <c r="E57" s="33">
        <f>'व्दि.or संयुक्त भा'!L57</f>
        <v>0</v>
      </c>
      <c r="F57" s="33">
        <f>'तृ. भाषा'!L57</f>
        <v>0</v>
      </c>
      <c r="G57" s="33">
        <f>गणित!P57</f>
        <v>0</v>
      </c>
      <c r="H57" s="33">
        <f>'विज्ञान '!P57</f>
        <v>0</v>
      </c>
      <c r="I57" s="44">
        <f>NSQF!R57</f>
        <v>42</v>
      </c>
      <c r="J57" s="33">
        <f t="shared" si="1"/>
        <v>42</v>
      </c>
      <c r="K57" s="49">
        <f t="shared" si="0"/>
        <v>7</v>
      </c>
      <c r="L57" s="50" t="e">
        <f>RANK(K57,$K$10:$K$139,0)+COUNTIF($K$10:K57,K57)-1</f>
        <v>#REF!</v>
      </c>
      <c r="M57" s="33" t="str">
        <f>'आ.शा.शिक्षण'!P57</f>
        <v>D</v>
      </c>
      <c r="N57" s="33" t="str">
        <f>जलसुरक्षा!T57</f>
        <v>B</v>
      </c>
      <c r="O57" s="33" t="str">
        <f>संरक्षणशास्र!K57</f>
        <v>D</v>
      </c>
      <c r="P57" s="33">
        <f t="shared" si="4"/>
        <v>5</v>
      </c>
      <c r="Q57" s="42" t="str">
        <f t="shared" si="2"/>
        <v>F5</v>
      </c>
      <c r="R57" s="52"/>
      <c r="S57" s="7"/>
      <c r="T57" s="7"/>
      <c r="U57" s="7"/>
      <c r="V57" s="7"/>
      <c r="W57" s="7"/>
      <c r="X57" s="7"/>
      <c r="Y57" s="7"/>
      <c r="Z57" s="7"/>
      <c r="AA57" s="7"/>
    </row>
    <row r="58" spans="1:27" s="19" customFormat="1" ht="17.45" customHeight="1">
      <c r="A58" s="19" t="e">
        <f t="shared" si="3"/>
        <v>#REF!</v>
      </c>
      <c r="B58" s="24">
        <f>'विद्य्र्थ्याची माहिती'!A58</f>
        <v>49</v>
      </c>
      <c r="C58" s="25">
        <f>'विद्य्र्थ्याची माहिती'!B58</f>
        <v>0</v>
      </c>
      <c r="D58" s="33">
        <f>प्र.भाषा!L58</f>
        <v>0</v>
      </c>
      <c r="E58" s="33">
        <f>'व्दि.or संयुक्त भा'!L58</f>
        <v>0</v>
      </c>
      <c r="F58" s="33">
        <f>'तृ. भाषा'!L58</f>
        <v>0</v>
      </c>
      <c r="G58" s="33">
        <f>गणित!P58</f>
        <v>0</v>
      </c>
      <c r="H58" s="33">
        <f>'विज्ञान '!P58</f>
        <v>0</v>
      </c>
      <c r="I58" s="44">
        <f>NSQF!R58</f>
        <v>42</v>
      </c>
      <c r="J58" s="33">
        <f t="shared" si="1"/>
        <v>42</v>
      </c>
      <c r="K58" s="49">
        <f t="shared" si="0"/>
        <v>7</v>
      </c>
      <c r="L58" s="50" t="e">
        <f>RANK(K58,$K$10:$K$139,0)+COUNTIF($K$10:K58,K58)-1</f>
        <v>#REF!</v>
      </c>
      <c r="M58" s="33" t="str">
        <f>'आ.शा.शिक्षण'!P58</f>
        <v>D</v>
      </c>
      <c r="N58" s="33" t="str">
        <f>जलसुरक्षा!T58</f>
        <v>B</v>
      </c>
      <c r="O58" s="33" t="str">
        <f>संरक्षणशास्र!K58</f>
        <v>D</v>
      </c>
      <c r="P58" s="33">
        <f t="shared" si="4"/>
        <v>5</v>
      </c>
      <c r="Q58" s="42" t="str">
        <f t="shared" si="2"/>
        <v>F5</v>
      </c>
      <c r="R58" s="52"/>
      <c r="S58" s="7"/>
      <c r="T58" s="7"/>
      <c r="U58" s="7"/>
      <c r="V58" s="7"/>
      <c r="W58" s="7"/>
      <c r="X58" s="7"/>
      <c r="Y58" s="7"/>
      <c r="Z58" s="7"/>
      <c r="AA58" s="7"/>
    </row>
    <row r="59" spans="1:27" s="19" customFormat="1" ht="17.45" customHeight="1">
      <c r="A59" s="19" t="e">
        <f t="shared" si="3"/>
        <v>#REF!</v>
      </c>
      <c r="B59" s="24">
        <f>'विद्य्र्थ्याची माहिती'!A59</f>
        <v>50</v>
      </c>
      <c r="C59" s="25">
        <f>'विद्य्र्थ्याची माहिती'!B59</f>
        <v>0</v>
      </c>
      <c r="D59" s="33">
        <f>प्र.भाषा!L59</f>
        <v>0</v>
      </c>
      <c r="E59" s="33">
        <f>'व्दि.or संयुक्त भा'!L59</f>
        <v>0</v>
      </c>
      <c r="F59" s="33">
        <f>'तृ. भाषा'!L59</f>
        <v>0</v>
      </c>
      <c r="G59" s="33">
        <f>गणित!P59</f>
        <v>0</v>
      </c>
      <c r="H59" s="33">
        <f>'विज्ञान '!P59</f>
        <v>0</v>
      </c>
      <c r="I59" s="44">
        <f>NSQF!R59</f>
        <v>43</v>
      </c>
      <c r="J59" s="33">
        <f t="shared" si="1"/>
        <v>43</v>
      </c>
      <c r="K59" s="49">
        <f t="shared" si="0"/>
        <v>7.17</v>
      </c>
      <c r="L59" s="50" t="e">
        <f>RANK(K59,$K$10:$K$139,0)+COUNTIF($K$10:K59,K59)-1</f>
        <v>#REF!</v>
      </c>
      <c r="M59" s="33" t="str">
        <f>'आ.शा.शिक्षण'!P59</f>
        <v>D</v>
      </c>
      <c r="N59" s="33" t="str">
        <f>जलसुरक्षा!T59</f>
        <v>B</v>
      </c>
      <c r="O59" s="33" t="str">
        <f>संरक्षणशास्र!K59</f>
        <v>D</v>
      </c>
      <c r="P59" s="33">
        <f t="shared" si="4"/>
        <v>5</v>
      </c>
      <c r="Q59" s="42" t="str">
        <f t="shared" si="2"/>
        <v>F5</v>
      </c>
      <c r="R59" s="52"/>
      <c r="S59" s="7"/>
      <c r="T59" s="7"/>
      <c r="U59" s="7"/>
      <c r="V59" s="7"/>
      <c r="W59" s="7"/>
      <c r="X59" s="7"/>
      <c r="Y59" s="7"/>
      <c r="Z59" s="7"/>
      <c r="AA59" s="7"/>
    </row>
    <row r="60" spans="1:27" s="19" customFormat="1" ht="17.45" customHeight="1">
      <c r="A60" s="19" t="e">
        <f t="shared" si="3"/>
        <v>#REF!</v>
      </c>
      <c r="B60" s="24">
        <f>'विद्य्र्थ्याची माहिती'!A60</f>
        <v>51</v>
      </c>
      <c r="C60" s="25">
        <f>'विद्य्र्थ्याची माहिती'!B60</f>
        <v>0</v>
      </c>
      <c r="D60" s="33">
        <f>प्र.भाषा!L60</f>
        <v>0</v>
      </c>
      <c r="E60" s="33">
        <f>'व्दि.or संयुक्त भा'!L60</f>
        <v>0</v>
      </c>
      <c r="F60" s="33">
        <f>'तृ. भाषा'!L60</f>
        <v>0</v>
      </c>
      <c r="G60" s="33">
        <f>गणित!P60</f>
        <v>0</v>
      </c>
      <c r="H60" s="33">
        <f>'विज्ञान '!P60</f>
        <v>0</v>
      </c>
      <c r="I60" s="44">
        <f>NSQF!R60</f>
        <v>43</v>
      </c>
      <c r="J60" s="33">
        <f t="shared" si="1"/>
        <v>43</v>
      </c>
      <c r="K60" s="49">
        <f t="shared" si="0"/>
        <v>7.17</v>
      </c>
      <c r="L60" s="50" t="e">
        <f>RANK(K60,$K$10:$K$139,0)+COUNTIF($K$10:K60,K60)-1</f>
        <v>#REF!</v>
      </c>
      <c r="M60" s="33" t="str">
        <f>'आ.शा.शिक्षण'!P60</f>
        <v>D</v>
      </c>
      <c r="N60" s="33" t="str">
        <f>जलसुरक्षा!T60</f>
        <v>A</v>
      </c>
      <c r="O60" s="33" t="str">
        <f>संरक्षणशास्र!K60</f>
        <v>D</v>
      </c>
      <c r="P60" s="33">
        <f t="shared" si="4"/>
        <v>5</v>
      </c>
      <c r="Q60" s="42" t="str">
        <f t="shared" si="2"/>
        <v>F5</v>
      </c>
      <c r="R60" s="52"/>
      <c r="S60" s="7"/>
      <c r="T60" s="7"/>
      <c r="U60" s="7"/>
      <c r="V60" s="7"/>
      <c r="W60" s="7"/>
      <c r="X60" s="7"/>
      <c r="Y60" s="7"/>
      <c r="Z60" s="7"/>
      <c r="AA60" s="7"/>
    </row>
    <row r="61" spans="1:27" s="19" customFormat="1" ht="17.45" customHeight="1">
      <c r="A61" s="19" t="e">
        <f t="shared" si="3"/>
        <v>#REF!</v>
      </c>
      <c r="B61" s="24">
        <f>'विद्य्र्थ्याची माहिती'!A61</f>
        <v>52</v>
      </c>
      <c r="C61" s="25">
        <f>'विद्य्र्थ्याची माहिती'!B61</f>
        <v>0</v>
      </c>
      <c r="D61" s="33">
        <f>प्र.भाषा!L61</f>
        <v>0</v>
      </c>
      <c r="E61" s="33">
        <f>'व्दि.or संयुक्त भा'!L61</f>
        <v>0</v>
      </c>
      <c r="F61" s="33">
        <f>'तृ. भाषा'!L61</f>
        <v>0</v>
      </c>
      <c r="G61" s="33">
        <f>गणित!P61</f>
        <v>0</v>
      </c>
      <c r="H61" s="33">
        <f>'विज्ञान '!P61</f>
        <v>0</v>
      </c>
      <c r="I61" s="44">
        <f>NSQF!R61</f>
        <v>43</v>
      </c>
      <c r="J61" s="33">
        <f t="shared" si="1"/>
        <v>43</v>
      </c>
      <c r="K61" s="49">
        <f t="shared" si="0"/>
        <v>7.17</v>
      </c>
      <c r="L61" s="50" t="e">
        <f>RANK(K61,$K$10:$K$139,0)+COUNTIF($K$10:K61,K61)-1</f>
        <v>#REF!</v>
      </c>
      <c r="M61" s="33" t="str">
        <f>'आ.शा.शिक्षण'!P61</f>
        <v>D</v>
      </c>
      <c r="N61" s="33" t="str">
        <f>जलसुरक्षा!T61</f>
        <v>B</v>
      </c>
      <c r="O61" s="33" t="str">
        <f>संरक्षणशास्र!K61</f>
        <v>D</v>
      </c>
      <c r="P61" s="33">
        <f t="shared" si="4"/>
        <v>5</v>
      </c>
      <c r="Q61" s="42" t="str">
        <f t="shared" si="2"/>
        <v>F5</v>
      </c>
      <c r="R61" s="52"/>
      <c r="S61" s="7"/>
      <c r="T61" s="7"/>
      <c r="U61" s="7"/>
      <c r="V61" s="7"/>
      <c r="W61" s="7"/>
      <c r="X61" s="7"/>
      <c r="Y61" s="7"/>
      <c r="Z61" s="7"/>
      <c r="AA61" s="7"/>
    </row>
    <row r="62" spans="1:27" s="19" customFormat="1" ht="17.45" customHeight="1">
      <c r="A62" s="19" t="e">
        <f t="shared" si="3"/>
        <v>#REF!</v>
      </c>
      <c r="B62" s="24">
        <f>'विद्य्र्थ्याची माहिती'!A62</f>
        <v>53</v>
      </c>
      <c r="C62" s="25">
        <f>'विद्य्र्थ्याची माहिती'!B62</f>
        <v>0</v>
      </c>
      <c r="D62" s="33">
        <f>प्र.भाषा!L62</f>
        <v>0</v>
      </c>
      <c r="E62" s="33">
        <f>'व्दि.or संयुक्त भा'!L62</f>
        <v>0</v>
      </c>
      <c r="F62" s="33">
        <f>'तृ. भाषा'!L62</f>
        <v>0</v>
      </c>
      <c r="G62" s="33">
        <f>गणित!P62</f>
        <v>0</v>
      </c>
      <c r="H62" s="33">
        <f>'विज्ञान '!P62</f>
        <v>0</v>
      </c>
      <c r="I62" s="44">
        <f>NSQF!R62</f>
        <v>44</v>
      </c>
      <c r="J62" s="33">
        <f t="shared" si="1"/>
        <v>44</v>
      </c>
      <c r="K62" s="49">
        <f t="shared" si="0"/>
        <v>7.33</v>
      </c>
      <c r="L62" s="50" t="e">
        <f>RANK(K62,$K$10:$K$139,0)+COUNTIF($K$10:K62,K62)-1</f>
        <v>#REF!</v>
      </c>
      <c r="M62" s="33" t="str">
        <f>'आ.शा.शिक्षण'!P62</f>
        <v>D</v>
      </c>
      <c r="N62" s="33" t="str">
        <f>जलसुरक्षा!T62</f>
        <v>A</v>
      </c>
      <c r="O62" s="33" t="str">
        <f>संरक्षणशास्र!K62</f>
        <v>D</v>
      </c>
      <c r="P62" s="33">
        <f t="shared" si="4"/>
        <v>5</v>
      </c>
      <c r="Q62" s="42" t="str">
        <f t="shared" si="2"/>
        <v>F5</v>
      </c>
      <c r="R62" s="52"/>
      <c r="S62" s="7"/>
      <c r="T62" s="7"/>
      <c r="U62" s="7"/>
      <c r="V62" s="7"/>
      <c r="W62" s="7"/>
      <c r="X62" s="7"/>
      <c r="Y62" s="7"/>
      <c r="Z62" s="7"/>
      <c r="AA62" s="7"/>
    </row>
    <row r="63" spans="1:27" s="19" customFormat="1" ht="17.45" customHeight="1">
      <c r="A63" s="19" t="e">
        <f t="shared" si="3"/>
        <v>#REF!</v>
      </c>
      <c r="B63" s="24">
        <f>'विद्य्र्थ्याची माहिती'!A63</f>
        <v>54</v>
      </c>
      <c r="C63" s="25">
        <f>'विद्य्र्थ्याची माहिती'!B63</f>
        <v>0</v>
      </c>
      <c r="D63" s="33">
        <f>प्र.भाषा!L63</f>
        <v>0</v>
      </c>
      <c r="E63" s="33">
        <f>'व्दि.or संयुक्त भा'!L63</f>
        <v>0</v>
      </c>
      <c r="F63" s="33">
        <f>'तृ. भाषा'!L63</f>
        <v>0</v>
      </c>
      <c r="G63" s="33">
        <f>गणित!P63</f>
        <v>0</v>
      </c>
      <c r="H63" s="33">
        <f>'विज्ञान '!P63</f>
        <v>0</v>
      </c>
      <c r="I63" s="44">
        <f>NSQF!R63</f>
        <v>44</v>
      </c>
      <c r="J63" s="33">
        <f t="shared" si="1"/>
        <v>44</v>
      </c>
      <c r="K63" s="49">
        <f t="shared" si="0"/>
        <v>7.33</v>
      </c>
      <c r="L63" s="50" t="e">
        <f>RANK(K63,$K$10:$K$139,0)+COUNTIF($K$10:K63,K63)-1</f>
        <v>#REF!</v>
      </c>
      <c r="M63" s="33" t="str">
        <f>'आ.शा.शिक्षण'!P63</f>
        <v>D</v>
      </c>
      <c r="N63" s="33" t="str">
        <f>जलसुरक्षा!T63</f>
        <v>A</v>
      </c>
      <c r="O63" s="33" t="str">
        <f>संरक्षणशास्र!K63</f>
        <v>D</v>
      </c>
      <c r="P63" s="33">
        <f t="shared" si="4"/>
        <v>5</v>
      </c>
      <c r="Q63" s="42" t="str">
        <f t="shared" si="2"/>
        <v>F5</v>
      </c>
      <c r="R63" s="52"/>
      <c r="S63" s="7"/>
      <c r="T63" s="7"/>
      <c r="U63" s="7"/>
      <c r="V63" s="7"/>
      <c r="W63" s="7"/>
      <c r="X63" s="7"/>
      <c r="Y63" s="7"/>
      <c r="Z63" s="7"/>
      <c r="AA63" s="7"/>
    </row>
    <row r="64" spans="1:27" s="19" customFormat="1" ht="17.45" customHeight="1">
      <c r="A64" s="19" t="e">
        <f t="shared" si="3"/>
        <v>#REF!</v>
      </c>
      <c r="B64" s="24">
        <f>'विद्य्र्थ्याची माहिती'!A64</f>
        <v>55</v>
      </c>
      <c r="C64" s="25">
        <f>'विद्य्र्थ्याची माहिती'!B64</f>
        <v>0</v>
      </c>
      <c r="D64" s="33">
        <f>प्र.भाषा!L64</f>
        <v>0</v>
      </c>
      <c r="E64" s="33">
        <f>'व्दि.or संयुक्त भा'!L64</f>
        <v>0</v>
      </c>
      <c r="F64" s="33">
        <f>'तृ. भाषा'!L64</f>
        <v>0</v>
      </c>
      <c r="G64" s="33">
        <f>गणित!P64</f>
        <v>0</v>
      </c>
      <c r="H64" s="33">
        <f>'विज्ञान '!P64</f>
        <v>0</v>
      </c>
      <c r="I64" s="44">
        <f>NSQF!R64</f>
        <v>44</v>
      </c>
      <c r="J64" s="33">
        <f t="shared" si="1"/>
        <v>44</v>
      </c>
      <c r="K64" s="49">
        <f t="shared" si="0"/>
        <v>7.33</v>
      </c>
      <c r="L64" s="50" t="e">
        <f>RANK(K64,$K$10:$K$139,0)+COUNTIF($K$10:K64,K64)-1</f>
        <v>#REF!</v>
      </c>
      <c r="M64" s="33" t="str">
        <f>'आ.शा.शिक्षण'!P64</f>
        <v>D</v>
      </c>
      <c r="N64" s="33" t="str">
        <f>जलसुरक्षा!T64</f>
        <v>B</v>
      </c>
      <c r="O64" s="33" t="str">
        <f>संरक्षणशास्र!K64</f>
        <v>D</v>
      </c>
      <c r="P64" s="33">
        <f t="shared" si="4"/>
        <v>5</v>
      </c>
      <c r="Q64" s="42" t="str">
        <f t="shared" si="2"/>
        <v>F5</v>
      </c>
      <c r="R64" s="52"/>
      <c r="S64" s="7"/>
      <c r="T64" s="7"/>
      <c r="U64" s="7"/>
      <c r="V64" s="7"/>
      <c r="W64" s="7"/>
      <c r="X64" s="7"/>
      <c r="Y64" s="7"/>
      <c r="Z64" s="7"/>
      <c r="AA64" s="7"/>
    </row>
    <row r="65" spans="1:27" s="19" customFormat="1" ht="17.45" customHeight="1">
      <c r="A65" s="19" t="e">
        <f t="shared" si="3"/>
        <v>#REF!</v>
      </c>
      <c r="B65" s="24">
        <f>'विद्य्र्थ्याची माहिती'!A65</f>
        <v>56</v>
      </c>
      <c r="C65" s="25">
        <f>'विद्य्र्थ्याची माहिती'!B65</f>
        <v>0</v>
      </c>
      <c r="D65" s="33">
        <f>प्र.भाषा!L65</f>
        <v>0</v>
      </c>
      <c r="E65" s="33">
        <f>'व्दि.or संयुक्त भा'!L65</f>
        <v>0</v>
      </c>
      <c r="F65" s="33">
        <f>'तृ. भाषा'!L65</f>
        <v>0</v>
      </c>
      <c r="G65" s="33">
        <f>गणित!P65</f>
        <v>0</v>
      </c>
      <c r="H65" s="33">
        <f>'विज्ञान '!P65</f>
        <v>0</v>
      </c>
      <c r="I65" s="44">
        <f>NSQF!R65</f>
        <v>45</v>
      </c>
      <c r="J65" s="33">
        <f t="shared" si="1"/>
        <v>45</v>
      </c>
      <c r="K65" s="49">
        <f t="shared" si="0"/>
        <v>7.5</v>
      </c>
      <c r="L65" s="50" t="e">
        <f>RANK(K65,$K$10:$K$139,0)+COUNTIF($K$10:K65,K65)-1</f>
        <v>#REF!</v>
      </c>
      <c r="M65" s="33" t="str">
        <f>'आ.शा.शिक्षण'!P65</f>
        <v>D</v>
      </c>
      <c r="N65" s="33" t="str">
        <f>जलसुरक्षा!T65</f>
        <v>B</v>
      </c>
      <c r="O65" s="33" t="str">
        <f>संरक्षणशास्र!K65</f>
        <v>D</v>
      </c>
      <c r="P65" s="33">
        <f t="shared" si="4"/>
        <v>5</v>
      </c>
      <c r="Q65" s="42" t="str">
        <f t="shared" si="2"/>
        <v>F5</v>
      </c>
      <c r="R65" s="52"/>
      <c r="S65" s="7"/>
      <c r="T65" s="7"/>
      <c r="U65" s="7"/>
      <c r="V65" s="7"/>
      <c r="W65" s="7"/>
      <c r="X65" s="7"/>
      <c r="Y65" s="7"/>
      <c r="Z65" s="7"/>
      <c r="AA65" s="7"/>
    </row>
    <row r="66" spans="1:27" s="19" customFormat="1" ht="17.45" customHeight="1">
      <c r="A66" s="19" t="e">
        <f t="shared" si="3"/>
        <v>#REF!</v>
      </c>
      <c r="B66" s="24">
        <f>'विद्य्र्थ्याची माहिती'!A66</f>
        <v>57</v>
      </c>
      <c r="C66" s="25">
        <f>'विद्य्र्थ्याची माहिती'!B66</f>
        <v>0</v>
      </c>
      <c r="D66" s="33">
        <f>प्र.भाषा!L66</f>
        <v>0</v>
      </c>
      <c r="E66" s="33">
        <f>'व्दि.or संयुक्त भा'!L66</f>
        <v>0</v>
      </c>
      <c r="F66" s="33">
        <f>'तृ. भाषा'!L66</f>
        <v>0</v>
      </c>
      <c r="G66" s="33">
        <f>गणित!P66</f>
        <v>0</v>
      </c>
      <c r="H66" s="33">
        <f>'विज्ञान '!P66</f>
        <v>0</v>
      </c>
      <c r="I66" s="44">
        <f>NSQF!R66</f>
        <v>45</v>
      </c>
      <c r="J66" s="33">
        <f t="shared" si="1"/>
        <v>45</v>
      </c>
      <c r="K66" s="49">
        <f t="shared" si="0"/>
        <v>7.5</v>
      </c>
      <c r="L66" s="50" t="e">
        <f>RANK(K66,$K$10:$K$139,0)+COUNTIF($K$10:K66,K66)-1</f>
        <v>#REF!</v>
      </c>
      <c r="M66" s="33" t="str">
        <f>'आ.शा.शिक्षण'!P66</f>
        <v>D</v>
      </c>
      <c r="N66" s="33" t="str">
        <f>जलसुरक्षा!T66</f>
        <v>B</v>
      </c>
      <c r="O66" s="33" t="str">
        <f>संरक्षणशास्र!K66</f>
        <v>D</v>
      </c>
      <c r="P66" s="33">
        <f t="shared" si="4"/>
        <v>5</v>
      </c>
      <c r="Q66" s="42" t="str">
        <f t="shared" si="2"/>
        <v>F5</v>
      </c>
      <c r="R66" s="52"/>
      <c r="S66" s="7"/>
      <c r="T66" s="7"/>
      <c r="U66" s="7"/>
      <c r="V66" s="7"/>
      <c r="W66" s="7"/>
      <c r="X66" s="7"/>
      <c r="Y66" s="7"/>
      <c r="Z66" s="7"/>
      <c r="AA66" s="7"/>
    </row>
    <row r="67" spans="1:27" s="19" customFormat="1" ht="17.45" customHeight="1">
      <c r="A67" s="19" t="e">
        <f t="shared" si="3"/>
        <v>#REF!</v>
      </c>
      <c r="B67" s="24">
        <f>'विद्य्र्थ्याची माहिती'!A67</f>
        <v>58</v>
      </c>
      <c r="C67" s="25">
        <f>'विद्य्र्थ्याची माहिती'!B67</f>
        <v>0</v>
      </c>
      <c r="D67" s="33">
        <f>प्र.भाषा!L67</f>
        <v>0</v>
      </c>
      <c r="E67" s="33">
        <f>'व्दि.or संयुक्त भा'!L67</f>
        <v>0</v>
      </c>
      <c r="F67" s="33">
        <f>'तृ. भाषा'!L67</f>
        <v>0</v>
      </c>
      <c r="G67" s="33">
        <f>गणित!P67</f>
        <v>0</v>
      </c>
      <c r="H67" s="33">
        <f>'विज्ञान '!P67</f>
        <v>0</v>
      </c>
      <c r="I67" s="44">
        <f>NSQF!R67</f>
        <v>46</v>
      </c>
      <c r="J67" s="33">
        <f t="shared" si="1"/>
        <v>46</v>
      </c>
      <c r="K67" s="49">
        <f t="shared" si="0"/>
        <v>7.67</v>
      </c>
      <c r="L67" s="50" t="e">
        <f>RANK(K67,$K$10:$K$139,0)+COUNTIF($K$10:K67,K67)-1</f>
        <v>#REF!</v>
      </c>
      <c r="M67" s="33" t="str">
        <f>'आ.शा.शिक्षण'!P67</f>
        <v>D</v>
      </c>
      <c r="N67" s="33" t="str">
        <f>जलसुरक्षा!T67</f>
        <v>A</v>
      </c>
      <c r="O67" s="33" t="str">
        <f>संरक्षणशास्र!K67</f>
        <v>D</v>
      </c>
      <c r="P67" s="33">
        <f t="shared" si="4"/>
        <v>5</v>
      </c>
      <c r="Q67" s="42" t="str">
        <f t="shared" si="2"/>
        <v>F5</v>
      </c>
      <c r="R67" s="52"/>
      <c r="S67" s="7"/>
      <c r="T67" s="7"/>
      <c r="U67" s="7"/>
      <c r="V67" s="7"/>
      <c r="W67" s="7"/>
      <c r="X67" s="7"/>
      <c r="Y67" s="7"/>
      <c r="Z67" s="7"/>
      <c r="AA67" s="7"/>
    </row>
    <row r="68" spans="1:27" s="19" customFormat="1" ht="17.45" customHeight="1">
      <c r="A68" s="19" t="e">
        <f t="shared" si="3"/>
        <v>#REF!</v>
      </c>
      <c r="B68" s="24">
        <f>'विद्य्र्थ्याची माहिती'!A68</f>
        <v>59</v>
      </c>
      <c r="C68" s="25">
        <f>'विद्य्र्थ्याची माहिती'!B68</f>
        <v>0</v>
      </c>
      <c r="D68" s="33">
        <f>प्र.भाषा!L68</f>
        <v>0</v>
      </c>
      <c r="E68" s="33">
        <f>'व्दि.or संयुक्त भा'!L68</f>
        <v>0</v>
      </c>
      <c r="F68" s="33">
        <f>'तृ. भाषा'!L68</f>
        <v>0</v>
      </c>
      <c r="G68" s="33">
        <f>गणित!P68</f>
        <v>0</v>
      </c>
      <c r="H68" s="33">
        <f>'विज्ञान '!P68</f>
        <v>0</v>
      </c>
      <c r="I68" s="44">
        <f>NSQF!R68</f>
        <v>46</v>
      </c>
      <c r="J68" s="33">
        <f t="shared" si="1"/>
        <v>46</v>
      </c>
      <c r="K68" s="49">
        <f t="shared" si="0"/>
        <v>7.67</v>
      </c>
      <c r="L68" s="50" t="e">
        <f>RANK(K68,$K$10:$K$139,0)+COUNTIF($K$10:K68,K68)-1</f>
        <v>#REF!</v>
      </c>
      <c r="M68" s="33" t="str">
        <f>'आ.शा.शिक्षण'!P68</f>
        <v>D</v>
      </c>
      <c r="N68" s="33" t="str">
        <f>जलसुरक्षा!T68</f>
        <v>A</v>
      </c>
      <c r="O68" s="33" t="str">
        <f>संरक्षणशास्र!K68</f>
        <v>D</v>
      </c>
      <c r="P68" s="33">
        <f t="shared" si="4"/>
        <v>5</v>
      </c>
      <c r="Q68" s="42" t="str">
        <f t="shared" si="2"/>
        <v>F5</v>
      </c>
      <c r="R68" s="52"/>
      <c r="S68" s="7"/>
      <c r="T68" s="7"/>
      <c r="U68" s="7"/>
      <c r="V68" s="7"/>
      <c r="W68" s="7"/>
      <c r="X68" s="7"/>
      <c r="Y68" s="7"/>
      <c r="Z68" s="7"/>
      <c r="AA68" s="7"/>
    </row>
    <row r="69" spans="1:27" s="19" customFormat="1" ht="17.45" customHeight="1">
      <c r="A69" s="19" t="e">
        <f t="shared" si="3"/>
        <v>#REF!</v>
      </c>
      <c r="B69" s="24">
        <f>'विद्य्र्थ्याची माहिती'!A69</f>
        <v>60</v>
      </c>
      <c r="C69" s="25">
        <f>'विद्य्र्थ्याची माहिती'!B69</f>
        <v>0</v>
      </c>
      <c r="D69" s="33">
        <f>प्र.भाषा!L69</f>
        <v>0</v>
      </c>
      <c r="E69" s="33">
        <f>'व्दि.or संयुक्त भा'!L69</f>
        <v>0</v>
      </c>
      <c r="F69" s="33">
        <f>'तृ. भाषा'!L69</f>
        <v>0</v>
      </c>
      <c r="G69" s="33">
        <f>गणित!P69</f>
        <v>0</v>
      </c>
      <c r="H69" s="33">
        <f>'विज्ञान '!P69</f>
        <v>0</v>
      </c>
      <c r="I69" s="44">
        <f>NSQF!R69</f>
        <v>46</v>
      </c>
      <c r="J69" s="33">
        <f t="shared" si="1"/>
        <v>46</v>
      </c>
      <c r="K69" s="49">
        <f t="shared" si="0"/>
        <v>7.67</v>
      </c>
      <c r="L69" s="50" t="e">
        <f>RANK(K69,$K$10:$K$139,0)+COUNTIF($K$10:K69,K69)-1</f>
        <v>#REF!</v>
      </c>
      <c r="M69" s="33" t="str">
        <f>'आ.शा.शिक्षण'!P69</f>
        <v>D</v>
      </c>
      <c r="N69" s="33" t="str">
        <f>जलसुरक्षा!T69</f>
        <v>A</v>
      </c>
      <c r="O69" s="33" t="str">
        <f>संरक्षणशास्र!K69</f>
        <v>D</v>
      </c>
      <c r="P69" s="33">
        <f t="shared" si="4"/>
        <v>5</v>
      </c>
      <c r="Q69" s="42" t="str">
        <f t="shared" si="2"/>
        <v>F5</v>
      </c>
      <c r="R69" s="52"/>
      <c r="S69" s="7"/>
      <c r="T69" s="7"/>
      <c r="U69" s="7"/>
      <c r="V69" s="7"/>
      <c r="W69" s="7"/>
      <c r="X69" s="7"/>
      <c r="Y69" s="7"/>
      <c r="Z69" s="7"/>
      <c r="AA69" s="7"/>
    </row>
    <row r="70" spans="1:27" s="19" customFormat="1" ht="17.45" customHeight="1">
      <c r="A70" s="19" t="e">
        <f t="shared" si="3"/>
        <v>#REF!</v>
      </c>
      <c r="B70" s="24" t="e">
        <f>'विद्य्र्थ्याची माहिती'!#REF!</f>
        <v>#REF!</v>
      </c>
      <c r="C70" s="25" t="e">
        <f>'विद्य्र्थ्याची माहिती'!#REF!</f>
        <v>#REF!</v>
      </c>
      <c r="D70" s="33" t="e">
        <f>प्र.भाषा!#REF!</f>
        <v>#REF!</v>
      </c>
      <c r="E70" s="33" t="e">
        <f>'व्दि.or संयुक्त भा'!#REF!</f>
        <v>#REF!</v>
      </c>
      <c r="F70" s="33" t="e">
        <f>'तृ. भाषा'!#REF!</f>
        <v>#REF!</v>
      </c>
      <c r="G70" s="33" t="e">
        <f>गणित!#REF!</f>
        <v>#REF!</v>
      </c>
      <c r="H70" s="33" t="e">
        <f>'विज्ञान '!#REF!</f>
        <v>#REF!</v>
      </c>
      <c r="I70" s="44">
        <f>NSQF!R70</f>
        <v>47</v>
      </c>
      <c r="J70" s="33" t="e">
        <f t="shared" si="1"/>
        <v>#REF!</v>
      </c>
      <c r="K70" s="49" t="e">
        <f t="shared" si="0"/>
        <v>#REF!</v>
      </c>
      <c r="L70" s="50" t="e">
        <f>RANK(K70,$K$10:$K$139,0)+COUNTIF($K$10:K70,K70)-1</f>
        <v>#REF!</v>
      </c>
      <c r="M70" s="33" t="e">
        <f>'आ.शा.शिक्षण'!#REF!</f>
        <v>#REF!</v>
      </c>
      <c r="N70" s="33" t="e">
        <f>जलसुरक्षा!#REF!</f>
        <v>#REF!</v>
      </c>
      <c r="O70" s="33" t="e">
        <f>संरक्षणशास्र!#REF!</f>
        <v>#REF!</v>
      </c>
      <c r="P70" s="33">
        <f t="shared" si="4"/>
        <v>0</v>
      </c>
      <c r="Q70" s="42" t="str">
        <f t="shared" si="2"/>
        <v>Pass</v>
      </c>
      <c r="R70" s="52"/>
      <c r="S70" s="7"/>
      <c r="T70" s="7"/>
      <c r="U70" s="7"/>
      <c r="V70" s="7"/>
      <c r="W70" s="7"/>
      <c r="X70" s="7"/>
      <c r="Y70" s="7"/>
      <c r="Z70" s="7"/>
      <c r="AA70" s="7"/>
    </row>
    <row r="71" spans="1:27" s="19" customFormat="1" ht="17.45" customHeight="1">
      <c r="A71" s="19" t="e">
        <f t="shared" si="3"/>
        <v>#REF!</v>
      </c>
      <c r="B71" s="24" t="e">
        <f>'विद्य्र्थ्याची माहिती'!#REF!</f>
        <v>#REF!</v>
      </c>
      <c r="C71" s="25" t="e">
        <f>'विद्य्र्थ्याची माहिती'!#REF!</f>
        <v>#REF!</v>
      </c>
      <c r="D71" s="33" t="e">
        <f>प्र.भाषा!#REF!</f>
        <v>#REF!</v>
      </c>
      <c r="E71" s="33" t="e">
        <f>'व्दि.or संयुक्त भा'!#REF!</f>
        <v>#REF!</v>
      </c>
      <c r="F71" s="33" t="e">
        <f>'तृ. भाषा'!#REF!</f>
        <v>#REF!</v>
      </c>
      <c r="G71" s="33" t="e">
        <f>गणित!#REF!</f>
        <v>#REF!</v>
      </c>
      <c r="H71" s="33" t="e">
        <f>'विज्ञान '!#REF!</f>
        <v>#REF!</v>
      </c>
      <c r="I71" s="44">
        <f>NSQF!R71</f>
        <v>47</v>
      </c>
      <c r="J71" s="33" t="e">
        <f t="shared" si="1"/>
        <v>#REF!</v>
      </c>
      <c r="K71" s="49" t="e">
        <f t="shared" si="0"/>
        <v>#REF!</v>
      </c>
      <c r="L71" s="50" t="e">
        <f>RANK(K71,$K$10:$K$139,0)+COUNTIF($K$10:K71,K71)-1</f>
        <v>#REF!</v>
      </c>
      <c r="M71" s="33" t="e">
        <f>'आ.शा.शिक्षण'!#REF!</f>
        <v>#REF!</v>
      </c>
      <c r="N71" s="33" t="e">
        <f>जलसुरक्षा!#REF!</f>
        <v>#REF!</v>
      </c>
      <c r="O71" s="33" t="e">
        <f>संरक्षणशास्र!#REF!</f>
        <v>#REF!</v>
      </c>
      <c r="P71" s="33">
        <f t="shared" si="4"/>
        <v>0</v>
      </c>
      <c r="Q71" s="42" t="str">
        <f t="shared" si="2"/>
        <v>Pass</v>
      </c>
      <c r="R71" s="52"/>
      <c r="S71" s="7"/>
      <c r="T71" s="7"/>
      <c r="U71" s="7"/>
      <c r="V71" s="7"/>
      <c r="W71" s="7"/>
      <c r="X71" s="7"/>
      <c r="Y71" s="7"/>
      <c r="Z71" s="7"/>
      <c r="AA71" s="7"/>
    </row>
    <row r="72" spans="1:27" s="19" customFormat="1" ht="17.45" customHeight="1">
      <c r="A72" s="19" t="e">
        <f t="shared" si="3"/>
        <v>#REF!</v>
      </c>
      <c r="B72" s="24" t="e">
        <f>'विद्य्र्थ्याची माहिती'!#REF!</f>
        <v>#REF!</v>
      </c>
      <c r="C72" s="25" t="e">
        <f>'विद्य्र्थ्याची माहिती'!#REF!</f>
        <v>#REF!</v>
      </c>
      <c r="D72" s="33" t="e">
        <f>प्र.भाषा!#REF!</f>
        <v>#REF!</v>
      </c>
      <c r="E72" s="33" t="e">
        <f>'व्दि.or संयुक्त भा'!#REF!</f>
        <v>#REF!</v>
      </c>
      <c r="F72" s="33" t="e">
        <f>'तृ. भाषा'!#REF!</f>
        <v>#REF!</v>
      </c>
      <c r="G72" s="33" t="e">
        <f>गणित!#REF!</f>
        <v>#REF!</v>
      </c>
      <c r="H72" s="33" t="e">
        <f>'विज्ञान '!#REF!</f>
        <v>#REF!</v>
      </c>
      <c r="I72" s="44">
        <f>NSQF!R72</f>
        <v>47</v>
      </c>
      <c r="J72" s="33" t="e">
        <f t="shared" ref="J72:J135" si="5">SUM(D72:I72)</f>
        <v>#REF!</v>
      </c>
      <c r="K72" s="49" t="e">
        <f t="shared" si="0"/>
        <v>#REF!</v>
      </c>
      <c r="L72" s="50" t="e">
        <f>RANK(K72,$K$10:$K$139,0)+COUNTIF($K$10:K72,K72)-1</f>
        <v>#REF!</v>
      </c>
      <c r="M72" s="33" t="e">
        <f>'आ.शा.शिक्षण'!#REF!</f>
        <v>#REF!</v>
      </c>
      <c r="N72" s="33" t="e">
        <f>जलसुरक्षा!#REF!</f>
        <v>#REF!</v>
      </c>
      <c r="O72" s="33" t="e">
        <f>संरक्षणशास्र!#REF!</f>
        <v>#REF!</v>
      </c>
      <c r="P72" s="33">
        <f t="shared" si="4"/>
        <v>0</v>
      </c>
      <c r="Q72" s="42" t="str">
        <f t="shared" si="2"/>
        <v>Pass</v>
      </c>
      <c r="R72" s="52"/>
      <c r="S72" s="7"/>
      <c r="T72" s="7"/>
      <c r="U72" s="7"/>
      <c r="V72" s="7"/>
      <c r="W72" s="7"/>
      <c r="X72" s="7"/>
      <c r="Y72" s="7"/>
      <c r="Z72" s="7"/>
      <c r="AA72" s="7"/>
    </row>
    <row r="73" spans="1:27" s="19" customFormat="1" ht="17.45" customHeight="1">
      <c r="A73" s="19" t="e">
        <f t="shared" si="3"/>
        <v>#REF!</v>
      </c>
      <c r="B73" s="24" t="e">
        <f>'विद्य्र्थ्याची माहिती'!#REF!</f>
        <v>#REF!</v>
      </c>
      <c r="C73" s="25" t="e">
        <f>'विद्य्र्थ्याची माहिती'!#REF!</f>
        <v>#REF!</v>
      </c>
      <c r="D73" s="33" t="e">
        <f>प्र.भाषा!#REF!</f>
        <v>#REF!</v>
      </c>
      <c r="E73" s="33" t="e">
        <f>'व्दि.or संयुक्त भा'!#REF!</f>
        <v>#REF!</v>
      </c>
      <c r="F73" s="33" t="e">
        <f>'तृ. भाषा'!#REF!</f>
        <v>#REF!</v>
      </c>
      <c r="G73" s="33" t="e">
        <f>गणित!#REF!</f>
        <v>#REF!</v>
      </c>
      <c r="H73" s="33" t="e">
        <f>'विज्ञान '!#REF!</f>
        <v>#REF!</v>
      </c>
      <c r="I73" s="44">
        <f>NSQF!R73</f>
        <v>48</v>
      </c>
      <c r="J73" s="33" t="e">
        <f t="shared" si="5"/>
        <v>#REF!</v>
      </c>
      <c r="K73" s="49" t="e">
        <f t="shared" ref="K73:K136" si="6">ROUND(J73/6,2)</f>
        <v>#REF!</v>
      </c>
      <c r="L73" s="50" t="e">
        <f>RANK(K73,$K$10:$K$139,0)+COUNTIF($K$10:K73,K73)-1</f>
        <v>#REF!</v>
      </c>
      <c r="M73" s="33" t="e">
        <f>'आ.शा.शिक्षण'!#REF!</f>
        <v>#REF!</v>
      </c>
      <c r="N73" s="33" t="e">
        <f>जलसुरक्षा!#REF!</f>
        <v>#REF!</v>
      </c>
      <c r="O73" s="33" t="e">
        <f>संरक्षणशास्र!#REF!</f>
        <v>#REF!</v>
      </c>
      <c r="P73" s="33">
        <f t="shared" si="4"/>
        <v>0</v>
      </c>
      <c r="Q73" s="42" t="str">
        <f t="shared" si="2"/>
        <v>Pass</v>
      </c>
      <c r="R73" s="52"/>
      <c r="S73" s="7"/>
      <c r="T73" s="7"/>
      <c r="U73" s="7"/>
      <c r="V73" s="7"/>
      <c r="W73" s="7"/>
      <c r="X73" s="7"/>
      <c r="Y73" s="7"/>
      <c r="Z73" s="7"/>
      <c r="AA73" s="7"/>
    </row>
    <row r="74" spans="1:27" s="19" customFormat="1" ht="17.45" customHeight="1">
      <c r="A74" s="19" t="e">
        <f t="shared" si="3"/>
        <v>#REF!</v>
      </c>
      <c r="B74" s="24" t="e">
        <f>'विद्य्र्थ्याची माहिती'!#REF!</f>
        <v>#REF!</v>
      </c>
      <c r="C74" s="25" t="e">
        <f>'विद्य्र्थ्याची माहिती'!#REF!</f>
        <v>#REF!</v>
      </c>
      <c r="D74" s="33" t="e">
        <f>प्र.भाषा!#REF!</f>
        <v>#REF!</v>
      </c>
      <c r="E74" s="33" t="e">
        <f>'व्दि.or संयुक्त भा'!#REF!</f>
        <v>#REF!</v>
      </c>
      <c r="F74" s="33" t="e">
        <f>'तृ. भाषा'!#REF!</f>
        <v>#REF!</v>
      </c>
      <c r="G74" s="33" t="e">
        <f>गणित!#REF!</f>
        <v>#REF!</v>
      </c>
      <c r="H74" s="33" t="e">
        <f>'विज्ञान '!#REF!</f>
        <v>#REF!</v>
      </c>
      <c r="I74" s="44">
        <f>NSQF!R74</f>
        <v>48</v>
      </c>
      <c r="J74" s="33" t="e">
        <f t="shared" si="5"/>
        <v>#REF!</v>
      </c>
      <c r="K74" s="49" t="e">
        <f t="shared" si="6"/>
        <v>#REF!</v>
      </c>
      <c r="L74" s="50" t="e">
        <f>RANK(K74,$K$10:$K$139,0)+COUNTIF($K$10:K74,K74)-1</f>
        <v>#REF!</v>
      </c>
      <c r="M74" s="33" t="e">
        <f>'आ.शा.शिक्षण'!#REF!</f>
        <v>#REF!</v>
      </c>
      <c r="N74" s="33" t="e">
        <f>जलसुरक्षा!#REF!</f>
        <v>#REF!</v>
      </c>
      <c r="O74" s="33" t="e">
        <f>संरक्षणशास्र!#REF!</f>
        <v>#REF!</v>
      </c>
      <c r="P74" s="33">
        <f t="shared" si="4"/>
        <v>0</v>
      </c>
      <c r="Q74" s="42" t="str">
        <f t="shared" ref="Q74:Q137" si="7">IF(P74=0,"Pass",IF(P74=1,"F1",IF(P74=2,"F2",IF(P74=3,"F3",IF(P74=4,"F4",IF(P74=5,"F5","F6"))))))</f>
        <v>Pass</v>
      </c>
      <c r="R74" s="52"/>
      <c r="S74" s="7"/>
      <c r="T74" s="7"/>
      <c r="U74" s="7"/>
      <c r="V74" s="7"/>
      <c r="W74" s="7"/>
      <c r="X74" s="7"/>
      <c r="Y74" s="7"/>
      <c r="Z74" s="7"/>
      <c r="AA74" s="7"/>
    </row>
    <row r="75" spans="1:27" s="19" customFormat="1" ht="17.45" customHeight="1">
      <c r="A75" s="19" t="e">
        <f t="shared" ref="A75:A138" si="8">L75</f>
        <v>#REF!</v>
      </c>
      <c r="B75" s="24" t="e">
        <f>'विद्य्र्थ्याची माहिती'!#REF!</f>
        <v>#REF!</v>
      </c>
      <c r="C75" s="25" t="e">
        <f>'विद्य्र्थ्याची माहिती'!#REF!</f>
        <v>#REF!</v>
      </c>
      <c r="D75" s="33" t="e">
        <f>प्र.भाषा!#REF!</f>
        <v>#REF!</v>
      </c>
      <c r="E75" s="33" t="e">
        <f>'व्दि.or संयुक्त भा'!#REF!</f>
        <v>#REF!</v>
      </c>
      <c r="F75" s="33" t="e">
        <f>'तृ. भाषा'!#REF!</f>
        <v>#REF!</v>
      </c>
      <c r="G75" s="33" t="e">
        <f>गणित!#REF!</f>
        <v>#REF!</v>
      </c>
      <c r="H75" s="33" t="e">
        <f>'विज्ञान '!#REF!</f>
        <v>#REF!</v>
      </c>
      <c r="I75" s="44">
        <f>NSQF!R75</f>
        <v>49</v>
      </c>
      <c r="J75" s="33" t="e">
        <f t="shared" si="5"/>
        <v>#REF!</v>
      </c>
      <c r="K75" s="49" t="e">
        <f t="shared" si="6"/>
        <v>#REF!</v>
      </c>
      <c r="L75" s="50" t="e">
        <f>RANK(K75,$K$10:$K$139,0)+COUNTIF($K$10:K75,K75)-1</f>
        <v>#REF!</v>
      </c>
      <c r="M75" s="33" t="e">
        <f>'आ.शा.शिक्षण'!#REF!</f>
        <v>#REF!</v>
      </c>
      <c r="N75" s="33" t="e">
        <f>जलसुरक्षा!#REF!</f>
        <v>#REF!</v>
      </c>
      <c r="O75" s="33" t="e">
        <f>संरक्षणशास्र!#REF!</f>
        <v>#REF!</v>
      </c>
      <c r="P75" s="33">
        <f t="shared" ref="P75:P138" si="9">COUNTIF(D75,"&lt;35")+COUNTIF(E75,"&lt;35")+COUNTIF(F75,"&lt;35")+COUNTIF(G75,"&lt;35")+COUNTIF(H75,"&lt;35")+COUNTIF(I75,"&lt;35")</f>
        <v>0</v>
      </c>
      <c r="Q75" s="42" t="str">
        <f t="shared" si="7"/>
        <v>Pass</v>
      </c>
      <c r="R75" s="52"/>
      <c r="S75" s="7"/>
      <c r="T75" s="7"/>
      <c r="U75" s="7"/>
      <c r="V75" s="7"/>
      <c r="W75" s="7"/>
      <c r="X75" s="7"/>
      <c r="Y75" s="7"/>
      <c r="Z75" s="7"/>
      <c r="AA75" s="7"/>
    </row>
    <row r="76" spans="1:27" s="19" customFormat="1" ht="17.45" customHeight="1">
      <c r="A76" s="19" t="e">
        <f t="shared" si="8"/>
        <v>#REF!</v>
      </c>
      <c r="B76" s="24" t="e">
        <f>'विद्य्र्थ्याची माहिती'!#REF!</f>
        <v>#REF!</v>
      </c>
      <c r="C76" s="25" t="e">
        <f>'विद्य्र्थ्याची माहिती'!#REF!</f>
        <v>#REF!</v>
      </c>
      <c r="D76" s="33" t="e">
        <f>प्र.भाषा!#REF!</f>
        <v>#REF!</v>
      </c>
      <c r="E76" s="33" t="e">
        <f>'व्दि.or संयुक्त भा'!#REF!</f>
        <v>#REF!</v>
      </c>
      <c r="F76" s="33" t="e">
        <f>'तृ. भाषा'!#REF!</f>
        <v>#REF!</v>
      </c>
      <c r="G76" s="33" t="e">
        <f>गणित!#REF!</f>
        <v>#REF!</v>
      </c>
      <c r="H76" s="33" t="e">
        <f>'विज्ञान '!#REF!</f>
        <v>#REF!</v>
      </c>
      <c r="I76" s="44">
        <f>NSQF!R76</f>
        <v>49</v>
      </c>
      <c r="J76" s="33" t="e">
        <f t="shared" si="5"/>
        <v>#REF!</v>
      </c>
      <c r="K76" s="49" t="e">
        <f t="shared" si="6"/>
        <v>#REF!</v>
      </c>
      <c r="L76" s="50" t="e">
        <f>RANK(K76,$K$10:$K$139,0)+COUNTIF($K$10:K76,K76)-1</f>
        <v>#REF!</v>
      </c>
      <c r="M76" s="33" t="e">
        <f>'आ.शा.शिक्षण'!#REF!</f>
        <v>#REF!</v>
      </c>
      <c r="N76" s="33" t="e">
        <f>जलसुरक्षा!#REF!</f>
        <v>#REF!</v>
      </c>
      <c r="O76" s="33" t="e">
        <f>संरक्षणशास्र!#REF!</f>
        <v>#REF!</v>
      </c>
      <c r="P76" s="33">
        <f t="shared" si="9"/>
        <v>0</v>
      </c>
      <c r="Q76" s="42" t="str">
        <f t="shared" si="7"/>
        <v>Pass</v>
      </c>
      <c r="R76" s="52"/>
      <c r="S76" s="7"/>
      <c r="T76" s="7"/>
      <c r="U76" s="7"/>
      <c r="V76" s="7"/>
      <c r="W76" s="7"/>
      <c r="X76" s="7"/>
      <c r="Y76" s="7"/>
      <c r="Z76" s="7"/>
      <c r="AA76" s="7"/>
    </row>
    <row r="77" spans="1:27" s="19" customFormat="1" ht="17.45" customHeight="1">
      <c r="A77" s="19" t="e">
        <f t="shared" si="8"/>
        <v>#REF!</v>
      </c>
      <c r="B77" s="24" t="e">
        <f>'विद्य्र्थ्याची माहिती'!#REF!</f>
        <v>#REF!</v>
      </c>
      <c r="C77" s="25" t="e">
        <f>'विद्य्र्थ्याची माहिती'!#REF!</f>
        <v>#REF!</v>
      </c>
      <c r="D77" s="33" t="e">
        <f>प्र.भाषा!#REF!</f>
        <v>#REF!</v>
      </c>
      <c r="E77" s="33" t="e">
        <f>'व्दि.or संयुक्त भा'!#REF!</f>
        <v>#REF!</v>
      </c>
      <c r="F77" s="33" t="e">
        <f>'तृ. भाषा'!#REF!</f>
        <v>#REF!</v>
      </c>
      <c r="G77" s="33" t="e">
        <f>गणित!#REF!</f>
        <v>#REF!</v>
      </c>
      <c r="H77" s="33" t="e">
        <f>'विज्ञान '!#REF!</f>
        <v>#REF!</v>
      </c>
      <c r="I77" s="44">
        <f>NSQF!R77</f>
        <v>49</v>
      </c>
      <c r="J77" s="33" t="e">
        <f t="shared" si="5"/>
        <v>#REF!</v>
      </c>
      <c r="K77" s="49" t="e">
        <f t="shared" si="6"/>
        <v>#REF!</v>
      </c>
      <c r="L77" s="50" t="e">
        <f>RANK(K77,$K$10:$K$139,0)+COUNTIF($K$10:K77,K77)-1</f>
        <v>#REF!</v>
      </c>
      <c r="M77" s="33" t="e">
        <f>'आ.शा.शिक्षण'!#REF!</f>
        <v>#REF!</v>
      </c>
      <c r="N77" s="33" t="e">
        <f>जलसुरक्षा!#REF!</f>
        <v>#REF!</v>
      </c>
      <c r="O77" s="33" t="e">
        <f>संरक्षणशास्र!#REF!</f>
        <v>#REF!</v>
      </c>
      <c r="P77" s="33">
        <f t="shared" si="9"/>
        <v>0</v>
      </c>
      <c r="Q77" s="42" t="str">
        <f t="shared" si="7"/>
        <v>Pass</v>
      </c>
      <c r="R77" s="52"/>
      <c r="S77" s="7"/>
      <c r="T77" s="7"/>
      <c r="U77" s="7"/>
      <c r="V77" s="7"/>
      <c r="W77" s="7"/>
      <c r="X77" s="7"/>
      <c r="Y77" s="7"/>
      <c r="Z77" s="7"/>
      <c r="AA77" s="7"/>
    </row>
    <row r="78" spans="1:27" s="19" customFormat="1" ht="17.45" customHeight="1">
      <c r="A78" s="19" t="e">
        <f t="shared" si="8"/>
        <v>#REF!</v>
      </c>
      <c r="B78" s="24" t="e">
        <f>'विद्य्र्थ्याची माहिती'!#REF!</f>
        <v>#REF!</v>
      </c>
      <c r="C78" s="25" t="e">
        <f>'विद्य्र्थ्याची माहिती'!#REF!</f>
        <v>#REF!</v>
      </c>
      <c r="D78" s="33" t="e">
        <f>प्र.भाषा!#REF!</f>
        <v>#REF!</v>
      </c>
      <c r="E78" s="33" t="e">
        <f>'व्दि.or संयुक्त भा'!#REF!</f>
        <v>#REF!</v>
      </c>
      <c r="F78" s="33" t="e">
        <f>'तृ. भाषा'!#REF!</f>
        <v>#REF!</v>
      </c>
      <c r="G78" s="33" t="e">
        <f>गणित!#REF!</f>
        <v>#REF!</v>
      </c>
      <c r="H78" s="33" t="e">
        <f>'विज्ञान '!#REF!</f>
        <v>#REF!</v>
      </c>
      <c r="I78" s="44">
        <f>NSQF!R78</f>
        <v>50</v>
      </c>
      <c r="J78" s="33" t="e">
        <f t="shared" si="5"/>
        <v>#REF!</v>
      </c>
      <c r="K78" s="49" t="e">
        <f t="shared" si="6"/>
        <v>#REF!</v>
      </c>
      <c r="L78" s="50" t="e">
        <f>RANK(K78,$K$10:$K$139,0)+COUNTIF($K$10:K78,K78)-1</f>
        <v>#REF!</v>
      </c>
      <c r="M78" s="33" t="e">
        <f>'आ.शा.शिक्षण'!#REF!</f>
        <v>#REF!</v>
      </c>
      <c r="N78" s="33" t="e">
        <f>जलसुरक्षा!#REF!</f>
        <v>#REF!</v>
      </c>
      <c r="O78" s="33" t="e">
        <f>संरक्षणशास्र!#REF!</f>
        <v>#REF!</v>
      </c>
      <c r="P78" s="33">
        <f t="shared" si="9"/>
        <v>0</v>
      </c>
      <c r="Q78" s="42" t="str">
        <f t="shared" si="7"/>
        <v>Pass</v>
      </c>
      <c r="R78" s="52"/>
      <c r="S78" s="7"/>
      <c r="T78" s="7"/>
      <c r="U78" s="7"/>
      <c r="V78" s="7"/>
      <c r="W78" s="7"/>
      <c r="X78" s="7"/>
      <c r="Y78" s="7"/>
      <c r="Z78" s="7"/>
      <c r="AA78" s="7"/>
    </row>
    <row r="79" spans="1:27" s="19" customFormat="1" ht="17.45" customHeight="1">
      <c r="A79" s="19" t="e">
        <f t="shared" si="8"/>
        <v>#REF!</v>
      </c>
      <c r="B79" s="24" t="e">
        <f>'विद्य्र्थ्याची माहिती'!#REF!</f>
        <v>#REF!</v>
      </c>
      <c r="C79" s="25" t="e">
        <f>'विद्य्र्थ्याची माहिती'!#REF!</f>
        <v>#REF!</v>
      </c>
      <c r="D79" s="33" t="e">
        <f>प्र.भाषा!#REF!</f>
        <v>#REF!</v>
      </c>
      <c r="E79" s="33" t="e">
        <f>'व्दि.or संयुक्त भा'!#REF!</f>
        <v>#REF!</v>
      </c>
      <c r="F79" s="33" t="e">
        <f>'तृ. भाषा'!#REF!</f>
        <v>#REF!</v>
      </c>
      <c r="G79" s="33" t="e">
        <f>गणित!#REF!</f>
        <v>#REF!</v>
      </c>
      <c r="H79" s="33" t="e">
        <f>'विज्ञान '!#REF!</f>
        <v>#REF!</v>
      </c>
      <c r="I79" s="44">
        <f>NSQF!R79</f>
        <v>50</v>
      </c>
      <c r="J79" s="33" t="e">
        <f t="shared" si="5"/>
        <v>#REF!</v>
      </c>
      <c r="K79" s="49" t="e">
        <f t="shared" si="6"/>
        <v>#REF!</v>
      </c>
      <c r="L79" s="50" t="e">
        <f>RANK(K79,$K$10:$K$139,0)+COUNTIF($K$10:K79,K79)-1</f>
        <v>#REF!</v>
      </c>
      <c r="M79" s="33" t="e">
        <f>'आ.शा.शिक्षण'!#REF!</f>
        <v>#REF!</v>
      </c>
      <c r="N79" s="33" t="e">
        <f>जलसुरक्षा!#REF!</f>
        <v>#REF!</v>
      </c>
      <c r="O79" s="33" t="e">
        <f>संरक्षणशास्र!#REF!</f>
        <v>#REF!</v>
      </c>
      <c r="P79" s="33">
        <f t="shared" si="9"/>
        <v>0</v>
      </c>
      <c r="Q79" s="42" t="str">
        <f t="shared" si="7"/>
        <v>Pass</v>
      </c>
      <c r="R79" s="52"/>
      <c r="S79" s="7"/>
      <c r="T79" s="7"/>
      <c r="U79" s="7"/>
      <c r="V79" s="7"/>
      <c r="W79" s="7"/>
      <c r="X79" s="7"/>
      <c r="Y79" s="7"/>
      <c r="Z79" s="7"/>
      <c r="AA79" s="7"/>
    </row>
    <row r="80" spans="1:27" s="19" customFormat="1" ht="17.45" customHeight="1">
      <c r="A80" s="19" t="e">
        <f t="shared" si="8"/>
        <v>#REF!</v>
      </c>
      <c r="B80" s="24" t="e">
        <f>'विद्य्र्थ्याची माहिती'!#REF!</f>
        <v>#REF!</v>
      </c>
      <c r="C80" s="25" t="e">
        <f>'विद्य्र्थ्याची माहिती'!#REF!</f>
        <v>#REF!</v>
      </c>
      <c r="D80" s="33" t="e">
        <f>प्र.भाषा!#REF!</f>
        <v>#REF!</v>
      </c>
      <c r="E80" s="33" t="e">
        <f>'व्दि.or संयुक्त भा'!#REF!</f>
        <v>#REF!</v>
      </c>
      <c r="F80" s="33" t="e">
        <f>'तृ. भाषा'!#REF!</f>
        <v>#REF!</v>
      </c>
      <c r="G80" s="33" t="e">
        <f>गणित!#REF!</f>
        <v>#REF!</v>
      </c>
      <c r="H80" s="33" t="e">
        <f>'विज्ञान '!#REF!</f>
        <v>#REF!</v>
      </c>
      <c r="I80" s="44">
        <f>NSQF!R80</f>
        <v>50</v>
      </c>
      <c r="J80" s="33" t="e">
        <f t="shared" si="5"/>
        <v>#REF!</v>
      </c>
      <c r="K80" s="49" t="e">
        <f t="shared" si="6"/>
        <v>#REF!</v>
      </c>
      <c r="L80" s="50" t="e">
        <f>RANK(K80,$K$10:$K$139,0)+COUNTIF($K$10:K80,K80)-1</f>
        <v>#REF!</v>
      </c>
      <c r="M80" s="33" t="e">
        <f>'आ.शा.शिक्षण'!#REF!</f>
        <v>#REF!</v>
      </c>
      <c r="N80" s="33" t="e">
        <f>जलसुरक्षा!#REF!</f>
        <v>#REF!</v>
      </c>
      <c r="O80" s="33" t="e">
        <f>संरक्षणशास्र!#REF!</f>
        <v>#REF!</v>
      </c>
      <c r="P80" s="33">
        <f t="shared" si="9"/>
        <v>0</v>
      </c>
      <c r="Q80" s="42" t="str">
        <f t="shared" si="7"/>
        <v>Pass</v>
      </c>
      <c r="R80" s="52"/>
      <c r="S80" s="7"/>
      <c r="T80" s="7"/>
      <c r="U80" s="7"/>
      <c r="V80" s="7"/>
      <c r="W80" s="7"/>
      <c r="X80" s="7"/>
      <c r="Y80" s="7"/>
      <c r="Z80" s="7"/>
      <c r="AA80" s="7"/>
    </row>
    <row r="81" spans="1:27" s="19" customFormat="1" ht="17.45" customHeight="1">
      <c r="A81" s="19" t="e">
        <f t="shared" si="8"/>
        <v>#REF!</v>
      </c>
      <c r="B81" s="24" t="e">
        <f>'विद्य्र्थ्याची माहिती'!#REF!</f>
        <v>#REF!</v>
      </c>
      <c r="C81" s="25" t="e">
        <f>'विद्य्र्थ्याची माहिती'!#REF!</f>
        <v>#REF!</v>
      </c>
      <c r="D81" s="33" t="e">
        <f>प्र.भाषा!#REF!</f>
        <v>#REF!</v>
      </c>
      <c r="E81" s="33" t="e">
        <f>'व्दि.or संयुक्त भा'!#REF!</f>
        <v>#REF!</v>
      </c>
      <c r="F81" s="33" t="e">
        <f>'तृ. भाषा'!#REF!</f>
        <v>#REF!</v>
      </c>
      <c r="G81" s="33" t="e">
        <f>गणित!#REF!</f>
        <v>#REF!</v>
      </c>
      <c r="H81" s="33" t="e">
        <f>'विज्ञान '!#REF!</f>
        <v>#REF!</v>
      </c>
      <c r="I81" s="44">
        <f>NSQF!R81</f>
        <v>51</v>
      </c>
      <c r="J81" s="33" t="e">
        <f t="shared" si="5"/>
        <v>#REF!</v>
      </c>
      <c r="K81" s="49" t="e">
        <f t="shared" si="6"/>
        <v>#REF!</v>
      </c>
      <c r="L81" s="50" t="e">
        <f>RANK(K81,$K$10:$K$139,0)+COUNTIF($K$10:K81,K81)-1</f>
        <v>#REF!</v>
      </c>
      <c r="M81" s="33" t="e">
        <f>'आ.शा.शिक्षण'!#REF!</f>
        <v>#REF!</v>
      </c>
      <c r="N81" s="33" t="e">
        <f>जलसुरक्षा!#REF!</f>
        <v>#REF!</v>
      </c>
      <c r="O81" s="33" t="e">
        <f>संरक्षणशास्र!#REF!</f>
        <v>#REF!</v>
      </c>
      <c r="P81" s="33">
        <f t="shared" si="9"/>
        <v>0</v>
      </c>
      <c r="Q81" s="42" t="str">
        <f t="shared" si="7"/>
        <v>Pass</v>
      </c>
      <c r="R81" s="52"/>
      <c r="S81" s="7"/>
      <c r="T81" s="7"/>
      <c r="U81" s="7"/>
      <c r="V81" s="7"/>
      <c r="W81" s="7"/>
      <c r="X81" s="7"/>
      <c r="Y81" s="7"/>
      <c r="Z81" s="7"/>
      <c r="AA81" s="7"/>
    </row>
    <row r="82" spans="1:27" s="19" customFormat="1" ht="17.45" customHeight="1">
      <c r="A82" s="19" t="e">
        <f t="shared" si="8"/>
        <v>#REF!</v>
      </c>
      <c r="B82" s="24" t="e">
        <f>'विद्य्र्थ्याची माहिती'!#REF!</f>
        <v>#REF!</v>
      </c>
      <c r="C82" s="25" t="e">
        <f>'विद्य्र्थ्याची माहिती'!#REF!</f>
        <v>#REF!</v>
      </c>
      <c r="D82" s="33" t="e">
        <f>प्र.भाषा!#REF!</f>
        <v>#REF!</v>
      </c>
      <c r="E82" s="33" t="e">
        <f>'व्दि.or संयुक्त भा'!#REF!</f>
        <v>#REF!</v>
      </c>
      <c r="F82" s="33" t="e">
        <f>'तृ. भाषा'!#REF!</f>
        <v>#REF!</v>
      </c>
      <c r="G82" s="33" t="e">
        <f>गणित!#REF!</f>
        <v>#REF!</v>
      </c>
      <c r="H82" s="33" t="e">
        <f>'विज्ञान '!#REF!</f>
        <v>#REF!</v>
      </c>
      <c r="I82" s="44">
        <f>NSQF!R82</f>
        <v>51</v>
      </c>
      <c r="J82" s="33" t="e">
        <f t="shared" si="5"/>
        <v>#REF!</v>
      </c>
      <c r="K82" s="49" t="e">
        <f t="shared" si="6"/>
        <v>#REF!</v>
      </c>
      <c r="L82" s="50" t="e">
        <f>RANK(K82,$K$10:$K$139,0)+COUNTIF($K$10:K82,K82)-1</f>
        <v>#REF!</v>
      </c>
      <c r="M82" s="33" t="e">
        <f>'आ.शा.शिक्षण'!#REF!</f>
        <v>#REF!</v>
      </c>
      <c r="N82" s="33" t="e">
        <f>जलसुरक्षा!#REF!</f>
        <v>#REF!</v>
      </c>
      <c r="O82" s="33" t="e">
        <f>संरक्षणशास्र!#REF!</f>
        <v>#REF!</v>
      </c>
      <c r="P82" s="33">
        <f t="shared" si="9"/>
        <v>0</v>
      </c>
      <c r="Q82" s="42" t="str">
        <f t="shared" si="7"/>
        <v>Pass</v>
      </c>
      <c r="R82" s="52"/>
      <c r="S82" s="7"/>
      <c r="T82" s="7"/>
      <c r="U82" s="7"/>
      <c r="V82" s="7"/>
      <c r="W82" s="7"/>
      <c r="X82" s="7"/>
      <c r="Y82" s="7"/>
      <c r="Z82" s="7"/>
      <c r="AA82" s="7"/>
    </row>
    <row r="83" spans="1:27" s="19" customFormat="1" ht="17.45" customHeight="1">
      <c r="A83" s="19" t="e">
        <f t="shared" si="8"/>
        <v>#REF!</v>
      </c>
      <c r="B83" s="24" t="e">
        <f>'विद्य्र्थ्याची माहिती'!#REF!</f>
        <v>#REF!</v>
      </c>
      <c r="C83" s="25" t="e">
        <f>'विद्य्र्थ्याची माहिती'!#REF!</f>
        <v>#REF!</v>
      </c>
      <c r="D83" s="33" t="e">
        <f>प्र.भाषा!#REF!</f>
        <v>#REF!</v>
      </c>
      <c r="E83" s="33" t="e">
        <f>'व्दि.or संयुक्त भा'!#REF!</f>
        <v>#REF!</v>
      </c>
      <c r="F83" s="33" t="e">
        <f>'तृ. भाषा'!#REF!</f>
        <v>#REF!</v>
      </c>
      <c r="G83" s="33" t="e">
        <f>गणित!#REF!</f>
        <v>#REF!</v>
      </c>
      <c r="H83" s="33" t="e">
        <f>'विज्ञान '!#REF!</f>
        <v>#REF!</v>
      </c>
      <c r="I83" s="44">
        <f>NSQF!R83</f>
        <v>52</v>
      </c>
      <c r="J83" s="33" t="e">
        <f t="shared" si="5"/>
        <v>#REF!</v>
      </c>
      <c r="K83" s="49" t="e">
        <f t="shared" si="6"/>
        <v>#REF!</v>
      </c>
      <c r="L83" s="50" t="e">
        <f>RANK(K83,$K$10:$K$139,0)+COUNTIF($K$10:K83,K83)-1</f>
        <v>#REF!</v>
      </c>
      <c r="M83" s="33" t="e">
        <f>'आ.शा.शिक्षण'!#REF!</f>
        <v>#REF!</v>
      </c>
      <c r="N83" s="33" t="e">
        <f>जलसुरक्षा!#REF!</f>
        <v>#REF!</v>
      </c>
      <c r="O83" s="33" t="e">
        <f>संरक्षणशास्र!#REF!</f>
        <v>#REF!</v>
      </c>
      <c r="P83" s="33">
        <f t="shared" si="9"/>
        <v>0</v>
      </c>
      <c r="Q83" s="42" t="str">
        <f t="shared" si="7"/>
        <v>Pass</v>
      </c>
      <c r="R83" s="52"/>
      <c r="S83" s="7"/>
      <c r="T83" s="7"/>
      <c r="U83" s="7"/>
      <c r="V83" s="7"/>
      <c r="W83" s="7"/>
      <c r="X83" s="7"/>
      <c r="Y83" s="7"/>
      <c r="Z83" s="7"/>
      <c r="AA83" s="7"/>
    </row>
    <row r="84" spans="1:27" s="19" customFormat="1" ht="17.45" customHeight="1">
      <c r="A84" s="19" t="e">
        <f t="shared" si="8"/>
        <v>#REF!</v>
      </c>
      <c r="B84" s="24" t="e">
        <f>'विद्य्र्थ्याची माहिती'!#REF!</f>
        <v>#REF!</v>
      </c>
      <c r="C84" s="25" t="e">
        <f>'विद्य्र्थ्याची माहिती'!#REF!</f>
        <v>#REF!</v>
      </c>
      <c r="D84" s="33" t="e">
        <f>प्र.भाषा!#REF!</f>
        <v>#REF!</v>
      </c>
      <c r="E84" s="33" t="e">
        <f>'व्दि.or संयुक्त भा'!#REF!</f>
        <v>#REF!</v>
      </c>
      <c r="F84" s="33" t="e">
        <f>'तृ. भाषा'!#REF!</f>
        <v>#REF!</v>
      </c>
      <c r="G84" s="33" t="e">
        <f>गणित!#REF!</f>
        <v>#REF!</v>
      </c>
      <c r="H84" s="33" t="e">
        <f>'विज्ञान '!#REF!</f>
        <v>#REF!</v>
      </c>
      <c r="I84" s="44">
        <f>NSQF!R84</f>
        <v>52</v>
      </c>
      <c r="J84" s="33" t="e">
        <f t="shared" si="5"/>
        <v>#REF!</v>
      </c>
      <c r="K84" s="49" t="e">
        <f t="shared" si="6"/>
        <v>#REF!</v>
      </c>
      <c r="L84" s="50" t="e">
        <f>RANK(K84,$K$10:$K$139,0)+COUNTIF($K$10:K84,K84)-1</f>
        <v>#REF!</v>
      </c>
      <c r="M84" s="33" t="e">
        <f>'आ.शा.शिक्षण'!#REF!</f>
        <v>#REF!</v>
      </c>
      <c r="N84" s="33" t="e">
        <f>जलसुरक्षा!#REF!</f>
        <v>#REF!</v>
      </c>
      <c r="O84" s="33" t="e">
        <f>संरक्षणशास्र!#REF!</f>
        <v>#REF!</v>
      </c>
      <c r="P84" s="33">
        <f t="shared" si="9"/>
        <v>0</v>
      </c>
      <c r="Q84" s="42" t="str">
        <f t="shared" si="7"/>
        <v>Pass</v>
      </c>
      <c r="R84" s="52"/>
      <c r="S84" s="7"/>
      <c r="T84" s="7"/>
      <c r="U84" s="7"/>
      <c r="V84" s="7"/>
      <c r="W84" s="7"/>
      <c r="X84" s="7"/>
      <c r="Y84" s="7"/>
      <c r="Z84" s="7"/>
      <c r="AA84" s="7"/>
    </row>
    <row r="85" spans="1:27" s="19" customFormat="1" ht="17.45" customHeight="1">
      <c r="A85" s="19" t="e">
        <f t="shared" si="8"/>
        <v>#REF!</v>
      </c>
      <c r="B85" s="24" t="e">
        <f>'विद्य्र्थ्याची माहिती'!#REF!</f>
        <v>#REF!</v>
      </c>
      <c r="C85" s="25" t="e">
        <f>'विद्य्र्थ्याची माहिती'!#REF!</f>
        <v>#REF!</v>
      </c>
      <c r="D85" s="33" t="e">
        <f>प्र.भाषा!#REF!</f>
        <v>#REF!</v>
      </c>
      <c r="E85" s="33" t="e">
        <f>'व्दि.or संयुक्त भा'!#REF!</f>
        <v>#REF!</v>
      </c>
      <c r="F85" s="33" t="e">
        <f>'तृ. भाषा'!#REF!</f>
        <v>#REF!</v>
      </c>
      <c r="G85" s="33" t="e">
        <f>गणित!#REF!</f>
        <v>#REF!</v>
      </c>
      <c r="H85" s="33" t="e">
        <f>'विज्ञान '!#REF!</f>
        <v>#REF!</v>
      </c>
      <c r="I85" s="44">
        <f>NSQF!R85</f>
        <v>52</v>
      </c>
      <c r="J85" s="33" t="e">
        <f t="shared" si="5"/>
        <v>#REF!</v>
      </c>
      <c r="K85" s="49" t="e">
        <f t="shared" si="6"/>
        <v>#REF!</v>
      </c>
      <c r="L85" s="50" t="e">
        <f>RANK(K85,$K$10:$K$139,0)+COUNTIF($K$10:K85,K85)-1</f>
        <v>#REF!</v>
      </c>
      <c r="M85" s="33" t="e">
        <f>'आ.शा.शिक्षण'!#REF!</f>
        <v>#REF!</v>
      </c>
      <c r="N85" s="33" t="e">
        <f>जलसुरक्षा!#REF!</f>
        <v>#REF!</v>
      </c>
      <c r="O85" s="33" t="e">
        <f>संरक्षणशास्र!#REF!</f>
        <v>#REF!</v>
      </c>
      <c r="P85" s="33">
        <f t="shared" si="9"/>
        <v>0</v>
      </c>
      <c r="Q85" s="42" t="str">
        <f t="shared" si="7"/>
        <v>Pass</v>
      </c>
      <c r="R85" s="52"/>
      <c r="S85" s="7"/>
      <c r="T85" s="7"/>
      <c r="U85" s="7"/>
      <c r="V85" s="7"/>
      <c r="W85" s="7"/>
      <c r="X85" s="7"/>
      <c r="Y85" s="7"/>
      <c r="Z85" s="7"/>
      <c r="AA85" s="7"/>
    </row>
    <row r="86" spans="1:27" s="19" customFormat="1" ht="17.45" customHeight="1">
      <c r="A86" s="19" t="e">
        <f t="shared" si="8"/>
        <v>#REF!</v>
      </c>
      <c r="B86" s="24" t="e">
        <f>'विद्य्र्थ्याची माहिती'!#REF!</f>
        <v>#REF!</v>
      </c>
      <c r="C86" s="25" t="e">
        <f>'विद्य्र्थ्याची माहिती'!#REF!</f>
        <v>#REF!</v>
      </c>
      <c r="D86" s="33" t="e">
        <f>प्र.भाषा!#REF!</f>
        <v>#REF!</v>
      </c>
      <c r="E86" s="33" t="e">
        <f>'व्दि.or संयुक्त भा'!#REF!</f>
        <v>#REF!</v>
      </c>
      <c r="F86" s="33" t="e">
        <f>'तृ. भाषा'!#REF!</f>
        <v>#REF!</v>
      </c>
      <c r="G86" s="33" t="e">
        <f>गणित!#REF!</f>
        <v>#REF!</v>
      </c>
      <c r="H86" s="33" t="e">
        <f>'विज्ञान '!#REF!</f>
        <v>#REF!</v>
      </c>
      <c r="I86" s="44">
        <f>NSQF!R86</f>
        <v>53</v>
      </c>
      <c r="J86" s="33" t="e">
        <f t="shared" si="5"/>
        <v>#REF!</v>
      </c>
      <c r="K86" s="49" t="e">
        <f t="shared" si="6"/>
        <v>#REF!</v>
      </c>
      <c r="L86" s="50" t="e">
        <f>RANK(K86,$K$10:$K$139,0)+COUNTIF($K$10:K86,K86)-1</f>
        <v>#REF!</v>
      </c>
      <c r="M86" s="33" t="e">
        <f>'आ.शा.शिक्षण'!#REF!</f>
        <v>#REF!</v>
      </c>
      <c r="N86" s="33" t="e">
        <f>जलसुरक्षा!#REF!</f>
        <v>#REF!</v>
      </c>
      <c r="O86" s="33" t="e">
        <f>संरक्षणशास्र!#REF!</f>
        <v>#REF!</v>
      </c>
      <c r="P86" s="33">
        <f t="shared" si="9"/>
        <v>0</v>
      </c>
      <c r="Q86" s="42" t="str">
        <f t="shared" si="7"/>
        <v>Pass</v>
      </c>
      <c r="R86" s="52"/>
      <c r="S86" s="7"/>
      <c r="T86" s="7"/>
      <c r="U86" s="7"/>
      <c r="V86" s="7"/>
      <c r="W86" s="7"/>
      <c r="X86" s="7"/>
      <c r="Y86" s="7"/>
      <c r="Z86" s="7"/>
      <c r="AA86" s="7"/>
    </row>
    <row r="87" spans="1:27" s="19" customFormat="1" ht="17.45" customHeight="1">
      <c r="A87" s="19" t="e">
        <f t="shared" si="8"/>
        <v>#REF!</v>
      </c>
      <c r="B87" s="24" t="e">
        <f>'विद्य्र्थ्याची माहिती'!#REF!</f>
        <v>#REF!</v>
      </c>
      <c r="C87" s="25" t="e">
        <f>'विद्य्र्थ्याची माहिती'!#REF!</f>
        <v>#REF!</v>
      </c>
      <c r="D87" s="33" t="e">
        <f>प्र.भाषा!#REF!</f>
        <v>#REF!</v>
      </c>
      <c r="E87" s="33" t="e">
        <f>'व्दि.or संयुक्त भा'!#REF!</f>
        <v>#REF!</v>
      </c>
      <c r="F87" s="33" t="e">
        <f>'तृ. भाषा'!#REF!</f>
        <v>#REF!</v>
      </c>
      <c r="G87" s="33" t="e">
        <f>गणित!#REF!</f>
        <v>#REF!</v>
      </c>
      <c r="H87" s="33" t="e">
        <f>'विज्ञान '!#REF!</f>
        <v>#REF!</v>
      </c>
      <c r="I87" s="44">
        <f>NSQF!R87</f>
        <v>53</v>
      </c>
      <c r="J87" s="33" t="e">
        <f t="shared" si="5"/>
        <v>#REF!</v>
      </c>
      <c r="K87" s="49" t="e">
        <f t="shared" si="6"/>
        <v>#REF!</v>
      </c>
      <c r="L87" s="50" t="e">
        <f>RANK(K87,$K$10:$K$139,0)+COUNTIF($K$10:K87,K87)-1</f>
        <v>#REF!</v>
      </c>
      <c r="M87" s="33" t="e">
        <f>'आ.शा.शिक्षण'!#REF!</f>
        <v>#REF!</v>
      </c>
      <c r="N87" s="33" t="e">
        <f>जलसुरक्षा!#REF!</f>
        <v>#REF!</v>
      </c>
      <c r="O87" s="33" t="e">
        <f>संरक्षणशास्र!#REF!</f>
        <v>#REF!</v>
      </c>
      <c r="P87" s="33">
        <f t="shared" si="9"/>
        <v>0</v>
      </c>
      <c r="Q87" s="42" t="str">
        <f t="shared" si="7"/>
        <v>Pass</v>
      </c>
      <c r="R87" s="52"/>
      <c r="S87" s="7"/>
      <c r="T87" s="7"/>
      <c r="U87" s="7"/>
      <c r="V87" s="7"/>
      <c r="W87" s="7"/>
      <c r="X87" s="7"/>
      <c r="Y87" s="7"/>
      <c r="Z87" s="7"/>
      <c r="AA87" s="7"/>
    </row>
    <row r="88" spans="1:27" s="19" customFormat="1" ht="17.45" customHeight="1">
      <c r="A88" s="19" t="e">
        <f t="shared" si="8"/>
        <v>#REF!</v>
      </c>
      <c r="B88" s="24" t="e">
        <f>'विद्य्र्थ्याची माहिती'!#REF!</f>
        <v>#REF!</v>
      </c>
      <c r="C88" s="25" t="e">
        <f>'विद्य्र्थ्याची माहिती'!#REF!</f>
        <v>#REF!</v>
      </c>
      <c r="D88" s="33" t="e">
        <f>प्र.भाषा!#REF!</f>
        <v>#REF!</v>
      </c>
      <c r="E88" s="33" t="e">
        <f>'व्दि.or संयुक्त भा'!#REF!</f>
        <v>#REF!</v>
      </c>
      <c r="F88" s="33" t="e">
        <f>'तृ. भाषा'!#REF!</f>
        <v>#REF!</v>
      </c>
      <c r="G88" s="33" t="e">
        <f>गणित!#REF!</f>
        <v>#REF!</v>
      </c>
      <c r="H88" s="33" t="e">
        <f>'विज्ञान '!#REF!</f>
        <v>#REF!</v>
      </c>
      <c r="I88" s="44">
        <f>NSQF!R88</f>
        <v>53</v>
      </c>
      <c r="J88" s="33" t="e">
        <f t="shared" si="5"/>
        <v>#REF!</v>
      </c>
      <c r="K88" s="49" t="e">
        <f t="shared" si="6"/>
        <v>#REF!</v>
      </c>
      <c r="L88" s="50" t="e">
        <f>RANK(K88,$K$10:$K$139,0)+COUNTIF($K$10:K88,K88)-1</f>
        <v>#REF!</v>
      </c>
      <c r="M88" s="33" t="e">
        <f>'आ.शा.शिक्षण'!#REF!</f>
        <v>#REF!</v>
      </c>
      <c r="N88" s="33" t="e">
        <f>जलसुरक्षा!#REF!</f>
        <v>#REF!</v>
      </c>
      <c r="O88" s="33" t="e">
        <f>संरक्षणशास्र!#REF!</f>
        <v>#REF!</v>
      </c>
      <c r="P88" s="33">
        <f t="shared" si="9"/>
        <v>0</v>
      </c>
      <c r="Q88" s="42" t="str">
        <f t="shared" si="7"/>
        <v>Pass</v>
      </c>
      <c r="R88" s="52"/>
      <c r="S88" s="7"/>
      <c r="T88" s="7"/>
      <c r="U88" s="7"/>
      <c r="V88" s="7"/>
      <c r="W88" s="7"/>
      <c r="X88" s="7"/>
      <c r="Y88" s="7"/>
      <c r="Z88" s="7"/>
      <c r="AA88" s="7"/>
    </row>
    <row r="89" spans="1:27" s="19" customFormat="1" ht="17.45" customHeight="1">
      <c r="A89" s="19" t="e">
        <f t="shared" si="8"/>
        <v>#REF!</v>
      </c>
      <c r="B89" s="24" t="e">
        <f>'विद्य्र्थ्याची माहिती'!#REF!</f>
        <v>#REF!</v>
      </c>
      <c r="C89" s="25" t="e">
        <f>'विद्य्र्थ्याची माहिती'!#REF!</f>
        <v>#REF!</v>
      </c>
      <c r="D89" s="33" t="e">
        <f>प्र.भाषा!#REF!</f>
        <v>#REF!</v>
      </c>
      <c r="E89" s="33" t="e">
        <f>'व्दि.or संयुक्त भा'!#REF!</f>
        <v>#REF!</v>
      </c>
      <c r="F89" s="33" t="e">
        <f>'तृ. भाषा'!#REF!</f>
        <v>#REF!</v>
      </c>
      <c r="G89" s="33" t="e">
        <f>गणित!#REF!</f>
        <v>#REF!</v>
      </c>
      <c r="H89" s="33" t="e">
        <f>'विज्ञान '!#REF!</f>
        <v>#REF!</v>
      </c>
      <c r="I89" s="44">
        <f>NSQF!R89</f>
        <v>54</v>
      </c>
      <c r="J89" s="33" t="e">
        <f t="shared" si="5"/>
        <v>#REF!</v>
      </c>
      <c r="K89" s="49" t="e">
        <f t="shared" si="6"/>
        <v>#REF!</v>
      </c>
      <c r="L89" s="50" t="e">
        <f>RANK(K89,$K$10:$K$139,0)+COUNTIF($K$10:K89,K89)-1</f>
        <v>#REF!</v>
      </c>
      <c r="M89" s="33" t="e">
        <f>'आ.शा.शिक्षण'!#REF!</f>
        <v>#REF!</v>
      </c>
      <c r="N89" s="33" t="e">
        <f>जलसुरक्षा!#REF!</f>
        <v>#REF!</v>
      </c>
      <c r="O89" s="33" t="e">
        <f>संरक्षणशास्र!#REF!</f>
        <v>#REF!</v>
      </c>
      <c r="P89" s="33">
        <f t="shared" si="9"/>
        <v>0</v>
      </c>
      <c r="Q89" s="42" t="str">
        <f t="shared" si="7"/>
        <v>Pass</v>
      </c>
      <c r="R89" s="52"/>
      <c r="S89" s="7"/>
      <c r="T89" s="7"/>
      <c r="U89" s="7"/>
      <c r="V89" s="7"/>
      <c r="W89" s="7"/>
      <c r="X89" s="7"/>
      <c r="Y89" s="7"/>
      <c r="Z89" s="7"/>
      <c r="AA89" s="7"/>
    </row>
    <row r="90" spans="1:27" s="19" customFormat="1" ht="17.45" customHeight="1">
      <c r="A90" s="19" t="e">
        <f t="shared" si="8"/>
        <v>#REF!</v>
      </c>
      <c r="B90" s="24" t="e">
        <f>'विद्य्र्थ्याची माहिती'!#REF!</f>
        <v>#REF!</v>
      </c>
      <c r="C90" s="25" t="e">
        <f>'विद्य्र्थ्याची माहिती'!#REF!</f>
        <v>#REF!</v>
      </c>
      <c r="D90" s="33" t="e">
        <f>प्र.भाषा!#REF!</f>
        <v>#REF!</v>
      </c>
      <c r="E90" s="33" t="e">
        <f>'व्दि.or संयुक्त भा'!#REF!</f>
        <v>#REF!</v>
      </c>
      <c r="F90" s="33" t="e">
        <f>'तृ. भाषा'!#REF!</f>
        <v>#REF!</v>
      </c>
      <c r="G90" s="33" t="e">
        <f>गणित!#REF!</f>
        <v>#REF!</v>
      </c>
      <c r="H90" s="33" t="e">
        <f>'विज्ञान '!#REF!</f>
        <v>#REF!</v>
      </c>
      <c r="I90" s="44">
        <f>NSQF!R90</f>
        <v>54</v>
      </c>
      <c r="J90" s="33" t="e">
        <f t="shared" si="5"/>
        <v>#REF!</v>
      </c>
      <c r="K90" s="49" t="e">
        <f t="shared" si="6"/>
        <v>#REF!</v>
      </c>
      <c r="L90" s="50" t="e">
        <f>RANK(K90,$K$10:$K$139,0)+COUNTIF($K$10:K90,K90)-1</f>
        <v>#REF!</v>
      </c>
      <c r="M90" s="33" t="e">
        <f>'आ.शा.शिक्षण'!#REF!</f>
        <v>#REF!</v>
      </c>
      <c r="N90" s="33" t="e">
        <f>जलसुरक्षा!#REF!</f>
        <v>#REF!</v>
      </c>
      <c r="O90" s="33" t="e">
        <f>संरक्षणशास्र!#REF!</f>
        <v>#REF!</v>
      </c>
      <c r="P90" s="33">
        <f t="shared" si="9"/>
        <v>0</v>
      </c>
      <c r="Q90" s="42" t="str">
        <f t="shared" si="7"/>
        <v>Pass</v>
      </c>
      <c r="R90" s="52"/>
      <c r="S90" s="7"/>
      <c r="T90" s="7"/>
      <c r="U90" s="7"/>
      <c r="V90" s="7"/>
      <c r="W90" s="7"/>
      <c r="X90" s="7"/>
      <c r="Y90" s="7"/>
      <c r="Z90" s="7"/>
      <c r="AA90" s="7"/>
    </row>
    <row r="91" spans="1:27" s="19" customFormat="1" ht="17.45" customHeight="1">
      <c r="A91" s="19" t="e">
        <f t="shared" si="8"/>
        <v>#REF!</v>
      </c>
      <c r="B91" s="24" t="e">
        <f>'विद्य्र्थ्याची माहिती'!#REF!</f>
        <v>#REF!</v>
      </c>
      <c r="C91" s="25" t="e">
        <f>'विद्य्र्थ्याची माहिती'!#REF!</f>
        <v>#REF!</v>
      </c>
      <c r="D91" s="33" t="e">
        <f>प्र.भाषा!#REF!</f>
        <v>#REF!</v>
      </c>
      <c r="E91" s="33" t="e">
        <f>'व्दि.or संयुक्त भा'!#REF!</f>
        <v>#REF!</v>
      </c>
      <c r="F91" s="33" t="e">
        <f>'तृ. भाषा'!#REF!</f>
        <v>#REF!</v>
      </c>
      <c r="G91" s="33" t="e">
        <f>गणित!#REF!</f>
        <v>#REF!</v>
      </c>
      <c r="H91" s="33" t="e">
        <f>'विज्ञान '!#REF!</f>
        <v>#REF!</v>
      </c>
      <c r="I91" s="44">
        <f>NSQF!R91</f>
        <v>55</v>
      </c>
      <c r="J91" s="33" t="e">
        <f t="shared" si="5"/>
        <v>#REF!</v>
      </c>
      <c r="K91" s="49" t="e">
        <f t="shared" si="6"/>
        <v>#REF!</v>
      </c>
      <c r="L91" s="50" t="e">
        <f>RANK(K91,$K$10:$K$139,0)+COUNTIF($K$10:K91,K91)-1</f>
        <v>#REF!</v>
      </c>
      <c r="M91" s="33" t="e">
        <f>'आ.शा.शिक्षण'!#REF!</f>
        <v>#REF!</v>
      </c>
      <c r="N91" s="33" t="e">
        <f>जलसुरक्षा!#REF!</f>
        <v>#REF!</v>
      </c>
      <c r="O91" s="33" t="e">
        <f>संरक्षणशास्र!#REF!</f>
        <v>#REF!</v>
      </c>
      <c r="P91" s="33">
        <f t="shared" si="9"/>
        <v>0</v>
      </c>
      <c r="Q91" s="42" t="str">
        <f t="shared" si="7"/>
        <v>Pass</v>
      </c>
      <c r="R91" s="52"/>
      <c r="S91" s="7"/>
      <c r="T91" s="7"/>
      <c r="U91" s="7"/>
      <c r="V91" s="7"/>
      <c r="W91" s="7"/>
      <c r="X91" s="7"/>
      <c r="Y91" s="7"/>
      <c r="Z91" s="7"/>
      <c r="AA91" s="7"/>
    </row>
    <row r="92" spans="1:27" s="19" customFormat="1" ht="17.45" customHeight="1">
      <c r="A92" s="19" t="e">
        <f t="shared" si="8"/>
        <v>#REF!</v>
      </c>
      <c r="B92" s="24" t="e">
        <f>'विद्य्र्थ्याची माहिती'!#REF!</f>
        <v>#REF!</v>
      </c>
      <c r="C92" s="25" t="e">
        <f>'विद्य्र्थ्याची माहिती'!#REF!</f>
        <v>#REF!</v>
      </c>
      <c r="D92" s="33" t="e">
        <f>प्र.भाषा!#REF!</f>
        <v>#REF!</v>
      </c>
      <c r="E92" s="33" t="e">
        <f>'व्दि.or संयुक्त भा'!#REF!</f>
        <v>#REF!</v>
      </c>
      <c r="F92" s="33" t="e">
        <f>'तृ. भाषा'!#REF!</f>
        <v>#REF!</v>
      </c>
      <c r="G92" s="33" t="e">
        <f>गणित!#REF!</f>
        <v>#REF!</v>
      </c>
      <c r="H92" s="33" t="e">
        <f>'विज्ञान '!#REF!</f>
        <v>#REF!</v>
      </c>
      <c r="I92" s="44">
        <f>NSQF!R92</f>
        <v>55</v>
      </c>
      <c r="J92" s="33" t="e">
        <f t="shared" si="5"/>
        <v>#REF!</v>
      </c>
      <c r="K92" s="49" t="e">
        <f t="shared" si="6"/>
        <v>#REF!</v>
      </c>
      <c r="L92" s="50" t="e">
        <f>RANK(K92,$K$10:$K$139,0)+COUNTIF($K$10:K92,K92)-1</f>
        <v>#REF!</v>
      </c>
      <c r="M92" s="33" t="e">
        <f>'आ.शा.शिक्षण'!#REF!</f>
        <v>#REF!</v>
      </c>
      <c r="N92" s="33" t="e">
        <f>जलसुरक्षा!#REF!</f>
        <v>#REF!</v>
      </c>
      <c r="O92" s="33" t="e">
        <f>संरक्षणशास्र!#REF!</f>
        <v>#REF!</v>
      </c>
      <c r="P92" s="33">
        <f t="shared" si="9"/>
        <v>0</v>
      </c>
      <c r="Q92" s="42" t="str">
        <f t="shared" si="7"/>
        <v>Pass</v>
      </c>
      <c r="R92" s="52"/>
      <c r="S92" s="7"/>
      <c r="T92" s="7"/>
      <c r="U92" s="7"/>
      <c r="V92" s="7"/>
      <c r="W92" s="7"/>
      <c r="X92" s="7"/>
      <c r="Y92" s="7"/>
      <c r="Z92" s="7"/>
      <c r="AA92" s="7"/>
    </row>
    <row r="93" spans="1:27" s="19" customFormat="1" ht="17.45" customHeight="1">
      <c r="A93" s="19" t="e">
        <f t="shared" si="8"/>
        <v>#REF!</v>
      </c>
      <c r="B93" s="24" t="e">
        <f>'विद्य्र्थ्याची माहिती'!#REF!</f>
        <v>#REF!</v>
      </c>
      <c r="C93" s="25" t="e">
        <f>'विद्य्र्थ्याची माहिती'!#REF!</f>
        <v>#REF!</v>
      </c>
      <c r="D93" s="33" t="e">
        <f>प्र.भाषा!#REF!</f>
        <v>#REF!</v>
      </c>
      <c r="E93" s="33" t="e">
        <f>'व्दि.or संयुक्त भा'!#REF!</f>
        <v>#REF!</v>
      </c>
      <c r="F93" s="33" t="e">
        <f>'तृ. भाषा'!#REF!</f>
        <v>#REF!</v>
      </c>
      <c r="G93" s="33" t="e">
        <f>गणित!#REF!</f>
        <v>#REF!</v>
      </c>
      <c r="H93" s="33" t="e">
        <f>'विज्ञान '!#REF!</f>
        <v>#REF!</v>
      </c>
      <c r="I93" s="44">
        <f>NSQF!R93</f>
        <v>55</v>
      </c>
      <c r="J93" s="33" t="e">
        <f t="shared" si="5"/>
        <v>#REF!</v>
      </c>
      <c r="K93" s="49" t="e">
        <f t="shared" si="6"/>
        <v>#REF!</v>
      </c>
      <c r="L93" s="50" t="e">
        <f>RANK(K93,$K$10:$K$139,0)+COUNTIF($K$10:K93,K93)-1</f>
        <v>#REF!</v>
      </c>
      <c r="M93" s="33" t="e">
        <f>'आ.शा.शिक्षण'!#REF!</f>
        <v>#REF!</v>
      </c>
      <c r="N93" s="33" t="e">
        <f>जलसुरक्षा!#REF!</f>
        <v>#REF!</v>
      </c>
      <c r="O93" s="33" t="e">
        <f>संरक्षणशास्र!#REF!</f>
        <v>#REF!</v>
      </c>
      <c r="P93" s="33">
        <f t="shared" si="9"/>
        <v>0</v>
      </c>
      <c r="Q93" s="42" t="str">
        <f t="shared" si="7"/>
        <v>Pass</v>
      </c>
      <c r="R93" s="52"/>
      <c r="S93" s="7"/>
      <c r="T93" s="7"/>
      <c r="U93" s="7"/>
      <c r="V93" s="7"/>
      <c r="W93" s="7"/>
      <c r="X93" s="7"/>
      <c r="Y93" s="7"/>
      <c r="Z93" s="7"/>
      <c r="AA93" s="7"/>
    </row>
    <row r="94" spans="1:27" s="19" customFormat="1" ht="17.45" customHeight="1">
      <c r="A94" s="19" t="e">
        <f t="shared" si="8"/>
        <v>#REF!</v>
      </c>
      <c r="B94" s="24" t="e">
        <f>'विद्य्र्थ्याची माहिती'!#REF!</f>
        <v>#REF!</v>
      </c>
      <c r="C94" s="25" t="e">
        <f>'विद्य्र्थ्याची माहिती'!#REF!</f>
        <v>#REF!</v>
      </c>
      <c r="D94" s="33" t="e">
        <f>प्र.भाषा!#REF!</f>
        <v>#REF!</v>
      </c>
      <c r="E94" s="33" t="e">
        <f>'व्दि.or संयुक्त भा'!#REF!</f>
        <v>#REF!</v>
      </c>
      <c r="F94" s="33" t="e">
        <f>'तृ. भाषा'!#REF!</f>
        <v>#REF!</v>
      </c>
      <c r="G94" s="33" t="e">
        <f>गणित!#REF!</f>
        <v>#REF!</v>
      </c>
      <c r="H94" s="33" t="e">
        <f>'विज्ञान '!#REF!</f>
        <v>#REF!</v>
      </c>
      <c r="I94" s="44">
        <f>NSQF!R94</f>
        <v>56</v>
      </c>
      <c r="J94" s="33" t="e">
        <f t="shared" si="5"/>
        <v>#REF!</v>
      </c>
      <c r="K94" s="49" t="e">
        <f t="shared" si="6"/>
        <v>#REF!</v>
      </c>
      <c r="L94" s="50" t="e">
        <f>RANK(K94,$K$10:$K$139,0)+COUNTIF($K$10:K94,K94)-1</f>
        <v>#REF!</v>
      </c>
      <c r="M94" s="33" t="e">
        <f>'आ.शा.शिक्षण'!#REF!</f>
        <v>#REF!</v>
      </c>
      <c r="N94" s="33" t="e">
        <f>जलसुरक्षा!#REF!</f>
        <v>#REF!</v>
      </c>
      <c r="O94" s="33" t="e">
        <f>संरक्षणशास्र!#REF!</f>
        <v>#REF!</v>
      </c>
      <c r="P94" s="33">
        <f t="shared" si="9"/>
        <v>0</v>
      </c>
      <c r="Q94" s="42" t="str">
        <f t="shared" si="7"/>
        <v>Pass</v>
      </c>
      <c r="R94" s="52"/>
      <c r="S94" s="7"/>
      <c r="T94" s="7"/>
      <c r="U94" s="7"/>
      <c r="V94" s="7"/>
      <c r="W94" s="7"/>
      <c r="X94" s="7"/>
      <c r="Y94" s="7"/>
      <c r="Z94" s="7"/>
      <c r="AA94" s="7"/>
    </row>
    <row r="95" spans="1:27" s="19" customFormat="1" ht="17.45" customHeight="1">
      <c r="A95" s="19" t="e">
        <f t="shared" si="8"/>
        <v>#REF!</v>
      </c>
      <c r="B95" s="24" t="e">
        <f>'विद्य्र्थ्याची माहिती'!#REF!</f>
        <v>#REF!</v>
      </c>
      <c r="C95" s="25" t="e">
        <f>'विद्य्र्थ्याची माहिती'!#REF!</f>
        <v>#REF!</v>
      </c>
      <c r="D95" s="33" t="e">
        <f>प्र.भाषा!#REF!</f>
        <v>#REF!</v>
      </c>
      <c r="E95" s="33" t="e">
        <f>'व्दि.or संयुक्त भा'!#REF!</f>
        <v>#REF!</v>
      </c>
      <c r="F95" s="33" t="e">
        <f>'तृ. भाषा'!#REF!</f>
        <v>#REF!</v>
      </c>
      <c r="G95" s="33" t="e">
        <f>गणित!#REF!</f>
        <v>#REF!</v>
      </c>
      <c r="H95" s="33" t="e">
        <f>'विज्ञान '!#REF!</f>
        <v>#REF!</v>
      </c>
      <c r="I95" s="44">
        <f>NSQF!R95</f>
        <v>56</v>
      </c>
      <c r="J95" s="33" t="e">
        <f t="shared" si="5"/>
        <v>#REF!</v>
      </c>
      <c r="K95" s="49" t="e">
        <f t="shared" si="6"/>
        <v>#REF!</v>
      </c>
      <c r="L95" s="50" t="e">
        <f>RANK(K95,$K$10:$K$139,0)+COUNTIF($K$10:K95,K95)-1</f>
        <v>#REF!</v>
      </c>
      <c r="M95" s="33" t="e">
        <f>'आ.शा.शिक्षण'!#REF!</f>
        <v>#REF!</v>
      </c>
      <c r="N95" s="33" t="e">
        <f>जलसुरक्षा!#REF!</f>
        <v>#REF!</v>
      </c>
      <c r="O95" s="33" t="e">
        <f>संरक्षणशास्र!#REF!</f>
        <v>#REF!</v>
      </c>
      <c r="P95" s="33">
        <f t="shared" si="9"/>
        <v>0</v>
      </c>
      <c r="Q95" s="42" t="str">
        <f t="shared" si="7"/>
        <v>Pass</v>
      </c>
      <c r="R95" s="52"/>
      <c r="S95" s="7"/>
      <c r="T95" s="7"/>
      <c r="U95" s="7"/>
      <c r="V95" s="7"/>
      <c r="W95" s="7"/>
      <c r="X95" s="7"/>
      <c r="Y95" s="7"/>
      <c r="Z95" s="7"/>
      <c r="AA95" s="7"/>
    </row>
    <row r="96" spans="1:27" s="19" customFormat="1" ht="17.45" customHeight="1">
      <c r="A96" s="19" t="e">
        <f t="shared" si="8"/>
        <v>#REF!</v>
      </c>
      <c r="B96" s="24" t="e">
        <f>'विद्य्र्थ्याची माहिती'!#REF!</f>
        <v>#REF!</v>
      </c>
      <c r="C96" s="25" t="e">
        <f>'विद्य्र्थ्याची माहिती'!#REF!</f>
        <v>#REF!</v>
      </c>
      <c r="D96" s="33" t="e">
        <f>प्र.भाषा!#REF!</f>
        <v>#REF!</v>
      </c>
      <c r="E96" s="33" t="e">
        <f>'व्दि.or संयुक्त भा'!#REF!</f>
        <v>#REF!</v>
      </c>
      <c r="F96" s="33" t="e">
        <f>'तृ. भाषा'!#REF!</f>
        <v>#REF!</v>
      </c>
      <c r="G96" s="33" t="e">
        <f>गणित!#REF!</f>
        <v>#REF!</v>
      </c>
      <c r="H96" s="33" t="e">
        <f>'विज्ञान '!#REF!</f>
        <v>#REF!</v>
      </c>
      <c r="I96" s="44">
        <f>NSQF!R96</f>
        <v>56</v>
      </c>
      <c r="J96" s="33" t="e">
        <f t="shared" si="5"/>
        <v>#REF!</v>
      </c>
      <c r="K96" s="49" t="e">
        <f t="shared" si="6"/>
        <v>#REF!</v>
      </c>
      <c r="L96" s="50" t="e">
        <f>RANK(K96,$K$10:$K$139,0)+COUNTIF($K$10:K96,K96)-1</f>
        <v>#REF!</v>
      </c>
      <c r="M96" s="33" t="e">
        <f>'आ.शा.शिक्षण'!#REF!</f>
        <v>#REF!</v>
      </c>
      <c r="N96" s="33" t="e">
        <f>जलसुरक्षा!#REF!</f>
        <v>#REF!</v>
      </c>
      <c r="O96" s="33" t="e">
        <f>संरक्षणशास्र!#REF!</f>
        <v>#REF!</v>
      </c>
      <c r="P96" s="33">
        <f t="shared" si="9"/>
        <v>0</v>
      </c>
      <c r="Q96" s="42" t="str">
        <f t="shared" si="7"/>
        <v>Pass</v>
      </c>
      <c r="R96" s="52"/>
      <c r="S96" s="7"/>
      <c r="T96" s="7"/>
      <c r="U96" s="7"/>
      <c r="V96" s="7"/>
      <c r="W96" s="7"/>
      <c r="X96" s="7"/>
      <c r="Y96" s="7"/>
      <c r="Z96" s="7"/>
      <c r="AA96" s="7"/>
    </row>
    <row r="97" spans="1:223" s="19" customFormat="1" ht="17.45" customHeight="1">
      <c r="A97" s="19" t="e">
        <f t="shared" si="8"/>
        <v>#REF!</v>
      </c>
      <c r="B97" s="24" t="e">
        <f>'विद्य्र्थ्याची माहिती'!#REF!</f>
        <v>#REF!</v>
      </c>
      <c r="C97" s="25" t="e">
        <f>'विद्य्र्थ्याची माहिती'!#REF!</f>
        <v>#REF!</v>
      </c>
      <c r="D97" s="33" t="e">
        <f>प्र.भाषा!#REF!</f>
        <v>#REF!</v>
      </c>
      <c r="E97" s="33" t="e">
        <f>'व्दि.or संयुक्त भा'!#REF!</f>
        <v>#REF!</v>
      </c>
      <c r="F97" s="33" t="e">
        <f>'तृ. भाषा'!#REF!</f>
        <v>#REF!</v>
      </c>
      <c r="G97" s="33" t="e">
        <f>गणित!#REF!</f>
        <v>#REF!</v>
      </c>
      <c r="H97" s="33" t="e">
        <f>'विज्ञान '!#REF!</f>
        <v>#REF!</v>
      </c>
      <c r="I97" s="44">
        <f>NSQF!R97</f>
        <v>57</v>
      </c>
      <c r="J97" s="33" t="e">
        <f t="shared" si="5"/>
        <v>#REF!</v>
      </c>
      <c r="K97" s="49" t="e">
        <f t="shared" si="6"/>
        <v>#REF!</v>
      </c>
      <c r="L97" s="50" t="e">
        <f>RANK(K97,$K$10:$K$139,0)+COUNTIF($K$10:K97,K97)-1</f>
        <v>#REF!</v>
      </c>
      <c r="M97" s="33" t="e">
        <f>'आ.शा.शिक्षण'!#REF!</f>
        <v>#REF!</v>
      </c>
      <c r="N97" s="33" t="e">
        <f>जलसुरक्षा!#REF!</f>
        <v>#REF!</v>
      </c>
      <c r="O97" s="33" t="e">
        <f>संरक्षणशास्र!#REF!</f>
        <v>#REF!</v>
      </c>
      <c r="P97" s="33">
        <f t="shared" si="9"/>
        <v>0</v>
      </c>
      <c r="Q97" s="42" t="str">
        <f t="shared" si="7"/>
        <v>Pass</v>
      </c>
      <c r="R97" s="52"/>
      <c r="S97" s="7"/>
      <c r="T97" s="7"/>
      <c r="U97" s="7"/>
      <c r="V97" s="7"/>
      <c r="W97" s="7"/>
      <c r="X97" s="7"/>
      <c r="Y97" s="7"/>
      <c r="Z97" s="7"/>
      <c r="AA97" s="7"/>
    </row>
    <row r="98" spans="1:223" s="19" customFormat="1" ht="17.45" customHeight="1">
      <c r="A98" s="19" t="e">
        <f t="shared" si="8"/>
        <v>#REF!</v>
      </c>
      <c r="B98" s="24" t="e">
        <f>'विद्य्र्थ्याची माहिती'!#REF!</f>
        <v>#REF!</v>
      </c>
      <c r="C98" s="25" t="e">
        <f>'विद्य्र्थ्याची माहिती'!#REF!</f>
        <v>#REF!</v>
      </c>
      <c r="D98" s="33" t="e">
        <f>प्र.भाषा!#REF!</f>
        <v>#REF!</v>
      </c>
      <c r="E98" s="33" t="e">
        <f>'व्दि.or संयुक्त भा'!#REF!</f>
        <v>#REF!</v>
      </c>
      <c r="F98" s="33" t="e">
        <f>'तृ. भाषा'!#REF!</f>
        <v>#REF!</v>
      </c>
      <c r="G98" s="33" t="e">
        <f>गणित!#REF!</f>
        <v>#REF!</v>
      </c>
      <c r="H98" s="33" t="e">
        <f>'विज्ञान '!#REF!</f>
        <v>#REF!</v>
      </c>
      <c r="I98" s="44">
        <f>NSQF!R98</f>
        <v>57</v>
      </c>
      <c r="J98" s="33" t="e">
        <f t="shared" si="5"/>
        <v>#REF!</v>
      </c>
      <c r="K98" s="49" t="e">
        <f t="shared" si="6"/>
        <v>#REF!</v>
      </c>
      <c r="L98" s="50" t="e">
        <f>RANK(K98,$K$10:$K$139,0)+COUNTIF($K$10:K98,K98)-1</f>
        <v>#REF!</v>
      </c>
      <c r="M98" s="33" t="e">
        <f>'आ.शा.शिक्षण'!#REF!</f>
        <v>#REF!</v>
      </c>
      <c r="N98" s="33" t="e">
        <f>जलसुरक्षा!#REF!</f>
        <v>#REF!</v>
      </c>
      <c r="O98" s="33" t="e">
        <f>संरक्षणशास्र!#REF!</f>
        <v>#REF!</v>
      </c>
      <c r="P98" s="33">
        <f t="shared" si="9"/>
        <v>0</v>
      </c>
      <c r="Q98" s="42" t="str">
        <f t="shared" si="7"/>
        <v>Pass</v>
      </c>
      <c r="R98" s="52"/>
      <c r="S98" s="7"/>
      <c r="T98" s="7"/>
      <c r="U98" s="7"/>
      <c r="V98" s="7"/>
      <c r="W98" s="7"/>
      <c r="X98" s="7"/>
      <c r="Y98" s="7"/>
      <c r="Z98" s="7"/>
      <c r="AA98" s="7"/>
    </row>
    <row r="99" spans="1:223" s="19" customFormat="1" ht="17.45" customHeight="1">
      <c r="A99" s="19" t="e">
        <f t="shared" si="8"/>
        <v>#REF!</v>
      </c>
      <c r="B99" s="24" t="e">
        <f>'विद्य्र्थ्याची माहिती'!#REF!</f>
        <v>#REF!</v>
      </c>
      <c r="C99" s="25" t="e">
        <f>'विद्य्र्थ्याची माहिती'!#REF!</f>
        <v>#REF!</v>
      </c>
      <c r="D99" s="33" t="e">
        <f>प्र.भाषा!#REF!</f>
        <v>#REF!</v>
      </c>
      <c r="E99" s="33" t="e">
        <f>'व्दि.or संयुक्त भा'!#REF!</f>
        <v>#REF!</v>
      </c>
      <c r="F99" s="33" t="e">
        <f>'तृ. भाषा'!#REF!</f>
        <v>#REF!</v>
      </c>
      <c r="G99" s="33" t="e">
        <f>गणित!#REF!</f>
        <v>#REF!</v>
      </c>
      <c r="H99" s="33" t="e">
        <f>'विज्ञान '!#REF!</f>
        <v>#REF!</v>
      </c>
      <c r="I99" s="44">
        <f>NSQF!R99</f>
        <v>58</v>
      </c>
      <c r="J99" s="33" t="e">
        <f t="shared" si="5"/>
        <v>#REF!</v>
      </c>
      <c r="K99" s="49" t="e">
        <f t="shared" si="6"/>
        <v>#REF!</v>
      </c>
      <c r="L99" s="50" t="e">
        <f>RANK(K99,$K$10:$K$139,0)+COUNTIF($K$10:K99,K99)-1</f>
        <v>#REF!</v>
      </c>
      <c r="M99" s="33" t="e">
        <f>'आ.शा.शिक्षण'!#REF!</f>
        <v>#REF!</v>
      </c>
      <c r="N99" s="33" t="e">
        <f>जलसुरक्षा!#REF!</f>
        <v>#REF!</v>
      </c>
      <c r="O99" s="33" t="e">
        <f>संरक्षणशास्र!#REF!</f>
        <v>#REF!</v>
      </c>
      <c r="P99" s="33">
        <f t="shared" si="9"/>
        <v>0</v>
      </c>
      <c r="Q99" s="42" t="str">
        <f t="shared" si="7"/>
        <v>Pass</v>
      </c>
      <c r="R99" s="52"/>
      <c r="S99" s="7"/>
      <c r="T99" s="7"/>
      <c r="U99" s="7"/>
      <c r="V99" s="7"/>
      <c r="W99" s="7"/>
      <c r="X99" s="7"/>
      <c r="Y99" s="7"/>
      <c r="Z99" s="7"/>
      <c r="AA99" s="7"/>
    </row>
    <row r="100" spans="1:223" s="19" customFormat="1" ht="17.45" customHeight="1">
      <c r="A100" s="19" t="e">
        <f t="shared" si="8"/>
        <v>#REF!</v>
      </c>
      <c r="B100" s="24" t="e">
        <f>'विद्य्र्थ्याची माहिती'!#REF!</f>
        <v>#REF!</v>
      </c>
      <c r="C100" s="25" t="e">
        <f>'विद्य्र्थ्याची माहिती'!#REF!</f>
        <v>#REF!</v>
      </c>
      <c r="D100" s="33" t="e">
        <f>प्र.भाषा!#REF!</f>
        <v>#REF!</v>
      </c>
      <c r="E100" s="33" t="e">
        <f>'व्दि.or संयुक्त भा'!#REF!</f>
        <v>#REF!</v>
      </c>
      <c r="F100" s="33" t="e">
        <f>'तृ. भाषा'!#REF!</f>
        <v>#REF!</v>
      </c>
      <c r="G100" s="33" t="e">
        <f>गणित!#REF!</f>
        <v>#REF!</v>
      </c>
      <c r="H100" s="33" t="e">
        <f>'विज्ञान '!#REF!</f>
        <v>#REF!</v>
      </c>
      <c r="I100" s="44">
        <f>NSQF!R100</f>
        <v>58</v>
      </c>
      <c r="J100" s="33" t="e">
        <f t="shared" si="5"/>
        <v>#REF!</v>
      </c>
      <c r="K100" s="49" t="e">
        <f t="shared" si="6"/>
        <v>#REF!</v>
      </c>
      <c r="L100" s="50" t="e">
        <f>RANK(K100,$K$10:$K$139,0)+COUNTIF($K$10:K100,K100)-1</f>
        <v>#REF!</v>
      </c>
      <c r="M100" s="33" t="e">
        <f>'आ.शा.शिक्षण'!#REF!</f>
        <v>#REF!</v>
      </c>
      <c r="N100" s="33" t="e">
        <f>जलसुरक्षा!#REF!</f>
        <v>#REF!</v>
      </c>
      <c r="O100" s="33" t="e">
        <f>संरक्षणशास्र!#REF!</f>
        <v>#REF!</v>
      </c>
      <c r="P100" s="33">
        <f t="shared" si="9"/>
        <v>0</v>
      </c>
      <c r="Q100" s="42" t="str">
        <f t="shared" si="7"/>
        <v>Pass</v>
      </c>
      <c r="R100" s="52"/>
      <c r="S100" s="7"/>
      <c r="T100" s="7"/>
      <c r="U100" s="7"/>
      <c r="V100" s="7"/>
      <c r="W100" s="7"/>
      <c r="X100" s="7"/>
      <c r="Y100" s="7"/>
      <c r="Z100" s="7"/>
      <c r="AA100" s="7"/>
    </row>
    <row r="101" spans="1:223" s="19" customFormat="1" ht="17.45" customHeight="1">
      <c r="A101" s="19" t="e">
        <f t="shared" si="8"/>
        <v>#REF!</v>
      </c>
      <c r="B101" s="24" t="e">
        <f>'विद्य्र्थ्याची माहिती'!#REF!</f>
        <v>#REF!</v>
      </c>
      <c r="C101" s="25" t="e">
        <f>'विद्य्र्थ्याची माहिती'!#REF!</f>
        <v>#REF!</v>
      </c>
      <c r="D101" s="33" t="e">
        <f>प्र.भाषा!#REF!</f>
        <v>#REF!</v>
      </c>
      <c r="E101" s="33" t="e">
        <f>'व्दि.or संयुक्त भा'!#REF!</f>
        <v>#REF!</v>
      </c>
      <c r="F101" s="33" t="e">
        <f>'तृ. भाषा'!#REF!</f>
        <v>#REF!</v>
      </c>
      <c r="G101" s="33" t="e">
        <f>गणित!#REF!</f>
        <v>#REF!</v>
      </c>
      <c r="H101" s="33" t="e">
        <f>'विज्ञान '!#REF!</f>
        <v>#REF!</v>
      </c>
      <c r="I101" s="44">
        <f>NSQF!R101</f>
        <v>58</v>
      </c>
      <c r="J101" s="33" t="e">
        <f t="shared" si="5"/>
        <v>#REF!</v>
      </c>
      <c r="K101" s="49" t="e">
        <f t="shared" si="6"/>
        <v>#REF!</v>
      </c>
      <c r="L101" s="50" t="e">
        <f>RANK(K101,$K$10:$K$139,0)+COUNTIF($K$10:K101,K101)-1</f>
        <v>#REF!</v>
      </c>
      <c r="M101" s="33" t="e">
        <f>'आ.शा.शिक्षण'!#REF!</f>
        <v>#REF!</v>
      </c>
      <c r="N101" s="33" t="e">
        <f>जलसुरक्षा!#REF!</f>
        <v>#REF!</v>
      </c>
      <c r="O101" s="33" t="e">
        <f>संरक्षणशास्र!#REF!</f>
        <v>#REF!</v>
      </c>
      <c r="P101" s="33">
        <f t="shared" si="9"/>
        <v>0</v>
      </c>
      <c r="Q101" s="42" t="str">
        <f t="shared" si="7"/>
        <v>Pass</v>
      </c>
      <c r="R101" s="52"/>
      <c r="S101" s="7"/>
      <c r="T101" s="7"/>
      <c r="U101" s="7"/>
      <c r="V101" s="7"/>
      <c r="W101" s="7"/>
      <c r="X101" s="7"/>
      <c r="Y101" s="7"/>
      <c r="Z101" s="7"/>
      <c r="AA101" s="7"/>
    </row>
    <row r="102" spans="1:223" s="19" customFormat="1" ht="17.45" customHeight="1">
      <c r="A102" s="19" t="e">
        <f t="shared" si="8"/>
        <v>#REF!</v>
      </c>
      <c r="B102" s="24" t="e">
        <f>'विद्य्र्थ्याची माहिती'!#REF!</f>
        <v>#REF!</v>
      </c>
      <c r="C102" s="25" t="e">
        <f>'विद्य्र्थ्याची माहिती'!#REF!</f>
        <v>#REF!</v>
      </c>
      <c r="D102" s="33" t="e">
        <f>प्र.भाषा!#REF!</f>
        <v>#REF!</v>
      </c>
      <c r="E102" s="33" t="e">
        <f>'व्दि.or संयुक्त भा'!#REF!</f>
        <v>#REF!</v>
      </c>
      <c r="F102" s="33" t="e">
        <f>'तृ. भाषा'!#REF!</f>
        <v>#REF!</v>
      </c>
      <c r="G102" s="33" t="e">
        <f>गणित!#REF!</f>
        <v>#REF!</v>
      </c>
      <c r="H102" s="33" t="e">
        <f>'विज्ञान '!#REF!</f>
        <v>#REF!</v>
      </c>
      <c r="I102" s="44">
        <f>NSQF!R102</f>
        <v>59</v>
      </c>
      <c r="J102" s="33" t="e">
        <f t="shared" si="5"/>
        <v>#REF!</v>
      </c>
      <c r="K102" s="49" t="e">
        <f t="shared" si="6"/>
        <v>#REF!</v>
      </c>
      <c r="L102" s="50" t="e">
        <f>RANK(K102,$K$10:$K$139,0)+COUNTIF($K$10:K102,K102)-1</f>
        <v>#REF!</v>
      </c>
      <c r="M102" s="33" t="e">
        <f>'आ.शा.शिक्षण'!#REF!</f>
        <v>#REF!</v>
      </c>
      <c r="N102" s="33" t="e">
        <f>जलसुरक्षा!#REF!</f>
        <v>#REF!</v>
      </c>
      <c r="O102" s="33" t="e">
        <f>संरक्षणशास्र!#REF!</f>
        <v>#REF!</v>
      </c>
      <c r="P102" s="33">
        <f t="shared" si="9"/>
        <v>0</v>
      </c>
      <c r="Q102" s="42" t="str">
        <f t="shared" si="7"/>
        <v>Pass</v>
      </c>
      <c r="R102" s="52"/>
      <c r="S102" s="7"/>
      <c r="T102" s="7"/>
      <c r="U102" s="7"/>
      <c r="V102" s="7"/>
      <c r="W102" s="7"/>
      <c r="X102" s="7"/>
      <c r="Y102" s="7"/>
      <c r="Z102" s="7"/>
      <c r="AA102" s="7"/>
    </row>
    <row r="103" spans="1:223" s="19" customFormat="1" ht="17.45" customHeight="1">
      <c r="A103" s="19" t="e">
        <f t="shared" si="8"/>
        <v>#REF!</v>
      </c>
      <c r="B103" s="24" t="e">
        <f>'विद्य्र्थ्याची माहिती'!#REF!</f>
        <v>#REF!</v>
      </c>
      <c r="C103" s="25" t="e">
        <f>'विद्य्र्थ्याची माहिती'!#REF!</f>
        <v>#REF!</v>
      </c>
      <c r="D103" s="33" t="e">
        <f>प्र.भाषा!#REF!</f>
        <v>#REF!</v>
      </c>
      <c r="E103" s="33" t="e">
        <f>'व्दि.or संयुक्त भा'!#REF!</f>
        <v>#REF!</v>
      </c>
      <c r="F103" s="33" t="e">
        <f>'तृ. भाषा'!#REF!</f>
        <v>#REF!</v>
      </c>
      <c r="G103" s="33" t="e">
        <f>गणित!#REF!</f>
        <v>#REF!</v>
      </c>
      <c r="H103" s="33" t="e">
        <f>'विज्ञान '!#REF!</f>
        <v>#REF!</v>
      </c>
      <c r="I103" s="44">
        <f>NSQF!R103</f>
        <v>59</v>
      </c>
      <c r="J103" s="33" t="e">
        <f t="shared" si="5"/>
        <v>#REF!</v>
      </c>
      <c r="K103" s="49" t="e">
        <f t="shared" si="6"/>
        <v>#REF!</v>
      </c>
      <c r="L103" s="50" t="e">
        <f>RANK(K103,$K$10:$K$139,0)+COUNTIF($K$10:K103,K103)-1</f>
        <v>#REF!</v>
      </c>
      <c r="M103" s="33" t="e">
        <f>'आ.शा.शिक्षण'!#REF!</f>
        <v>#REF!</v>
      </c>
      <c r="N103" s="33" t="e">
        <f>जलसुरक्षा!#REF!</f>
        <v>#REF!</v>
      </c>
      <c r="O103" s="33" t="e">
        <f>संरक्षणशास्र!#REF!</f>
        <v>#REF!</v>
      </c>
      <c r="P103" s="33">
        <f t="shared" si="9"/>
        <v>0</v>
      </c>
      <c r="Q103" s="42" t="str">
        <f t="shared" si="7"/>
        <v>Pass</v>
      </c>
      <c r="R103" s="52"/>
      <c r="S103" s="7"/>
      <c r="T103" s="7"/>
      <c r="U103" s="7"/>
      <c r="V103" s="7"/>
      <c r="W103" s="7"/>
      <c r="X103" s="7"/>
      <c r="Y103" s="7"/>
      <c r="Z103" s="7"/>
      <c r="AA103" s="7"/>
    </row>
    <row r="104" spans="1:223" s="19" customFormat="1" ht="17.45" customHeight="1">
      <c r="A104" s="19" t="e">
        <f t="shared" si="8"/>
        <v>#REF!</v>
      </c>
      <c r="B104" s="24" t="e">
        <f>'विद्य्र्थ्याची माहिती'!#REF!</f>
        <v>#REF!</v>
      </c>
      <c r="C104" s="25" t="e">
        <f>'विद्य्र्थ्याची माहिती'!#REF!</f>
        <v>#REF!</v>
      </c>
      <c r="D104" s="33" t="e">
        <f>प्र.भाषा!#REF!</f>
        <v>#REF!</v>
      </c>
      <c r="E104" s="33" t="e">
        <f>'व्दि.or संयुक्त भा'!#REF!</f>
        <v>#REF!</v>
      </c>
      <c r="F104" s="33" t="e">
        <f>'तृ. भाषा'!#REF!</f>
        <v>#REF!</v>
      </c>
      <c r="G104" s="33" t="e">
        <f>गणित!#REF!</f>
        <v>#REF!</v>
      </c>
      <c r="H104" s="33" t="e">
        <f>'विज्ञान '!#REF!</f>
        <v>#REF!</v>
      </c>
      <c r="I104" s="44">
        <f>NSQF!R104</f>
        <v>59</v>
      </c>
      <c r="J104" s="33" t="e">
        <f t="shared" si="5"/>
        <v>#REF!</v>
      </c>
      <c r="K104" s="49" t="e">
        <f t="shared" si="6"/>
        <v>#REF!</v>
      </c>
      <c r="L104" s="50" t="e">
        <f>RANK(K104,$K$10:$K$139,0)+COUNTIF($K$10:K104,K104)-1</f>
        <v>#REF!</v>
      </c>
      <c r="M104" s="33" t="e">
        <f>'आ.शा.शिक्षण'!#REF!</f>
        <v>#REF!</v>
      </c>
      <c r="N104" s="33" t="e">
        <f>जलसुरक्षा!#REF!</f>
        <v>#REF!</v>
      </c>
      <c r="O104" s="33" t="e">
        <f>संरक्षणशास्र!#REF!</f>
        <v>#REF!</v>
      </c>
      <c r="P104" s="33">
        <f t="shared" si="9"/>
        <v>0</v>
      </c>
      <c r="Q104" s="42" t="str">
        <f t="shared" si="7"/>
        <v>Pass</v>
      </c>
      <c r="R104" s="52"/>
      <c r="S104" s="7"/>
      <c r="T104" s="7"/>
      <c r="U104" s="7"/>
      <c r="V104" s="7"/>
      <c r="W104" s="7"/>
      <c r="X104" s="7"/>
      <c r="Y104" s="7"/>
      <c r="Z104" s="7"/>
      <c r="AA104" s="7"/>
    </row>
    <row r="105" spans="1:223" s="19" customFormat="1" ht="17.45" customHeight="1">
      <c r="A105" s="19" t="e">
        <f t="shared" si="8"/>
        <v>#REF!</v>
      </c>
      <c r="B105" s="24" t="e">
        <f>'विद्य्र्थ्याची माहिती'!#REF!</f>
        <v>#REF!</v>
      </c>
      <c r="C105" s="25" t="e">
        <f>'विद्य्र्थ्याची माहिती'!#REF!</f>
        <v>#REF!</v>
      </c>
      <c r="D105" s="33" t="e">
        <f>प्र.भाषा!#REF!</f>
        <v>#REF!</v>
      </c>
      <c r="E105" s="33" t="e">
        <f>'व्दि.or संयुक्त भा'!#REF!</f>
        <v>#REF!</v>
      </c>
      <c r="F105" s="33" t="e">
        <f>'तृ. भाषा'!#REF!</f>
        <v>#REF!</v>
      </c>
      <c r="G105" s="33" t="e">
        <f>गणित!#REF!</f>
        <v>#REF!</v>
      </c>
      <c r="H105" s="33" t="e">
        <f>'विज्ञान '!#REF!</f>
        <v>#REF!</v>
      </c>
      <c r="I105" s="44">
        <f>NSQF!R105</f>
        <v>60</v>
      </c>
      <c r="J105" s="33" t="e">
        <f t="shared" si="5"/>
        <v>#REF!</v>
      </c>
      <c r="K105" s="49" t="e">
        <f t="shared" si="6"/>
        <v>#REF!</v>
      </c>
      <c r="L105" s="50" t="e">
        <f>RANK(K105,$K$10:$K$139,0)+COUNTIF($K$10:K105,K105)-1</f>
        <v>#REF!</v>
      </c>
      <c r="M105" s="33" t="e">
        <f>'आ.शा.शिक्षण'!#REF!</f>
        <v>#REF!</v>
      </c>
      <c r="N105" s="33" t="e">
        <f>जलसुरक्षा!#REF!</f>
        <v>#REF!</v>
      </c>
      <c r="O105" s="33" t="e">
        <f>संरक्षणशास्र!#REF!</f>
        <v>#REF!</v>
      </c>
      <c r="P105" s="33">
        <f t="shared" si="9"/>
        <v>0</v>
      </c>
      <c r="Q105" s="42" t="str">
        <f t="shared" si="7"/>
        <v>Pass</v>
      </c>
      <c r="R105" s="52"/>
      <c r="S105" s="7"/>
      <c r="T105" s="7"/>
      <c r="U105" s="7"/>
      <c r="V105" s="7"/>
      <c r="W105" s="7"/>
      <c r="X105" s="7"/>
      <c r="Y105" s="7"/>
      <c r="Z105" s="7"/>
      <c r="AA105" s="7"/>
    </row>
    <row r="106" spans="1:223" s="19" customFormat="1" ht="17.45" customHeight="1">
      <c r="A106" s="19" t="e">
        <f t="shared" si="8"/>
        <v>#REF!</v>
      </c>
      <c r="B106" s="24" t="e">
        <f>'विद्य्र्थ्याची माहिती'!#REF!</f>
        <v>#REF!</v>
      </c>
      <c r="C106" s="25" t="e">
        <f>'विद्य्र्थ्याची माहिती'!#REF!</f>
        <v>#REF!</v>
      </c>
      <c r="D106" s="33" t="e">
        <f>प्र.भाषा!#REF!</f>
        <v>#REF!</v>
      </c>
      <c r="E106" s="33" t="e">
        <f>'व्दि.or संयुक्त भा'!#REF!</f>
        <v>#REF!</v>
      </c>
      <c r="F106" s="33" t="e">
        <f>'तृ. भाषा'!#REF!</f>
        <v>#REF!</v>
      </c>
      <c r="G106" s="33" t="e">
        <f>गणित!#REF!</f>
        <v>#REF!</v>
      </c>
      <c r="H106" s="33" t="e">
        <f>'विज्ञान '!#REF!</f>
        <v>#REF!</v>
      </c>
      <c r="I106" s="44">
        <f>NSQF!R106</f>
        <v>60</v>
      </c>
      <c r="J106" s="33" t="e">
        <f t="shared" si="5"/>
        <v>#REF!</v>
      </c>
      <c r="K106" s="49" t="e">
        <f t="shared" si="6"/>
        <v>#REF!</v>
      </c>
      <c r="L106" s="50" t="e">
        <f>RANK(K106,$K$10:$K$139,0)+COUNTIF($K$10:K106,K106)-1</f>
        <v>#REF!</v>
      </c>
      <c r="M106" s="33" t="e">
        <f>'आ.शा.शिक्षण'!#REF!</f>
        <v>#REF!</v>
      </c>
      <c r="N106" s="33" t="e">
        <f>जलसुरक्षा!#REF!</f>
        <v>#REF!</v>
      </c>
      <c r="O106" s="33" t="e">
        <f>संरक्षणशास्र!#REF!</f>
        <v>#REF!</v>
      </c>
      <c r="P106" s="33">
        <f t="shared" si="9"/>
        <v>0</v>
      </c>
      <c r="Q106" s="42" t="str">
        <f t="shared" si="7"/>
        <v>Pass</v>
      </c>
      <c r="R106" s="52"/>
      <c r="S106" s="7"/>
      <c r="T106" s="7"/>
      <c r="U106" s="7"/>
      <c r="V106" s="7"/>
      <c r="W106" s="7"/>
      <c r="X106" s="7"/>
      <c r="Y106" s="7"/>
      <c r="Z106" s="7"/>
      <c r="AA106" s="7"/>
    </row>
    <row r="107" spans="1:223" s="19" customFormat="1" ht="17.45" customHeight="1">
      <c r="A107" s="19" t="e">
        <f t="shared" si="8"/>
        <v>#REF!</v>
      </c>
      <c r="B107" s="24" t="e">
        <f>'विद्य्र्थ्याची माहिती'!#REF!</f>
        <v>#REF!</v>
      </c>
      <c r="C107" s="25" t="e">
        <f>'विद्य्र्थ्याची माहिती'!#REF!</f>
        <v>#REF!</v>
      </c>
      <c r="D107" s="33" t="e">
        <f>प्र.भाषा!#REF!</f>
        <v>#REF!</v>
      </c>
      <c r="E107" s="33" t="e">
        <f>'व्दि.or संयुक्त भा'!#REF!</f>
        <v>#REF!</v>
      </c>
      <c r="F107" s="33" t="e">
        <f>'तृ. भाषा'!#REF!</f>
        <v>#REF!</v>
      </c>
      <c r="G107" s="33" t="e">
        <f>गणित!#REF!</f>
        <v>#REF!</v>
      </c>
      <c r="H107" s="33" t="e">
        <f>'विज्ञान '!#REF!</f>
        <v>#REF!</v>
      </c>
      <c r="I107" s="44">
        <f>NSQF!R107</f>
        <v>61</v>
      </c>
      <c r="J107" s="33" t="e">
        <f t="shared" si="5"/>
        <v>#REF!</v>
      </c>
      <c r="K107" s="49" t="e">
        <f t="shared" si="6"/>
        <v>#REF!</v>
      </c>
      <c r="L107" s="50" t="e">
        <f>RANK(K107,$K$10:$K$139,0)+COUNTIF($K$10:K107,K107)-1</f>
        <v>#REF!</v>
      </c>
      <c r="M107" s="33" t="e">
        <f>'आ.शा.शिक्षण'!#REF!</f>
        <v>#REF!</v>
      </c>
      <c r="N107" s="33" t="e">
        <f>जलसुरक्षा!#REF!</f>
        <v>#REF!</v>
      </c>
      <c r="O107" s="33" t="e">
        <f>संरक्षणशास्र!#REF!</f>
        <v>#REF!</v>
      </c>
      <c r="P107" s="33">
        <f t="shared" si="9"/>
        <v>0</v>
      </c>
      <c r="Q107" s="42" t="str">
        <f t="shared" si="7"/>
        <v>Pass</v>
      </c>
      <c r="R107" s="52"/>
      <c r="S107" s="7"/>
      <c r="T107" s="7"/>
      <c r="U107" s="7"/>
      <c r="V107" s="7"/>
      <c r="W107" s="7"/>
      <c r="X107" s="7"/>
      <c r="Y107" s="7"/>
      <c r="Z107" s="7"/>
      <c r="AA107" s="7"/>
    </row>
    <row r="108" spans="1:223" s="19" customFormat="1" ht="17.45" customHeight="1">
      <c r="A108" s="19" t="e">
        <f t="shared" si="8"/>
        <v>#REF!</v>
      </c>
      <c r="B108" s="24" t="e">
        <f>'विद्य्र्थ्याची माहिती'!#REF!</f>
        <v>#REF!</v>
      </c>
      <c r="C108" s="25" t="e">
        <f>'विद्य्र्थ्याची माहिती'!#REF!</f>
        <v>#REF!</v>
      </c>
      <c r="D108" s="33" t="e">
        <f>प्र.भाषा!#REF!</f>
        <v>#REF!</v>
      </c>
      <c r="E108" s="33" t="e">
        <f>'व्दि.or संयुक्त भा'!#REF!</f>
        <v>#REF!</v>
      </c>
      <c r="F108" s="33" t="e">
        <f>'तृ. भाषा'!#REF!</f>
        <v>#REF!</v>
      </c>
      <c r="G108" s="33" t="e">
        <f>गणित!#REF!</f>
        <v>#REF!</v>
      </c>
      <c r="H108" s="33" t="e">
        <f>'विज्ञान '!#REF!</f>
        <v>#REF!</v>
      </c>
      <c r="I108" s="44">
        <f>NSQF!R108</f>
        <v>61</v>
      </c>
      <c r="J108" s="33" t="e">
        <f t="shared" si="5"/>
        <v>#REF!</v>
      </c>
      <c r="K108" s="49" t="e">
        <f t="shared" si="6"/>
        <v>#REF!</v>
      </c>
      <c r="L108" s="50" t="e">
        <f>RANK(K108,$K$10:$K$139,0)+COUNTIF($K$10:K108,K108)-1</f>
        <v>#REF!</v>
      </c>
      <c r="M108" s="33" t="e">
        <f>'आ.शा.शिक्षण'!#REF!</f>
        <v>#REF!</v>
      </c>
      <c r="N108" s="33" t="e">
        <f>जलसुरक्षा!#REF!</f>
        <v>#REF!</v>
      </c>
      <c r="O108" s="33" t="e">
        <f>संरक्षणशास्र!#REF!</f>
        <v>#REF!</v>
      </c>
      <c r="P108" s="33">
        <f t="shared" si="9"/>
        <v>0</v>
      </c>
      <c r="Q108" s="42" t="str">
        <f t="shared" si="7"/>
        <v>Pass</v>
      </c>
      <c r="R108" s="52"/>
      <c r="S108" s="7"/>
      <c r="T108" s="7"/>
      <c r="U108" s="7"/>
      <c r="V108" s="7"/>
      <c r="W108" s="7"/>
      <c r="X108" s="7"/>
      <c r="Y108" s="7"/>
      <c r="Z108" s="7"/>
      <c r="AA108" s="7"/>
    </row>
    <row r="109" spans="1:223" s="19" customFormat="1" ht="17.45" customHeight="1">
      <c r="A109" s="19" t="e">
        <f t="shared" si="8"/>
        <v>#REF!</v>
      </c>
      <c r="B109" s="24" t="e">
        <f>'विद्य्र्थ्याची माहिती'!#REF!</f>
        <v>#REF!</v>
      </c>
      <c r="C109" s="25" t="e">
        <f>'विद्य्र्थ्याची माहिती'!#REF!</f>
        <v>#REF!</v>
      </c>
      <c r="D109" s="33" t="e">
        <f>प्र.भाषा!#REF!</f>
        <v>#REF!</v>
      </c>
      <c r="E109" s="33" t="e">
        <f>'व्दि.or संयुक्त भा'!#REF!</f>
        <v>#REF!</v>
      </c>
      <c r="F109" s="33" t="e">
        <f>'तृ. भाषा'!#REF!</f>
        <v>#REF!</v>
      </c>
      <c r="G109" s="33" t="e">
        <f>गणित!#REF!</f>
        <v>#REF!</v>
      </c>
      <c r="H109" s="33" t="e">
        <f>'विज्ञान '!#REF!</f>
        <v>#REF!</v>
      </c>
      <c r="I109" s="44">
        <f>NSQF!R109</f>
        <v>61</v>
      </c>
      <c r="J109" s="33" t="e">
        <f t="shared" si="5"/>
        <v>#REF!</v>
      </c>
      <c r="K109" s="49" t="e">
        <f t="shared" si="6"/>
        <v>#REF!</v>
      </c>
      <c r="L109" s="50" t="e">
        <f>RANK(K109,$K$10:$K$139,0)+COUNTIF($K$10:K109,K109)-1</f>
        <v>#REF!</v>
      </c>
      <c r="M109" s="33" t="e">
        <f>'आ.शा.शिक्षण'!#REF!</f>
        <v>#REF!</v>
      </c>
      <c r="N109" s="33" t="e">
        <f>जलसुरक्षा!#REF!</f>
        <v>#REF!</v>
      </c>
      <c r="O109" s="33" t="e">
        <f>संरक्षणशास्र!#REF!</f>
        <v>#REF!</v>
      </c>
      <c r="P109" s="33">
        <f t="shared" si="9"/>
        <v>0</v>
      </c>
      <c r="Q109" s="42" t="str">
        <f t="shared" si="7"/>
        <v>Pass</v>
      </c>
      <c r="R109" s="52"/>
      <c r="S109" s="7"/>
      <c r="T109" s="7"/>
      <c r="U109" s="7"/>
      <c r="V109" s="7"/>
      <c r="W109" s="7"/>
      <c r="X109" s="7"/>
      <c r="Y109" s="7"/>
      <c r="Z109" s="7"/>
      <c r="AA109" s="7"/>
    </row>
    <row r="110" spans="1:223" s="30" customFormat="1" ht="17.45" customHeight="1">
      <c r="A110" s="19" t="e">
        <f t="shared" si="8"/>
        <v>#REF!</v>
      </c>
      <c r="B110" s="24" t="e">
        <f>'विद्य्र्थ्याची माहिती'!#REF!</f>
        <v>#REF!</v>
      </c>
      <c r="C110" s="25" t="e">
        <f>'विद्य्र्थ्याची माहिती'!#REF!</f>
        <v>#REF!</v>
      </c>
      <c r="D110" s="33" t="e">
        <f>प्र.भाषा!#REF!</f>
        <v>#REF!</v>
      </c>
      <c r="E110" s="33" t="e">
        <f>'व्दि.or संयुक्त भा'!#REF!</f>
        <v>#REF!</v>
      </c>
      <c r="F110" s="33" t="e">
        <f>'तृ. भाषा'!#REF!</f>
        <v>#REF!</v>
      </c>
      <c r="G110" s="33" t="e">
        <f>गणित!#REF!</f>
        <v>#REF!</v>
      </c>
      <c r="H110" s="33" t="e">
        <f>'विज्ञान '!#REF!</f>
        <v>#REF!</v>
      </c>
      <c r="I110" s="44">
        <f>NSQF!R110</f>
        <v>62</v>
      </c>
      <c r="J110" s="33" t="e">
        <f t="shared" si="5"/>
        <v>#REF!</v>
      </c>
      <c r="K110" s="49" t="e">
        <f t="shared" si="6"/>
        <v>#REF!</v>
      </c>
      <c r="L110" s="50" t="e">
        <f>RANK(K110,$K$10:$K$139,0)+COUNTIF($K$10:K110,K110)-1</f>
        <v>#REF!</v>
      </c>
      <c r="M110" s="33" t="e">
        <f>'आ.शा.शिक्षण'!#REF!</f>
        <v>#REF!</v>
      </c>
      <c r="N110" s="33" t="e">
        <f>जलसुरक्षा!#REF!</f>
        <v>#REF!</v>
      </c>
      <c r="O110" s="33" t="e">
        <f>संरक्षणशास्र!#REF!</f>
        <v>#REF!</v>
      </c>
      <c r="P110" s="33">
        <f t="shared" si="9"/>
        <v>0</v>
      </c>
      <c r="Q110" s="42" t="str">
        <f t="shared" si="7"/>
        <v>Pass</v>
      </c>
      <c r="R110" s="52"/>
      <c r="S110" s="7"/>
      <c r="T110" s="7"/>
      <c r="U110" s="7"/>
      <c r="V110" s="7"/>
      <c r="W110" s="7"/>
      <c r="X110" s="7"/>
      <c r="Y110" s="7"/>
      <c r="Z110" s="7"/>
      <c r="AA110" s="7"/>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c r="HO110" s="19"/>
    </row>
    <row r="111" spans="1:223" s="30" customFormat="1" ht="17.45" customHeight="1">
      <c r="A111" s="19" t="e">
        <f t="shared" si="8"/>
        <v>#REF!</v>
      </c>
      <c r="B111" s="24" t="e">
        <f>'विद्य्र्थ्याची माहिती'!#REF!</f>
        <v>#REF!</v>
      </c>
      <c r="C111" s="25" t="e">
        <f>'विद्य्र्थ्याची माहिती'!#REF!</f>
        <v>#REF!</v>
      </c>
      <c r="D111" s="33" t="e">
        <f>प्र.भाषा!#REF!</f>
        <v>#REF!</v>
      </c>
      <c r="E111" s="33" t="e">
        <f>'व्दि.or संयुक्त भा'!#REF!</f>
        <v>#REF!</v>
      </c>
      <c r="F111" s="33" t="e">
        <f>'तृ. भाषा'!#REF!</f>
        <v>#REF!</v>
      </c>
      <c r="G111" s="33" t="e">
        <f>गणित!#REF!</f>
        <v>#REF!</v>
      </c>
      <c r="H111" s="33" t="e">
        <f>'विज्ञान '!#REF!</f>
        <v>#REF!</v>
      </c>
      <c r="I111" s="44">
        <f>NSQF!R111</f>
        <v>62</v>
      </c>
      <c r="J111" s="33" t="e">
        <f t="shared" si="5"/>
        <v>#REF!</v>
      </c>
      <c r="K111" s="49" t="e">
        <f t="shared" si="6"/>
        <v>#REF!</v>
      </c>
      <c r="L111" s="50" t="e">
        <f>RANK(K111,$K$10:$K$139,0)+COUNTIF($K$10:K111,K111)-1</f>
        <v>#REF!</v>
      </c>
      <c r="M111" s="33" t="e">
        <f>'आ.शा.शिक्षण'!#REF!</f>
        <v>#REF!</v>
      </c>
      <c r="N111" s="33" t="e">
        <f>जलसुरक्षा!#REF!</f>
        <v>#REF!</v>
      </c>
      <c r="O111" s="33" t="e">
        <f>संरक्षणशास्र!#REF!</f>
        <v>#REF!</v>
      </c>
      <c r="P111" s="33">
        <f t="shared" si="9"/>
        <v>0</v>
      </c>
      <c r="Q111" s="42" t="str">
        <f t="shared" si="7"/>
        <v>Pass</v>
      </c>
      <c r="R111" s="52"/>
      <c r="S111" s="7"/>
      <c r="T111" s="7"/>
      <c r="U111" s="7"/>
      <c r="V111" s="7"/>
      <c r="W111" s="7"/>
      <c r="X111" s="7"/>
      <c r="Y111" s="7"/>
      <c r="Z111" s="7"/>
      <c r="AA111" s="7"/>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c r="HO111" s="19"/>
    </row>
    <row r="112" spans="1:223" s="30" customFormat="1" ht="17.45" customHeight="1">
      <c r="A112" s="19" t="e">
        <f t="shared" si="8"/>
        <v>#REF!</v>
      </c>
      <c r="B112" s="24" t="e">
        <f>'विद्य्र्थ्याची माहिती'!#REF!</f>
        <v>#REF!</v>
      </c>
      <c r="C112" s="25" t="e">
        <f>'विद्य्र्थ्याची माहिती'!#REF!</f>
        <v>#REF!</v>
      </c>
      <c r="D112" s="33" t="e">
        <f>प्र.भाषा!#REF!</f>
        <v>#REF!</v>
      </c>
      <c r="E112" s="33" t="e">
        <f>'व्दि.or संयुक्त भा'!#REF!</f>
        <v>#REF!</v>
      </c>
      <c r="F112" s="33" t="e">
        <f>'तृ. भाषा'!#REF!</f>
        <v>#REF!</v>
      </c>
      <c r="G112" s="33" t="e">
        <f>गणित!#REF!</f>
        <v>#REF!</v>
      </c>
      <c r="H112" s="33" t="e">
        <f>'विज्ञान '!#REF!</f>
        <v>#REF!</v>
      </c>
      <c r="I112" s="44">
        <f>NSQF!R112</f>
        <v>62</v>
      </c>
      <c r="J112" s="33" t="e">
        <f t="shared" si="5"/>
        <v>#REF!</v>
      </c>
      <c r="K112" s="49" t="e">
        <f t="shared" si="6"/>
        <v>#REF!</v>
      </c>
      <c r="L112" s="50" t="e">
        <f>RANK(K112,$K$10:$K$139,0)+COUNTIF($K$10:K112,K112)-1</f>
        <v>#REF!</v>
      </c>
      <c r="M112" s="33" t="e">
        <f>'आ.शा.शिक्षण'!#REF!</f>
        <v>#REF!</v>
      </c>
      <c r="N112" s="33" t="e">
        <f>जलसुरक्षा!#REF!</f>
        <v>#REF!</v>
      </c>
      <c r="O112" s="33" t="e">
        <f>संरक्षणशास्र!#REF!</f>
        <v>#REF!</v>
      </c>
      <c r="P112" s="33">
        <f t="shared" si="9"/>
        <v>0</v>
      </c>
      <c r="Q112" s="42" t="str">
        <f t="shared" si="7"/>
        <v>Pass</v>
      </c>
      <c r="R112" s="52"/>
      <c r="S112" s="7"/>
      <c r="T112" s="7"/>
      <c r="U112" s="7"/>
      <c r="V112" s="7"/>
      <c r="W112" s="7"/>
      <c r="X112" s="7"/>
      <c r="Y112" s="7"/>
      <c r="Z112" s="7"/>
      <c r="AA112" s="7"/>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c r="HO112" s="19"/>
    </row>
    <row r="113" spans="1:223" s="30" customFormat="1" ht="17.45" customHeight="1">
      <c r="A113" s="19" t="e">
        <f t="shared" si="8"/>
        <v>#REF!</v>
      </c>
      <c r="B113" s="24" t="e">
        <f>'विद्य्र्थ्याची माहिती'!#REF!</f>
        <v>#REF!</v>
      </c>
      <c r="C113" s="25" t="e">
        <f>'विद्य्र्थ्याची माहिती'!#REF!</f>
        <v>#REF!</v>
      </c>
      <c r="D113" s="33" t="e">
        <f>प्र.भाषा!#REF!</f>
        <v>#REF!</v>
      </c>
      <c r="E113" s="33" t="e">
        <f>'व्दि.or संयुक्त भा'!#REF!</f>
        <v>#REF!</v>
      </c>
      <c r="F113" s="33" t="e">
        <f>'तृ. भाषा'!#REF!</f>
        <v>#REF!</v>
      </c>
      <c r="G113" s="33" t="e">
        <f>गणित!#REF!</f>
        <v>#REF!</v>
      </c>
      <c r="H113" s="33" t="e">
        <f>'विज्ञान '!#REF!</f>
        <v>#REF!</v>
      </c>
      <c r="I113" s="44">
        <f>NSQF!R113</f>
        <v>63</v>
      </c>
      <c r="J113" s="33" t="e">
        <f t="shared" si="5"/>
        <v>#REF!</v>
      </c>
      <c r="K113" s="49" t="e">
        <f t="shared" si="6"/>
        <v>#REF!</v>
      </c>
      <c r="L113" s="50" t="e">
        <f>RANK(K113,$K$10:$K$139,0)+COUNTIF($K$10:K113,K113)-1</f>
        <v>#REF!</v>
      </c>
      <c r="M113" s="33" t="e">
        <f>'आ.शा.शिक्षण'!#REF!</f>
        <v>#REF!</v>
      </c>
      <c r="N113" s="33" t="e">
        <f>जलसुरक्षा!#REF!</f>
        <v>#REF!</v>
      </c>
      <c r="O113" s="33" t="e">
        <f>संरक्षणशास्र!#REF!</f>
        <v>#REF!</v>
      </c>
      <c r="P113" s="33">
        <f t="shared" si="9"/>
        <v>0</v>
      </c>
      <c r="Q113" s="42" t="str">
        <f t="shared" si="7"/>
        <v>Pass</v>
      </c>
      <c r="R113" s="52"/>
      <c r="S113" s="7"/>
      <c r="T113" s="7"/>
      <c r="U113" s="7"/>
      <c r="V113" s="7"/>
      <c r="W113" s="7"/>
      <c r="X113" s="7"/>
      <c r="Y113" s="7"/>
      <c r="Z113" s="7"/>
      <c r="AA113" s="7"/>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c r="HO113" s="19"/>
    </row>
    <row r="114" spans="1:223" s="30" customFormat="1" ht="17.45" customHeight="1">
      <c r="A114" s="19" t="e">
        <f t="shared" si="8"/>
        <v>#REF!</v>
      </c>
      <c r="B114" s="24" t="e">
        <f>'विद्य्र्थ्याची माहिती'!#REF!</f>
        <v>#REF!</v>
      </c>
      <c r="C114" s="25" t="e">
        <f>'विद्य्र्थ्याची माहिती'!#REF!</f>
        <v>#REF!</v>
      </c>
      <c r="D114" s="33" t="e">
        <f>प्र.भाषा!#REF!</f>
        <v>#REF!</v>
      </c>
      <c r="E114" s="33" t="e">
        <f>'व्दि.or संयुक्त भा'!#REF!</f>
        <v>#REF!</v>
      </c>
      <c r="F114" s="33" t="e">
        <f>'तृ. भाषा'!#REF!</f>
        <v>#REF!</v>
      </c>
      <c r="G114" s="33" t="e">
        <f>गणित!#REF!</f>
        <v>#REF!</v>
      </c>
      <c r="H114" s="33" t="e">
        <f>'विज्ञान '!#REF!</f>
        <v>#REF!</v>
      </c>
      <c r="I114" s="44">
        <f>NSQF!R114</f>
        <v>63</v>
      </c>
      <c r="J114" s="33" t="e">
        <f t="shared" si="5"/>
        <v>#REF!</v>
      </c>
      <c r="K114" s="49" t="e">
        <f t="shared" si="6"/>
        <v>#REF!</v>
      </c>
      <c r="L114" s="50" t="e">
        <f>RANK(K114,$K$10:$K$139,0)+COUNTIF($K$10:K114,K114)-1</f>
        <v>#REF!</v>
      </c>
      <c r="M114" s="33" t="e">
        <f>'आ.शा.शिक्षण'!#REF!</f>
        <v>#REF!</v>
      </c>
      <c r="N114" s="33" t="e">
        <f>जलसुरक्षा!#REF!</f>
        <v>#REF!</v>
      </c>
      <c r="O114" s="33" t="e">
        <f>संरक्षणशास्र!#REF!</f>
        <v>#REF!</v>
      </c>
      <c r="P114" s="33">
        <f t="shared" si="9"/>
        <v>0</v>
      </c>
      <c r="Q114" s="42" t="str">
        <f t="shared" si="7"/>
        <v>Pass</v>
      </c>
      <c r="R114" s="52"/>
      <c r="S114" s="7"/>
      <c r="T114" s="7"/>
      <c r="U114" s="7"/>
      <c r="V114" s="7"/>
      <c r="W114" s="7"/>
      <c r="X114" s="7"/>
      <c r="Y114" s="7"/>
      <c r="Z114" s="7"/>
      <c r="AA114" s="7"/>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c r="HO114" s="19"/>
    </row>
    <row r="115" spans="1:223" s="30" customFormat="1" ht="17.45" customHeight="1">
      <c r="A115" s="19" t="e">
        <f t="shared" si="8"/>
        <v>#REF!</v>
      </c>
      <c r="B115" s="24" t="e">
        <f>'विद्य्र्थ्याची माहिती'!#REF!</f>
        <v>#REF!</v>
      </c>
      <c r="C115" s="25" t="e">
        <f>'विद्य्र्थ्याची माहिती'!#REF!</f>
        <v>#REF!</v>
      </c>
      <c r="D115" s="33" t="e">
        <f>प्र.भाषा!#REF!</f>
        <v>#REF!</v>
      </c>
      <c r="E115" s="33" t="e">
        <f>'व्दि.or संयुक्त भा'!#REF!</f>
        <v>#REF!</v>
      </c>
      <c r="F115" s="33" t="e">
        <f>'तृ. भाषा'!#REF!</f>
        <v>#REF!</v>
      </c>
      <c r="G115" s="33" t="e">
        <f>गणित!#REF!</f>
        <v>#REF!</v>
      </c>
      <c r="H115" s="33" t="e">
        <f>'विज्ञान '!#REF!</f>
        <v>#REF!</v>
      </c>
      <c r="I115" s="44">
        <f>NSQF!R115</f>
        <v>64</v>
      </c>
      <c r="J115" s="33" t="e">
        <f t="shared" si="5"/>
        <v>#REF!</v>
      </c>
      <c r="K115" s="49" t="e">
        <f t="shared" si="6"/>
        <v>#REF!</v>
      </c>
      <c r="L115" s="50" t="e">
        <f>RANK(K115,$K$10:$K$139,0)+COUNTIF($K$10:K115,K115)-1</f>
        <v>#REF!</v>
      </c>
      <c r="M115" s="33" t="e">
        <f>'आ.शा.शिक्षण'!#REF!</f>
        <v>#REF!</v>
      </c>
      <c r="N115" s="33" t="e">
        <f>जलसुरक्षा!#REF!</f>
        <v>#REF!</v>
      </c>
      <c r="O115" s="33" t="e">
        <f>संरक्षणशास्र!#REF!</f>
        <v>#REF!</v>
      </c>
      <c r="P115" s="33">
        <f t="shared" si="9"/>
        <v>0</v>
      </c>
      <c r="Q115" s="42" t="str">
        <f t="shared" si="7"/>
        <v>Pass</v>
      </c>
      <c r="R115" s="52"/>
      <c r="S115" s="7"/>
      <c r="T115" s="7"/>
      <c r="U115" s="7"/>
      <c r="V115" s="7"/>
      <c r="W115" s="7"/>
      <c r="X115" s="7"/>
      <c r="Y115" s="7"/>
      <c r="Z115" s="7"/>
      <c r="AA115" s="7"/>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c r="HO115" s="19"/>
    </row>
    <row r="116" spans="1:223" s="30" customFormat="1" ht="17.45" customHeight="1">
      <c r="A116" s="19" t="e">
        <f t="shared" si="8"/>
        <v>#REF!</v>
      </c>
      <c r="B116" s="24" t="e">
        <f>'विद्य्र्थ्याची माहिती'!#REF!</f>
        <v>#REF!</v>
      </c>
      <c r="C116" s="25" t="e">
        <f>'विद्य्र्थ्याची माहिती'!#REF!</f>
        <v>#REF!</v>
      </c>
      <c r="D116" s="33" t="e">
        <f>प्र.भाषा!#REF!</f>
        <v>#REF!</v>
      </c>
      <c r="E116" s="33" t="e">
        <f>'व्दि.or संयुक्त भा'!#REF!</f>
        <v>#REF!</v>
      </c>
      <c r="F116" s="33" t="e">
        <f>'तृ. भाषा'!#REF!</f>
        <v>#REF!</v>
      </c>
      <c r="G116" s="33" t="e">
        <f>गणित!#REF!</f>
        <v>#REF!</v>
      </c>
      <c r="H116" s="33" t="e">
        <f>'विज्ञान '!#REF!</f>
        <v>#REF!</v>
      </c>
      <c r="I116" s="44">
        <f>NSQF!R116</f>
        <v>64</v>
      </c>
      <c r="J116" s="33" t="e">
        <f t="shared" si="5"/>
        <v>#REF!</v>
      </c>
      <c r="K116" s="49" t="e">
        <f t="shared" si="6"/>
        <v>#REF!</v>
      </c>
      <c r="L116" s="50" t="e">
        <f>RANK(K116,$K$10:$K$139,0)+COUNTIF($K$10:K116,K116)-1</f>
        <v>#REF!</v>
      </c>
      <c r="M116" s="33" t="e">
        <f>'आ.शा.शिक्षण'!#REF!</f>
        <v>#REF!</v>
      </c>
      <c r="N116" s="33" t="e">
        <f>जलसुरक्षा!#REF!</f>
        <v>#REF!</v>
      </c>
      <c r="O116" s="33" t="e">
        <f>संरक्षणशास्र!#REF!</f>
        <v>#REF!</v>
      </c>
      <c r="P116" s="33">
        <f t="shared" si="9"/>
        <v>0</v>
      </c>
      <c r="Q116" s="42" t="str">
        <f t="shared" si="7"/>
        <v>Pass</v>
      </c>
      <c r="R116" s="52"/>
      <c r="S116" s="7"/>
      <c r="T116" s="7"/>
      <c r="U116" s="7"/>
      <c r="V116" s="7"/>
      <c r="W116" s="7"/>
      <c r="X116" s="7"/>
      <c r="Y116" s="7"/>
      <c r="Z116" s="7"/>
      <c r="AA116" s="7"/>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c r="HO116" s="19"/>
    </row>
    <row r="117" spans="1:223" s="30" customFormat="1" ht="17.45" customHeight="1">
      <c r="A117" s="19" t="e">
        <f t="shared" si="8"/>
        <v>#REF!</v>
      </c>
      <c r="B117" s="24" t="e">
        <f>'विद्य्र्थ्याची माहिती'!#REF!</f>
        <v>#REF!</v>
      </c>
      <c r="C117" s="25" t="e">
        <f>'विद्य्र्थ्याची माहिती'!#REF!</f>
        <v>#REF!</v>
      </c>
      <c r="D117" s="33" t="e">
        <f>प्र.भाषा!#REF!</f>
        <v>#REF!</v>
      </c>
      <c r="E117" s="33" t="e">
        <f>'व्दि.or संयुक्त भा'!#REF!</f>
        <v>#REF!</v>
      </c>
      <c r="F117" s="33" t="e">
        <f>'तृ. भाषा'!#REF!</f>
        <v>#REF!</v>
      </c>
      <c r="G117" s="33" t="e">
        <f>गणित!#REF!</f>
        <v>#REF!</v>
      </c>
      <c r="H117" s="33" t="e">
        <f>'विज्ञान '!#REF!</f>
        <v>#REF!</v>
      </c>
      <c r="I117" s="44">
        <f>NSQF!R117</f>
        <v>64</v>
      </c>
      <c r="J117" s="33" t="e">
        <f t="shared" si="5"/>
        <v>#REF!</v>
      </c>
      <c r="K117" s="49" t="e">
        <f t="shared" si="6"/>
        <v>#REF!</v>
      </c>
      <c r="L117" s="50" t="e">
        <f>RANK(K117,$K$10:$K$139,0)+COUNTIF($K$10:K117,K117)-1</f>
        <v>#REF!</v>
      </c>
      <c r="M117" s="33" t="e">
        <f>'आ.शा.शिक्षण'!#REF!</f>
        <v>#REF!</v>
      </c>
      <c r="N117" s="33" t="e">
        <f>जलसुरक्षा!#REF!</f>
        <v>#REF!</v>
      </c>
      <c r="O117" s="33" t="e">
        <f>संरक्षणशास्र!#REF!</f>
        <v>#REF!</v>
      </c>
      <c r="P117" s="33">
        <f t="shared" si="9"/>
        <v>0</v>
      </c>
      <c r="Q117" s="42" t="str">
        <f t="shared" si="7"/>
        <v>Pass</v>
      </c>
      <c r="R117" s="52"/>
      <c r="S117" s="7"/>
      <c r="T117" s="7"/>
      <c r="U117" s="7"/>
      <c r="V117" s="7"/>
      <c r="W117" s="7"/>
      <c r="X117" s="7"/>
      <c r="Y117" s="7"/>
      <c r="Z117" s="7"/>
      <c r="AA117" s="7"/>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c r="HO117" s="19"/>
    </row>
    <row r="118" spans="1:223" s="30" customFormat="1" ht="17.45" customHeight="1">
      <c r="A118" s="19" t="e">
        <f t="shared" si="8"/>
        <v>#REF!</v>
      </c>
      <c r="B118" s="24" t="e">
        <f>'विद्य्र्थ्याची माहिती'!#REF!</f>
        <v>#REF!</v>
      </c>
      <c r="C118" s="25" t="e">
        <f>'विद्य्र्थ्याची माहिती'!#REF!</f>
        <v>#REF!</v>
      </c>
      <c r="D118" s="33" t="e">
        <f>प्र.भाषा!#REF!</f>
        <v>#REF!</v>
      </c>
      <c r="E118" s="33" t="e">
        <f>'व्दि.or संयुक्त भा'!#REF!</f>
        <v>#REF!</v>
      </c>
      <c r="F118" s="33" t="e">
        <f>'तृ. भाषा'!#REF!</f>
        <v>#REF!</v>
      </c>
      <c r="G118" s="33" t="e">
        <f>गणित!#REF!</f>
        <v>#REF!</v>
      </c>
      <c r="H118" s="33" t="e">
        <f>'विज्ञान '!#REF!</f>
        <v>#REF!</v>
      </c>
      <c r="I118" s="44">
        <f>NSQF!R118</f>
        <v>65</v>
      </c>
      <c r="J118" s="33" t="e">
        <f t="shared" si="5"/>
        <v>#REF!</v>
      </c>
      <c r="K118" s="49" t="e">
        <f t="shared" si="6"/>
        <v>#REF!</v>
      </c>
      <c r="L118" s="50" t="e">
        <f>RANK(K118,$K$10:$K$139,0)+COUNTIF($K$10:K118,K118)-1</f>
        <v>#REF!</v>
      </c>
      <c r="M118" s="33" t="e">
        <f>'आ.शा.शिक्षण'!#REF!</f>
        <v>#REF!</v>
      </c>
      <c r="N118" s="33" t="e">
        <f>जलसुरक्षा!#REF!</f>
        <v>#REF!</v>
      </c>
      <c r="O118" s="33" t="e">
        <f>संरक्षणशास्र!#REF!</f>
        <v>#REF!</v>
      </c>
      <c r="P118" s="33">
        <f t="shared" si="9"/>
        <v>0</v>
      </c>
      <c r="Q118" s="42" t="str">
        <f t="shared" si="7"/>
        <v>Pass</v>
      </c>
      <c r="R118" s="52"/>
      <c r="S118" s="7"/>
      <c r="T118" s="7"/>
      <c r="U118" s="7"/>
      <c r="V118" s="7"/>
      <c r="W118" s="7"/>
      <c r="X118" s="7"/>
      <c r="Y118" s="7"/>
      <c r="Z118" s="7"/>
      <c r="AA118" s="7"/>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c r="HO118" s="19"/>
    </row>
    <row r="119" spans="1:223" s="30" customFormat="1" ht="17.45" customHeight="1">
      <c r="A119" s="19" t="e">
        <f t="shared" si="8"/>
        <v>#REF!</v>
      </c>
      <c r="B119" s="24" t="e">
        <f>'विद्य्र्थ्याची माहिती'!#REF!</f>
        <v>#REF!</v>
      </c>
      <c r="C119" s="25" t="e">
        <f>'विद्य्र्थ्याची माहिती'!#REF!</f>
        <v>#REF!</v>
      </c>
      <c r="D119" s="33" t="e">
        <f>प्र.भाषा!#REF!</f>
        <v>#REF!</v>
      </c>
      <c r="E119" s="33" t="e">
        <f>'व्दि.or संयुक्त भा'!#REF!</f>
        <v>#REF!</v>
      </c>
      <c r="F119" s="33" t="e">
        <f>'तृ. भाषा'!#REF!</f>
        <v>#REF!</v>
      </c>
      <c r="G119" s="33" t="e">
        <f>गणित!#REF!</f>
        <v>#REF!</v>
      </c>
      <c r="H119" s="33" t="e">
        <f>'विज्ञान '!#REF!</f>
        <v>#REF!</v>
      </c>
      <c r="I119" s="44">
        <f>NSQF!R119</f>
        <v>65</v>
      </c>
      <c r="J119" s="33" t="e">
        <f t="shared" si="5"/>
        <v>#REF!</v>
      </c>
      <c r="K119" s="49" t="e">
        <f t="shared" si="6"/>
        <v>#REF!</v>
      </c>
      <c r="L119" s="50" t="e">
        <f>RANK(K119,$K$10:$K$139,0)+COUNTIF($K$10:K119,K119)-1</f>
        <v>#REF!</v>
      </c>
      <c r="M119" s="33" t="e">
        <f>'आ.शा.शिक्षण'!#REF!</f>
        <v>#REF!</v>
      </c>
      <c r="N119" s="33" t="e">
        <f>जलसुरक्षा!#REF!</f>
        <v>#REF!</v>
      </c>
      <c r="O119" s="33" t="e">
        <f>संरक्षणशास्र!#REF!</f>
        <v>#REF!</v>
      </c>
      <c r="P119" s="33">
        <f t="shared" si="9"/>
        <v>0</v>
      </c>
      <c r="Q119" s="42" t="str">
        <f t="shared" si="7"/>
        <v>Pass</v>
      </c>
      <c r="R119" s="52"/>
      <c r="S119" s="7"/>
      <c r="T119" s="7"/>
      <c r="U119" s="7"/>
      <c r="V119" s="7"/>
      <c r="W119" s="7"/>
      <c r="X119" s="7"/>
      <c r="Y119" s="7"/>
      <c r="Z119" s="7"/>
      <c r="AA119" s="7"/>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c r="HO119" s="19"/>
    </row>
    <row r="120" spans="1:223" s="30" customFormat="1" ht="17.45" customHeight="1">
      <c r="A120" s="19" t="e">
        <f t="shared" si="8"/>
        <v>#REF!</v>
      </c>
      <c r="B120" s="24" t="e">
        <f>'विद्य्र्थ्याची माहिती'!#REF!</f>
        <v>#REF!</v>
      </c>
      <c r="C120" s="25" t="e">
        <f>'विद्य्र्थ्याची माहिती'!#REF!</f>
        <v>#REF!</v>
      </c>
      <c r="D120" s="33" t="e">
        <f>प्र.भाषा!#REF!</f>
        <v>#REF!</v>
      </c>
      <c r="E120" s="33" t="e">
        <f>'व्दि.or संयुक्त भा'!#REF!</f>
        <v>#REF!</v>
      </c>
      <c r="F120" s="33" t="e">
        <f>'तृ. भाषा'!#REF!</f>
        <v>#REF!</v>
      </c>
      <c r="G120" s="33" t="e">
        <f>गणित!#REF!</f>
        <v>#REF!</v>
      </c>
      <c r="H120" s="33" t="e">
        <f>'विज्ञान '!#REF!</f>
        <v>#REF!</v>
      </c>
      <c r="I120" s="44">
        <f>NSQF!R120</f>
        <v>65</v>
      </c>
      <c r="J120" s="33" t="e">
        <f t="shared" si="5"/>
        <v>#REF!</v>
      </c>
      <c r="K120" s="49" t="e">
        <f t="shared" si="6"/>
        <v>#REF!</v>
      </c>
      <c r="L120" s="50" t="e">
        <f>RANK(K120,$K$10:$K$139,0)+COUNTIF($K$10:K120,K120)-1</f>
        <v>#REF!</v>
      </c>
      <c r="M120" s="33" t="e">
        <f>'आ.शा.शिक्षण'!#REF!</f>
        <v>#REF!</v>
      </c>
      <c r="N120" s="33" t="e">
        <f>जलसुरक्षा!#REF!</f>
        <v>#REF!</v>
      </c>
      <c r="O120" s="33" t="e">
        <f>संरक्षणशास्र!#REF!</f>
        <v>#REF!</v>
      </c>
      <c r="P120" s="33">
        <f t="shared" si="9"/>
        <v>0</v>
      </c>
      <c r="Q120" s="42" t="str">
        <f t="shared" si="7"/>
        <v>Pass</v>
      </c>
      <c r="R120" s="52"/>
      <c r="S120" s="7"/>
      <c r="T120" s="7"/>
      <c r="U120" s="7"/>
      <c r="V120" s="7"/>
      <c r="W120" s="7"/>
      <c r="X120" s="7"/>
      <c r="Y120" s="7"/>
      <c r="Z120" s="7"/>
      <c r="AA120" s="7"/>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c r="HO120" s="19"/>
    </row>
    <row r="121" spans="1:223" s="30" customFormat="1" ht="17.45" customHeight="1">
      <c r="A121" s="19" t="e">
        <f t="shared" si="8"/>
        <v>#REF!</v>
      </c>
      <c r="B121" s="24" t="e">
        <f>'विद्य्र्थ्याची माहिती'!#REF!</f>
        <v>#REF!</v>
      </c>
      <c r="C121" s="25" t="e">
        <f>'विद्य्र्थ्याची माहिती'!#REF!</f>
        <v>#REF!</v>
      </c>
      <c r="D121" s="33" t="e">
        <f>प्र.भाषा!#REF!</f>
        <v>#REF!</v>
      </c>
      <c r="E121" s="33" t="e">
        <f>'व्दि.or संयुक्त भा'!#REF!</f>
        <v>#REF!</v>
      </c>
      <c r="F121" s="33" t="e">
        <f>'तृ. भाषा'!#REF!</f>
        <v>#REF!</v>
      </c>
      <c r="G121" s="33" t="e">
        <f>गणित!#REF!</f>
        <v>#REF!</v>
      </c>
      <c r="H121" s="33" t="e">
        <f>'विज्ञान '!#REF!</f>
        <v>#REF!</v>
      </c>
      <c r="I121" s="44">
        <f>NSQF!R121</f>
        <v>66</v>
      </c>
      <c r="J121" s="33" t="e">
        <f t="shared" si="5"/>
        <v>#REF!</v>
      </c>
      <c r="K121" s="49" t="e">
        <f t="shared" si="6"/>
        <v>#REF!</v>
      </c>
      <c r="L121" s="50" t="e">
        <f>RANK(K121,$K$10:$K$139,0)+COUNTIF($K$10:K121,K121)-1</f>
        <v>#REF!</v>
      </c>
      <c r="M121" s="33" t="e">
        <f>'आ.शा.शिक्षण'!#REF!</f>
        <v>#REF!</v>
      </c>
      <c r="N121" s="33" t="e">
        <f>जलसुरक्षा!#REF!</f>
        <v>#REF!</v>
      </c>
      <c r="O121" s="33" t="e">
        <f>संरक्षणशास्र!#REF!</f>
        <v>#REF!</v>
      </c>
      <c r="P121" s="33">
        <f t="shared" si="9"/>
        <v>0</v>
      </c>
      <c r="Q121" s="42" t="str">
        <f t="shared" si="7"/>
        <v>Pass</v>
      </c>
      <c r="R121" s="52"/>
      <c r="S121" s="7"/>
      <c r="T121" s="7"/>
      <c r="U121" s="7"/>
      <c r="V121" s="7"/>
      <c r="W121" s="7"/>
      <c r="X121" s="7"/>
      <c r="Y121" s="7"/>
      <c r="Z121" s="7"/>
      <c r="AA121" s="7"/>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c r="HO121" s="19"/>
    </row>
    <row r="122" spans="1:223" s="30" customFormat="1" ht="17.45" customHeight="1">
      <c r="A122" s="19" t="e">
        <f t="shared" si="8"/>
        <v>#REF!</v>
      </c>
      <c r="B122" s="24" t="e">
        <f>'विद्य्र्थ्याची माहिती'!#REF!</f>
        <v>#REF!</v>
      </c>
      <c r="C122" s="25" t="e">
        <f>'विद्य्र्थ्याची माहिती'!#REF!</f>
        <v>#REF!</v>
      </c>
      <c r="D122" s="33" t="e">
        <f>प्र.भाषा!#REF!</f>
        <v>#REF!</v>
      </c>
      <c r="E122" s="33" t="e">
        <f>'व्दि.or संयुक्त भा'!#REF!</f>
        <v>#REF!</v>
      </c>
      <c r="F122" s="33" t="e">
        <f>'तृ. भाषा'!#REF!</f>
        <v>#REF!</v>
      </c>
      <c r="G122" s="33" t="e">
        <f>गणित!#REF!</f>
        <v>#REF!</v>
      </c>
      <c r="H122" s="33" t="e">
        <f>'विज्ञान '!#REF!</f>
        <v>#REF!</v>
      </c>
      <c r="I122" s="44">
        <f>NSQF!R122</f>
        <v>66</v>
      </c>
      <c r="J122" s="33" t="e">
        <f t="shared" si="5"/>
        <v>#REF!</v>
      </c>
      <c r="K122" s="49" t="e">
        <f t="shared" si="6"/>
        <v>#REF!</v>
      </c>
      <c r="L122" s="50" t="e">
        <f>RANK(K122,$K$10:$K$139,0)+COUNTIF($K$10:K122,K122)-1</f>
        <v>#REF!</v>
      </c>
      <c r="M122" s="33" t="e">
        <f>'आ.शा.शिक्षण'!#REF!</f>
        <v>#REF!</v>
      </c>
      <c r="N122" s="33" t="e">
        <f>जलसुरक्षा!#REF!</f>
        <v>#REF!</v>
      </c>
      <c r="O122" s="33" t="e">
        <f>संरक्षणशास्र!#REF!</f>
        <v>#REF!</v>
      </c>
      <c r="P122" s="33">
        <f t="shared" si="9"/>
        <v>0</v>
      </c>
      <c r="Q122" s="42" t="str">
        <f t="shared" si="7"/>
        <v>Pass</v>
      </c>
      <c r="R122" s="52"/>
      <c r="S122" s="7"/>
      <c r="T122" s="7"/>
      <c r="U122" s="7"/>
      <c r="V122" s="7"/>
      <c r="W122" s="7"/>
      <c r="X122" s="7"/>
      <c r="Y122" s="7"/>
      <c r="Z122" s="7"/>
      <c r="AA122" s="7"/>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c r="HO122" s="19"/>
    </row>
    <row r="123" spans="1:223" s="30" customFormat="1" ht="17.45" customHeight="1">
      <c r="A123" s="19" t="e">
        <f t="shared" si="8"/>
        <v>#REF!</v>
      </c>
      <c r="B123" s="24" t="e">
        <f>'विद्य्र्थ्याची माहिती'!#REF!</f>
        <v>#REF!</v>
      </c>
      <c r="C123" s="25" t="e">
        <f>'विद्य्र्थ्याची माहिती'!#REF!</f>
        <v>#REF!</v>
      </c>
      <c r="D123" s="33" t="e">
        <f>प्र.भाषा!#REF!</f>
        <v>#REF!</v>
      </c>
      <c r="E123" s="33" t="e">
        <f>'व्दि.or संयुक्त भा'!#REF!</f>
        <v>#REF!</v>
      </c>
      <c r="F123" s="33" t="e">
        <f>'तृ. भाषा'!#REF!</f>
        <v>#REF!</v>
      </c>
      <c r="G123" s="33" t="e">
        <f>गणित!#REF!</f>
        <v>#REF!</v>
      </c>
      <c r="H123" s="33" t="e">
        <f>'विज्ञान '!#REF!</f>
        <v>#REF!</v>
      </c>
      <c r="I123" s="44">
        <f>NSQF!R123</f>
        <v>67</v>
      </c>
      <c r="J123" s="33" t="e">
        <f t="shared" si="5"/>
        <v>#REF!</v>
      </c>
      <c r="K123" s="49" t="e">
        <f t="shared" si="6"/>
        <v>#REF!</v>
      </c>
      <c r="L123" s="50" t="e">
        <f>RANK(K123,$K$10:$K$139,0)+COUNTIF($K$10:K123,K123)-1</f>
        <v>#REF!</v>
      </c>
      <c r="M123" s="33" t="e">
        <f>'आ.शा.शिक्षण'!#REF!</f>
        <v>#REF!</v>
      </c>
      <c r="N123" s="33" t="e">
        <f>जलसुरक्षा!#REF!</f>
        <v>#REF!</v>
      </c>
      <c r="O123" s="33" t="e">
        <f>संरक्षणशास्र!#REF!</f>
        <v>#REF!</v>
      </c>
      <c r="P123" s="33">
        <f t="shared" si="9"/>
        <v>0</v>
      </c>
      <c r="Q123" s="42" t="str">
        <f t="shared" si="7"/>
        <v>Pass</v>
      </c>
      <c r="R123" s="52"/>
      <c r="S123" s="7"/>
      <c r="T123" s="7"/>
      <c r="U123" s="7"/>
      <c r="V123" s="7"/>
      <c r="W123" s="7"/>
      <c r="X123" s="7"/>
      <c r="Y123" s="7"/>
      <c r="Z123" s="7"/>
      <c r="AA123" s="7"/>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c r="HO123" s="19"/>
    </row>
    <row r="124" spans="1:223" s="30" customFormat="1" ht="17.45" customHeight="1">
      <c r="A124" s="19" t="e">
        <f t="shared" si="8"/>
        <v>#REF!</v>
      </c>
      <c r="B124" s="24" t="e">
        <f>'विद्य्र्थ्याची माहिती'!#REF!</f>
        <v>#REF!</v>
      </c>
      <c r="C124" s="25" t="e">
        <f>'विद्य्र्थ्याची माहिती'!#REF!</f>
        <v>#REF!</v>
      </c>
      <c r="D124" s="33" t="e">
        <f>प्र.भाषा!#REF!</f>
        <v>#REF!</v>
      </c>
      <c r="E124" s="33" t="e">
        <f>'व्दि.or संयुक्त भा'!#REF!</f>
        <v>#REF!</v>
      </c>
      <c r="F124" s="33" t="e">
        <f>'तृ. भाषा'!#REF!</f>
        <v>#REF!</v>
      </c>
      <c r="G124" s="33" t="e">
        <f>गणित!#REF!</f>
        <v>#REF!</v>
      </c>
      <c r="H124" s="33" t="e">
        <f>'विज्ञान '!#REF!</f>
        <v>#REF!</v>
      </c>
      <c r="I124" s="44">
        <f>NSQF!R124</f>
        <v>67</v>
      </c>
      <c r="J124" s="33" t="e">
        <f t="shared" si="5"/>
        <v>#REF!</v>
      </c>
      <c r="K124" s="49" t="e">
        <f t="shared" si="6"/>
        <v>#REF!</v>
      </c>
      <c r="L124" s="50" t="e">
        <f>RANK(K124,$K$10:$K$139,0)+COUNTIF($K$10:K124,K124)-1</f>
        <v>#REF!</v>
      </c>
      <c r="M124" s="33" t="e">
        <f>'आ.शा.शिक्षण'!#REF!</f>
        <v>#REF!</v>
      </c>
      <c r="N124" s="33" t="e">
        <f>जलसुरक्षा!#REF!</f>
        <v>#REF!</v>
      </c>
      <c r="O124" s="33" t="e">
        <f>संरक्षणशास्र!#REF!</f>
        <v>#REF!</v>
      </c>
      <c r="P124" s="33">
        <f t="shared" si="9"/>
        <v>0</v>
      </c>
      <c r="Q124" s="42" t="str">
        <f t="shared" si="7"/>
        <v>Pass</v>
      </c>
      <c r="R124" s="52"/>
      <c r="S124" s="7"/>
      <c r="T124" s="7"/>
      <c r="U124" s="7"/>
      <c r="V124" s="7"/>
      <c r="W124" s="7"/>
      <c r="X124" s="7"/>
      <c r="Y124" s="7"/>
      <c r="Z124" s="7"/>
      <c r="AA124" s="7"/>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c r="HO124" s="19"/>
    </row>
    <row r="125" spans="1:223" s="30" customFormat="1" ht="17.45" customHeight="1">
      <c r="A125" s="19" t="e">
        <f t="shared" si="8"/>
        <v>#REF!</v>
      </c>
      <c r="B125" s="24" t="e">
        <f>'विद्य्र्थ्याची माहिती'!#REF!</f>
        <v>#REF!</v>
      </c>
      <c r="C125" s="25" t="e">
        <f>'विद्य्र्थ्याची माहिती'!#REF!</f>
        <v>#REF!</v>
      </c>
      <c r="D125" s="33" t="e">
        <f>प्र.भाषा!#REF!</f>
        <v>#REF!</v>
      </c>
      <c r="E125" s="33" t="e">
        <f>'व्दि.or संयुक्त भा'!#REF!</f>
        <v>#REF!</v>
      </c>
      <c r="F125" s="33" t="e">
        <f>'तृ. भाषा'!#REF!</f>
        <v>#REF!</v>
      </c>
      <c r="G125" s="33" t="e">
        <f>गणित!#REF!</f>
        <v>#REF!</v>
      </c>
      <c r="H125" s="33" t="e">
        <f>'विज्ञान '!#REF!</f>
        <v>#REF!</v>
      </c>
      <c r="I125" s="44">
        <f>NSQF!R125</f>
        <v>67</v>
      </c>
      <c r="J125" s="33" t="e">
        <f t="shared" si="5"/>
        <v>#REF!</v>
      </c>
      <c r="K125" s="49" t="e">
        <f t="shared" si="6"/>
        <v>#REF!</v>
      </c>
      <c r="L125" s="50" t="e">
        <f>RANK(K125,$K$10:$K$139,0)+COUNTIF($K$10:K125,K125)-1</f>
        <v>#REF!</v>
      </c>
      <c r="M125" s="33" t="e">
        <f>'आ.शा.शिक्षण'!#REF!</f>
        <v>#REF!</v>
      </c>
      <c r="N125" s="33" t="e">
        <f>जलसुरक्षा!#REF!</f>
        <v>#REF!</v>
      </c>
      <c r="O125" s="33" t="e">
        <f>संरक्षणशास्र!#REF!</f>
        <v>#REF!</v>
      </c>
      <c r="P125" s="33">
        <f t="shared" si="9"/>
        <v>0</v>
      </c>
      <c r="Q125" s="42" t="str">
        <f t="shared" si="7"/>
        <v>Pass</v>
      </c>
      <c r="R125" s="52"/>
      <c r="S125" s="7"/>
      <c r="T125" s="7"/>
      <c r="U125" s="7"/>
      <c r="V125" s="7"/>
      <c r="W125" s="7"/>
      <c r="X125" s="7"/>
      <c r="Y125" s="7"/>
      <c r="Z125" s="7"/>
      <c r="AA125" s="7"/>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c r="HO125" s="19"/>
    </row>
    <row r="126" spans="1:223" s="30" customFormat="1" ht="17.45" customHeight="1">
      <c r="A126" s="19" t="e">
        <f t="shared" si="8"/>
        <v>#REF!</v>
      </c>
      <c r="B126" s="24" t="e">
        <f>'विद्य्र्थ्याची माहिती'!#REF!</f>
        <v>#REF!</v>
      </c>
      <c r="C126" s="25" t="e">
        <f>'विद्य्र्थ्याची माहिती'!#REF!</f>
        <v>#REF!</v>
      </c>
      <c r="D126" s="33" t="e">
        <f>प्र.भाषा!#REF!</f>
        <v>#REF!</v>
      </c>
      <c r="E126" s="33" t="e">
        <f>'व्दि.or संयुक्त भा'!#REF!</f>
        <v>#REF!</v>
      </c>
      <c r="F126" s="33" t="e">
        <f>'तृ. भाषा'!#REF!</f>
        <v>#REF!</v>
      </c>
      <c r="G126" s="33" t="e">
        <f>गणित!#REF!</f>
        <v>#REF!</v>
      </c>
      <c r="H126" s="33" t="e">
        <f>'विज्ञान '!#REF!</f>
        <v>#REF!</v>
      </c>
      <c r="I126" s="44">
        <f>NSQF!R126</f>
        <v>68</v>
      </c>
      <c r="J126" s="33" t="e">
        <f t="shared" si="5"/>
        <v>#REF!</v>
      </c>
      <c r="K126" s="49" t="e">
        <f t="shared" si="6"/>
        <v>#REF!</v>
      </c>
      <c r="L126" s="50" t="e">
        <f>RANK(K126,$K$10:$K$139,0)+COUNTIF($K$10:K126,K126)-1</f>
        <v>#REF!</v>
      </c>
      <c r="M126" s="33" t="e">
        <f>'आ.शा.शिक्षण'!#REF!</f>
        <v>#REF!</v>
      </c>
      <c r="N126" s="33" t="e">
        <f>जलसुरक्षा!#REF!</f>
        <v>#REF!</v>
      </c>
      <c r="O126" s="33" t="e">
        <f>संरक्षणशास्र!#REF!</f>
        <v>#REF!</v>
      </c>
      <c r="P126" s="33">
        <f t="shared" si="9"/>
        <v>0</v>
      </c>
      <c r="Q126" s="42" t="str">
        <f t="shared" si="7"/>
        <v>Pass</v>
      </c>
      <c r="R126" s="52"/>
      <c r="S126" s="7"/>
      <c r="T126" s="7"/>
      <c r="U126" s="7"/>
      <c r="V126" s="7"/>
      <c r="W126" s="7"/>
      <c r="X126" s="7"/>
      <c r="Y126" s="7"/>
      <c r="Z126" s="7"/>
      <c r="AA126" s="7"/>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c r="HO126" s="19"/>
    </row>
    <row r="127" spans="1:223" s="30" customFormat="1" ht="17.45" customHeight="1">
      <c r="A127" s="19" t="e">
        <f t="shared" si="8"/>
        <v>#REF!</v>
      </c>
      <c r="B127" s="24" t="e">
        <f>'विद्य्र्थ्याची माहिती'!#REF!</f>
        <v>#REF!</v>
      </c>
      <c r="C127" s="25" t="e">
        <f>'विद्य्र्थ्याची माहिती'!#REF!</f>
        <v>#REF!</v>
      </c>
      <c r="D127" s="33" t="e">
        <f>प्र.भाषा!#REF!</f>
        <v>#REF!</v>
      </c>
      <c r="E127" s="33" t="e">
        <f>'व्दि.or संयुक्त भा'!#REF!</f>
        <v>#REF!</v>
      </c>
      <c r="F127" s="33" t="e">
        <f>'तृ. भाषा'!#REF!</f>
        <v>#REF!</v>
      </c>
      <c r="G127" s="33" t="e">
        <f>गणित!#REF!</f>
        <v>#REF!</v>
      </c>
      <c r="H127" s="33" t="e">
        <f>'विज्ञान '!#REF!</f>
        <v>#REF!</v>
      </c>
      <c r="I127" s="44">
        <f>NSQF!R127</f>
        <v>68</v>
      </c>
      <c r="J127" s="33" t="e">
        <f t="shared" si="5"/>
        <v>#REF!</v>
      </c>
      <c r="K127" s="49" t="e">
        <f t="shared" si="6"/>
        <v>#REF!</v>
      </c>
      <c r="L127" s="50" t="e">
        <f>RANK(K127,$K$10:$K$139,0)+COUNTIF($K$10:K127,K127)-1</f>
        <v>#REF!</v>
      </c>
      <c r="M127" s="33" t="e">
        <f>'आ.शा.शिक्षण'!#REF!</f>
        <v>#REF!</v>
      </c>
      <c r="N127" s="33" t="e">
        <f>जलसुरक्षा!#REF!</f>
        <v>#REF!</v>
      </c>
      <c r="O127" s="33" t="e">
        <f>संरक्षणशास्र!#REF!</f>
        <v>#REF!</v>
      </c>
      <c r="P127" s="33">
        <f t="shared" si="9"/>
        <v>0</v>
      </c>
      <c r="Q127" s="42" t="str">
        <f t="shared" si="7"/>
        <v>Pass</v>
      </c>
      <c r="R127" s="52"/>
      <c r="S127" s="7"/>
      <c r="T127" s="7"/>
      <c r="U127" s="7"/>
      <c r="V127" s="7"/>
      <c r="W127" s="7"/>
      <c r="X127" s="7"/>
      <c r="Y127" s="7"/>
      <c r="Z127" s="7"/>
      <c r="AA127" s="7"/>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c r="HO127" s="19"/>
    </row>
    <row r="128" spans="1:223" s="30" customFormat="1" ht="17.45" customHeight="1">
      <c r="A128" s="19" t="e">
        <f t="shared" si="8"/>
        <v>#REF!</v>
      </c>
      <c r="B128" s="24" t="e">
        <f>'विद्य्र्थ्याची माहिती'!#REF!</f>
        <v>#REF!</v>
      </c>
      <c r="C128" s="25" t="e">
        <f>'विद्य्र्थ्याची माहिती'!#REF!</f>
        <v>#REF!</v>
      </c>
      <c r="D128" s="33" t="e">
        <f>प्र.भाषा!#REF!</f>
        <v>#REF!</v>
      </c>
      <c r="E128" s="33" t="e">
        <f>'व्दि.or संयुक्त भा'!#REF!</f>
        <v>#REF!</v>
      </c>
      <c r="F128" s="33" t="e">
        <f>'तृ. भाषा'!#REF!</f>
        <v>#REF!</v>
      </c>
      <c r="G128" s="33" t="e">
        <f>गणित!#REF!</f>
        <v>#REF!</v>
      </c>
      <c r="H128" s="33" t="e">
        <f>'विज्ञान '!#REF!</f>
        <v>#REF!</v>
      </c>
      <c r="I128" s="44">
        <f>NSQF!R128</f>
        <v>68</v>
      </c>
      <c r="J128" s="33" t="e">
        <f t="shared" si="5"/>
        <v>#REF!</v>
      </c>
      <c r="K128" s="49" t="e">
        <f t="shared" si="6"/>
        <v>#REF!</v>
      </c>
      <c r="L128" s="50" t="e">
        <f>RANK(K128,$K$10:$K$139,0)+COUNTIF($K$10:K128,K128)-1</f>
        <v>#REF!</v>
      </c>
      <c r="M128" s="33" t="e">
        <f>'आ.शा.शिक्षण'!#REF!</f>
        <v>#REF!</v>
      </c>
      <c r="N128" s="33" t="e">
        <f>जलसुरक्षा!#REF!</f>
        <v>#REF!</v>
      </c>
      <c r="O128" s="33" t="e">
        <f>संरक्षणशास्र!#REF!</f>
        <v>#REF!</v>
      </c>
      <c r="P128" s="33">
        <f t="shared" si="9"/>
        <v>0</v>
      </c>
      <c r="Q128" s="42" t="str">
        <f t="shared" si="7"/>
        <v>Pass</v>
      </c>
      <c r="R128" s="52"/>
      <c r="S128" s="7"/>
      <c r="T128" s="7"/>
      <c r="U128" s="7"/>
      <c r="V128" s="7"/>
      <c r="W128" s="7"/>
      <c r="X128" s="7"/>
      <c r="Y128" s="7"/>
      <c r="Z128" s="7"/>
      <c r="AA128" s="7"/>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c r="HO128" s="19"/>
    </row>
    <row r="129" spans="1:223" s="30" customFormat="1" ht="17.45" customHeight="1">
      <c r="A129" s="19" t="e">
        <f t="shared" si="8"/>
        <v>#REF!</v>
      </c>
      <c r="B129" s="24" t="e">
        <f>'विद्य्र्थ्याची माहिती'!#REF!</f>
        <v>#REF!</v>
      </c>
      <c r="C129" s="25" t="e">
        <f>'विद्य्र्थ्याची माहिती'!#REF!</f>
        <v>#REF!</v>
      </c>
      <c r="D129" s="33" t="e">
        <f>प्र.भाषा!#REF!</f>
        <v>#REF!</v>
      </c>
      <c r="E129" s="33" t="e">
        <f>'व्दि.or संयुक्त भा'!#REF!</f>
        <v>#REF!</v>
      </c>
      <c r="F129" s="33" t="e">
        <f>'तृ. भाषा'!#REF!</f>
        <v>#REF!</v>
      </c>
      <c r="G129" s="33" t="e">
        <f>गणित!#REF!</f>
        <v>#REF!</v>
      </c>
      <c r="H129" s="33" t="e">
        <f>'विज्ञान '!#REF!</f>
        <v>#REF!</v>
      </c>
      <c r="I129" s="44">
        <f>NSQF!R129</f>
        <v>69</v>
      </c>
      <c r="J129" s="33" t="e">
        <f t="shared" si="5"/>
        <v>#REF!</v>
      </c>
      <c r="K129" s="49" t="e">
        <f t="shared" si="6"/>
        <v>#REF!</v>
      </c>
      <c r="L129" s="50" t="e">
        <f>RANK(K129,$K$10:$K$139,0)+COUNTIF($K$10:K129,K129)-1</f>
        <v>#REF!</v>
      </c>
      <c r="M129" s="33" t="e">
        <f>'आ.शा.शिक्षण'!#REF!</f>
        <v>#REF!</v>
      </c>
      <c r="N129" s="33" t="e">
        <f>जलसुरक्षा!#REF!</f>
        <v>#REF!</v>
      </c>
      <c r="O129" s="33" t="e">
        <f>संरक्षणशास्र!#REF!</f>
        <v>#REF!</v>
      </c>
      <c r="P129" s="33">
        <f t="shared" si="9"/>
        <v>0</v>
      </c>
      <c r="Q129" s="42" t="str">
        <f t="shared" si="7"/>
        <v>Pass</v>
      </c>
      <c r="R129" s="52"/>
      <c r="S129" s="7"/>
      <c r="T129" s="7"/>
      <c r="U129" s="7"/>
      <c r="V129" s="7"/>
      <c r="W129" s="7"/>
      <c r="X129" s="7"/>
      <c r="Y129" s="7"/>
      <c r="Z129" s="7"/>
      <c r="AA129" s="7"/>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c r="HO129" s="19"/>
    </row>
    <row r="130" spans="1:223" s="30" customFormat="1" ht="17.45" customHeight="1">
      <c r="A130" s="19" t="e">
        <f t="shared" si="8"/>
        <v>#REF!</v>
      </c>
      <c r="B130" s="24" t="e">
        <f>'विद्य्र्थ्याची माहिती'!#REF!</f>
        <v>#REF!</v>
      </c>
      <c r="C130" s="25" t="e">
        <f>'विद्य्र्थ्याची माहिती'!#REF!</f>
        <v>#REF!</v>
      </c>
      <c r="D130" s="33" t="e">
        <f>प्र.भाषा!#REF!</f>
        <v>#REF!</v>
      </c>
      <c r="E130" s="33" t="e">
        <f>'व्दि.or संयुक्त भा'!#REF!</f>
        <v>#REF!</v>
      </c>
      <c r="F130" s="33" t="e">
        <f>'तृ. भाषा'!#REF!</f>
        <v>#REF!</v>
      </c>
      <c r="G130" s="33" t="e">
        <f>गणित!#REF!</f>
        <v>#REF!</v>
      </c>
      <c r="H130" s="33" t="e">
        <f>'विज्ञान '!#REF!</f>
        <v>#REF!</v>
      </c>
      <c r="I130" s="44">
        <f>NSQF!R130</f>
        <v>69</v>
      </c>
      <c r="J130" s="33" t="e">
        <f t="shared" si="5"/>
        <v>#REF!</v>
      </c>
      <c r="K130" s="49" t="e">
        <f t="shared" si="6"/>
        <v>#REF!</v>
      </c>
      <c r="L130" s="50" t="e">
        <f>RANK(K130,$K$10:$K$139,0)+COUNTIF($K$10:K130,K130)-1</f>
        <v>#REF!</v>
      </c>
      <c r="M130" s="33" t="e">
        <f>'आ.शा.शिक्षण'!#REF!</f>
        <v>#REF!</v>
      </c>
      <c r="N130" s="33" t="e">
        <f>जलसुरक्षा!#REF!</f>
        <v>#REF!</v>
      </c>
      <c r="O130" s="33" t="e">
        <f>संरक्षणशास्र!#REF!</f>
        <v>#REF!</v>
      </c>
      <c r="P130" s="33">
        <f t="shared" si="9"/>
        <v>0</v>
      </c>
      <c r="Q130" s="42" t="str">
        <f t="shared" si="7"/>
        <v>Pass</v>
      </c>
      <c r="R130" s="52"/>
      <c r="S130" s="7"/>
      <c r="T130" s="7"/>
      <c r="U130" s="7"/>
      <c r="V130" s="7"/>
      <c r="W130" s="7"/>
      <c r="X130" s="7"/>
      <c r="Y130" s="7"/>
      <c r="Z130" s="7"/>
      <c r="AA130" s="7"/>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c r="HO130" s="19"/>
    </row>
    <row r="131" spans="1:223" s="30" customFormat="1" ht="17.45" customHeight="1">
      <c r="A131" s="19" t="e">
        <f t="shared" si="8"/>
        <v>#REF!</v>
      </c>
      <c r="B131" s="24" t="e">
        <f>'विद्य्र्थ्याची माहिती'!#REF!</f>
        <v>#REF!</v>
      </c>
      <c r="C131" s="25" t="e">
        <f>'विद्य्र्थ्याची माहिती'!#REF!</f>
        <v>#REF!</v>
      </c>
      <c r="D131" s="33" t="e">
        <f>प्र.भाषा!#REF!</f>
        <v>#REF!</v>
      </c>
      <c r="E131" s="33" t="e">
        <f>'व्दि.or संयुक्त भा'!#REF!</f>
        <v>#REF!</v>
      </c>
      <c r="F131" s="33" t="e">
        <f>'तृ. भाषा'!#REF!</f>
        <v>#REF!</v>
      </c>
      <c r="G131" s="33" t="e">
        <f>गणित!#REF!</f>
        <v>#REF!</v>
      </c>
      <c r="H131" s="33" t="e">
        <f>'विज्ञान '!#REF!</f>
        <v>#REF!</v>
      </c>
      <c r="I131" s="44">
        <f>NSQF!R131</f>
        <v>70</v>
      </c>
      <c r="J131" s="33" t="e">
        <f t="shared" si="5"/>
        <v>#REF!</v>
      </c>
      <c r="K131" s="49" t="e">
        <f t="shared" si="6"/>
        <v>#REF!</v>
      </c>
      <c r="L131" s="50" t="e">
        <f>RANK(K131,$K$10:$K$139,0)+COUNTIF($K$10:K131,K131)-1</f>
        <v>#REF!</v>
      </c>
      <c r="M131" s="33" t="e">
        <f>'आ.शा.शिक्षण'!#REF!</f>
        <v>#REF!</v>
      </c>
      <c r="N131" s="33" t="e">
        <f>जलसुरक्षा!#REF!</f>
        <v>#REF!</v>
      </c>
      <c r="O131" s="33" t="e">
        <f>संरक्षणशास्र!#REF!</f>
        <v>#REF!</v>
      </c>
      <c r="P131" s="33">
        <f t="shared" si="9"/>
        <v>0</v>
      </c>
      <c r="Q131" s="42" t="str">
        <f t="shared" si="7"/>
        <v>Pass</v>
      </c>
      <c r="R131" s="52"/>
      <c r="S131" s="7"/>
      <c r="T131" s="7"/>
      <c r="U131" s="7"/>
      <c r="V131" s="7"/>
      <c r="W131" s="7"/>
      <c r="X131" s="7"/>
      <c r="Y131" s="7"/>
      <c r="Z131" s="7"/>
      <c r="AA131" s="7"/>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c r="HO131" s="19"/>
    </row>
    <row r="132" spans="1:223" s="30" customFormat="1" ht="17.45" customHeight="1">
      <c r="A132" s="19" t="e">
        <f t="shared" si="8"/>
        <v>#REF!</v>
      </c>
      <c r="B132" s="24" t="e">
        <f>'विद्य्र्थ्याची माहिती'!#REF!</f>
        <v>#REF!</v>
      </c>
      <c r="C132" s="25" t="e">
        <f>'विद्य्र्थ्याची माहिती'!#REF!</f>
        <v>#REF!</v>
      </c>
      <c r="D132" s="33" t="e">
        <f>प्र.भाषा!#REF!</f>
        <v>#REF!</v>
      </c>
      <c r="E132" s="33" t="e">
        <f>'व्दि.or संयुक्त भा'!#REF!</f>
        <v>#REF!</v>
      </c>
      <c r="F132" s="33" t="e">
        <f>'तृ. भाषा'!#REF!</f>
        <v>#REF!</v>
      </c>
      <c r="G132" s="33" t="e">
        <f>गणित!#REF!</f>
        <v>#REF!</v>
      </c>
      <c r="H132" s="33" t="e">
        <f>'विज्ञान '!#REF!</f>
        <v>#REF!</v>
      </c>
      <c r="I132" s="44">
        <f>NSQF!R132</f>
        <v>70</v>
      </c>
      <c r="J132" s="33" t="e">
        <f t="shared" si="5"/>
        <v>#REF!</v>
      </c>
      <c r="K132" s="49" t="e">
        <f t="shared" si="6"/>
        <v>#REF!</v>
      </c>
      <c r="L132" s="50" t="e">
        <f>RANK(K132,$K$10:$K$139,0)+COUNTIF($K$10:K132,K132)-1</f>
        <v>#REF!</v>
      </c>
      <c r="M132" s="33" t="e">
        <f>'आ.शा.शिक्षण'!#REF!</f>
        <v>#REF!</v>
      </c>
      <c r="N132" s="33" t="e">
        <f>जलसुरक्षा!#REF!</f>
        <v>#REF!</v>
      </c>
      <c r="O132" s="33" t="e">
        <f>संरक्षणशास्र!#REF!</f>
        <v>#REF!</v>
      </c>
      <c r="P132" s="33">
        <f t="shared" si="9"/>
        <v>0</v>
      </c>
      <c r="Q132" s="42" t="str">
        <f t="shared" si="7"/>
        <v>Pass</v>
      </c>
      <c r="R132" s="52"/>
      <c r="S132" s="7"/>
      <c r="T132" s="7"/>
      <c r="U132" s="7"/>
      <c r="V132" s="7"/>
      <c r="W132" s="7"/>
      <c r="X132" s="7"/>
      <c r="Y132" s="7"/>
      <c r="Z132" s="7"/>
      <c r="AA132" s="7"/>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c r="HO132" s="19"/>
    </row>
    <row r="133" spans="1:223" s="30" customFormat="1" ht="17.45" customHeight="1">
      <c r="A133" s="19" t="e">
        <f t="shared" si="8"/>
        <v>#REF!</v>
      </c>
      <c r="B133" s="24" t="e">
        <f>'विद्य्र्थ्याची माहिती'!#REF!</f>
        <v>#REF!</v>
      </c>
      <c r="C133" s="25" t="e">
        <f>'विद्य्र्थ्याची माहिती'!#REF!</f>
        <v>#REF!</v>
      </c>
      <c r="D133" s="33" t="e">
        <f>प्र.भाषा!#REF!</f>
        <v>#REF!</v>
      </c>
      <c r="E133" s="33" t="e">
        <f>'व्दि.or संयुक्त भा'!#REF!</f>
        <v>#REF!</v>
      </c>
      <c r="F133" s="33" t="e">
        <f>'तृ. भाषा'!#REF!</f>
        <v>#REF!</v>
      </c>
      <c r="G133" s="33" t="e">
        <f>गणित!#REF!</f>
        <v>#REF!</v>
      </c>
      <c r="H133" s="33" t="e">
        <f>'विज्ञान '!#REF!</f>
        <v>#REF!</v>
      </c>
      <c r="I133" s="44">
        <f>NSQF!R133</f>
        <v>70</v>
      </c>
      <c r="J133" s="33" t="e">
        <f t="shared" si="5"/>
        <v>#REF!</v>
      </c>
      <c r="K133" s="49" t="e">
        <f t="shared" si="6"/>
        <v>#REF!</v>
      </c>
      <c r="L133" s="50" t="e">
        <f>RANK(K133,$K$10:$K$139,0)+COUNTIF($K$10:K133,K133)-1</f>
        <v>#REF!</v>
      </c>
      <c r="M133" s="33" t="e">
        <f>'आ.शा.शिक्षण'!#REF!</f>
        <v>#REF!</v>
      </c>
      <c r="N133" s="33" t="e">
        <f>जलसुरक्षा!#REF!</f>
        <v>#REF!</v>
      </c>
      <c r="O133" s="33" t="e">
        <f>संरक्षणशास्र!#REF!</f>
        <v>#REF!</v>
      </c>
      <c r="P133" s="33">
        <f t="shared" si="9"/>
        <v>0</v>
      </c>
      <c r="Q133" s="42" t="str">
        <f t="shared" si="7"/>
        <v>Pass</v>
      </c>
      <c r="R133" s="52"/>
      <c r="S133" s="7"/>
      <c r="T133" s="7"/>
      <c r="U133" s="7"/>
      <c r="V133" s="7"/>
      <c r="W133" s="7"/>
      <c r="X133" s="7"/>
      <c r="Y133" s="7"/>
      <c r="Z133" s="7"/>
      <c r="AA133" s="7"/>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c r="HO133" s="19"/>
    </row>
    <row r="134" spans="1:223" s="30" customFormat="1" ht="17.45" customHeight="1">
      <c r="A134" s="19" t="e">
        <f t="shared" si="8"/>
        <v>#REF!</v>
      </c>
      <c r="B134" s="24" t="e">
        <f>'विद्य्र्थ्याची माहिती'!#REF!</f>
        <v>#REF!</v>
      </c>
      <c r="C134" s="25" t="e">
        <f>'विद्य्र्थ्याची माहिती'!#REF!</f>
        <v>#REF!</v>
      </c>
      <c r="D134" s="33" t="e">
        <f>प्र.भाषा!#REF!</f>
        <v>#REF!</v>
      </c>
      <c r="E134" s="33" t="e">
        <f>'व्दि.or संयुक्त भा'!#REF!</f>
        <v>#REF!</v>
      </c>
      <c r="F134" s="33" t="e">
        <f>'तृ. भाषा'!#REF!</f>
        <v>#REF!</v>
      </c>
      <c r="G134" s="33" t="e">
        <f>गणित!#REF!</f>
        <v>#REF!</v>
      </c>
      <c r="H134" s="33" t="e">
        <f>'विज्ञान '!#REF!</f>
        <v>#REF!</v>
      </c>
      <c r="I134" s="44">
        <f>NSQF!R134</f>
        <v>71</v>
      </c>
      <c r="J134" s="33" t="e">
        <f t="shared" si="5"/>
        <v>#REF!</v>
      </c>
      <c r="K134" s="49" t="e">
        <f t="shared" si="6"/>
        <v>#REF!</v>
      </c>
      <c r="L134" s="50" t="e">
        <f>RANK(K134,$K$10:$K$139,0)+COUNTIF($K$10:K134,K134)-1</f>
        <v>#REF!</v>
      </c>
      <c r="M134" s="33" t="e">
        <f>'आ.शा.शिक्षण'!#REF!</f>
        <v>#REF!</v>
      </c>
      <c r="N134" s="33" t="e">
        <f>जलसुरक्षा!#REF!</f>
        <v>#REF!</v>
      </c>
      <c r="O134" s="33" t="e">
        <f>संरक्षणशास्र!#REF!</f>
        <v>#REF!</v>
      </c>
      <c r="P134" s="33">
        <f t="shared" si="9"/>
        <v>0</v>
      </c>
      <c r="Q134" s="42" t="str">
        <f t="shared" si="7"/>
        <v>Pass</v>
      </c>
      <c r="R134" s="52"/>
      <c r="S134" s="7"/>
      <c r="T134" s="7"/>
      <c r="U134" s="7"/>
      <c r="V134" s="7"/>
      <c r="W134" s="7"/>
      <c r="X134" s="7"/>
      <c r="Y134" s="7"/>
      <c r="Z134" s="7"/>
      <c r="AA134" s="7"/>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c r="HO134" s="19"/>
    </row>
    <row r="135" spans="1:223" s="30" customFormat="1" ht="17.45" customHeight="1">
      <c r="A135" s="19" t="e">
        <f t="shared" si="8"/>
        <v>#REF!</v>
      </c>
      <c r="B135" s="24" t="e">
        <f>'विद्य्र्थ्याची माहिती'!#REF!</f>
        <v>#REF!</v>
      </c>
      <c r="C135" s="25" t="e">
        <f>'विद्य्र्थ्याची माहिती'!#REF!</f>
        <v>#REF!</v>
      </c>
      <c r="D135" s="33" t="e">
        <f>प्र.भाषा!#REF!</f>
        <v>#REF!</v>
      </c>
      <c r="E135" s="33" t="e">
        <f>'व्दि.or संयुक्त भा'!#REF!</f>
        <v>#REF!</v>
      </c>
      <c r="F135" s="33" t="e">
        <f>'तृ. भाषा'!#REF!</f>
        <v>#REF!</v>
      </c>
      <c r="G135" s="33" t="e">
        <f>गणित!#REF!</f>
        <v>#REF!</v>
      </c>
      <c r="H135" s="33" t="e">
        <f>'विज्ञान '!#REF!</f>
        <v>#REF!</v>
      </c>
      <c r="I135" s="44">
        <f>NSQF!R135</f>
        <v>71</v>
      </c>
      <c r="J135" s="33" t="e">
        <f t="shared" si="5"/>
        <v>#REF!</v>
      </c>
      <c r="K135" s="49" t="e">
        <f t="shared" si="6"/>
        <v>#REF!</v>
      </c>
      <c r="L135" s="50" t="e">
        <f>RANK(K135,$K$10:$K$139,0)+COUNTIF($K$10:K135,K135)-1</f>
        <v>#REF!</v>
      </c>
      <c r="M135" s="33" t="e">
        <f>'आ.शा.शिक्षण'!#REF!</f>
        <v>#REF!</v>
      </c>
      <c r="N135" s="33" t="e">
        <f>जलसुरक्षा!#REF!</f>
        <v>#REF!</v>
      </c>
      <c r="O135" s="33" t="e">
        <f>संरक्षणशास्र!#REF!</f>
        <v>#REF!</v>
      </c>
      <c r="P135" s="33">
        <f t="shared" si="9"/>
        <v>0</v>
      </c>
      <c r="Q135" s="42" t="str">
        <f t="shared" si="7"/>
        <v>Pass</v>
      </c>
      <c r="R135" s="52"/>
      <c r="S135" s="7"/>
      <c r="T135" s="7"/>
      <c r="U135" s="7"/>
      <c r="V135" s="7"/>
      <c r="W135" s="7"/>
      <c r="X135" s="7"/>
      <c r="Y135" s="7"/>
      <c r="Z135" s="7"/>
      <c r="AA135" s="7"/>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c r="HO135" s="19"/>
    </row>
    <row r="136" spans="1:223" s="30" customFormat="1" ht="17.45" customHeight="1">
      <c r="A136" s="19" t="e">
        <f t="shared" si="8"/>
        <v>#REF!</v>
      </c>
      <c r="B136" s="24" t="e">
        <f>'विद्य्र्थ्याची माहिती'!#REF!</f>
        <v>#REF!</v>
      </c>
      <c r="C136" s="25" t="e">
        <f>'विद्य्र्थ्याची माहिती'!#REF!</f>
        <v>#REF!</v>
      </c>
      <c r="D136" s="33" t="e">
        <f>प्र.भाषा!#REF!</f>
        <v>#REF!</v>
      </c>
      <c r="E136" s="33" t="e">
        <f>'व्दि.or संयुक्त भा'!#REF!</f>
        <v>#REF!</v>
      </c>
      <c r="F136" s="33" t="e">
        <f>'तृ. भाषा'!#REF!</f>
        <v>#REF!</v>
      </c>
      <c r="G136" s="33" t="e">
        <f>गणित!#REF!</f>
        <v>#REF!</v>
      </c>
      <c r="H136" s="33" t="e">
        <f>'विज्ञान '!#REF!</f>
        <v>#REF!</v>
      </c>
      <c r="I136" s="44">
        <f>NSQF!R136</f>
        <v>71</v>
      </c>
      <c r="J136" s="33" t="e">
        <f t="shared" ref="J136:J139" si="10">SUM(D136:I136)</f>
        <v>#REF!</v>
      </c>
      <c r="K136" s="49" t="e">
        <f t="shared" si="6"/>
        <v>#REF!</v>
      </c>
      <c r="L136" s="50" t="e">
        <f>RANK(K136,$K$10:$K$139,0)+COUNTIF($K$10:K136,K136)-1</f>
        <v>#REF!</v>
      </c>
      <c r="M136" s="33" t="e">
        <f>'आ.शा.शिक्षण'!#REF!</f>
        <v>#REF!</v>
      </c>
      <c r="N136" s="33" t="e">
        <f>जलसुरक्षा!#REF!</f>
        <v>#REF!</v>
      </c>
      <c r="O136" s="33" t="e">
        <f>संरक्षणशास्र!#REF!</f>
        <v>#REF!</v>
      </c>
      <c r="P136" s="33">
        <f t="shared" si="9"/>
        <v>0</v>
      </c>
      <c r="Q136" s="42" t="str">
        <f t="shared" si="7"/>
        <v>Pass</v>
      </c>
      <c r="R136" s="52"/>
      <c r="S136" s="7"/>
      <c r="T136" s="7"/>
      <c r="U136" s="7"/>
      <c r="V136" s="7"/>
      <c r="W136" s="7"/>
      <c r="X136" s="7"/>
      <c r="Y136" s="7"/>
      <c r="Z136" s="7"/>
      <c r="AA136" s="7"/>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c r="GL136" s="19"/>
      <c r="GM136" s="19"/>
      <c r="GN136" s="19"/>
      <c r="GO136" s="19"/>
      <c r="GP136" s="19"/>
      <c r="GQ136" s="19"/>
      <c r="GR136" s="19"/>
      <c r="GS136" s="19"/>
      <c r="GT136" s="19"/>
      <c r="GU136" s="19"/>
      <c r="GV136" s="19"/>
      <c r="GW136" s="19"/>
      <c r="GX136" s="19"/>
      <c r="GY136" s="19"/>
      <c r="GZ136" s="19"/>
      <c r="HA136" s="19"/>
      <c r="HB136" s="19"/>
      <c r="HC136" s="19"/>
      <c r="HD136" s="19"/>
      <c r="HE136" s="19"/>
      <c r="HF136" s="19"/>
      <c r="HG136" s="19"/>
      <c r="HH136" s="19"/>
      <c r="HI136" s="19"/>
      <c r="HJ136" s="19"/>
      <c r="HK136" s="19"/>
      <c r="HL136" s="19"/>
      <c r="HM136" s="19"/>
      <c r="HN136" s="19"/>
      <c r="HO136" s="19"/>
    </row>
    <row r="137" spans="1:223" s="30" customFormat="1" ht="17.45" customHeight="1">
      <c r="A137" s="19" t="e">
        <f t="shared" si="8"/>
        <v>#REF!</v>
      </c>
      <c r="B137" s="24" t="e">
        <f>'विद्य्र्थ्याची माहिती'!#REF!</f>
        <v>#REF!</v>
      </c>
      <c r="C137" s="25" t="e">
        <f>'विद्य्र्थ्याची माहिती'!#REF!</f>
        <v>#REF!</v>
      </c>
      <c r="D137" s="33" t="e">
        <f>प्र.भाषा!#REF!</f>
        <v>#REF!</v>
      </c>
      <c r="E137" s="33" t="e">
        <f>'व्दि.or संयुक्त भा'!#REF!</f>
        <v>#REF!</v>
      </c>
      <c r="F137" s="33" t="e">
        <f>'तृ. भाषा'!#REF!</f>
        <v>#REF!</v>
      </c>
      <c r="G137" s="33" t="e">
        <f>गणित!#REF!</f>
        <v>#REF!</v>
      </c>
      <c r="H137" s="33" t="e">
        <f>'विज्ञान '!#REF!</f>
        <v>#REF!</v>
      </c>
      <c r="I137" s="44">
        <f>NSQF!R137</f>
        <v>72</v>
      </c>
      <c r="J137" s="33" t="e">
        <f t="shared" si="10"/>
        <v>#REF!</v>
      </c>
      <c r="K137" s="49" t="e">
        <f t="shared" ref="K137:K139" si="11">ROUND(J137/6,2)</f>
        <v>#REF!</v>
      </c>
      <c r="L137" s="50" t="e">
        <f>RANK(K137,$K$10:$K$139,0)+COUNTIF($K$10:K137,K137)-1</f>
        <v>#REF!</v>
      </c>
      <c r="M137" s="33" t="e">
        <f>'आ.शा.शिक्षण'!#REF!</f>
        <v>#REF!</v>
      </c>
      <c r="N137" s="33" t="e">
        <f>जलसुरक्षा!#REF!</f>
        <v>#REF!</v>
      </c>
      <c r="O137" s="33" t="e">
        <f>संरक्षणशास्र!#REF!</f>
        <v>#REF!</v>
      </c>
      <c r="P137" s="33">
        <f t="shared" si="9"/>
        <v>0</v>
      </c>
      <c r="Q137" s="42" t="str">
        <f t="shared" si="7"/>
        <v>Pass</v>
      </c>
      <c r="R137" s="52"/>
      <c r="S137" s="7"/>
      <c r="T137" s="7"/>
      <c r="U137" s="7"/>
      <c r="V137" s="7"/>
      <c r="W137" s="7"/>
      <c r="X137" s="7"/>
      <c r="Y137" s="7"/>
      <c r="Z137" s="7"/>
      <c r="AA137" s="7"/>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c r="GL137" s="19"/>
      <c r="GM137" s="19"/>
      <c r="GN137" s="19"/>
      <c r="GO137" s="19"/>
      <c r="GP137" s="19"/>
      <c r="GQ137" s="19"/>
      <c r="GR137" s="19"/>
      <c r="GS137" s="19"/>
      <c r="GT137" s="19"/>
      <c r="GU137" s="19"/>
      <c r="GV137" s="19"/>
      <c r="GW137" s="19"/>
      <c r="GX137" s="19"/>
      <c r="GY137" s="19"/>
      <c r="GZ137" s="19"/>
      <c r="HA137" s="19"/>
      <c r="HB137" s="19"/>
      <c r="HC137" s="19"/>
      <c r="HD137" s="19"/>
      <c r="HE137" s="19"/>
      <c r="HF137" s="19"/>
      <c r="HG137" s="19"/>
      <c r="HH137" s="19"/>
      <c r="HI137" s="19"/>
      <c r="HJ137" s="19"/>
      <c r="HK137" s="19"/>
      <c r="HL137" s="19"/>
      <c r="HM137" s="19"/>
      <c r="HN137" s="19"/>
      <c r="HO137" s="19"/>
    </row>
    <row r="138" spans="1:223" s="30" customFormat="1" ht="17.45" customHeight="1">
      <c r="A138" s="19" t="e">
        <f t="shared" si="8"/>
        <v>#REF!</v>
      </c>
      <c r="B138" s="24" t="e">
        <f>'विद्य्र्थ्याची माहिती'!#REF!</f>
        <v>#REF!</v>
      </c>
      <c r="C138" s="25" t="e">
        <f>'विद्य्र्थ्याची माहिती'!#REF!</f>
        <v>#REF!</v>
      </c>
      <c r="D138" s="33" t="e">
        <f>प्र.भाषा!#REF!</f>
        <v>#REF!</v>
      </c>
      <c r="E138" s="33" t="e">
        <f>'व्दि.or संयुक्त भा'!#REF!</f>
        <v>#REF!</v>
      </c>
      <c r="F138" s="33" t="e">
        <f>'तृ. भाषा'!#REF!</f>
        <v>#REF!</v>
      </c>
      <c r="G138" s="33" t="e">
        <f>गणित!#REF!</f>
        <v>#REF!</v>
      </c>
      <c r="H138" s="33" t="e">
        <f>'विज्ञान '!#REF!</f>
        <v>#REF!</v>
      </c>
      <c r="I138" s="44">
        <f>NSQF!R138</f>
        <v>72</v>
      </c>
      <c r="J138" s="33" t="e">
        <f t="shared" si="10"/>
        <v>#REF!</v>
      </c>
      <c r="K138" s="49" t="e">
        <f t="shared" si="11"/>
        <v>#REF!</v>
      </c>
      <c r="L138" s="50" t="e">
        <f>RANK(K138,$K$10:$K$139,0)+COUNTIF($K$10:K138,K138)-1</f>
        <v>#REF!</v>
      </c>
      <c r="M138" s="33" t="e">
        <f>'आ.शा.शिक्षण'!#REF!</f>
        <v>#REF!</v>
      </c>
      <c r="N138" s="33" t="e">
        <f>जलसुरक्षा!#REF!</f>
        <v>#REF!</v>
      </c>
      <c r="O138" s="33" t="e">
        <f>संरक्षणशास्र!#REF!</f>
        <v>#REF!</v>
      </c>
      <c r="P138" s="33">
        <f t="shared" si="9"/>
        <v>0</v>
      </c>
      <c r="Q138" s="42" t="str">
        <f t="shared" ref="Q138:Q139" si="12">IF(P138=0,"Pass",IF(P138=1,"F1",IF(P138=2,"F2",IF(P138=3,"F3",IF(P138=4,"F4",IF(P138=5,"F5","F6"))))))</f>
        <v>Pass</v>
      </c>
      <c r="R138" s="52"/>
      <c r="S138" s="7"/>
      <c r="T138" s="7"/>
      <c r="U138" s="7"/>
      <c r="V138" s="7"/>
      <c r="W138" s="7"/>
      <c r="X138" s="7"/>
      <c r="Y138" s="7"/>
      <c r="Z138" s="7"/>
      <c r="AA138" s="7"/>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c r="GL138" s="19"/>
      <c r="GM138" s="19"/>
      <c r="GN138" s="19"/>
      <c r="GO138" s="19"/>
      <c r="GP138" s="19"/>
      <c r="GQ138" s="19"/>
      <c r="GR138" s="19"/>
      <c r="GS138" s="19"/>
      <c r="GT138" s="19"/>
      <c r="GU138" s="19"/>
      <c r="GV138" s="19"/>
      <c r="GW138" s="19"/>
      <c r="GX138" s="19"/>
      <c r="GY138" s="19"/>
      <c r="GZ138" s="19"/>
      <c r="HA138" s="19"/>
      <c r="HB138" s="19"/>
      <c r="HC138" s="19"/>
      <c r="HD138" s="19"/>
      <c r="HE138" s="19"/>
      <c r="HF138" s="19"/>
      <c r="HG138" s="19"/>
      <c r="HH138" s="19"/>
      <c r="HI138" s="19"/>
      <c r="HJ138" s="19"/>
      <c r="HK138" s="19"/>
      <c r="HL138" s="19"/>
      <c r="HM138" s="19"/>
      <c r="HN138" s="19"/>
      <c r="HO138" s="19"/>
    </row>
    <row r="139" spans="1:223" s="30" customFormat="1" ht="17.45" customHeight="1">
      <c r="A139" s="19" t="e">
        <f t="shared" ref="A139" si="13">L139</f>
        <v>#REF!</v>
      </c>
      <c r="B139" s="24" t="e">
        <f>'विद्य्र्थ्याची माहिती'!#REF!</f>
        <v>#REF!</v>
      </c>
      <c r="C139" s="25" t="e">
        <f>'विद्य्र्थ्याची माहिती'!#REF!</f>
        <v>#REF!</v>
      </c>
      <c r="D139" s="33" t="e">
        <f>प्र.भाषा!#REF!</f>
        <v>#REF!</v>
      </c>
      <c r="E139" s="33" t="e">
        <f>'व्दि.or संयुक्त भा'!#REF!</f>
        <v>#REF!</v>
      </c>
      <c r="F139" s="33" t="e">
        <f>'तृ. भाषा'!#REF!</f>
        <v>#REF!</v>
      </c>
      <c r="G139" s="33" t="e">
        <f>गणित!#REF!</f>
        <v>#REF!</v>
      </c>
      <c r="H139" s="33" t="e">
        <f>'विज्ञान '!#REF!</f>
        <v>#REF!</v>
      </c>
      <c r="I139" s="44">
        <f>NSQF!R139</f>
        <v>73</v>
      </c>
      <c r="J139" s="33" t="e">
        <f t="shared" si="10"/>
        <v>#REF!</v>
      </c>
      <c r="K139" s="49" t="e">
        <f t="shared" si="11"/>
        <v>#REF!</v>
      </c>
      <c r="L139" s="50" t="e">
        <f>RANK(K139,$K$10:$K$139,0)+COUNTIF($K$10:K139,K139)-1</f>
        <v>#REF!</v>
      </c>
      <c r="M139" s="33" t="e">
        <f>'आ.शा.शिक्षण'!#REF!</f>
        <v>#REF!</v>
      </c>
      <c r="N139" s="33" t="e">
        <f>जलसुरक्षा!#REF!</f>
        <v>#REF!</v>
      </c>
      <c r="O139" s="33" t="e">
        <f>संरक्षणशास्र!#REF!</f>
        <v>#REF!</v>
      </c>
      <c r="P139" s="33">
        <f t="shared" ref="P139" si="14">COUNTIF(D139,"&lt;35")+COUNTIF(E139,"&lt;35")+COUNTIF(F139,"&lt;35")+COUNTIF(G139,"&lt;35")+COUNTIF(H139,"&lt;35")+COUNTIF(I139,"&lt;35")</f>
        <v>0</v>
      </c>
      <c r="Q139" s="42" t="str">
        <f t="shared" si="12"/>
        <v>Pass</v>
      </c>
      <c r="R139" s="52"/>
      <c r="S139" s="7"/>
      <c r="T139" s="7"/>
      <c r="U139" s="7"/>
      <c r="V139" s="7"/>
      <c r="W139" s="7"/>
      <c r="X139" s="7"/>
      <c r="Y139" s="7"/>
      <c r="Z139" s="7"/>
      <c r="AA139" s="7"/>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c r="GL139" s="19"/>
      <c r="GM139" s="19"/>
      <c r="GN139" s="19"/>
      <c r="GO139" s="19"/>
      <c r="GP139" s="19"/>
      <c r="GQ139" s="19"/>
      <c r="GR139" s="19"/>
      <c r="GS139" s="19"/>
      <c r="GT139" s="19"/>
      <c r="GU139" s="19"/>
      <c r="GV139" s="19"/>
      <c r="GW139" s="19"/>
      <c r="GX139" s="19"/>
      <c r="GY139" s="19"/>
      <c r="GZ139" s="19"/>
      <c r="HA139" s="19"/>
      <c r="HB139" s="19"/>
      <c r="HC139" s="19"/>
      <c r="HD139" s="19"/>
      <c r="HE139" s="19"/>
      <c r="HF139" s="19"/>
      <c r="HG139" s="19"/>
      <c r="HH139" s="19"/>
      <c r="HI139" s="19"/>
      <c r="HJ139" s="19"/>
      <c r="HK139" s="19"/>
      <c r="HL139" s="19"/>
      <c r="HM139" s="19"/>
      <c r="HN139" s="19"/>
      <c r="HO139" s="19"/>
    </row>
    <row r="140" spans="1:223" s="7" customFormat="1" ht="17.45" customHeight="1">
      <c r="B140" s="526" t="s">
        <v>145</v>
      </c>
      <c r="C140" s="526"/>
      <c r="D140" s="278" t="e">
        <f>SUM(D10:D139)</f>
        <v>#REF!</v>
      </c>
      <c r="E140" s="278" t="e">
        <f t="shared" ref="E140:Q140" si="15">SUM(E10:E139)</f>
        <v>#REF!</v>
      </c>
      <c r="F140" s="278" t="e">
        <f t="shared" si="15"/>
        <v>#REF!</v>
      </c>
      <c r="G140" s="278" t="e">
        <f t="shared" si="15"/>
        <v>#REF!</v>
      </c>
      <c r="H140" s="278" t="e">
        <f t="shared" si="15"/>
        <v>#REF!</v>
      </c>
      <c r="I140" s="278">
        <f t="shared" si="15"/>
        <v>6494</v>
      </c>
      <c r="J140" s="278" t="e">
        <f t="shared" si="15"/>
        <v>#REF!</v>
      </c>
      <c r="K140" s="278" t="e">
        <f t="shared" si="15"/>
        <v>#REF!</v>
      </c>
      <c r="L140" s="278" t="e">
        <f t="shared" si="15"/>
        <v>#REF!</v>
      </c>
      <c r="M140" s="278" t="e">
        <f t="shared" si="15"/>
        <v>#REF!</v>
      </c>
      <c r="N140" s="278" t="e">
        <f t="shared" si="15"/>
        <v>#REF!</v>
      </c>
      <c r="O140" s="278" t="e">
        <f t="shared" si="15"/>
        <v>#REF!</v>
      </c>
      <c r="P140" s="278">
        <f t="shared" si="15"/>
        <v>315</v>
      </c>
      <c r="Q140" s="278">
        <f t="shared" si="15"/>
        <v>0</v>
      </c>
    </row>
    <row r="141" spans="1:223" s="7" customFormat="1" ht="17.45" customHeight="1"/>
    <row r="142" spans="1:223" s="7" customFormat="1" ht="17.45" customHeight="1">
      <c r="B142" s="433" t="str">
        <f>MASTER!B7</f>
        <v>श्री. ढगे भरत बुधाजी</v>
      </c>
      <c r="C142" s="433"/>
      <c r="J142" s="433" t="str">
        <f>MASTER!B8</f>
        <v>श्री. लेंडे किरण विठ्ठल</v>
      </c>
      <c r="K142" s="433"/>
      <c r="L142" s="433"/>
      <c r="M142" s="433"/>
      <c r="N142" s="433"/>
      <c r="O142" s="433"/>
      <c r="P142" s="433"/>
      <c r="Q142" s="433"/>
    </row>
    <row r="143" spans="1:223" s="7" customFormat="1" ht="17.45" customHeight="1">
      <c r="B143" s="432" t="s">
        <v>44</v>
      </c>
      <c r="C143" s="432"/>
      <c r="D143" s="46"/>
      <c r="E143" s="46"/>
      <c r="F143" s="46"/>
      <c r="G143" s="46"/>
      <c r="H143" s="46"/>
      <c r="I143" s="46"/>
      <c r="J143" s="432" t="s">
        <v>42</v>
      </c>
      <c r="K143" s="432"/>
      <c r="L143" s="432"/>
      <c r="M143" s="432"/>
      <c r="N143" s="432"/>
      <c r="O143" s="432"/>
      <c r="P143" s="432"/>
      <c r="Q143" s="432"/>
    </row>
    <row r="144" spans="1:223" s="7" customFormat="1" ht="17.45" customHeight="1"/>
    <row r="145" spans="2:17" s="7" customFormat="1" ht="17.45" customHeight="1"/>
    <row r="146" spans="2:17" ht="17.45" customHeight="1">
      <c r="B146" s="7"/>
      <c r="C146" s="7"/>
      <c r="D146" s="7"/>
      <c r="E146" s="7"/>
      <c r="F146" s="7"/>
      <c r="G146" s="7"/>
      <c r="H146" s="7"/>
      <c r="I146" s="7"/>
      <c r="J146" s="7"/>
      <c r="K146" s="7"/>
      <c r="L146" s="7"/>
      <c r="M146" s="7"/>
      <c r="N146" s="7"/>
      <c r="O146" s="7"/>
      <c r="P146" s="7"/>
      <c r="Q146" s="7"/>
    </row>
    <row r="147" spans="2:17" ht="17.45" customHeight="1">
      <c r="B147" s="7"/>
      <c r="C147" s="7"/>
      <c r="D147" s="7"/>
      <c r="E147" s="7"/>
      <c r="F147" s="7"/>
      <c r="G147" s="7"/>
      <c r="H147" s="7"/>
      <c r="I147" s="7"/>
      <c r="J147" s="7"/>
      <c r="K147" s="7"/>
      <c r="L147" s="7"/>
      <c r="M147" s="7"/>
      <c r="N147" s="7"/>
      <c r="O147" s="7"/>
      <c r="P147" s="7"/>
      <c r="Q147" s="7"/>
    </row>
    <row r="148" spans="2:17" ht="17.45" customHeight="1">
      <c r="B148" s="7"/>
      <c r="C148" s="7"/>
      <c r="D148" s="7"/>
      <c r="E148" s="7"/>
      <c r="F148" s="7"/>
      <c r="G148" s="7"/>
      <c r="H148" s="7"/>
      <c r="I148" s="7"/>
      <c r="J148" s="7"/>
      <c r="K148" s="7"/>
      <c r="L148" s="7"/>
      <c r="M148" s="7"/>
      <c r="N148" s="7"/>
      <c r="O148" s="7"/>
      <c r="P148" s="7"/>
      <c r="Q148" s="7"/>
    </row>
  </sheetData>
  <sheetProtection algorithmName="SHA-512" hashValue="2r6o+TQSGXo1qhMl5Bt6j+DD/lxdPsffeiIThTqeW0wINU1llgIEq/PreTZjMlb0eyclxD7WacP8XSKv6RBhjA==" saltValue="/2/Xvq2sGp0t8+wPgxTDDA==" spinCount="100000" sheet="1" objects="1" scenarios="1"/>
  <mergeCells count="25">
    <mergeCell ref="B143:C143"/>
    <mergeCell ref="J143:Q143"/>
    <mergeCell ref="N6:N8"/>
    <mergeCell ref="O6:O8"/>
    <mergeCell ref="P6:P8"/>
    <mergeCell ref="Q6:Q8"/>
    <mergeCell ref="B140:C140"/>
    <mergeCell ref="B142:C142"/>
    <mergeCell ref="J142:Q142"/>
    <mergeCell ref="H6:H8"/>
    <mergeCell ref="I6:I8"/>
    <mergeCell ref="J6:J8"/>
    <mergeCell ref="K6:K8"/>
    <mergeCell ref="L6:L8"/>
    <mergeCell ref="M6:M8"/>
    <mergeCell ref="B1:Q2"/>
    <mergeCell ref="D3:Q3"/>
    <mergeCell ref="B4:Q4"/>
    <mergeCell ref="B5:Q5"/>
    <mergeCell ref="B6:B9"/>
    <mergeCell ref="C6:C9"/>
    <mergeCell ref="D6:D8"/>
    <mergeCell ref="E6:E8"/>
    <mergeCell ref="F6:F8"/>
    <mergeCell ref="G6:G8"/>
  </mergeCells>
  <conditionalFormatting sqref="L10:L139">
    <cfRule type="top10" dxfId="1" priority="1" bottom="1" rank="5"/>
    <cfRule type="top10" dxfId="0" priority="2" percent="1" bottom="1" rank="5"/>
  </conditionalFormatting>
  <pageMargins left="0.51181102362204722" right="0.23622047244094491" top="0.23622047244094491" bottom="0.98425196850393704" header="0" footer="0"/>
  <pageSetup paperSize="5"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B0F0"/>
  </sheetPr>
  <dimension ref="B1:G76"/>
  <sheetViews>
    <sheetView view="pageBreakPreview" zoomScale="60" zoomScaleNormal="100" workbookViewId="0">
      <pane xSplit="1" ySplit="4" topLeftCell="B5" activePane="bottomRight" state="frozen"/>
      <selection activeCell="Z22" sqref="Z22"/>
      <selection pane="topRight" activeCell="Z22" sqref="Z22"/>
      <selection pane="bottomLeft" activeCell="Z22" sqref="Z22"/>
      <selection pane="bottomRight" activeCell="Z22" sqref="Z22"/>
    </sheetView>
  </sheetViews>
  <sheetFormatPr defaultRowHeight="16.7" customHeight="1"/>
  <cols>
    <col min="1" max="1" width="2.5703125" style="7" customWidth="1"/>
    <col min="2" max="2" width="5.28515625" style="7" customWidth="1"/>
    <col min="3" max="3" width="34" style="7" customWidth="1"/>
    <col min="4" max="4" width="8.7109375" style="7" customWidth="1"/>
    <col min="5" max="5" width="5.28515625" style="7" customWidth="1"/>
    <col min="6" max="6" width="34" style="7" customWidth="1"/>
    <col min="7" max="7" width="8.7109375" style="7" customWidth="1"/>
    <col min="8" max="16384" width="9.140625" style="7"/>
  </cols>
  <sheetData>
    <row r="1" spans="2:7" ht="16.7" customHeight="1">
      <c r="B1" s="425" t="str">
        <f>MASTER!B4</f>
        <v>आदिवासी उन्नती सेवा मंडळ, राजूर, ता. अकोले जि.अहिल्यानगर संचालित...</v>
      </c>
      <c r="C1" s="425"/>
      <c r="D1" s="425"/>
      <c r="E1" s="425"/>
      <c r="F1" s="425"/>
      <c r="G1" s="425"/>
    </row>
    <row r="2" spans="2:7" ht="16.7" customHeight="1">
      <c r="B2" s="531" t="str">
        <f>MASTER!B5</f>
        <v>अनुदानित माध्यमिक आश्रमशाळा, एकदरे, ता. अकोले जि. अहिल्यानगर</v>
      </c>
      <c r="C2" s="531"/>
      <c r="D2" s="531"/>
      <c r="E2" s="531"/>
      <c r="F2" s="531"/>
      <c r="G2" s="531"/>
    </row>
    <row r="3" spans="2:7" ht="16.7" customHeight="1">
      <c r="B3" s="532" t="s">
        <v>92</v>
      </c>
      <c r="C3" s="532"/>
      <c r="D3" s="532"/>
      <c r="E3" s="532"/>
      <c r="F3" s="532"/>
      <c r="G3" s="532"/>
    </row>
    <row r="4" spans="2:7" ht="16.7" customHeight="1">
      <c r="B4" s="173" t="s">
        <v>122</v>
      </c>
      <c r="C4" s="174" t="str">
        <f>MASTER!B6</f>
        <v>9 वी</v>
      </c>
      <c r="D4" s="174"/>
      <c r="E4" s="533" t="str">
        <f>MASTER!C7</f>
        <v>वर्ग शिक्षक- श्री. ढगे भरत बुधाजी</v>
      </c>
      <c r="F4" s="533"/>
      <c r="G4" s="533"/>
    </row>
    <row r="5" spans="2:7" ht="16.7" customHeight="1">
      <c r="B5" s="175" t="s">
        <v>192</v>
      </c>
      <c r="C5" s="176" t="s">
        <v>28</v>
      </c>
      <c r="D5" s="177" t="s">
        <v>93</v>
      </c>
      <c r="E5" s="175" t="s">
        <v>192</v>
      </c>
      <c r="F5" s="176" t="s">
        <v>28</v>
      </c>
      <c r="G5" s="178" t="s">
        <v>93</v>
      </c>
    </row>
    <row r="6" spans="2:7" ht="16.7" customHeight="1">
      <c r="B6" s="179">
        <v>1</v>
      </c>
      <c r="C6" s="14" t="str">
        <f>'विद्य्र्थ्याची माहिती'!B10</f>
        <v>चि. समीर यशवंत देशमुख सखाराम</v>
      </c>
      <c r="D6" s="13"/>
      <c r="E6" s="179">
        <v>51</v>
      </c>
      <c r="F6" s="14">
        <f>'विद्य्र्थ्याची माहिती'!B50</f>
        <v>0</v>
      </c>
      <c r="G6" s="13"/>
    </row>
    <row r="7" spans="2:7" ht="16.7" customHeight="1">
      <c r="B7" s="179">
        <v>2</v>
      </c>
      <c r="C7" s="14">
        <f>'विद्य्र्थ्याची माहिती'!B11</f>
        <v>0</v>
      </c>
      <c r="D7" s="13"/>
      <c r="E7" s="179">
        <v>52</v>
      </c>
      <c r="F7" s="14">
        <f>'विद्य्र्थ्याची माहिती'!B51</f>
        <v>0</v>
      </c>
      <c r="G7" s="13"/>
    </row>
    <row r="8" spans="2:7" ht="16.7" customHeight="1">
      <c r="B8" s="179">
        <v>3</v>
      </c>
      <c r="C8" s="14">
        <f>'विद्य्र्थ्याची माहिती'!B12</f>
        <v>0</v>
      </c>
      <c r="D8" s="13"/>
      <c r="E8" s="179">
        <v>53</v>
      </c>
      <c r="F8" s="14">
        <f>'विद्य्र्थ्याची माहिती'!B52</f>
        <v>0</v>
      </c>
      <c r="G8" s="13"/>
    </row>
    <row r="9" spans="2:7" ht="16.7" customHeight="1">
      <c r="B9" s="179">
        <v>4</v>
      </c>
      <c r="C9" s="14">
        <f>'विद्य्र्थ्याची माहिती'!B13</f>
        <v>0</v>
      </c>
      <c r="D9" s="13"/>
      <c r="E9" s="179">
        <v>54</v>
      </c>
      <c r="F9" s="14">
        <f>'विद्य्र्थ्याची माहिती'!B53</f>
        <v>0</v>
      </c>
      <c r="G9" s="13"/>
    </row>
    <row r="10" spans="2:7" ht="16.7" customHeight="1">
      <c r="B10" s="179">
        <v>5</v>
      </c>
      <c r="C10" s="14">
        <f>'विद्य्र्थ्याची माहिती'!B14</f>
        <v>0</v>
      </c>
      <c r="D10" s="13"/>
      <c r="E10" s="179">
        <v>55</v>
      </c>
      <c r="F10" s="14">
        <f>'विद्य्र्थ्याची माहिती'!B54</f>
        <v>0</v>
      </c>
      <c r="G10" s="13"/>
    </row>
    <row r="11" spans="2:7" ht="16.7" customHeight="1">
      <c r="B11" s="179">
        <v>6</v>
      </c>
      <c r="C11" s="14">
        <f>'विद्य्र्थ्याची माहिती'!B15</f>
        <v>0</v>
      </c>
      <c r="D11" s="13"/>
      <c r="E11" s="179">
        <v>56</v>
      </c>
      <c r="F11" s="14">
        <f>'विद्य्र्थ्याची माहिती'!B55</f>
        <v>0</v>
      </c>
      <c r="G11" s="13"/>
    </row>
    <row r="12" spans="2:7" ht="16.7" customHeight="1">
      <c r="B12" s="179">
        <v>7</v>
      </c>
      <c r="C12" s="14">
        <f>'विद्य्र्थ्याची माहिती'!B16</f>
        <v>0</v>
      </c>
      <c r="D12" s="13"/>
      <c r="E12" s="179">
        <v>57</v>
      </c>
      <c r="F12" s="14">
        <f>'विद्य्र्थ्याची माहिती'!B56</f>
        <v>0</v>
      </c>
      <c r="G12" s="13"/>
    </row>
    <row r="13" spans="2:7" ht="16.7" customHeight="1">
      <c r="B13" s="179">
        <v>8</v>
      </c>
      <c r="C13" s="14">
        <f>'विद्य्र्थ्याची माहिती'!B17</f>
        <v>0</v>
      </c>
      <c r="D13" s="13"/>
      <c r="E13" s="179">
        <v>58</v>
      </c>
      <c r="F13" s="14">
        <f>'विद्य्र्थ्याची माहिती'!B57</f>
        <v>0</v>
      </c>
      <c r="G13" s="13"/>
    </row>
    <row r="14" spans="2:7" ht="16.7" customHeight="1">
      <c r="B14" s="179">
        <v>9</v>
      </c>
      <c r="C14" s="14">
        <f>'विद्य्र्थ्याची माहिती'!B18</f>
        <v>0</v>
      </c>
      <c r="D14" s="13"/>
      <c r="E14" s="179">
        <v>59</v>
      </c>
      <c r="F14" s="14">
        <f>'विद्य्र्थ्याची माहिती'!B58</f>
        <v>0</v>
      </c>
      <c r="G14" s="13"/>
    </row>
    <row r="15" spans="2:7" ht="16.7" customHeight="1">
      <c r="B15" s="179">
        <v>10</v>
      </c>
      <c r="C15" s="14">
        <f>'विद्य्र्थ्याची माहिती'!B19</f>
        <v>0</v>
      </c>
      <c r="D15" s="13"/>
      <c r="E15" s="179">
        <v>60</v>
      </c>
      <c r="F15" s="14">
        <f>'विद्य्र्थ्याची माहिती'!B59</f>
        <v>0</v>
      </c>
      <c r="G15" s="13"/>
    </row>
    <row r="16" spans="2:7" ht="16.7" customHeight="1">
      <c r="B16" s="179">
        <v>11</v>
      </c>
      <c r="C16" s="14">
        <f>'विद्य्र्थ्याची माहिती'!B20</f>
        <v>0</v>
      </c>
      <c r="D16" s="13"/>
      <c r="E16" s="179">
        <v>61</v>
      </c>
      <c r="F16" s="14">
        <f>'विद्य्र्थ्याची माहिती'!B60</f>
        <v>0</v>
      </c>
      <c r="G16" s="13"/>
    </row>
    <row r="17" spans="2:7" ht="16.7" customHeight="1">
      <c r="B17" s="179">
        <v>12</v>
      </c>
      <c r="C17" s="14">
        <f>'विद्य्र्थ्याची माहिती'!B21</f>
        <v>0</v>
      </c>
      <c r="D17" s="13"/>
      <c r="E17" s="179">
        <v>62</v>
      </c>
      <c r="F17" s="14">
        <f>'विद्य्र्थ्याची माहिती'!B61</f>
        <v>0</v>
      </c>
      <c r="G17" s="13"/>
    </row>
    <row r="18" spans="2:7" ht="16.7" customHeight="1">
      <c r="B18" s="179">
        <v>13</v>
      </c>
      <c r="C18" s="14">
        <f>'विद्य्र्थ्याची माहिती'!B22</f>
        <v>0</v>
      </c>
      <c r="D18" s="13"/>
      <c r="E18" s="179">
        <v>63</v>
      </c>
      <c r="F18" s="14">
        <f>'विद्य्र्थ्याची माहिती'!B62</f>
        <v>0</v>
      </c>
      <c r="G18" s="13"/>
    </row>
    <row r="19" spans="2:7" ht="16.7" customHeight="1">
      <c r="B19" s="179">
        <v>14</v>
      </c>
      <c r="C19" s="14">
        <f>'विद्य्र्थ्याची माहिती'!B23</f>
        <v>0</v>
      </c>
      <c r="D19" s="13"/>
      <c r="E19" s="179">
        <v>64</v>
      </c>
      <c r="F19" s="14">
        <f>'विद्य्र्थ्याची माहिती'!B63</f>
        <v>0</v>
      </c>
      <c r="G19" s="13"/>
    </row>
    <row r="20" spans="2:7" ht="16.7" customHeight="1">
      <c r="B20" s="179">
        <v>15</v>
      </c>
      <c r="C20" s="14">
        <f>'विद्य्र्थ्याची माहिती'!B24</f>
        <v>0</v>
      </c>
      <c r="D20" s="13"/>
      <c r="E20" s="179">
        <v>65</v>
      </c>
      <c r="F20" s="14">
        <f>'विद्य्र्थ्याची माहिती'!B64</f>
        <v>0</v>
      </c>
      <c r="G20" s="13"/>
    </row>
    <row r="21" spans="2:7" ht="16.7" customHeight="1">
      <c r="B21" s="179">
        <v>16</v>
      </c>
      <c r="C21" s="14">
        <f>'विद्य्र्थ्याची माहिती'!B25</f>
        <v>0</v>
      </c>
      <c r="D21" s="13"/>
      <c r="E21" s="179">
        <v>66</v>
      </c>
      <c r="F21" s="14">
        <f>'विद्य्र्थ्याची माहिती'!B65</f>
        <v>0</v>
      </c>
      <c r="G21" s="13"/>
    </row>
    <row r="22" spans="2:7" ht="16.7" customHeight="1">
      <c r="B22" s="179">
        <v>17</v>
      </c>
      <c r="C22" s="14">
        <f>'विद्य्र्थ्याची माहिती'!B26</f>
        <v>0</v>
      </c>
      <c r="D22" s="13"/>
      <c r="E22" s="179">
        <v>67</v>
      </c>
      <c r="F22" s="14">
        <f>'विद्य्र्थ्याची माहिती'!B66</f>
        <v>0</v>
      </c>
      <c r="G22" s="13"/>
    </row>
    <row r="23" spans="2:7" ht="16.7" customHeight="1">
      <c r="B23" s="179">
        <v>18</v>
      </c>
      <c r="C23" s="14">
        <f>'विद्य्र्थ्याची माहिती'!B27</f>
        <v>0</v>
      </c>
      <c r="D23" s="13"/>
      <c r="E23" s="179">
        <v>68</v>
      </c>
      <c r="F23" s="14">
        <f>'विद्य्र्थ्याची माहिती'!B67</f>
        <v>0</v>
      </c>
      <c r="G23" s="13"/>
    </row>
    <row r="24" spans="2:7" ht="16.7" customHeight="1">
      <c r="B24" s="179">
        <v>19</v>
      </c>
      <c r="C24" s="14">
        <f>'विद्य्र्थ्याची माहिती'!B28</f>
        <v>0</v>
      </c>
      <c r="D24" s="13"/>
      <c r="E24" s="179">
        <v>69</v>
      </c>
      <c r="F24" s="14">
        <f>'विद्य्र्थ्याची माहिती'!B68</f>
        <v>0</v>
      </c>
      <c r="G24" s="13"/>
    </row>
    <row r="25" spans="2:7" ht="16.7" customHeight="1">
      <c r="B25" s="179">
        <v>20</v>
      </c>
      <c r="C25" s="14">
        <f>'विद्य्र्थ्याची माहिती'!B29</f>
        <v>0</v>
      </c>
      <c r="D25" s="13"/>
      <c r="E25" s="179">
        <v>70</v>
      </c>
      <c r="F25" s="14">
        <f>'विद्य्र्थ्याची माहिती'!B69</f>
        <v>0</v>
      </c>
      <c r="G25" s="13"/>
    </row>
    <row r="26" spans="2:7" ht="16.7" customHeight="1">
      <c r="B26" s="179">
        <v>21</v>
      </c>
      <c r="C26" s="14">
        <f>'विद्य्र्थ्याची माहिती'!B30</f>
        <v>0</v>
      </c>
      <c r="D26" s="13"/>
      <c r="E26" s="179">
        <v>71</v>
      </c>
      <c r="F26" s="14" t="e">
        <f>'विद्य्र्थ्याची माहिती'!#REF!</f>
        <v>#REF!</v>
      </c>
      <c r="G26" s="13"/>
    </row>
    <row r="27" spans="2:7" ht="16.7" customHeight="1">
      <c r="B27" s="179">
        <v>22</v>
      </c>
      <c r="C27" s="14">
        <f>'विद्य्र्थ्याची माहिती'!B31</f>
        <v>0</v>
      </c>
      <c r="D27" s="13"/>
      <c r="E27" s="179">
        <v>72</v>
      </c>
      <c r="F27" s="14" t="e">
        <f>'विद्य्र्थ्याची माहिती'!#REF!</f>
        <v>#REF!</v>
      </c>
      <c r="G27" s="13"/>
    </row>
    <row r="28" spans="2:7" ht="16.7" customHeight="1">
      <c r="B28" s="179">
        <v>23</v>
      </c>
      <c r="C28" s="14">
        <f>'विद्य्र्थ्याची माहिती'!B32</f>
        <v>0</v>
      </c>
      <c r="D28" s="13"/>
      <c r="E28" s="179">
        <v>73</v>
      </c>
      <c r="F28" s="14" t="e">
        <f>'विद्य्र्थ्याची माहिती'!#REF!</f>
        <v>#REF!</v>
      </c>
      <c r="G28" s="13"/>
    </row>
    <row r="29" spans="2:7" ht="16.7" customHeight="1">
      <c r="B29" s="179">
        <v>24</v>
      </c>
      <c r="C29" s="14">
        <f>'विद्य्र्थ्याची माहिती'!B33</f>
        <v>0</v>
      </c>
      <c r="D29" s="13"/>
      <c r="E29" s="179">
        <v>74</v>
      </c>
      <c r="F29" s="14" t="e">
        <f>'विद्य्र्थ्याची माहिती'!#REF!</f>
        <v>#REF!</v>
      </c>
      <c r="G29" s="13"/>
    </row>
    <row r="30" spans="2:7" ht="16.7" customHeight="1">
      <c r="B30" s="179">
        <v>25</v>
      </c>
      <c r="C30" s="14">
        <f>'विद्य्र्थ्याची माहिती'!B34</f>
        <v>0</v>
      </c>
      <c r="D30" s="13"/>
      <c r="E30" s="179">
        <v>75</v>
      </c>
      <c r="F30" s="14" t="e">
        <f>'विद्य्र्थ्याची माहिती'!#REF!</f>
        <v>#REF!</v>
      </c>
      <c r="G30" s="13"/>
    </row>
    <row r="31" spans="2:7" ht="16.7" customHeight="1">
      <c r="B31" s="179">
        <v>26</v>
      </c>
      <c r="C31" s="14">
        <f>'विद्य्र्थ्याची माहिती'!B35</f>
        <v>0</v>
      </c>
      <c r="D31" s="13"/>
      <c r="E31" s="179">
        <v>76</v>
      </c>
      <c r="F31" s="14" t="e">
        <f>'विद्य्र्थ्याची माहिती'!#REF!</f>
        <v>#REF!</v>
      </c>
      <c r="G31" s="13"/>
    </row>
    <row r="32" spans="2:7" ht="16.7" customHeight="1">
      <c r="B32" s="179">
        <v>27</v>
      </c>
      <c r="C32" s="14">
        <f>'विद्य्र्थ्याची माहिती'!B36</f>
        <v>0</v>
      </c>
      <c r="D32" s="13"/>
      <c r="E32" s="179">
        <v>77</v>
      </c>
      <c r="F32" s="14" t="e">
        <f>'विद्य्र्थ्याची माहिती'!#REF!</f>
        <v>#REF!</v>
      </c>
      <c r="G32" s="13"/>
    </row>
    <row r="33" spans="2:7" ht="16.7" customHeight="1">
      <c r="B33" s="179">
        <v>28</v>
      </c>
      <c r="C33" s="14">
        <f>'विद्य्र्थ्याची माहिती'!B37</f>
        <v>0</v>
      </c>
      <c r="D33" s="13"/>
      <c r="E33" s="179">
        <v>78</v>
      </c>
      <c r="F33" s="14" t="e">
        <f>'विद्य्र्थ्याची माहिती'!#REF!</f>
        <v>#REF!</v>
      </c>
      <c r="G33" s="13"/>
    </row>
    <row r="34" spans="2:7" ht="16.7" customHeight="1">
      <c r="B34" s="179">
        <v>29</v>
      </c>
      <c r="C34" s="14">
        <f>'विद्य्र्थ्याची माहिती'!B38</f>
        <v>0</v>
      </c>
      <c r="D34" s="13"/>
      <c r="E34" s="179">
        <v>79</v>
      </c>
      <c r="F34" s="14" t="e">
        <f>'विद्य्र्थ्याची माहिती'!#REF!</f>
        <v>#REF!</v>
      </c>
      <c r="G34" s="13"/>
    </row>
    <row r="35" spans="2:7" ht="16.7" customHeight="1">
      <c r="B35" s="179">
        <v>30</v>
      </c>
      <c r="C35" s="14">
        <f>'विद्य्र्थ्याची माहिती'!B39</f>
        <v>0</v>
      </c>
      <c r="D35" s="13"/>
      <c r="E35" s="179">
        <v>80</v>
      </c>
      <c r="F35" s="14" t="e">
        <f>'विद्य्र्थ्याची माहिती'!#REF!</f>
        <v>#REF!</v>
      </c>
      <c r="G35" s="13"/>
    </row>
    <row r="36" spans="2:7" ht="16.7" customHeight="1">
      <c r="B36" s="179">
        <v>31</v>
      </c>
      <c r="C36" s="14">
        <f>'विद्य्र्थ्याची माहिती'!B40</f>
        <v>0</v>
      </c>
      <c r="D36" s="13"/>
      <c r="E36" s="179">
        <v>81</v>
      </c>
      <c r="F36" s="14" t="e">
        <f>'विद्य्र्थ्याची माहिती'!#REF!</f>
        <v>#REF!</v>
      </c>
      <c r="G36" s="13"/>
    </row>
    <row r="37" spans="2:7" ht="16.7" customHeight="1">
      <c r="B37" s="179">
        <v>32</v>
      </c>
      <c r="C37" s="14">
        <f>'विद्य्र्थ्याची माहिती'!B41</f>
        <v>0</v>
      </c>
      <c r="D37" s="13"/>
      <c r="E37" s="179">
        <v>82</v>
      </c>
      <c r="F37" s="14" t="e">
        <f>'विद्य्र्थ्याची माहिती'!#REF!</f>
        <v>#REF!</v>
      </c>
      <c r="G37" s="13"/>
    </row>
    <row r="38" spans="2:7" ht="16.7" customHeight="1">
      <c r="B38" s="179">
        <v>33</v>
      </c>
      <c r="C38" s="14">
        <f>'विद्य्र्थ्याची माहिती'!B42</f>
        <v>0</v>
      </c>
      <c r="D38" s="13"/>
      <c r="E38" s="179">
        <v>83</v>
      </c>
      <c r="F38" s="14" t="e">
        <f>'विद्य्र्थ्याची माहिती'!#REF!</f>
        <v>#REF!</v>
      </c>
      <c r="G38" s="13"/>
    </row>
    <row r="39" spans="2:7" ht="16.7" customHeight="1">
      <c r="B39" s="179">
        <v>34</v>
      </c>
      <c r="C39" s="14">
        <f>'विद्य्र्थ्याची माहिती'!B43</f>
        <v>0</v>
      </c>
      <c r="D39" s="13"/>
      <c r="E39" s="179">
        <v>84</v>
      </c>
      <c r="F39" s="14" t="e">
        <f>'विद्य्र्थ्याची माहिती'!#REF!</f>
        <v>#REF!</v>
      </c>
      <c r="G39" s="13"/>
    </row>
    <row r="40" spans="2:7" ht="16.7" customHeight="1">
      <c r="B40" s="179">
        <v>35</v>
      </c>
      <c r="C40" s="14">
        <f>'विद्य्र्थ्याची माहिती'!B44</f>
        <v>0</v>
      </c>
      <c r="D40" s="13"/>
      <c r="E40" s="179">
        <v>85</v>
      </c>
      <c r="F40" s="14" t="e">
        <f>'विद्य्र्थ्याची माहिती'!#REF!</f>
        <v>#REF!</v>
      </c>
      <c r="G40" s="13"/>
    </row>
    <row r="41" spans="2:7" ht="16.7" customHeight="1">
      <c r="B41" s="179">
        <v>36</v>
      </c>
      <c r="C41" s="14">
        <f>'विद्य्र्थ्याची माहिती'!B45</f>
        <v>0</v>
      </c>
      <c r="D41" s="13"/>
      <c r="E41" s="179">
        <v>86</v>
      </c>
      <c r="F41" s="14" t="e">
        <f>'विद्य्र्थ्याची माहिती'!#REF!</f>
        <v>#REF!</v>
      </c>
      <c r="G41" s="13"/>
    </row>
    <row r="42" spans="2:7" ht="16.7" customHeight="1">
      <c r="B42" s="179">
        <v>37</v>
      </c>
      <c r="C42" s="14">
        <f>'विद्य्र्थ्याची माहिती'!B46</f>
        <v>0</v>
      </c>
      <c r="D42" s="13"/>
      <c r="E42" s="179">
        <v>87</v>
      </c>
      <c r="F42" s="14" t="e">
        <f>'विद्य्र्थ्याची माहिती'!#REF!</f>
        <v>#REF!</v>
      </c>
      <c r="G42" s="13"/>
    </row>
    <row r="43" spans="2:7" ht="16.7" customHeight="1">
      <c r="B43" s="179">
        <v>38</v>
      </c>
      <c r="C43" s="14">
        <f>'विद्य्र्थ्याची माहिती'!B47</f>
        <v>0</v>
      </c>
      <c r="D43" s="13"/>
      <c r="E43" s="179">
        <v>88</v>
      </c>
      <c r="F43" s="14" t="e">
        <f>'विद्य्र्थ्याची माहिती'!#REF!</f>
        <v>#REF!</v>
      </c>
      <c r="G43" s="13"/>
    </row>
    <row r="44" spans="2:7" ht="16.7" customHeight="1">
      <c r="B44" s="179">
        <v>39</v>
      </c>
      <c r="C44" s="14">
        <f>'विद्य्र्थ्याची माहिती'!B48</f>
        <v>0</v>
      </c>
      <c r="D44" s="13"/>
      <c r="E44" s="179">
        <v>89</v>
      </c>
      <c r="F44" s="14" t="e">
        <f>'विद्य्र्थ्याची माहिती'!#REF!</f>
        <v>#REF!</v>
      </c>
      <c r="G44" s="13"/>
    </row>
    <row r="45" spans="2:7" ht="16.7" customHeight="1">
      <c r="B45" s="179">
        <v>40</v>
      </c>
      <c r="C45" s="14">
        <f>'विद्य्र्थ्याची माहिती'!B49</f>
        <v>0</v>
      </c>
      <c r="D45" s="13"/>
      <c r="E45" s="179">
        <v>90</v>
      </c>
      <c r="F45" s="14" t="e">
        <f>'विद्य्र्थ्याची माहिती'!#REF!</f>
        <v>#REF!</v>
      </c>
      <c r="G45" s="13"/>
    </row>
    <row r="46" spans="2:7" ht="16.7" customHeight="1">
      <c r="B46" s="179">
        <v>41</v>
      </c>
      <c r="C46" s="14">
        <f>'विद्य्र्थ्याची माहिती'!B40</f>
        <v>0</v>
      </c>
      <c r="D46" s="13"/>
      <c r="E46" s="179">
        <v>91</v>
      </c>
      <c r="F46" s="14" t="e">
        <f>'विद्य्र्थ्याची माहिती'!#REF!</f>
        <v>#REF!</v>
      </c>
      <c r="G46" s="13"/>
    </row>
    <row r="47" spans="2:7" ht="16.7" customHeight="1">
      <c r="B47" s="179">
        <v>42</v>
      </c>
      <c r="C47" s="14">
        <f>'विद्य्र्थ्याची माहिती'!B41</f>
        <v>0</v>
      </c>
      <c r="D47" s="13"/>
      <c r="E47" s="179">
        <v>92</v>
      </c>
      <c r="F47" s="14" t="e">
        <f>'विद्य्र्थ्याची माहिती'!#REF!</f>
        <v>#REF!</v>
      </c>
      <c r="G47" s="13"/>
    </row>
    <row r="48" spans="2:7" ht="16.7" customHeight="1">
      <c r="B48" s="179">
        <v>43</v>
      </c>
      <c r="C48" s="14">
        <f>'विद्य्र्थ्याची माहिती'!B42</f>
        <v>0</v>
      </c>
      <c r="D48" s="13"/>
      <c r="E48" s="179">
        <v>93</v>
      </c>
      <c r="F48" s="14" t="e">
        <f>'विद्य्र्थ्याची माहिती'!#REF!</f>
        <v>#REF!</v>
      </c>
      <c r="G48" s="13"/>
    </row>
    <row r="49" spans="2:7" ht="16.7" customHeight="1">
      <c r="B49" s="179">
        <v>44</v>
      </c>
      <c r="C49" s="14">
        <f>'विद्य्र्थ्याची माहिती'!B43</f>
        <v>0</v>
      </c>
      <c r="D49" s="13"/>
      <c r="E49" s="179">
        <v>94</v>
      </c>
      <c r="F49" s="14" t="e">
        <f>'विद्य्र्थ्याची माहिती'!#REF!</f>
        <v>#REF!</v>
      </c>
      <c r="G49" s="13"/>
    </row>
    <row r="50" spans="2:7" ht="16.7" customHeight="1">
      <c r="B50" s="179">
        <v>45</v>
      </c>
      <c r="C50" s="14">
        <f>'विद्य्र्थ्याची माहिती'!B44</f>
        <v>0</v>
      </c>
      <c r="D50" s="13"/>
      <c r="E50" s="179">
        <v>95</v>
      </c>
      <c r="F50" s="14" t="e">
        <f>'विद्य्र्थ्याची माहिती'!#REF!</f>
        <v>#REF!</v>
      </c>
      <c r="G50" s="13"/>
    </row>
    <row r="51" spans="2:7" ht="16.7" customHeight="1">
      <c r="B51" s="179">
        <v>46</v>
      </c>
      <c r="C51" s="14">
        <f>'विद्य्र्थ्याची माहिती'!B45</f>
        <v>0</v>
      </c>
      <c r="D51" s="13"/>
      <c r="E51" s="179">
        <v>96</v>
      </c>
      <c r="F51" s="14" t="e">
        <f>'विद्य्र्थ्याची माहिती'!#REF!</f>
        <v>#REF!</v>
      </c>
      <c r="G51" s="13"/>
    </row>
    <row r="52" spans="2:7" ht="16.7" customHeight="1">
      <c r="B52" s="179">
        <v>47</v>
      </c>
      <c r="C52" s="14">
        <f>'विद्य्र्थ्याची माहिती'!B46</f>
        <v>0</v>
      </c>
      <c r="D52" s="13"/>
      <c r="E52" s="179">
        <v>97</v>
      </c>
      <c r="F52" s="14" t="e">
        <f>'विद्य्र्थ्याची माहिती'!#REF!</f>
        <v>#REF!</v>
      </c>
      <c r="G52" s="13"/>
    </row>
    <row r="53" spans="2:7" ht="16.7" customHeight="1">
      <c r="B53" s="179">
        <v>48</v>
      </c>
      <c r="C53" s="14">
        <f>'विद्य्र्थ्याची माहिती'!B47</f>
        <v>0</v>
      </c>
      <c r="D53" s="13"/>
      <c r="E53" s="179">
        <v>98</v>
      </c>
      <c r="F53" s="14" t="e">
        <f>'विद्य्र्थ्याची माहिती'!#REF!</f>
        <v>#REF!</v>
      </c>
      <c r="G53" s="13"/>
    </row>
    <row r="54" spans="2:7" ht="16.7" customHeight="1">
      <c r="B54" s="179">
        <v>49</v>
      </c>
      <c r="C54" s="14">
        <f>'विद्य्र्थ्याची माहिती'!B48</f>
        <v>0</v>
      </c>
      <c r="D54" s="13"/>
      <c r="E54" s="179">
        <v>99</v>
      </c>
      <c r="F54" s="14" t="e">
        <f>'विद्य्र्थ्याची माहिती'!#REF!</f>
        <v>#REF!</v>
      </c>
      <c r="G54" s="13"/>
    </row>
    <row r="55" spans="2:7" ht="16.7" customHeight="1">
      <c r="B55" s="179">
        <v>50</v>
      </c>
      <c r="C55" s="14">
        <f>'विद्य्र्थ्याची माहिती'!B49</f>
        <v>0</v>
      </c>
      <c r="D55" s="13"/>
      <c r="E55" s="179">
        <v>100</v>
      </c>
      <c r="F55" s="14" t="e">
        <f>'विद्य्र्थ्याची माहिती'!#REF!</f>
        <v>#REF!</v>
      </c>
      <c r="G55" s="13"/>
    </row>
    <row r="76" spans="2:2" ht="16.7" customHeight="1">
      <c r="B76" s="12"/>
    </row>
  </sheetData>
  <sheetProtection algorithmName="SHA-512" hashValue="EOlqtWqiww2mGTxKY65sucdD2QmzIgFTmMcOOp4EaQ9Ojp8C3sU7D5AEACIJscgqKGWStOSyCDJ+4jCioIjZkw==" saltValue="fJXkqBdwRpFJV2lB3cEH1A==" spinCount="100000" sheet="1" objects="1" scenarios="1"/>
  <mergeCells count="4">
    <mergeCell ref="B1:G1"/>
    <mergeCell ref="B2:G2"/>
    <mergeCell ref="B3:G3"/>
    <mergeCell ref="E4:G4"/>
  </mergeCells>
  <pageMargins left="0.45" right="0.2" top="0.75" bottom="0.75" header="0" footer="0"/>
  <pageSetup paperSize="5"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C00000"/>
  </sheetPr>
  <dimension ref="A1:U125"/>
  <sheetViews>
    <sheetView view="pageBreakPreview" zoomScale="60" workbookViewId="0">
      <pane ySplit="6" topLeftCell="A10" activePane="bottomLeft" state="frozen"/>
      <selection activeCell="Z22" sqref="Z22"/>
      <selection pane="bottomLeft" activeCell="Z22" sqref="Z22"/>
    </sheetView>
  </sheetViews>
  <sheetFormatPr defaultRowHeight="30.95" customHeight="1"/>
  <cols>
    <col min="1" max="1" width="5.42578125" style="7" customWidth="1"/>
    <col min="2" max="2" width="19.7109375" style="7" customWidth="1"/>
    <col min="3" max="12" width="6.140625" style="7" customWidth="1"/>
    <col min="13" max="13" width="9.85546875" style="7" customWidth="1"/>
    <col min="14" max="21" width="9.140625" style="7"/>
    <col min="22" max="31" width="9.140625" style="7" customWidth="1"/>
    <col min="32" max="16384" width="9.140625" style="7"/>
  </cols>
  <sheetData>
    <row r="1" spans="1:19" ht="30.95" customHeight="1">
      <c r="A1" s="534" t="str">
        <f>MASTER!B4</f>
        <v>आदिवासी उन्नती सेवा मंडळ, राजूर, ता. अकोले जि.अहिल्यानगर संचालित...</v>
      </c>
      <c r="B1" s="535"/>
      <c r="C1" s="535"/>
      <c r="D1" s="535"/>
      <c r="E1" s="535"/>
      <c r="F1" s="535"/>
      <c r="G1" s="535"/>
      <c r="H1" s="535"/>
      <c r="I1" s="535"/>
      <c r="J1" s="535"/>
      <c r="K1" s="535"/>
      <c r="L1" s="535"/>
      <c r="M1" s="536"/>
    </row>
    <row r="2" spans="1:19" ht="30.95" customHeight="1">
      <c r="A2" s="537" t="str">
        <f>MASTER!B5</f>
        <v>अनुदानित माध्यमिक आश्रमशाळा, एकदरे, ता. अकोले जि. अहिल्यानगर</v>
      </c>
      <c r="B2" s="538"/>
      <c r="C2" s="538"/>
      <c r="D2" s="538"/>
      <c r="E2" s="538"/>
      <c r="F2" s="538"/>
      <c r="G2" s="538"/>
      <c r="H2" s="538"/>
      <c r="I2" s="538"/>
      <c r="J2" s="538"/>
      <c r="K2" s="538"/>
      <c r="L2" s="538"/>
      <c r="M2" s="539"/>
    </row>
    <row r="3" spans="1:19" ht="30.95" customHeight="1" thickBot="1">
      <c r="A3" s="540"/>
      <c r="B3" s="541"/>
      <c r="C3" s="541"/>
      <c r="D3" s="541"/>
      <c r="E3" s="541"/>
      <c r="F3" s="541"/>
      <c r="G3" s="541"/>
      <c r="H3" s="541"/>
      <c r="I3" s="541"/>
      <c r="J3" s="541"/>
      <c r="K3" s="541"/>
      <c r="L3" s="541"/>
      <c r="M3" s="542"/>
    </row>
    <row r="4" spans="1:19" ht="30.95" customHeight="1">
      <c r="A4" s="543" t="s">
        <v>23</v>
      </c>
      <c r="B4" s="544"/>
      <c r="C4" s="545" t="str">
        <f>VLOOKUP(L4,'विद्य्र्थ्याची माहिती'!A10:G69,2,0)</f>
        <v>चि. समीर यशवंत देशमुख सखाराम</v>
      </c>
      <c r="D4" s="546"/>
      <c r="E4" s="546"/>
      <c r="F4" s="546"/>
      <c r="G4" s="546"/>
      <c r="H4" s="547"/>
      <c r="I4" s="548" t="s">
        <v>191</v>
      </c>
      <c r="J4" s="548"/>
      <c r="K4" s="548"/>
      <c r="L4" s="549">
        <v>1</v>
      </c>
      <c r="M4" s="550"/>
      <c r="S4" s="12"/>
    </row>
    <row r="5" spans="1:19" ht="30.95" customHeight="1">
      <c r="A5" s="551" t="s">
        <v>25</v>
      </c>
      <c r="B5" s="552"/>
      <c r="C5" s="553" t="str">
        <f>VLOOKUP(L4,'विद्य्र्थ्याची माहिती'!A10:G69,3,0)</f>
        <v>श्री. यशवंत रामनाथ देशमुख</v>
      </c>
      <c r="D5" s="554"/>
      <c r="E5" s="554"/>
      <c r="F5" s="554"/>
      <c r="G5" s="554"/>
      <c r="H5" s="555"/>
      <c r="I5" s="556" t="s">
        <v>39</v>
      </c>
      <c r="J5" s="556"/>
      <c r="K5" s="556"/>
      <c r="L5" s="557" t="str">
        <f>MASTER!B6</f>
        <v>9 वी</v>
      </c>
      <c r="M5" s="558"/>
    </row>
    <row r="6" spans="1:19" ht="30.95" customHeight="1">
      <c r="A6" s="551" t="s">
        <v>196</v>
      </c>
      <c r="B6" s="552"/>
      <c r="C6" s="557" t="str">
        <f>VLOOKUP(L4,'विद्य्र्थ्याची माहिती'!A10:G69,4,0)</f>
        <v>मू. बिताका, पो. एकदरे</v>
      </c>
      <c r="D6" s="557"/>
      <c r="E6" s="557"/>
      <c r="F6" s="557"/>
      <c r="G6" s="557"/>
      <c r="H6" s="557"/>
      <c r="I6" s="556" t="s">
        <v>27</v>
      </c>
      <c r="J6" s="556"/>
      <c r="K6" s="556"/>
      <c r="L6" s="559">
        <f>VLOOKUP(L4,'विद्य्र्थ्याची माहिती'!A10:G69,7,0)</f>
        <v>37707</v>
      </c>
      <c r="M6" s="560"/>
    </row>
    <row r="7" spans="1:19" ht="30.95" customHeight="1" thickBot="1">
      <c r="A7" s="561"/>
      <c r="B7" s="562"/>
      <c r="C7" s="563" t="str">
        <f>VLOOKUP(L4,'विद्य्र्थ्याची माहिती'!A10:G69,5,0)</f>
        <v>ता. अकोले, जि. अहिल्यामागर</v>
      </c>
      <c r="D7" s="563"/>
      <c r="E7" s="563"/>
      <c r="F7" s="563"/>
      <c r="G7" s="563"/>
      <c r="H7" s="563"/>
      <c r="I7" s="564" t="s">
        <v>197</v>
      </c>
      <c r="J7" s="564"/>
      <c r="K7" s="564"/>
      <c r="L7" s="563">
        <f>VLOOKUP(L4,'विद्य्र्थ्याची माहिती'!A10:G69,6,0)</f>
        <v>533</v>
      </c>
      <c r="M7" s="565"/>
    </row>
    <row r="8" spans="1:19" ht="30.95" customHeight="1" thickBot="1">
      <c r="A8" s="566" t="s">
        <v>26</v>
      </c>
      <c r="B8" s="567"/>
      <c r="C8" s="570" t="s">
        <v>8</v>
      </c>
      <c r="D8" s="571"/>
      <c r="E8" s="572"/>
      <c r="F8" s="570" t="s">
        <v>52</v>
      </c>
      <c r="G8" s="571"/>
      <c r="H8" s="571"/>
      <c r="I8" s="570" t="s">
        <v>108</v>
      </c>
      <c r="J8" s="571"/>
      <c r="K8" s="571"/>
      <c r="L8" s="571"/>
      <c r="M8" s="572"/>
    </row>
    <row r="9" spans="1:19" ht="30.95" customHeight="1">
      <c r="A9" s="568"/>
      <c r="B9" s="569"/>
      <c r="C9" s="573" t="s">
        <v>104</v>
      </c>
      <c r="D9" s="575" t="s">
        <v>90</v>
      </c>
      <c r="E9" s="578" t="s">
        <v>105</v>
      </c>
      <c r="F9" s="573" t="s">
        <v>120</v>
      </c>
      <c r="G9" s="575" t="s">
        <v>90</v>
      </c>
      <c r="H9" s="578" t="s">
        <v>106</v>
      </c>
      <c r="I9" s="573" t="s">
        <v>107</v>
      </c>
      <c r="J9" s="587" t="s">
        <v>129</v>
      </c>
      <c r="K9" s="575" t="s">
        <v>333</v>
      </c>
      <c r="L9" s="575" t="s">
        <v>35</v>
      </c>
      <c r="M9" s="576" t="s">
        <v>6</v>
      </c>
    </row>
    <row r="10" spans="1:19" ht="30.95" customHeight="1">
      <c r="A10" s="568"/>
      <c r="B10" s="569"/>
      <c r="C10" s="574"/>
      <c r="D10" s="494"/>
      <c r="E10" s="579"/>
      <c r="F10" s="574"/>
      <c r="G10" s="494"/>
      <c r="H10" s="579"/>
      <c r="I10" s="574"/>
      <c r="J10" s="588"/>
      <c r="K10" s="494"/>
      <c r="L10" s="494"/>
      <c r="M10" s="577"/>
    </row>
    <row r="11" spans="1:19" ht="30.95" customHeight="1">
      <c r="A11" s="568"/>
      <c r="B11" s="569"/>
      <c r="C11" s="574"/>
      <c r="D11" s="494"/>
      <c r="E11" s="579"/>
      <c r="F11" s="574"/>
      <c r="G11" s="494"/>
      <c r="H11" s="579"/>
      <c r="I11" s="574"/>
      <c r="J11" s="588"/>
      <c r="K11" s="494"/>
      <c r="L11" s="494"/>
      <c r="M11" s="577"/>
    </row>
    <row r="12" spans="1:19" ht="30.95" customHeight="1" thickBot="1">
      <c r="A12" s="568"/>
      <c r="B12" s="569"/>
      <c r="C12" s="574"/>
      <c r="D12" s="494"/>
      <c r="E12" s="579"/>
      <c r="F12" s="574"/>
      <c r="G12" s="494"/>
      <c r="H12" s="579"/>
      <c r="I12" s="574"/>
      <c r="J12" s="588"/>
      <c r="K12" s="494"/>
      <c r="L12" s="494"/>
      <c r="M12" s="577"/>
    </row>
    <row r="13" spans="1:19" ht="30.95" customHeight="1" thickBot="1">
      <c r="A13" s="580" t="s">
        <v>127</v>
      </c>
      <c r="B13" s="581"/>
      <c r="C13" s="136">
        <v>80</v>
      </c>
      <c r="D13" s="137">
        <v>20</v>
      </c>
      <c r="E13" s="138">
        <v>100</v>
      </c>
      <c r="F13" s="136">
        <v>80</v>
      </c>
      <c r="G13" s="137">
        <v>20</v>
      </c>
      <c r="H13" s="138">
        <v>100</v>
      </c>
      <c r="I13" s="139">
        <v>200</v>
      </c>
      <c r="J13" s="140">
        <v>100</v>
      </c>
      <c r="K13" s="137" t="s">
        <v>332</v>
      </c>
      <c r="L13" s="137"/>
      <c r="M13" s="138">
        <v>100</v>
      </c>
    </row>
    <row r="14" spans="1:19" ht="30.95" customHeight="1" thickBot="1">
      <c r="A14" s="582" t="str">
        <f>MASTER!A15</f>
        <v>मराठी</v>
      </c>
      <c r="B14" s="583"/>
      <c r="C14" s="141">
        <f>VLOOKUP(L4,प्र.भाषा!A10:M69,3,0)</f>
        <v>62</v>
      </c>
      <c r="D14" s="142">
        <f>VLOOKUP(L4,प्र.भाषा!A10:M69,4,0)</f>
        <v>18</v>
      </c>
      <c r="E14" s="143">
        <f>VLOOKUP(L4,प्र.भाषा!A10:M69,5,0)</f>
        <v>80</v>
      </c>
      <c r="F14" s="144">
        <f>VLOOKUP(L4,प्र.भाषा!A10:M69,6,0)</f>
        <v>60</v>
      </c>
      <c r="G14" s="145">
        <f>VLOOKUP(L4,प्र.भाषा!A10:M69,7,0)</f>
        <v>10</v>
      </c>
      <c r="H14" s="146">
        <f>VLOOKUP(L4,प्र.भाषा!A10:M69,8,0)</f>
        <v>70</v>
      </c>
      <c r="I14" s="147">
        <f>VLOOKUP(L4,प्र.भाषा!A10:M69,9,0)</f>
        <v>150</v>
      </c>
      <c r="J14" s="148">
        <f>VLOOKUP(L4,प्र.भाषा!A10:M69,10,0)</f>
        <v>75</v>
      </c>
      <c r="K14" s="584" t="s">
        <v>322</v>
      </c>
      <c r="L14" s="149">
        <f>VLOOKUP(L4,प्र.भाषा!A10:M69,11,0)</f>
        <v>3</v>
      </c>
      <c r="M14" s="150">
        <f>VLOOKUP(L4,प्र.भाषा!A10:M69,12,0)</f>
        <v>78</v>
      </c>
    </row>
    <row r="15" spans="1:19" ht="30.95" customHeight="1" thickBot="1">
      <c r="A15" s="582" t="str">
        <f>MASTER!A16</f>
        <v>हिंदी</v>
      </c>
      <c r="B15" s="583"/>
      <c r="C15" s="147">
        <f>VLOOKUP(L4,'व्दि.or संयुक्त भा'!A10:M69,3,0)</f>
        <v>52</v>
      </c>
      <c r="D15" s="144">
        <f>VLOOKUP(L4,'व्दि.or संयुक्त भा'!A10:M69,4,0)</f>
        <v>20</v>
      </c>
      <c r="E15" s="143">
        <f>VLOOKUP(L4,'व्दि.or संयुक्त भा'!A10:M69,5,0)</f>
        <v>72</v>
      </c>
      <c r="F15" s="144">
        <f>VLOOKUP(L4,'व्दि.or संयुक्त भा'!A10:M69,6,0)</f>
        <v>46</v>
      </c>
      <c r="G15" s="145">
        <f>VLOOKUP(L4,'व्दि.or संयुक्त भा'!A10:M69,7,0)</f>
        <v>17</v>
      </c>
      <c r="H15" s="146">
        <f>VLOOKUP(L4,'व्दि.or संयुक्त भा'!A10:M69,8,0)</f>
        <v>63</v>
      </c>
      <c r="I15" s="147">
        <f>VLOOKUP(L4,'व्दि.or संयुक्त भा'!A10:M69,9,0)</f>
        <v>135</v>
      </c>
      <c r="J15" s="148">
        <f>VLOOKUP(L4,'व्दि.or संयुक्त भा'!A10:M69,10,0)</f>
        <v>68</v>
      </c>
      <c r="K15" s="585"/>
      <c r="L15" s="149">
        <f>VLOOKUP(L4,'व्दि.or संयुक्त भा'!A10:M69,11,0)</f>
        <v>7</v>
      </c>
      <c r="M15" s="150">
        <f>VLOOKUP(L4,'व्दि.or संयुक्त भा'!A10:M69,12,0)</f>
        <v>75</v>
      </c>
    </row>
    <row r="16" spans="1:19" ht="30.95" customHeight="1" thickBot="1">
      <c r="A16" s="582" t="str">
        <f>MASTER!A17</f>
        <v>इंग्रजी</v>
      </c>
      <c r="B16" s="583"/>
      <c r="C16" s="147">
        <f>VLOOKUP(L4,'तृ. भाषा'!A10:M69,3,0)</f>
        <v>51</v>
      </c>
      <c r="D16" s="142">
        <f>VLOOKUP(L4,'तृ. भाषा'!A10:M69,4,0)</f>
        <v>19</v>
      </c>
      <c r="E16" s="151">
        <f>VLOOKUP(L4,'तृ. भाषा'!A10:M69,5,0)</f>
        <v>70</v>
      </c>
      <c r="F16" s="152">
        <f>VLOOKUP(L4,'तृ. भाषा'!A10:M69,6,0)</f>
        <v>53</v>
      </c>
      <c r="G16" s="144">
        <f>VLOOKUP(L4,'तृ. भाषा'!A10:M69,7,0)</f>
        <v>16</v>
      </c>
      <c r="H16" s="146">
        <f>VLOOKUP(L4,'तृ. भाषा'!A10:M69,8,0)</f>
        <v>69</v>
      </c>
      <c r="I16" s="153">
        <f>VLOOKUP(L4,'तृ. भाषा'!A10:M69,9,0)</f>
        <v>139</v>
      </c>
      <c r="J16" s="154">
        <f>VLOOKUP(L4,'तृ. भाषा'!A10:M69,10,0)</f>
        <v>70</v>
      </c>
      <c r="K16" s="586"/>
      <c r="L16" s="149">
        <f>VLOOKUP(L4,'तृ. भाषा'!A10:M69,11,0)</f>
        <v>8</v>
      </c>
      <c r="M16" s="150">
        <f>VLOOKUP(L4,'तृ. भाषा'!A10:M69,12,0)</f>
        <v>78</v>
      </c>
    </row>
    <row r="17" spans="1:21" ht="30.95" customHeight="1">
      <c r="A17" s="606" t="str">
        <f>MASTER!A18</f>
        <v>गणित</v>
      </c>
      <c r="B17" s="193" t="s">
        <v>130</v>
      </c>
      <c r="C17" s="155">
        <f>VLOOKUP(L4,गणित!A10:Q69,3,0)</f>
        <v>25</v>
      </c>
      <c r="D17" s="593"/>
      <c r="E17" s="594"/>
      <c r="F17" s="156">
        <f>VLOOKUP(L4,गणित!A10:Q69,8,0)</f>
        <v>15</v>
      </c>
      <c r="G17" s="593"/>
      <c r="H17" s="597"/>
      <c r="I17" s="599"/>
      <c r="J17" s="600"/>
      <c r="K17" s="584" t="s">
        <v>322</v>
      </c>
      <c r="L17" s="603">
        <f>VLOOKUP(L4,गणित!A10:Q69,15,0)</f>
        <v>14</v>
      </c>
      <c r="M17" s="589">
        <f>VLOOKUP(L4,गणित!A10:Q69,16,0)</f>
        <v>78</v>
      </c>
    </row>
    <row r="18" spans="1:21" ht="30.95" customHeight="1">
      <c r="A18" s="607"/>
      <c r="B18" s="208" t="s">
        <v>131</v>
      </c>
      <c r="C18" s="157">
        <f>VLOOKUP(L4,गणित!A10:Q69,4,0)</f>
        <v>26</v>
      </c>
      <c r="D18" s="595"/>
      <c r="E18" s="596"/>
      <c r="F18" s="209">
        <f>VLOOKUP(L4,गणित!A10:Q69,9,0)</f>
        <v>28</v>
      </c>
      <c r="G18" s="595"/>
      <c r="H18" s="598"/>
      <c r="I18" s="601"/>
      <c r="J18" s="602"/>
      <c r="K18" s="585"/>
      <c r="L18" s="604"/>
      <c r="M18" s="590"/>
    </row>
    <row r="19" spans="1:21" ht="30.95" customHeight="1" thickBot="1">
      <c r="A19" s="608"/>
      <c r="B19" s="158" t="s">
        <v>6</v>
      </c>
      <c r="C19" s="159">
        <f>VLOOKUP(L4,गणित!A10:Q69,5,0)</f>
        <v>51</v>
      </c>
      <c r="D19" s="160">
        <f>VLOOKUP(L4,गणित!A10:Q69,6,0)</f>
        <v>18</v>
      </c>
      <c r="E19" s="161">
        <f>VLOOKUP(L4,गणित!A10:Q69,7,0)</f>
        <v>69</v>
      </c>
      <c r="F19" s="162">
        <f>VLOOKUP(L4,गणित!A10:Q69,10,0)</f>
        <v>43</v>
      </c>
      <c r="G19" s="163">
        <f>VLOOKUP(L4,गणित!A10:Q69,11,0)</f>
        <v>15</v>
      </c>
      <c r="H19" s="158">
        <f>VLOOKUP(L4,गणित!A10:Q69,12,0)</f>
        <v>58</v>
      </c>
      <c r="I19" s="164">
        <f>VLOOKUP(L4,गणित!A10:Q69,13,0)</f>
        <v>127</v>
      </c>
      <c r="J19" s="158">
        <f>VLOOKUP(L4,गणित!A10:Q69,14,0)</f>
        <v>64</v>
      </c>
      <c r="K19" s="585"/>
      <c r="L19" s="605"/>
      <c r="M19" s="591"/>
    </row>
    <row r="20" spans="1:21" ht="30.95" customHeight="1">
      <c r="A20" s="592" t="str">
        <f>MASTER!A19</f>
        <v>विज्ञान</v>
      </c>
      <c r="B20" s="194" t="s">
        <v>132</v>
      </c>
      <c r="C20" s="155">
        <f>VLOOKUP(L4,'विज्ञान '!A10:Q69,3,0)</f>
        <v>16</v>
      </c>
      <c r="D20" s="593"/>
      <c r="E20" s="594"/>
      <c r="F20" s="156">
        <f>VLOOKUP(L4,'विज्ञान '!A10:Q69,8,0)</f>
        <v>20</v>
      </c>
      <c r="G20" s="593"/>
      <c r="H20" s="597"/>
      <c r="I20" s="599"/>
      <c r="J20" s="600"/>
      <c r="K20" s="585"/>
      <c r="L20" s="603">
        <f>VLOOKUP(L4,'विज्ञान '!A10:Q69,15,0)</f>
        <v>5</v>
      </c>
      <c r="M20" s="589">
        <f>VLOOKUP(L4,'विज्ञान '!A10:Q69,16,0)</f>
        <v>52</v>
      </c>
    </row>
    <row r="21" spans="1:21" ht="30.95" customHeight="1">
      <c r="A21" s="592"/>
      <c r="B21" s="208" t="s">
        <v>133</v>
      </c>
      <c r="C21" s="157">
        <f>VLOOKUP(L4,'विज्ञान '!A10:Q69,4,0)</f>
        <v>19</v>
      </c>
      <c r="D21" s="595"/>
      <c r="E21" s="596"/>
      <c r="F21" s="209">
        <f>VLOOKUP(L4,'विज्ञान '!A10:Q69,9,0)</f>
        <v>13</v>
      </c>
      <c r="G21" s="595"/>
      <c r="H21" s="598"/>
      <c r="I21" s="601"/>
      <c r="J21" s="602"/>
      <c r="K21" s="585"/>
      <c r="L21" s="604"/>
      <c r="M21" s="590"/>
    </row>
    <row r="22" spans="1:21" ht="30.95" customHeight="1" thickBot="1">
      <c r="A22" s="592"/>
      <c r="B22" s="158" t="s">
        <v>6</v>
      </c>
      <c r="C22" s="159">
        <f>VLOOKUP(L4,'विज्ञान '!A10:Q69,5,0)</f>
        <v>35</v>
      </c>
      <c r="D22" s="160">
        <f>VLOOKUP(L4,'विज्ञान '!A10:Q69,6,0)</f>
        <v>9</v>
      </c>
      <c r="E22" s="161">
        <f>VLOOKUP(L4,'विज्ञान '!A10:Q69,7,0)</f>
        <v>44</v>
      </c>
      <c r="F22" s="165">
        <f>VLOOKUP(L4,'विज्ञान '!A10:Q69,10,0)</f>
        <v>33</v>
      </c>
      <c r="G22" s="160">
        <f>VLOOKUP(L4,'विज्ञान '!A10:Q69,11,0)</f>
        <v>16</v>
      </c>
      <c r="H22" s="166">
        <f>VLOOKUP(L4,'विज्ञान '!A10:Q69,12,0)</f>
        <v>49</v>
      </c>
      <c r="I22" s="164">
        <f>VLOOKUP(L4,'विज्ञान '!A10:Q69,13,0)</f>
        <v>93</v>
      </c>
      <c r="J22" s="167">
        <f>VLOOKUP(L4,'विज्ञान '!A10:Q69,14,0)</f>
        <v>47</v>
      </c>
      <c r="K22" s="586"/>
      <c r="L22" s="605"/>
      <c r="M22" s="591"/>
    </row>
    <row r="23" spans="1:21" ht="30.95" customHeight="1" thickBot="1">
      <c r="A23" s="582" t="str">
        <f>MASTER!A24</f>
        <v>NSQF</v>
      </c>
      <c r="B23" s="583"/>
      <c r="C23" s="141">
        <f>VLOOKUP(L4,NSQF!A10:S139,4,0)</f>
        <v>15</v>
      </c>
      <c r="D23" s="142">
        <f>VLOOKUP(L4,NSQF!A10:S139,7,0)</f>
        <v>35</v>
      </c>
      <c r="E23" s="143">
        <f>VLOOKUP(L4,NSQF!A10:S139,8,0)</f>
        <v>50</v>
      </c>
      <c r="F23" s="144">
        <f>VLOOKUP(L4,NSQF!A10:S139,10,0)</f>
        <v>30</v>
      </c>
      <c r="G23" s="145">
        <f>VLOOKUP(L4,NSQF!A10:S139,13,0)</f>
        <v>70</v>
      </c>
      <c r="H23" s="146">
        <f>VLOOKUP(L4,NSQF!A10:S139,14,0)</f>
        <v>100</v>
      </c>
      <c r="I23" s="147">
        <f>VLOOKUP(L4,NSQF!A10:S139,15,0)</f>
        <v>150</v>
      </c>
      <c r="J23" s="148">
        <f>VLOOKUP(L4,NSQF!A10:S139,16,0)</f>
        <v>75</v>
      </c>
      <c r="K23" s="308"/>
      <c r="L23" s="242">
        <f>VLOOKUP(L4,NSQF!A10:S139,17,0)</f>
        <v>10</v>
      </c>
      <c r="M23" s="309">
        <f>VLOOKUP(L4,NSQF!A10:S139,18,0)</f>
        <v>85</v>
      </c>
    </row>
    <row r="24" spans="1:21" ht="30.95" customHeight="1">
      <c r="A24" s="609" t="s">
        <v>195</v>
      </c>
      <c r="B24" s="610"/>
      <c r="C24" s="611" t="s">
        <v>8</v>
      </c>
      <c r="D24" s="612"/>
      <c r="E24" s="169">
        <f>VLOOKUP(L4,'प्रथम सत्र परीक्षा NSQF-SS'!A10:P139,9,0)</f>
        <v>385</v>
      </c>
      <c r="F24" s="615" t="s">
        <v>52</v>
      </c>
      <c r="G24" s="612"/>
      <c r="H24" s="169">
        <f>VLOOKUP(L4,'व्दितीय सत्र नि पत्रक NSQF-SS'!A10:P139,9,0)</f>
        <v>409</v>
      </c>
      <c r="I24" s="611" t="s">
        <v>108</v>
      </c>
      <c r="J24" s="615"/>
      <c r="K24" s="615"/>
      <c r="L24" s="612"/>
      <c r="M24" s="150">
        <f>VLOOKUP(L4,'वार्षिक निकाल पत्रक NSQF-SS'!B10:Q139,9,0)</f>
        <v>446</v>
      </c>
    </row>
    <row r="25" spans="1:21" ht="30.95" customHeight="1" thickBot="1">
      <c r="A25" s="617" t="s">
        <v>16</v>
      </c>
      <c r="B25" s="618"/>
      <c r="C25" s="613"/>
      <c r="D25" s="614"/>
      <c r="E25" s="184">
        <f>VLOOKUP(L4,'प्रथम सत्र परीक्षा NSQF-SS'!A10:P139,10,0)</f>
        <v>64.17</v>
      </c>
      <c r="F25" s="616"/>
      <c r="G25" s="614"/>
      <c r="H25" s="184">
        <f>VLOOKUP(L4,'व्दितीय सत्र नि पत्रक NSQF-SS'!A10:P139,10,0)</f>
        <v>68.17</v>
      </c>
      <c r="I25" s="613"/>
      <c r="J25" s="616"/>
      <c r="K25" s="616"/>
      <c r="L25" s="614"/>
      <c r="M25" s="170">
        <f>VLOOKUP(L4,'वार्षिक निकाल पत्रक NSQF-SS'!B10:Q139,10,0)</f>
        <v>74.33</v>
      </c>
    </row>
    <row r="26" spans="1:21" ht="30.95" customHeight="1" thickBot="1">
      <c r="A26" s="627" t="s">
        <v>126</v>
      </c>
      <c r="B26" s="628"/>
      <c r="C26" s="633" t="s">
        <v>76</v>
      </c>
      <c r="D26" s="634"/>
      <c r="E26" s="634"/>
      <c r="F26" s="634"/>
      <c r="G26" s="634"/>
      <c r="H26" s="634"/>
      <c r="I26" s="634"/>
      <c r="J26" s="634"/>
      <c r="K26" s="634"/>
      <c r="L26" s="635"/>
      <c r="M26" s="171" t="str">
        <f>VLOOKUP(L4,'आ.शा.शिक्षण'!A10:P69,16,0)</f>
        <v>A</v>
      </c>
    </row>
    <row r="27" spans="1:21" ht="30.95" customHeight="1" thickBot="1">
      <c r="A27" s="629"/>
      <c r="B27" s="630"/>
      <c r="C27" s="633" t="s">
        <v>302</v>
      </c>
      <c r="D27" s="634"/>
      <c r="E27" s="634"/>
      <c r="F27" s="634"/>
      <c r="G27" s="634"/>
      <c r="H27" s="634"/>
      <c r="I27" s="634"/>
      <c r="J27" s="634"/>
      <c r="K27" s="634"/>
      <c r="L27" s="635"/>
      <c r="M27" s="171" t="str">
        <f>VLOOKUP(L4,जलसुरक्षा!A10:T69,20,0)</f>
        <v>A</v>
      </c>
    </row>
    <row r="28" spans="1:21" ht="30.95" customHeight="1" thickBot="1">
      <c r="A28" s="631"/>
      <c r="B28" s="632"/>
      <c r="C28" s="636" t="str">
        <f>MASTER!A23</f>
        <v>स्काऊट गाईड</v>
      </c>
      <c r="D28" s="637"/>
      <c r="E28" s="637"/>
      <c r="F28" s="637"/>
      <c r="G28" s="637"/>
      <c r="H28" s="637"/>
      <c r="I28" s="637"/>
      <c r="J28" s="637"/>
      <c r="K28" s="637"/>
      <c r="L28" s="638"/>
      <c r="M28" s="171" t="str">
        <f>VLOOKUP(L4,संरक्षणशास्र!A10:K69,11,0)</f>
        <v>A</v>
      </c>
      <c r="U28" s="172"/>
    </row>
    <row r="29" spans="1:21" ht="30.95" customHeight="1">
      <c r="A29" s="639" t="s">
        <v>45</v>
      </c>
      <c r="B29" s="640"/>
      <c r="C29" s="641" t="e">
        <f>VLOOKUP(L4,'वार्षिक निकाल पत्रक NSQF-SS'!B10:Q139,11,0)</f>
        <v>#REF!</v>
      </c>
      <c r="D29" s="642"/>
      <c r="E29" s="643"/>
      <c r="F29" s="643"/>
      <c r="G29" s="644" t="s">
        <v>41</v>
      </c>
      <c r="H29" s="644"/>
      <c r="I29" s="645" t="str">
        <f>VLOOKUP(L4,'वार्षिक निकाल पत्रक NSQF-SS'!B10:Q139,16,0)</f>
        <v>Pass</v>
      </c>
      <c r="J29" s="645"/>
      <c r="K29" s="645"/>
      <c r="L29" s="645"/>
      <c r="M29" s="646"/>
    </row>
    <row r="30" spans="1:21" ht="30.95" customHeight="1" thickBot="1">
      <c r="A30" s="624" t="s">
        <v>128</v>
      </c>
      <c r="B30" s="625"/>
      <c r="C30" s="625"/>
      <c r="D30" s="625"/>
      <c r="E30" s="625"/>
      <c r="F30" s="625"/>
      <c r="G30" s="625"/>
      <c r="H30" s="625"/>
      <c r="I30" s="625"/>
      <c r="J30" s="625"/>
      <c r="K30" s="625"/>
      <c r="L30" s="625"/>
      <c r="M30" s="626"/>
    </row>
    <row r="125" spans="1:1" ht="30.95" customHeight="1">
      <c r="A125" s="96"/>
    </row>
  </sheetData>
  <sheetProtection algorithmName="SHA-512" hashValue="h/P4RZUSoA1WH16p3dA/7UpQez1gjwpWI84TqkJ6oMCCccft0GCO0zUTKq799vYMmtGRyx/z9TqX6rySXLqRPA==" saltValue="CrzzWf+KxNc4sX1/jDqBmQ==" spinCount="100000" sheet="1" objects="1" scenarios="1"/>
  <mergeCells count="66">
    <mergeCell ref="A30:M30"/>
    <mergeCell ref="A23:B23"/>
    <mergeCell ref="A26:B28"/>
    <mergeCell ref="C26:L26"/>
    <mergeCell ref="C27:L27"/>
    <mergeCell ref="C28:L28"/>
    <mergeCell ref="A29:B29"/>
    <mergeCell ref="C29:F29"/>
    <mergeCell ref="G29:H29"/>
    <mergeCell ref="I29:M29"/>
    <mergeCell ref="A24:B24"/>
    <mergeCell ref="C24:D25"/>
    <mergeCell ref="F24:G25"/>
    <mergeCell ref="I24:L25"/>
    <mergeCell ref="A25:B25"/>
    <mergeCell ref="H9:H12"/>
    <mergeCell ref="I9:I12"/>
    <mergeCell ref="J9:J12"/>
    <mergeCell ref="M17:M19"/>
    <mergeCell ref="A20:A22"/>
    <mergeCell ref="D20:E21"/>
    <mergeCell ref="G20:H21"/>
    <mergeCell ref="I20:J21"/>
    <mergeCell ref="L20:L22"/>
    <mergeCell ref="M20:M22"/>
    <mergeCell ref="A17:A19"/>
    <mergeCell ref="D17:E18"/>
    <mergeCell ref="G17:H18"/>
    <mergeCell ref="I17:J18"/>
    <mergeCell ref="K17:K22"/>
    <mergeCell ref="L17:L19"/>
    <mergeCell ref="A13:B13"/>
    <mergeCell ref="A14:B14"/>
    <mergeCell ref="K14:K16"/>
    <mergeCell ref="A15:B15"/>
    <mergeCell ref="A16:B16"/>
    <mergeCell ref="A7:B7"/>
    <mergeCell ref="C7:H7"/>
    <mergeCell ref="I7:K7"/>
    <mergeCell ref="L7:M7"/>
    <mergeCell ref="A8:B12"/>
    <mergeCell ref="C8:E8"/>
    <mergeCell ref="F8:H8"/>
    <mergeCell ref="I8:M8"/>
    <mergeCell ref="C9:C12"/>
    <mergeCell ref="D9:D12"/>
    <mergeCell ref="K9:K12"/>
    <mergeCell ref="L9:L12"/>
    <mergeCell ref="M9:M12"/>
    <mergeCell ref="E9:E12"/>
    <mergeCell ref="F9:F12"/>
    <mergeCell ref="G9:G12"/>
    <mergeCell ref="A5:B5"/>
    <mergeCell ref="C5:H5"/>
    <mergeCell ref="I5:K5"/>
    <mergeCell ref="L5:M5"/>
    <mergeCell ref="A6:B6"/>
    <mergeCell ref="C6:H6"/>
    <mergeCell ref="I6:K6"/>
    <mergeCell ref="L6:M6"/>
    <mergeCell ref="A1:M1"/>
    <mergeCell ref="A2:M3"/>
    <mergeCell ref="A4:B4"/>
    <mergeCell ref="C4:H4"/>
    <mergeCell ref="I4:K4"/>
    <mergeCell ref="L4:M4"/>
  </mergeCells>
  <pageMargins left="0.5" right="0.5" top="0.5" bottom="1" header="0" footer="0"/>
  <pageSetup paperSize="5" scale="99" orientation="portrait" r:id="rId1"/>
  <rowBreaks count="1" manualBreakCount="1">
    <brk id="30" max="12"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C00000"/>
  </sheetPr>
  <dimension ref="A1:W198"/>
  <sheetViews>
    <sheetView view="pageBreakPreview" zoomScale="60" zoomScaleNormal="100" workbookViewId="0">
      <pane ySplit="8" topLeftCell="A9" activePane="bottomLeft" state="frozen"/>
      <selection activeCell="Z22" sqref="Z22"/>
      <selection pane="bottomLeft" activeCell="Z22" sqref="Z22"/>
    </sheetView>
  </sheetViews>
  <sheetFormatPr defaultRowHeight="20.100000000000001" customHeight="1"/>
  <cols>
    <col min="1" max="2" width="4" style="300" customWidth="1"/>
    <col min="3" max="3" width="3" style="300" customWidth="1"/>
    <col min="4" max="4" width="9.7109375" style="300" customWidth="1"/>
    <col min="5" max="5" width="4.42578125" style="301" customWidth="1"/>
    <col min="6" max="13" width="5.42578125" style="300" customWidth="1"/>
    <col min="14" max="15" width="5.42578125" style="243" customWidth="1"/>
    <col min="16" max="19" width="6" style="243" customWidth="1"/>
    <col min="20" max="16384" width="9.140625" style="243"/>
  </cols>
  <sheetData>
    <row r="1" spans="1:23" ht="20.100000000000001" customHeight="1">
      <c r="A1" s="683" t="str">
        <f>MASTER!B4</f>
        <v>आदिवासी उन्नती सेवा मंडळ, राजूर, ता. अकोले जि.अहिल्यानगर संचालित...</v>
      </c>
      <c r="B1" s="684"/>
      <c r="C1" s="684"/>
      <c r="D1" s="684"/>
      <c r="E1" s="684"/>
      <c r="F1" s="684"/>
      <c r="G1" s="684"/>
      <c r="H1" s="684"/>
      <c r="I1" s="684"/>
      <c r="J1" s="684"/>
      <c r="K1" s="684"/>
      <c r="L1" s="684"/>
      <c r="M1" s="684"/>
      <c r="N1" s="684"/>
      <c r="O1" s="684"/>
      <c r="P1" s="684"/>
      <c r="Q1" s="684"/>
      <c r="R1" s="684"/>
      <c r="S1" s="685"/>
    </row>
    <row r="2" spans="1:23" ht="20.100000000000001" customHeight="1">
      <c r="A2" s="686" t="str">
        <f>MASTER!B5</f>
        <v>अनुदानित माध्यमिक आश्रमशाळा, एकदरे, ता. अकोले जि. अहिल्यानगर</v>
      </c>
      <c r="B2" s="687"/>
      <c r="C2" s="687"/>
      <c r="D2" s="687"/>
      <c r="E2" s="687"/>
      <c r="F2" s="687"/>
      <c r="G2" s="687"/>
      <c r="H2" s="687"/>
      <c r="I2" s="687"/>
      <c r="J2" s="687"/>
      <c r="K2" s="687"/>
      <c r="L2" s="687"/>
      <c r="M2" s="687"/>
      <c r="N2" s="687"/>
      <c r="O2" s="687"/>
      <c r="P2" s="687"/>
      <c r="Q2" s="687"/>
      <c r="R2" s="687"/>
      <c r="S2" s="688"/>
    </row>
    <row r="3" spans="1:23" ht="20.100000000000001" customHeight="1" thickBot="1">
      <c r="A3" s="689"/>
      <c r="B3" s="690"/>
      <c r="C3" s="690"/>
      <c r="D3" s="690"/>
      <c r="E3" s="690"/>
      <c r="F3" s="690"/>
      <c r="G3" s="690"/>
      <c r="H3" s="690"/>
      <c r="I3" s="690"/>
      <c r="J3" s="690"/>
      <c r="K3" s="690"/>
      <c r="L3" s="690"/>
      <c r="M3" s="690"/>
      <c r="N3" s="690"/>
      <c r="O3" s="690"/>
      <c r="P3" s="690"/>
      <c r="Q3" s="690"/>
      <c r="R3" s="690"/>
      <c r="S3" s="691"/>
    </row>
    <row r="4" spans="1:23" ht="20.100000000000001" customHeight="1" thickBot="1">
      <c r="A4" s="692" t="str">
        <f>MASTER!H22</f>
        <v>वार्षिक निकाल पुस्तिका (सन 2026-2027)</v>
      </c>
      <c r="B4" s="693"/>
      <c r="C4" s="693"/>
      <c r="D4" s="693"/>
      <c r="E4" s="693"/>
      <c r="F4" s="693"/>
      <c r="G4" s="693"/>
      <c r="H4" s="693"/>
      <c r="I4" s="693"/>
      <c r="J4" s="693"/>
      <c r="K4" s="693"/>
      <c r="L4" s="693"/>
      <c r="M4" s="693"/>
      <c r="N4" s="693"/>
      <c r="O4" s="693"/>
      <c r="P4" s="693"/>
      <c r="Q4" s="693"/>
      <c r="R4" s="693"/>
      <c r="S4" s="694"/>
    </row>
    <row r="5" spans="1:23" ht="20.100000000000001" customHeight="1" thickBot="1">
      <c r="A5" s="695" t="str">
        <f>MASTER!C7</f>
        <v>वर्ग शिक्षक- श्री. ढगे भरत बुधाजी</v>
      </c>
      <c r="B5" s="696"/>
      <c r="C5" s="696"/>
      <c r="D5" s="696"/>
      <c r="E5" s="696"/>
      <c r="F5" s="696"/>
      <c r="G5" s="696"/>
      <c r="H5" s="696"/>
      <c r="I5" s="696"/>
      <c r="J5" s="697"/>
      <c r="K5" s="698" t="str">
        <f>MASTER!D6</f>
        <v>इयत्ता- 9 वी</v>
      </c>
      <c r="L5" s="699"/>
      <c r="M5" s="699"/>
      <c r="N5" s="699"/>
      <c r="O5" s="699"/>
      <c r="P5" s="699"/>
      <c r="Q5" s="699"/>
      <c r="R5" s="699"/>
      <c r="S5" s="700"/>
    </row>
    <row r="6" spans="1:23" s="244" customFormat="1" ht="20.100000000000001" customHeight="1">
      <c r="A6" s="701" t="s">
        <v>334</v>
      </c>
      <c r="B6" s="704" t="s">
        <v>28</v>
      </c>
      <c r="C6" s="707" t="s">
        <v>335</v>
      </c>
      <c r="D6" s="707"/>
      <c r="E6" s="708"/>
      <c r="F6" s="713" t="str">
        <f>MASTER!A15</f>
        <v>मराठी</v>
      </c>
      <c r="G6" s="716" t="str">
        <f>MASTER!A16</f>
        <v>हिंदी</v>
      </c>
      <c r="H6" s="716" t="str">
        <f>MASTER!A17</f>
        <v>इंग्रजी</v>
      </c>
      <c r="I6" s="724" t="str">
        <f>MASTER!A18</f>
        <v>गणित</v>
      </c>
      <c r="J6" s="724"/>
      <c r="K6" s="724"/>
      <c r="L6" s="724" t="str">
        <f>MASTER!A19</f>
        <v>विज्ञान</v>
      </c>
      <c r="M6" s="724"/>
      <c r="N6" s="724"/>
      <c r="O6" s="713" t="str">
        <f>MASTER!A24</f>
        <v>NSQF</v>
      </c>
      <c r="P6" s="725" t="str">
        <f>MASTER!A21</f>
        <v>आरोग्य व शारीरिक शिक्षण</v>
      </c>
      <c r="Q6" s="678" t="str">
        <f>MASTER!A22</f>
        <v>जलसुरक्षा</v>
      </c>
      <c r="R6" s="718" t="str">
        <f>MASTER!A23</f>
        <v>स्काऊट गाईड</v>
      </c>
      <c r="S6" s="721" t="s">
        <v>5</v>
      </c>
    </row>
    <row r="7" spans="1:23" s="244" customFormat="1" ht="20.100000000000001" customHeight="1" thickBot="1">
      <c r="A7" s="702"/>
      <c r="B7" s="705"/>
      <c r="C7" s="709"/>
      <c r="D7" s="709"/>
      <c r="E7" s="710"/>
      <c r="F7" s="714"/>
      <c r="G7" s="717"/>
      <c r="H7" s="717"/>
      <c r="I7" s="681" t="s">
        <v>339</v>
      </c>
      <c r="J7" s="681" t="s">
        <v>340</v>
      </c>
      <c r="K7" s="681" t="s">
        <v>6</v>
      </c>
      <c r="L7" s="681" t="s">
        <v>339</v>
      </c>
      <c r="M7" s="681" t="s">
        <v>340</v>
      </c>
      <c r="N7" s="681" t="s">
        <v>6</v>
      </c>
      <c r="O7" s="714"/>
      <c r="P7" s="726"/>
      <c r="Q7" s="679"/>
      <c r="R7" s="719"/>
      <c r="S7" s="722"/>
    </row>
    <row r="8" spans="1:23" s="244" customFormat="1" ht="20.100000000000001" customHeight="1" thickBot="1">
      <c r="A8" s="703"/>
      <c r="B8" s="706"/>
      <c r="C8" s="711"/>
      <c r="D8" s="711"/>
      <c r="E8" s="712"/>
      <c r="F8" s="715"/>
      <c r="G8" s="682"/>
      <c r="H8" s="682"/>
      <c r="I8" s="682"/>
      <c r="J8" s="682"/>
      <c r="K8" s="682"/>
      <c r="L8" s="682"/>
      <c r="M8" s="682"/>
      <c r="N8" s="682"/>
      <c r="O8" s="715"/>
      <c r="P8" s="727"/>
      <c r="Q8" s="680"/>
      <c r="R8" s="720"/>
      <c r="S8" s="723"/>
      <c r="U8" s="648" t="s">
        <v>342</v>
      </c>
      <c r="V8" s="648"/>
      <c r="W8" s="302">
        <v>1</v>
      </c>
    </row>
    <row r="9" spans="1:23" ht="20.100000000000001" customHeight="1">
      <c r="A9" s="666">
        <f>W8</f>
        <v>1</v>
      </c>
      <c r="B9" s="669" t="str">
        <f>VLOOKUP(A9,'वार्षिक निकाल पत्रक NSQF-SS'!B10:Q139,2,0)</f>
        <v>चि. समीर यशवंत देशमुख सखाराम</v>
      </c>
      <c r="C9" s="672" t="s">
        <v>1</v>
      </c>
      <c r="D9" s="291" t="s">
        <v>11</v>
      </c>
      <c r="E9" s="292">
        <v>80</v>
      </c>
      <c r="F9" s="293">
        <f>VLOOKUP(A9,प्र.भाषा!A10:M69,3,0)</f>
        <v>62</v>
      </c>
      <c r="G9" s="293">
        <f>VLOOKUP(A9,'व्दि.or संयुक्त भा'!A10:M69,3,0)</f>
        <v>52</v>
      </c>
      <c r="H9" s="293">
        <f>VLOOKUP(A9,'तृ. भाषा'!A10:M69,3,0)</f>
        <v>51</v>
      </c>
      <c r="I9" s="294">
        <f>VLOOKUP(A9,गणित!A10:Q69,3,0)</f>
        <v>25</v>
      </c>
      <c r="J9" s="294">
        <f>VLOOKUP(A9,गणित!A10:Q69,4,0)</f>
        <v>26</v>
      </c>
      <c r="K9" s="294">
        <f>VLOOKUP(A9,गणित!A10:Q69,5,0)</f>
        <v>51</v>
      </c>
      <c r="L9" s="294">
        <f>VLOOKUP(A9,'विज्ञान '!A10:Q69,3,0)</f>
        <v>16</v>
      </c>
      <c r="M9" s="294">
        <f>VLOOKUP(A9,'विज्ञान '!A10:Q69,4,0)</f>
        <v>19</v>
      </c>
      <c r="N9" s="294">
        <f>VLOOKUP(A9,'विज्ञान '!A10:Q69,5,0)</f>
        <v>35</v>
      </c>
      <c r="O9" s="293">
        <f>VLOOKUP(A9,NSQF!A10:S139,4,0)</f>
        <v>15</v>
      </c>
      <c r="P9" s="673" t="str">
        <f>VLOOKUP(A9,'आ.शा.शिक्षण'!A10:P69,16,0)</f>
        <v>A</v>
      </c>
      <c r="Q9" s="673" t="str">
        <f>VLOOKUP(A9,जलसुरक्षा!A10:T69,20,0)</f>
        <v>A</v>
      </c>
      <c r="R9" s="674" t="str">
        <f>VLOOKUP(A9,संरक्षणशास्र!A10:K69,11,0)</f>
        <v>A</v>
      </c>
      <c r="S9" s="657" t="str">
        <f>VLOOKUP(A9,'वार्षिक निकाल पत्रक NSQF-SS'!B10:Q139,16,0)</f>
        <v>Pass</v>
      </c>
    </row>
    <row r="10" spans="1:23" ht="20.100000000000001" customHeight="1">
      <c r="A10" s="667"/>
      <c r="B10" s="670"/>
      <c r="C10" s="660"/>
      <c r="D10" s="279" t="s">
        <v>338</v>
      </c>
      <c r="E10" s="280">
        <v>20</v>
      </c>
      <c r="F10" s="281">
        <f>VLOOKUP(A9,प्र.भाषा!A10:M69,4,0)</f>
        <v>18</v>
      </c>
      <c r="G10" s="281">
        <f>VLOOKUP(A9,'व्दि.or संयुक्त भा'!A10:M69,4,0)</f>
        <v>20</v>
      </c>
      <c r="H10" s="281">
        <f>VLOOKUP(A9,'तृ. भाषा'!A10:M69,4,0)</f>
        <v>19</v>
      </c>
      <c r="I10" s="649"/>
      <c r="J10" s="650"/>
      <c r="K10" s="281">
        <f>VLOOKUP(A9,गणित!A10:Q69,6,0)</f>
        <v>18</v>
      </c>
      <c r="L10" s="649"/>
      <c r="M10" s="650"/>
      <c r="N10" s="282">
        <f>VLOOKUP(A9,'विज्ञान '!A10:Q69,6,0)</f>
        <v>9</v>
      </c>
      <c r="O10" s="281">
        <f>VLOOKUP(A9,NSQF!A10:S139,7,0)</f>
        <v>35</v>
      </c>
      <c r="P10" s="428"/>
      <c r="Q10" s="428"/>
      <c r="R10" s="675"/>
      <c r="S10" s="658"/>
    </row>
    <row r="11" spans="1:23" ht="20.100000000000001" customHeight="1">
      <c r="A11" s="667"/>
      <c r="B11" s="670"/>
      <c r="C11" s="660"/>
      <c r="D11" s="279" t="s">
        <v>6</v>
      </c>
      <c r="E11" s="280">
        <v>100</v>
      </c>
      <c r="F11" s="283">
        <f>VLOOKUP(A9,प्र.भाषा!A10:M69,5,0)</f>
        <v>80</v>
      </c>
      <c r="G11" s="283">
        <f>VLOOKUP(A9,'व्दि.or संयुक्त भा'!A10:M69,5,0)</f>
        <v>72</v>
      </c>
      <c r="H11" s="283">
        <f>VLOOKUP(A9,'तृ. भाषा'!A10:M69,5,0)</f>
        <v>70</v>
      </c>
      <c r="I11" s="651"/>
      <c r="J11" s="652"/>
      <c r="K11" s="284">
        <f>VLOOKUP(A9,गणित!A10:Q69,7,0)</f>
        <v>69</v>
      </c>
      <c r="L11" s="651"/>
      <c r="M11" s="652"/>
      <c r="N11" s="284">
        <f>VLOOKUP(A9,'विज्ञान '!A10:Q69,7,0)</f>
        <v>44</v>
      </c>
      <c r="O11" s="283">
        <f>VLOOKUP(A9,NSQF!A10:S139,8,0)</f>
        <v>50</v>
      </c>
      <c r="P11" s="428"/>
      <c r="Q11" s="428"/>
      <c r="R11" s="675"/>
      <c r="S11" s="658"/>
    </row>
    <row r="12" spans="1:23" ht="20.100000000000001" customHeight="1">
      <c r="A12" s="667"/>
      <c r="B12" s="670"/>
      <c r="C12" s="660" t="s">
        <v>109</v>
      </c>
      <c r="D12" s="279" t="s">
        <v>11</v>
      </c>
      <c r="E12" s="280">
        <v>80</v>
      </c>
      <c r="F12" s="285">
        <f>VLOOKUP(A9,प्र.भाषा!A10:M69,6,0)</f>
        <v>60</v>
      </c>
      <c r="G12" s="285">
        <f>VLOOKUP(A9,'व्दि.or संयुक्त भा'!A10:M69,6,0)</f>
        <v>46</v>
      </c>
      <c r="H12" s="285">
        <f>VLOOKUP(A9,'तृ. भाषा'!A10:M69,6,0)</f>
        <v>53</v>
      </c>
      <c r="I12" s="286">
        <f>VLOOKUP(A9,गणित!A10:Q69,8,0)</f>
        <v>15</v>
      </c>
      <c r="J12" s="286">
        <f>VLOOKUP(A9,गणित!A10:Q69,9,0)</f>
        <v>28</v>
      </c>
      <c r="K12" s="286">
        <f>VLOOKUP(A9,गणित!A10:Q69,10,0)</f>
        <v>43</v>
      </c>
      <c r="L12" s="286">
        <f>VLOOKUP(A9,'विज्ञान '!A10:Q69,8,0)</f>
        <v>20</v>
      </c>
      <c r="M12" s="286">
        <f>VLOOKUP(A9,'विज्ञान '!A10:Q69,9,0)</f>
        <v>13</v>
      </c>
      <c r="N12" s="286">
        <f>VLOOKUP(A9,'विज्ञान '!A10:Q69,10,0)</f>
        <v>33</v>
      </c>
      <c r="O12" s="285">
        <f>VLOOKUP(A9,NSQF!A10:S139,10,0)</f>
        <v>30</v>
      </c>
      <c r="P12" s="428"/>
      <c r="Q12" s="428"/>
      <c r="R12" s="675"/>
      <c r="S12" s="658"/>
    </row>
    <row r="13" spans="1:23" ht="20.100000000000001" customHeight="1">
      <c r="A13" s="667"/>
      <c r="B13" s="670"/>
      <c r="C13" s="660"/>
      <c r="D13" s="279" t="s">
        <v>338</v>
      </c>
      <c r="E13" s="280">
        <v>20</v>
      </c>
      <c r="F13" s="285">
        <f>VLOOKUP(A9,प्र.भाषा!A10:M69,7,0)</f>
        <v>10</v>
      </c>
      <c r="G13" s="285">
        <f>VLOOKUP(A9,'व्दि.or संयुक्त भा'!A10:M69,7,0)</f>
        <v>17</v>
      </c>
      <c r="H13" s="285">
        <f>VLOOKUP(A9,'तृ. भाषा'!A10:M69,7,0)</f>
        <v>16</v>
      </c>
      <c r="I13" s="649"/>
      <c r="J13" s="650"/>
      <c r="K13" s="286">
        <f>VLOOKUP(A9,गणित!A10:Q69,11,0)</f>
        <v>15</v>
      </c>
      <c r="L13" s="649"/>
      <c r="M13" s="650"/>
      <c r="N13" s="286">
        <f>VLOOKUP(A9,'विज्ञान '!A10:Q69,11,0)</f>
        <v>16</v>
      </c>
      <c r="O13" s="285">
        <f>VLOOKUP(A9,NSQF!A10:S139,13,0)</f>
        <v>70</v>
      </c>
      <c r="P13" s="428"/>
      <c r="Q13" s="428"/>
      <c r="R13" s="675"/>
      <c r="S13" s="658"/>
    </row>
    <row r="14" spans="1:23" ht="20.100000000000001" customHeight="1">
      <c r="A14" s="667"/>
      <c r="B14" s="670"/>
      <c r="C14" s="660"/>
      <c r="D14" s="279" t="s">
        <v>6</v>
      </c>
      <c r="E14" s="280">
        <v>100</v>
      </c>
      <c r="F14" s="287">
        <f>VLOOKUP(A9,प्र.भाषा!A10:M69,8,0)</f>
        <v>70</v>
      </c>
      <c r="G14" s="287">
        <f>VLOOKUP(A9,'व्दि.or संयुक्त भा'!A10:M69,8,0)</f>
        <v>63</v>
      </c>
      <c r="H14" s="287">
        <f>VLOOKUP(A9,'तृ. भाषा'!A10:M69,8,0)</f>
        <v>69</v>
      </c>
      <c r="I14" s="653"/>
      <c r="J14" s="654"/>
      <c r="K14" s="284">
        <f>VLOOKUP(A9,गणित!A10:Q69,12,0)</f>
        <v>58</v>
      </c>
      <c r="L14" s="653"/>
      <c r="M14" s="654"/>
      <c r="N14" s="284">
        <f>VLOOKUP(A9,'विज्ञान '!A10:Q69,12,0)</f>
        <v>49</v>
      </c>
      <c r="O14" s="287">
        <f>VLOOKUP(A9,NSQF!A10:S139,14,0)</f>
        <v>100</v>
      </c>
      <c r="P14" s="428"/>
      <c r="Q14" s="428"/>
      <c r="R14" s="675"/>
      <c r="S14" s="658"/>
    </row>
    <row r="15" spans="1:23" ht="20.100000000000001" customHeight="1">
      <c r="A15" s="667"/>
      <c r="B15" s="670"/>
      <c r="C15" s="661" t="s">
        <v>336</v>
      </c>
      <c r="D15" s="661"/>
      <c r="E15" s="288">
        <v>200</v>
      </c>
      <c r="F15" s="281">
        <f>VLOOKUP(A9,प्र.भाषा!A10:M69,9,0)</f>
        <v>150</v>
      </c>
      <c r="G15" s="281">
        <f>VLOOKUP(A9,'व्दि.or संयुक्त भा'!A10:M69,9,0)</f>
        <v>135</v>
      </c>
      <c r="H15" s="281">
        <f>VLOOKUP(A9,'तृ. भाषा'!A10:M69,9,0)</f>
        <v>139</v>
      </c>
      <c r="I15" s="653"/>
      <c r="J15" s="654"/>
      <c r="K15" s="282">
        <f>VLOOKUP(A9,गणित!A10:Q69,13,0)</f>
        <v>127</v>
      </c>
      <c r="L15" s="653"/>
      <c r="M15" s="654"/>
      <c r="N15" s="282">
        <f>VLOOKUP(A9,'विज्ञान '!A10:Q69,13,0)</f>
        <v>93</v>
      </c>
      <c r="O15" s="281">
        <f>VLOOKUP(A9,NSQF!A10:S139,15,0)</f>
        <v>150</v>
      </c>
      <c r="P15" s="662" t="s">
        <v>6</v>
      </c>
      <c r="Q15" s="662" t="s">
        <v>16</v>
      </c>
      <c r="R15" s="663" t="s">
        <v>341</v>
      </c>
      <c r="S15" s="658"/>
    </row>
    <row r="16" spans="1:23" ht="20.100000000000001" customHeight="1">
      <c r="A16" s="667"/>
      <c r="B16" s="670"/>
      <c r="C16" s="664" t="s">
        <v>345</v>
      </c>
      <c r="D16" s="664"/>
      <c r="E16" s="288">
        <v>100</v>
      </c>
      <c r="F16" s="289">
        <f>VLOOKUP(A9,प्र.भाषा!A10:M69,10,0)</f>
        <v>75</v>
      </c>
      <c r="G16" s="289">
        <f>VLOOKUP(A9,'व्दि.or संयुक्त भा'!A10:M69,10,0)</f>
        <v>68</v>
      </c>
      <c r="H16" s="289">
        <f>VLOOKUP(A9,'तृ. भाषा'!A10:M69,10,0)</f>
        <v>70</v>
      </c>
      <c r="I16" s="653"/>
      <c r="J16" s="654"/>
      <c r="K16" s="290">
        <f>VLOOKUP(A9,गणित!A10:Q69,14,0)</f>
        <v>64</v>
      </c>
      <c r="L16" s="653"/>
      <c r="M16" s="654"/>
      <c r="N16" s="290">
        <f>VLOOKUP(A9,'विज्ञान '!A10:Q69,14,0)</f>
        <v>47</v>
      </c>
      <c r="O16" s="289">
        <f>VLOOKUP(A9,NSQF!A10:S139,16,0)</f>
        <v>75</v>
      </c>
      <c r="P16" s="662"/>
      <c r="Q16" s="662"/>
      <c r="R16" s="663"/>
      <c r="S16" s="658"/>
    </row>
    <row r="17" spans="1:19" ht="20.100000000000001" customHeight="1">
      <c r="A17" s="667"/>
      <c r="B17" s="670"/>
      <c r="C17" s="661" t="s">
        <v>35</v>
      </c>
      <c r="D17" s="661"/>
      <c r="E17" s="288" t="s">
        <v>322</v>
      </c>
      <c r="F17" s="281">
        <f>VLOOKUP(A9,प्र.भाषा!A10:M69,11,0)</f>
        <v>3</v>
      </c>
      <c r="G17" s="281">
        <f>VLOOKUP(A9,'व्दि.or संयुक्त भा'!A10:M69,11,0)</f>
        <v>7</v>
      </c>
      <c r="H17" s="281">
        <f>VLOOKUP(A9,'तृ. भाषा'!A10:M69,11,0)</f>
        <v>8</v>
      </c>
      <c r="I17" s="653"/>
      <c r="J17" s="654"/>
      <c r="K17" s="282">
        <f>VLOOKUP(A9,गणित!A10:Q69,15,0)</f>
        <v>14</v>
      </c>
      <c r="L17" s="653"/>
      <c r="M17" s="654"/>
      <c r="N17" s="282">
        <f>VLOOKUP(A9,'विज्ञान '!A10:Q69,15,0)</f>
        <v>5</v>
      </c>
      <c r="O17" s="281">
        <f>VLOOKUP(A9,NSQF!A10:S139,17,0)</f>
        <v>10</v>
      </c>
      <c r="P17" s="662"/>
      <c r="Q17" s="662"/>
      <c r="R17" s="663"/>
      <c r="S17" s="658"/>
    </row>
    <row r="18" spans="1:19" ht="20.100000000000001" customHeight="1" thickBot="1">
      <c r="A18" s="668"/>
      <c r="B18" s="671"/>
      <c r="C18" s="665" t="s">
        <v>337</v>
      </c>
      <c r="D18" s="665"/>
      <c r="E18" s="295">
        <v>100</v>
      </c>
      <c r="F18" s="296">
        <f>VLOOKUP(A9,प्र.भाषा!A10:M69,12,0)</f>
        <v>78</v>
      </c>
      <c r="G18" s="296">
        <f>VLOOKUP(A9,'व्दि.or संयुक्त भा'!A10:M69,12,0)</f>
        <v>75</v>
      </c>
      <c r="H18" s="296">
        <f>VLOOKUP(A9,'तृ. भाषा'!A10:M69,12,0)</f>
        <v>78</v>
      </c>
      <c r="I18" s="655"/>
      <c r="J18" s="656"/>
      <c r="K18" s="297">
        <f>VLOOKUP(A9,गणित!A10:Q69,16,0)</f>
        <v>78</v>
      </c>
      <c r="L18" s="655"/>
      <c r="M18" s="656"/>
      <c r="N18" s="297">
        <f>VLOOKUP(A9,'विज्ञान '!A10:Q69,16,0)</f>
        <v>52</v>
      </c>
      <c r="O18" s="296">
        <f>VLOOKUP(A9,NSQF!A10:S139,18,0)</f>
        <v>85</v>
      </c>
      <c r="P18" s="297">
        <f>VLOOKUP(A9,'वार्षिक निकाल पत्रक NSQF-SS'!B10:Q139,9,0)</f>
        <v>446</v>
      </c>
      <c r="Q18" s="303">
        <f>VLOOKUP(A9,'वार्षिक निकाल पत्रक NSQF-SS'!B10:Q139,10,0)</f>
        <v>74.33</v>
      </c>
      <c r="R18" s="297" t="e">
        <f>VLOOKUP(A9,'वार्षिक निकाल पत्रक NSQF-SS'!B10:Q139,11,0)</f>
        <v>#REF!</v>
      </c>
      <c r="S18" s="659"/>
    </row>
    <row r="19" spans="1:19" ht="20.100000000000001" customHeight="1">
      <c r="A19" s="676">
        <f>A9+1</f>
        <v>2</v>
      </c>
      <c r="B19" s="669">
        <f>VLOOKUP(A19,'वार्षिक निकाल पत्रक NSQF-SS'!B10:Q139,2,0)</f>
        <v>0</v>
      </c>
      <c r="C19" s="672" t="s">
        <v>1</v>
      </c>
      <c r="D19" s="291" t="s">
        <v>11</v>
      </c>
      <c r="E19" s="292">
        <v>80</v>
      </c>
      <c r="F19" s="293">
        <f>VLOOKUP(A19,प्र.भाषा!A10:M69,3,0)</f>
        <v>0</v>
      </c>
      <c r="G19" s="293">
        <f>VLOOKUP(A19,'व्दि.or संयुक्त भा'!A10:M69,3,0)</f>
        <v>0</v>
      </c>
      <c r="H19" s="293">
        <f>VLOOKUP(A19,'तृ. भाषा'!A10:M69,3,0)</f>
        <v>0</v>
      </c>
      <c r="I19" s="294">
        <f>VLOOKUP(A19,गणित!A10:Q69,3,0)</f>
        <v>0</v>
      </c>
      <c r="J19" s="294">
        <f>VLOOKUP(A19,गणित!A10:Q69,4,0)</f>
        <v>0</v>
      </c>
      <c r="K19" s="294">
        <f>VLOOKUP(A19,गणित!A10:Q69,5,0)</f>
        <v>0</v>
      </c>
      <c r="L19" s="294">
        <f>VLOOKUP(A19,'विज्ञान '!A10:Q69,3,0)</f>
        <v>0</v>
      </c>
      <c r="M19" s="294">
        <f>VLOOKUP(A19,'विज्ञान '!A10:Q69,4,0)</f>
        <v>0</v>
      </c>
      <c r="N19" s="294">
        <f>VLOOKUP(A19,'विज्ञान '!A10:Q69,5,0)</f>
        <v>0</v>
      </c>
      <c r="O19" s="293">
        <f>VLOOKUP(A19,NSQF!A10:S139,4,0)</f>
        <v>8</v>
      </c>
      <c r="P19" s="673" t="str">
        <f>VLOOKUP(A19,'आ.शा.शिक्षण'!A10:P69,16,0)</f>
        <v>D</v>
      </c>
      <c r="Q19" s="673" t="str">
        <f>VLOOKUP(A19,जलसुरक्षा!A10:T69,20,0)</f>
        <v>D</v>
      </c>
      <c r="R19" s="674" t="str">
        <f>VLOOKUP(A19,संरक्षणशास्र!A10:K69,11,0)</f>
        <v>D</v>
      </c>
      <c r="S19" s="657" t="str">
        <f>VLOOKUP(A19,'वार्षिक निकाल पत्रक NSQF-SS'!B10:Q139,16,0)</f>
        <v>F5</v>
      </c>
    </row>
    <row r="20" spans="1:19" ht="20.100000000000001" customHeight="1">
      <c r="A20" s="667"/>
      <c r="B20" s="670"/>
      <c r="C20" s="660"/>
      <c r="D20" s="279" t="s">
        <v>338</v>
      </c>
      <c r="E20" s="280">
        <v>20</v>
      </c>
      <c r="F20" s="281">
        <f>VLOOKUP(A19,प्र.भाषा!A10:M69,4,0)</f>
        <v>0</v>
      </c>
      <c r="G20" s="281">
        <f>VLOOKUP(A19,'व्दि.or संयुक्त भा'!A10:M69,4,0)</f>
        <v>0</v>
      </c>
      <c r="H20" s="281">
        <f>VLOOKUP(A19,'तृ. भाषा'!A10:M69,4,0)</f>
        <v>0</v>
      </c>
      <c r="I20" s="649"/>
      <c r="J20" s="650"/>
      <c r="K20" s="281">
        <f>VLOOKUP(A19,गणित!A10:Q69,6,0)</f>
        <v>0</v>
      </c>
      <c r="L20" s="649"/>
      <c r="M20" s="650"/>
      <c r="N20" s="282">
        <f>VLOOKUP(A19,'विज्ञान '!A10:Q69,6,0)</f>
        <v>0</v>
      </c>
      <c r="O20" s="281">
        <f>VLOOKUP(A19,NSQF!A10:S139,7,0)</f>
        <v>17</v>
      </c>
      <c r="P20" s="428"/>
      <c r="Q20" s="428"/>
      <c r="R20" s="675"/>
      <c r="S20" s="658"/>
    </row>
    <row r="21" spans="1:19" ht="20.100000000000001" customHeight="1">
      <c r="A21" s="667"/>
      <c r="B21" s="670"/>
      <c r="C21" s="660"/>
      <c r="D21" s="279" t="s">
        <v>6</v>
      </c>
      <c r="E21" s="280">
        <v>100</v>
      </c>
      <c r="F21" s="283">
        <f>VLOOKUP(A19,प्र.भाषा!A10:M69,5,0)</f>
        <v>0</v>
      </c>
      <c r="G21" s="283">
        <f>VLOOKUP(A19,'व्दि.or संयुक्त भा'!A10:M69,5,0)</f>
        <v>0</v>
      </c>
      <c r="H21" s="283">
        <f>VLOOKUP(A19,'तृ. भाषा'!A10:M69,5,0)</f>
        <v>0</v>
      </c>
      <c r="I21" s="651"/>
      <c r="J21" s="652"/>
      <c r="K21" s="284">
        <f>VLOOKUP(A19,गणित!A10:Q69,7,0)</f>
        <v>0</v>
      </c>
      <c r="L21" s="651"/>
      <c r="M21" s="652"/>
      <c r="N21" s="284">
        <f>VLOOKUP(A19,'विज्ञान '!A10:Q69,7,0)</f>
        <v>0</v>
      </c>
      <c r="O21" s="283">
        <f>VLOOKUP(A19,NSQF!A10:S139,8,0)</f>
        <v>25</v>
      </c>
      <c r="P21" s="428"/>
      <c r="Q21" s="428"/>
      <c r="R21" s="675"/>
      <c r="S21" s="658"/>
    </row>
    <row r="22" spans="1:19" ht="20.100000000000001" customHeight="1">
      <c r="A22" s="667"/>
      <c r="B22" s="670"/>
      <c r="C22" s="660" t="s">
        <v>109</v>
      </c>
      <c r="D22" s="279" t="s">
        <v>11</v>
      </c>
      <c r="E22" s="280">
        <v>80</v>
      </c>
      <c r="F22" s="285">
        <f>VLOOKUP(A19,प्र.भाषा!A10:M69,6,0)</f>
        <v>75</v>
      </c>
      <c r="G22" s="285">
        <f>VLOOKUP(A19,'व्दि.or संयुक्त भा'!A10:M69,6,0)</f>
        <v>0</v>
      </c>
      <c r="H22" s="285">
        <f>VLOOKUP(A19,'तृ. भाषा'!A10:M69,6,0)</f>
        <v>0</v>
      </c>
      <c r="I22" s="286">
        <f>VLOOKUP(A19,गणित!A10:Q69,8,0)</f>
        <v>0</v>
      </c>
      <c r="J22" s="286">
        <f>VLOOKUP(A19,गणित!A10:Q69,9,0)</f>
        <v>0</v>
      </c>
      <c r="K22" s="286">
        <f>VLOOKUP(A19,गणित!A10:Q69,10,0)</f>
        <v>0</v>
      </c>
      <c r="L22" s="286">
        <f>VLOOKUP(A19,'विज्ञान '!A10:Q69,8,0)</f>
        <v>0</v>
      </c>
      <c r="M22" s="286">
        <f>VLOOKUP(A19,'विज्ञान '!A10:Q69,9,0)</f>
        <v>0</v>
      </c>
      <c r="N22" s="286">
        <f>VLOOKUP(A19,'विज्ञान '!A10:Q69,10,0)</f>
        <v>0</v>
      </c>
      <c r="O22" s="285">
        <f>VLOOKUP(A19,NSQF!A10:S139,10,0)</f>
        <v>8</v>
      </c>
      <c r="P22" s="428"/>
      <c r="Q22" s="428"/>
      <c r="R22" s="675"/>
      <c r="S22" s="658"/>
    </row>
    <row r="23" spans="1:19" ht="20.100000000000001" customHeight="1">
      <c r="A23" s="667"/>
      <c r="B23" s="670"/>
      <c r="C23" s="660"/>
      <c r="D23" s="279" t="s">
        <v>338</v>
      </c>
      <c r="E23" s="280">
        <v>20</v>
      </c>
      <c r="F23" s="285">
        <f>VLOOKUP(A19,प्र.भाषा!A10:M69,7,0)</f>
        <v>0</v>
      </c>
      <c r="G23" s="285">
        <f>VLOOKUP(A19,'व्दि.or संयुक्त भा'!A10:M69,7,0)</f>
        <v>0</v>
      </c>
      <c r="H23" s="285">
        <f>VLOOKUP(A19,'तृ. भाषा'!A10:M69,7,0)</f>
        <v>0</v>
      </c>
      <c r="I23" s="649"/>
      <c r="J23" s="650"/>
      <c r="K23" s="286">
        <f>VLOOKUP(A19,गणित!A10:Q69,11,0)</f>
        <v>0</v>
      </c>
      <c r="L23" s="649"/>
      <c r="M23" s="650"/>
      <c r="N23" s="286">
        <f>VLOOKUP(A19,'विज्ञान '!A10:Q69,11,0)</f>
        <v>0</v>
      </c>
      <c r="O23" s="285">
        <f>VLOOKUP(A19,NSQF!A10:S139,13,0)</f>
        <v>17</v>
      </c>
      <c r="P23" s="428"/>
      <c r="Q23" s="428"/>
      <c r="R23" s="675"/>
      <c r="S23" s="658"/>
    </row>
    <row r="24" spans="1:19" ht="20.100000000000001" customHeight="1">
      <c r="A24" s="667"/>
      <c r="B24" s="670"/>
      <c r="C24" s="660"/>
      <c r="D24" s="279" t="s">
        <v>6</v>
      </c>
      <c r="E24" s="280">
        <v>100</v>
      </c>
      <c r="F24" s="287">
        <f>VLOOKUP(A19,प्र.भाषा!A10:M69,8,0)</f>
        <v>75</v>
      </c>
      <c r="G24" s="287">
        <f>VLOOKUP(A19,'व्दि.or संयुक्त भा'!A10:M69,8,0)</f>
        <v>0</v>
      </c>
      <c r="H24" s="287">
        <f>VLOOKUP(A19,'तृ. भाषा'!A10:M69,8,0)</f>
        <v>0</v>
      </c>
      <c r="I24" s="653"/>
      <c r="J24" s="654"/>
      <c r="K24" s="284">
        <f>VLOOKUP(A19,गणित!A10:Q69,12,0)</f>
        <v>0</v>
      </c>
      <c r="L24" s="653"/>
      <c r="M24" s="654"/>
      <c r="N24" s="284">
        <f>VLOOKUP(A19,'विज्ञान '!A10:Q69,12,0)</f>
        <v>0</v>
      </c>
      <c r="O24" s="287">
        <f>VLOOKUP(A19,NSQF!A10:S139,14,0)</f>
        <v>25</v>
      </c>
      <c r="P24" s="428"/>
      <c r="Q24" s="428"/>
      <c r="R24" s="675"/>
      <c r="S24" s="658"/>
    </row>
    <row r="25" spans="1:19" ht="20.100000000000001" customHeight="1">
      <c r="A25" s="667"/>
      <c r="B25" s="670"/>
      <c r="C25" s="661" t="s">
        <v>336</v>
      </c>
      <c r="D25" s="661"/>
      <c r="E25" s="288">
        <v>200</v>
      </c>
      <c r="F25" s="281">
        <f>VLOOKUP(A19,प्र.भाषा!A10:M69,9,0)</f>
        <v>75</v>
      </c>
      <c r="G25" s="281">
        <f>VLOOKUP(A19,'व्दि.or संयुक्त भा'!A10:M69,9,0)</f>
        <v>0</v>
      </c>
      <c r="H25" s="281">
        <f>VLOOKUP(A19,'तृ. भाषा'!A10:M69,9,0)</f>
        <v>0</v>
      </c>
      <c r="I25" s="653"/>
      <c r="J25" s="654"/>
      <c r="K25" s="282">
        <f>VLOOKUP(A19,गणित!A10:Q69,13,0)</f>
        <v>0</v>
      </c>
      <c r="L25" s="653"/>
      <c r="M25" s="654"/>
      <c r="N25" s="282">
        <f>VLOOKUP(A19,'विज्ञान '!A10:Q69,13,0)</f>
        <v>0</v>
      </c>
      <c r="O25" s="281">
        <f>VLOOKUP(A19,NSQF!A10:S139,15,0)</f>
        <v>50</v>
      </c>
      <c r="P25" s="662" t="s">
        <v>6</v>
      </c>
      <c r="Q25" s="662" t="s">
        <v>16</v>
      </c>
      <c r="R25" s="663" t="s">
        <v>341</v>
      </c>
      <c r="S25" s="658"/>
    </row>
    <row r="26" spans="1:19" ht="20.100000000000001" customHeight="1">
      <c r="A26" s="667"/>
      <c r="B26" s="670"/>
      <c r="C26" s="664" t="s">
        <v>345</v>
      </c>
      <c r="D26" s="664"/>
      <c r="E26" s="288">
        <v>100</v>
      </c>
      <c r="F26" s="289">
        <f>VLOOKUP(A19,प्र.भाषा!A10:M69,10,0)</f>
        <v>38</v>
      </c>
      <c r="G26" s="289">
        <f>VLOOKUP(A19,'व्दि.or संयुक्त भा'!A10:M69,10,0)</f>
        <v>0</v>
      </c>
      <c r="H26" s="289">
        <f>VLOOKUP(A19,'तृ. भाषा'!A10:M69,10,0)</f>
        <v>0</v>
      </c>
      <c r="I26" s="653"/>
      <c r="J26" s="654"/>
      <c r="K26" s="290">
        <f>VLOOKUP(A19,गणित!A10:Q69,14,0)</f>
        <v>0</v>
      </c>
      <c r="L26" s="653"/>
      <c r="M26" s="654"/>
      <c r="N26" s="290">
        <f>VLOOKUP(A19,'विज्ञान '!A10:Q69,14,0)</f>
        <v>0</v>
      </c>
      <c r="O26" s="289">
        <f>VLOOKUP(A19,NSQF!A10:S139,16,0)</f>
        <v>25</v>
      </c>
      <c r="P26" s="662"/>
      <c r="Q26" s="662"/>
      <c r="R26" s="663"/>
      <c r="S26" s="658"/>
    </row>
    <row r="27" spans="1:19" ht="20.100000000000001" customHeight="1">
      <c r="A27" s="667"/>
      <c r="B27" s="670"/>
      <c r="C27" s="661" t="s">
        <v>35</v>
      </c>
      <c r="D27" s="661"/>
      <c r="E27" s="288"/>
      <c r="F27" s="281" t="str">
        <f>VLOOKUP(A19,प्र.भाषा!A10:M69,11,0)</f>
        <v>-</v>
      </c>
      <c r="G27" s="281" t="str">
        <f>VLOOKUP(A19,'व्दि.or संयुक्त भा'!A10:M69,11,0)</f>
        <v>-</v>
      </c>
      <c r="H27" s="281" t="str">
        <f>VLOOKUP(A19,'तृ. भाषा'!A10:M69,11,0)</f>
        <v>-</v>
      </c>
      <c r="I27" s="653"/>
      <c r="J27" s="654"/>
      <c r="K27" s="282" t="str">
        <f>VLOOKUP(A19,गणित!A10:Q69,15,0)</f>
        <v>-</v>
      </c>
      <c r="L27" s="653"/>
      <c r="M27" s="654"/>
      <c r="N27" s="282" t="str">
        <f>VLOOKUP(A19,'विज्ञान '!A10:Q69,15,0)</f>
        <v>-</v>
      </c>
      <c r="O27" s="281">
        <f>VLOOKUP(A19,NSQF!A10:S139,17,0)</f>
        <v>8</v>
      </c>
      <c r="P27" s="662"/>
      <c r="Q27" s="662"/>
      <c r="R27" s="663"/>
      <c r="S27" s="658"/>
    </row>
    <row r="28" spans="1:19" ht="20.100000000000001" customHeight="1" thickBot="1">
      <c r="A28" s="677"/>
      <c r="B28" s="671"/>
      <c r="C28" s="665" t="s">
        <v>337</v>
      </c>
      <c r="D28" s="665"/>
      <c r="E28" s="295">
        <v>100</v>
      </c>
      <c r="F28" s="296">
        <f>VLOOKUP(A19,प्र.भाषा!A10:M69,12,0)</f>
        <v>38</v>
      </c>
      <c r="G28" s="296">
        <f>VLOOKUP(A19,'व्दि.or संयुक्त भा'!A10:M69,12,0)</f>
        <v>0</v>
      </c>
      <c r="H28" s="296">
        <f>VLOOKUP(A19,'तृ. भाषा'!A10:M69,12,0)</f>
        <v>0</v>
      </c>
      <c r="I28" s="655"/>
      <c r="J28" s="656"/>
      <c r="K28" s="297">
        <f>VLOOKUP(A19,गणित!A10:Q69,16,0)</f>
        <v>0</v>
      </c>
      <c r="L28" s="655"/>
      <c r="M28" s="656"/>
      <c r="N28" s="297">
        <f>VLOOKUP(A19,'विज्ञान '!A10:Q69,16,0)</f>
        <v>0</v>
      </c>
      <c r="O28" s="296">
        <f>VLOOKUP(A19,NSQF!A10:S139,18,0)</f>
        <v>33</v>
      </c>
      <c r="P28" s="297">
        <f>VLOOKUP(A19,'वार्षिक निकाल पत्रक NSQF-SS'!B10:Q139,9,0)</f>
        <v>71</v>
      </c>
      <c r="Q28" s="303">
        <f>VLOOKUP(A19,'वार्षिक निकाल पत्रक NSQF-SS'!B10:Q139,10,0)</f>
        <v>11.83</v>
      </c>
      <c r="R28" s="297" t="e">
        <f>VLOOKUP(A19,'वार्षिक निकाल पत्रक NSQF-SS'!B10:Q139,11,0)</f>
        <v>#REF!</v>
      </c>
      <c r="S28" s="659"/>
    </row>
    <row r="29" spans="1:19" s="298" customFormat="1" ht="20.100000000000001" customHeight="1">
      <c r="A29" s="666">
        <f>A19+1</f>
        <v>3</v>
      </c>
      <c r="B29" s="669">
        <f>VLOOKUP(A29,'वार्षिक निकाल पत्रक NSQF-SS'!B10:Q139,2,0)</f>
        <v>0</v>
      </c>
      <c r="C29" s="672" t="s">
        <v>1</v>
      </c>
      <c r="D29" s="291" t="s">
        <v>11</v>
      </c>
      <c r="E29" s="292">
        <v>80</v>
      </c>
      <c r="F29" s="293">
        <f>VLOOKUP(A29,प्र.भाषा!A10:M69,3,0)</f>
        <v>0</v>
      </c>
      <c r="G29" s="293">
        <f>VLOOKUP(A29,'व्दि.or संयुक्त भा'!A10:M69,3,0)</f>
        <v>0</v>
      </c>
      <c r="H29" s="293">
        <f>VLOOKUP(A29,'तृ. भाषा'!A10:M69,3,0)</f>
        <v>0</v>
      </c>
      <c r="I29" s="294">
        <f>VLOOKUP(A29,गणित!A10:Q69,3,0)</f>
        <v>0</v>
      </c>
      <c r="J29" s="294">
        <f>VLOOKUP(A29,गणित!A10:Q69,4,0)</f>
        <v>0</v>
      </c>
      <c r="K29" s="294">
        <f>VLOOKUP(A29,गणित!A10:Q69,5,0)</f>
        <v>0</v>
      </c>
      <c r="L29" s="294">
        <f>VLOOKUP(A29,'विज्ञान '!A10:Q69,3,0)</f>
        <v>0</v>
      </c>
      <c r="M29" s="294">
        <f>VLOOKUP(A29,'विज्ञान '!A10:Q69,4,0)</f>
        <v>0</v>
      </c>
      <c r="N29" s="294">
        <f>VLOOKUP(A29,'विज्ञान '!A10:Q69,5,0)</f>
        <v>0</v>
      </c>
      <c r="O29" s="293">
        <f>VLOOKUP(A29,NSQF!A10:S139,4,0)</f>
        <v>8</v>
      </c>
      <c r="P29" s="673" t="str">
        <f>VLOOKUP(A29,'आ.शा.शिक्षण'!A10:P69,16,0)</f>
        <v>D</v>
      </c>
      <c r="Q29" s="673" t="str">
        <f>VLOOKUP(A29,जलसुरक्षा!A10:T69,20,0)</f>
        <v>D</v>
      </c>
      <c r="R29" s="674" t="str">
        <f>VLOOKUP(A29,संरक्षणशास्र!A10:K69,11,0)</f>
        <v>D</v>
      </c>
      <c r="S29" s="657" t="str">
        <f>VLOOKUP(A29,'वार्षिक निकाल पत्रक NSQF-SS'!B10:Q139,16,0)</f>
        <v>F5</v>
      </c>
    </row>
    <row r="30" spans="1:19" s="298" customFormat="1" ht="20.100000000000001" customHeight="1">
      <c r="A30" s="667"/>
      <c r="B30" s="670"/>
      <c r="C30" s="660"/>
      <c r="D30" s="279" t="s">
        <v>338</v>
      </c>
      <c r="E30" s="280">
        <v>20</v>
      </c>
      <c r="F30" s="281">
        <f>VLOOKUP(A29,प्र.भाषा!A10:M69,4,0)</f>
        <v>0</v>
      </c>
      <c r="G30" s="281">
        <f>VLOOKUP(A29,'व्दि.or संयुक्त भा'!A10:M69,4,0)</f>
        <v>0</v>
      </c>
      <c r="H30" s="281">
        <f>VLOOKUP(A29,'तृ. भाषा'!A10:M69,4,0)</f>
        <v>0</v>
      </c>
      <c r="I30" s="649"/>
      <c r="J30" s="650"/>
      <c r="K30" s="281">
        <f>VLOOKUP(A29,गणित!A10:Q69,6,0)</f>
        <v>0</v>
      </c>
      <c r="L30" s="649"/>
      <c r="M30" s="650"/>
      <c r="N30" s="282">
        <f>VLOOKUP(A29,'विज्ञान '!A10:Q69,6,0)</f>
        <v>0</v>
      </c>
      <c r="O30" s="281">
        <f>VLOOKUP(A29,NSQF!A10:S139,7,0)</f>
        <v>17</v>
      </c>
      <c r="P30" s="428"/>
      <c r="Q30" s="428"/>
      <c r="R30" s="675"/>
      <c r="S30" s="658"/>
    </row>
    <row r="31" spans="1:19" s="298" customFormat="1" ht="20.100000000000001" customHeight="1">
      <c r="A31" s="667"/>
      <c r="B31" s="670"/>
      <c r="C31" s="660"/>
      <c r="D31" s="279" t="s">
        <v>6</v>
      </c>
      <c r="E31" s="280">
        <v>100</v>
      </c>
      <c r="F31" s="283">
        <f>VLOOKUP(A29,प्र.भाषा!A10:M69,5,0)</f>
        <v>0</v>
      </c>
      <c r="G31" s="283">
        <f>VLOOKUP(A29,'व्दि.or संयुक्त भा'!A10:M69,5,0)</f>
        <v>0</v>
      </c>
      <c r="H31" s="283">
        <f>VLOOKUP(A29,'तृ. भाषा'!A10:M69,5,0)</f>
        <v>0</v>
      </c>
      <c r="I31" s="651"/>
      <c r="J31" s="652"/>
      <c r="K31" s="284">
        <f>VLOOKUP(A29,गणित!A10:Q69,7,0)</f>
        <v>0</v>
      </c>
      <c r="L31" s="651"/>
      <c r="M31" s="652"/>
      <c r="N31" s="284">
        <f>VLOOKUP(A29,'विज्ञान '!A10:Q69,7,0)</f>
        <v>0</v>
      </c>
      <c r="O31" s="283">
        <f>VLOOKUP(A29,NSQF!A10:S139,8,0)</f>
        <v>25</v>
      </c>
      <c r="P31" s="428"/>
      <c r="Q31" s="428"/>
      <c r="R31" s="675"/>
      <c r="S31" s="658"/>
    </row>
    <row r="32" spans="1:19" s="298" customFormat="1" ht="20.100000000000001" customHeight="1">
      <c r="A32" s="667"/>
      <c r="B32" s="670"/>
      <c r="C32" s="660" t="s">
        <v>109</v>
      </c>
      <c r="D32" s="279" t="s">
        <v>11</v>
      </c>
      <c r="E32" s="280">
        <v>80</v>
      </c>
      <c r="F32" s="285">
        <f>VLOOKUP(A29,प्र.भाषा!A10:M69,6,0)</f>
        <v>85</v>
      </c>
      <c r="G32" s="285">
        <f>VLOOKUP(A29,'व्दि.or संयुक्त भा'!A10:M69,6,0)</f>
        <v>0</v>
      </c>
      <c r="H32" s="285">
        <f>VLOOKUP(A29,'तृ. भाषा'!A10:M69,6,0)</f>
        <v>0</v>
      </c>
      <c r="I32" s="286">
        <f>VLOOKUP(A29,गणित!A10:Q69,8,0)</f>
        <v>0</v>
      </c>
      <c r="J32" s="286">
        <f>VLOOKUP(A29,गणित!A10:Q69,9,0)</f>
        <v>0</v>
      </c>
      <c r="K32" s="286">
        <f>VLOOKUP(A29,गणित!A10:Q69,10,0)</f>
        <v>0</v>
      </c>
      <c r="L32" s="286">
        <f>VLOOKUP(A29,'विज्ञान '!A10:Q69,8,0)</f>
        <v>0</v>
      </c>
      <c r="M32" s="286">
        <f>VLOOKUP(A29,'विज्ञान '!A10:Q69,9,0)</f>
        <v>0</v>
      </c>
      <c r="N32" s="286">
        <f>VLOOKUP(A29,'विज्ञान '!A10:Q69,10,0)</f>
        <v>0</v>
      </c>
      <c r="O32" s="285">
        <f>VLOOKUP(A29,NSQF!A10:S139,10,0)</f>
        <v>8</v>
      </c>
      <c r="P32" s="428"/>
      <c r="Q32" s="428"/>
      <c r="R32" s="675"/>
      <c r="S32" s="658"/>
    </row>
    <row r="33" spans="1:21" s="298" customFormat="1" ht="20.100000000000001" customHeight="1">
      <c r="A33" s="667"/>
      <c r="B33" s="670"/>
      <c r="C33" s="660"/>
      <c r="D33" s="279" t="s">
        <v>338</v>
      </c>
      <c r="E33" s="280">
        <v>20</v>
      </c>
      <c r="F33" s="285">
        <f>VLOOKUP(A29,प्र.भाषा!A10:M69,7,0)</f>
        <v>0</v>
      </c>
      <c r="G33" s="285">
        <f>VLOOKUP(A29,'व्दि.or संयुक्त भा'!A10:M69,7,0)</f>
        <v>0</v>
      </c>
      <c r="H33" s="285">
        <f>VLOOKUP(A29,'तृ. भाषा'!A10:M69,7,0)</f>
        <v>0</v>
      </c>
      <c r="I33" s="649"/>
      <c r="J33" s="650"/>
      <c r="K33" s="286">
        <f>VLOOKUP(A29,गणित!A10:Q69,11,0)</f>
        <v>0</v>
      </c>
      <c r="L33" s="649"/>
      <c r="M33" s="650"/>
      <c r="N33" s="286">
        <f>VLOOKUP(A29,'विज्ञान '!A10:Q69,11,0)</f>
        <v>0</v>
      </c>
      <c r="O33" s="285">
        <f>VLOOKUP(A29,NSQF!A10:S139,13,0)</f>
        <v>17</v>
      </c>
      <c r="P33" s="428"/>
      <c r="Q33" s="428"/>
      <c r="R33" s="675"/>
      <c r="S33" s="658"/>
    </row>
    <row r="34" spans="1:21" s="298" customFormat="1" ht="20.100000000000001" customHeight="1">
      <c r="A34" s="667"/>
      <c r="B34" s="670"/>
      <c r="C34" s="660"/>
      <c r="D34" s="279" t="s">
        <v>6</v>
      </c>
      <c r="E34" s="280">
        <v>100</v>
      </c>
      <c r="F34" s="287">
        <f>VLOOKUP(A29,प्र.भाषा!A10:M69,8,0)</f>
        <v>85</v>
      </c>
      <c r="G34" s="287">
        <f>VLOOKUP(A29,'व्दि.or संयुक्त भा'!A10:M69,8,0)</f>
        <v>0</v>
      </c>
      <c r="H34" s="287">
        <f>VLOOKUP(A29,'तृ. भाषा'!A10:M69,8,0)</f>
        <v>0</v>
      </c>
      <c r="I34" s="653"/>
      <c r="J34" s="654"/>
      <c r="K34" s="284">
        <f>VLOOKUP(A29,गणित!A10:Q69,12,0)</f>
        <v>0</v>
      </c>
      <c r="L34" s="653"/>
      <c r="M34" s="654"/>
      <c r="N34" s="284">
        <f>VLOOKUP(A29,'विज्ञान '!A10:Q69,12,0)</f>
        <v>0</v>
      </c>
      <c r="O34" s="287">
        <f>VLOOKUP(A29,NSQF!A10:S139,14,0)</f>
        <v>25</v>
      </c>
      <c r="P34" s="428"/>
      <c r="Q34" s="428"/>
      <c r="R34" s="675"/>
      <c r="S34" s="658"/>
    </row>
    <row r="35" spans="1:21" s="298" customFormat="1" ht="20.100000000000001" customHeight="1">
      <c r="A35" s="667"/>
      <c r="B35" s="670"/>
      <c r="C35" s="661" t="s">
        <v>336</v>
      </c>
      <c r="D35" s="661"/>
      <c r="E35" s="288">
        <v>200</v>
      </c>
      <c r="F35" s="281">
        <f>VLOOKUP(A29,प्र.भाषा!A10:M69,9,0)</f>
        <v>85</v>
      </c>
      <c r="G35" s="281">
        <f>VLOOKUP(A29,'व्दि.or संयुक्त भा'!A10:M69,9,0)</f>
        <v>0</v>
      </c>
      <c r="H35" s="281">
        <f>VLOOKUP(A29,'तृ. भाषा'!A10:M69,9,0)</f>
        <v>0</v>
      </c>
      <c r="I35" s="653"/>
      <c r="J35" s="654"/>
      <c r="K35" s="282">
        <f>VLOOKUP(A29,गणित!A10:Q69,13,0)</f>
        <v>0</v>
      </c>
      <c r="L35" s="653"/>
      <c r="M35" s="654"/>
      <c r="N35" s="282">
        <f>VLOOKUP(A29,'विज्ञान '!A10:Q69,13,0)</f>
        <v>0</v>
      </c>
      <c r="O35" s="281">
        <f>VLOOKUP(A29,NSQF!A10:S139,15,0)</f>
        <v>50</v>
      </c>
      <c r="P35" s="662" t="s">
        <v>6</v>
      </c>
      <c r="Q35" s="662" t="s">
        <v>16</v>
      </c>
      <c r="R35" s="663" t="s">
        <v>341</v>
      </c>
      <c r="S35" s="658"/>
    </row>
    <row r="36" spans="1:21" s="298" customFormat="1" ht="20.100000000000001" customHeight="1">
      <c r="A36" s="667"/>
      <c r="B36" s="670"/>
      <c r="C36" s="664" t="s">
        <v>345</v>
      </c>
      <c r="D36" s="664"/>
      <c r="E36" s="288">
        <v>100</v>
      </c>
      <c r="F36" s="289">
        <f>VLOOKUP(A29,प्र.भाषा!A10:M69,10,0)</f>
        <v>43</v>
      </c>
      <c r="G36" s="289">
        <f>VLOOKUP(A29,'व्दि.or संयुक्त भा'!A10:M69,10,0)</f>
        <v>0</v>
      </c>
      <c r="H36" s="289">
        <f>VLOOKUP(A29,'तृ. भाषा'!A10:M69,10,0)</f>
        <v>0</v>
      </c>
      <c r="I36" s="653"/>
      <c r="J36" s="654"/>
      <c r="K36" s="290">
        <f>VLOOKUP(A29,गणित!A10:Q69,14,0)</f>
        <v>0</v>
      </c>
      <c r="L36" s="653"/>
      <c r="M36" s="654"/>
      <c r="N36" s="290">
        <f>VLOOKUP(A29,'विज्ञान '!A10:Q69,14,0)</f>
        <v>0</v>
      </c>
      <c r="O36" s="289">
        <f>VLOOKUP(A29,NSQF!A10:S139,16,0)</f>
        <v>25</v>
      </c>
      <c r="P36" s="662"/>
      <c r="Q36" s="662"/>
      <c r="R36" s="663"/>
      <c r="S36" s="658"/>
    </row>
    <row r="37" spans="1:21" s="298" customFormat="1" ht="20.100000000000001" customHeight="1">
      <c r="A37" s="667"/>
      <c r="B37" s="670"/>
      <c r="C37" s="661" t="s">
        <v>35</v>
      </c>
      <c r="D37" s="661"/>
      <c r="E37" s="288"/>
      <c r="F37" s="281" t="str">
        <f>VLOOKUP(A29,प्र.भाषा!A10:M69,11,0)</f>
        <v>-</v>
      </c>
      <c r="G37" s="281" t="str">
        <f>VLOOKUP(A29,'व्दि.or संयुक्त भा'!A10:M69,11,0)</f>
        <v>-</v>
      </c>
      <c r="H37" s="281" t="str">
        <f>VLOOKUP(A29,'तृ. भाषा'!A10:M69,11,0)</f>
        <v>-</v>
      </c>
      <c r="I37" s="653"/>
      <c r="J37" s="654"/>
      <c r="K37" s="282" t="str">
        <f>VLOOKUP(A29,गणित!A10:Q69,15,0)</f>
        <v>-</v>
      </c>
      <c r="L37" s="653"/>
      <c r="M37" s="654"/>
      <c r="N37" s="282" t="str">
        <f>VLOOKUP(A29,'विज्ञान '!A10:Q69,15,0)</f>
        <v>-</v>
      </c>
      <c r="O37" s="281">
        <f>VLOOKUP(A29,NSQF!A10:S139,17,0)</f>
        <v>6</v>
      </c>
      <c r="P37" s="662"/>
      <c r="Q37" s="662"/>
      <c r="R37" s="663"/>
      <c r="S37" s="658"/>
    </row>
    <row r="38" spans="1:21" s="298" customFormat="1" ht="20.100000000000001" customHeight="1" thickBot="1">
      <c r="A38" s="668"/>
      <c r="B38" s="671"/>
      <c r="C38" s="665" t="s">
        <v>337</v>
      </c>
      <c r="D38" s="665"/>
      <c r="E38" s="295">
        <v>100</v>
      </c>
      <c r="F38" s="296">
        <f>VLOOKUP(A29,प्र.भाषा!A10:M69,12,0)</f>
        <v>43</v>
      </c>
      <c r="G38" s="296">
        <f>VLOOKUP(A29,'व्दि.or संयुक्त भा'!A10:M69,12,0)</f>
        <v>0</v>
      </c>
      <c r="H38" s="296">
        <f>VLOOKUP(A29,'तृ. भाषा'!A10:M69,12,0)</f>
        <v>0</v>
      </c>
      <c r="I38" s="655"/>
      <c r="J38" s="656"/>
      <c r="K38" s="297">
        <f>VLOOKUP(A29,गणित!A10:Q69,16,0)</f>
        <v>0</v>
      </c>
      <c r="L38" s="655"/>
      <c r="M38" s="656"/>
      <c r="N38" s="297">
        <f>VLOOKUP(A29,'विज्ञान '!A10:Q69,16,0)</f>
        <v>0</v>
      </c>
      <c r="O38" s="296">
        <f>VLOOKUP(A29,NSQF!A10:S139,18,0)</f>
        <v>31</v>
      </c>
      <c r="P38" s="297">
        <f>VLOOKUP(A29,'वार्षिक निकाल पत्रक NSQF-SS'!B10:Q139,9,0)</f>
        <v>74</v>
      </c>
      <c r="Q38" s="303">
        <f>VLOOKUP(A29,'वार्षिक निकाल पत्रक NSQF-SS'!B10:Q139,10,0)</f>
        <v>12.33</v>
      </c>
      <c r="R38" s="297" t="e">
        <f>VLOOKUP(A29,'वार्षिक निकाल पत्रक NSQF-SS'!B10:Q139,11,0)</f>
        <v>#REF!</v>
      </c>
      <c r="S38" s="659"/>
      <c r="U38" s="243"/>
    </row>
    <row r="39" spans="1:21" s="298" customFormat="1" ht="20.100000000000001" customHeight="1">
      <c r="A39" s="666">
        <f>A29+1</f>
        <v>4</v>
      </c>
      <c r="B39" s="669">
        <f>VLOOKUP(A39,'वार्षिक निकाल पत्रक NSQF-SS'!B10:Q139,2,0)</f>
        <v>0</v>
      </c>
      <c r="C39" s="672" t="s">
        <v>1</v>
      </c>
      <c r="D39" s="291" t="s">
        <v>11</v>
      </c>
      <c r="E39" s="292">
        <v>80</v>
      </c>
      <c r="F39" s="293">
        <f>VLOOKUP(A39,प्र.भाषा!A10:M69,3,0)</f>
        <v>0</v>
      </c>
      <c r="G39" s="293">
        <f>VLOOKUP(A39,'व्दि.or संयुक्त भा'!A10:M69,3,0)</f>
        <v>0</v>
      </c>
      <c r="H39" s="293">
        <f>VLOOKUP(A39,'तृ. भाषा'!A10:M69,3,0)</f>
        <v>0</v>
      </c>
      <c r="I39" s="294">
        <f>VLOOKUP(A39,गणित!A10:Q69,3,0)</f>
        <v>0</v>
      </c>
      <c r="J39" s="294">
        <f>VLOOKUP(A39,गणित!A10:Q69,4,0)</f>
        <v>0</v>
      </c>
      <c r="K39" s="294">
        <f>VLOOKUP(A39,गणित!A10:Q69,5,0)</f>
        <v>0</v>
      </c>
      <c r="L39" s="294">
        <f>VLOOKUP(A39,'विज्ञान '!A10:Q69,3,0)</f>
        <v>0</v>
      </c>
      <c r="M39" s="294">
        <f>VLOOKUP(A39,'विज्ञान '!A10:Q69,4,0)</f>
        <v>0</v>
      </c>
      <c r="N39" s="294">
        <f>VLOOKUP(A39,'विज्ञान '!A10:Q69,5,0)</f>
        <v>0</v>
      </c>
      <c r="O39" s="293">
        <f>VLOOKUP(A39,NSQF!A10:S139,4,0)</f>
        <v>8</v>
      </c>
      <c r="P39" s="673" t="str">
        <f>VLOOKUP(A39,'आ.शा.शिक्षण'!A10:P69,16,0)</f>
        <v>D</v>
      </c>
      <c r="Q39" s="673" t="str">
        <f>VLOOKUP(A39,जलसुरक्षा!A10:T69,20,0)</f>
        <v>D</v>
      </c>
      <c r="R39" s="674" t="str">
        <f>VLOOKUP(A39,संरक्षणशास्र!A10:K69,11,0)</f>
        <v>D</v>
      </c>
      <c r="S39" s="657" t="str">
        <f>VLOOKUP(A39,'वार्षिक निकाल पत्रक NSQF-SS'!B10:Q139,16,0)</f>
        <v>F6</v>
      </c>
    </row>
    <row r="40" spans="1:21" s="298" customFormat="1" ht="20.100000000000001" customHeight="1">
      <c r="A40" s="667"/>
      <c r="B40" s="670"/>
      <c r="C40" s="660"/>
      <c r="D40" s="279" t="s">
        <v>338</v>
      </c>
      <c r="E40" s="280">
        <v>20</v>
      </c>
      <c r="F40" s="281">
        <f>VLOOKUP(A39,प्र.भाषा!A10:M69,4,0)</f>
        <v>0</v>
      </c>
      <c r="G40" s="281">
        <f>VLOOKUP(A39,'व्दि.or संयुक्त भा'!A10:M69,4,0)</f>
        <v>0</v>
      </c>
      <c r="H40" s="281">
        <f>VLOOKUP(A39,'तृ. भाषा'!A10:M69,4,0)</f>
        <v>0</v>
      </c>
      <c r="I40" s="649"/>
      <c r="J40" s="650"/>
      <c r="K40" s="281">
        <f>VLOOKUP(A39,गणित!A10:Q69,6,0)</f>
        <v>0</v>
      </c>
      <c r="L40" s="649"/>
      <c r="M40" s="650"/>
      <c r="N40" s="282">
        <f>VLOOKUP(A39,'विज्ञान '!A10:Q69,6,0)</f>
        <v>0</v>
      </c>
      <c r="O40" s="281">
        <f>VLOOKUP(A39,NSQF!A10:S139,7,0)</f>
        <v>17</v>
      </c>
      <c r="P40" s="428"/>
      <c r="Q40" s="428"/>
      <c r="R40" s="675"/>
      <c r="S40" s="658"/>
    </row>
    <row r="41" spans="1:21" s="298" customFormat="1" ht="20.100000000000001" customHeight="1">
      <c r="A41" s="667"/>
      <c r="B41" s="670"/>
      <c r="C41" s="660"/>
      <c r="D41" s="279" t="s">
        <v>6</v>
      </c>
      <c r="E41" s="280">
        <v>100</v>
      </c>
      <c r="F41" s="283">
        <f>VLOOKUP(A39,प्र.भाषा!A10:M69,5,0)</f>
        <v>0</v>
      </c>
      <c r="G41" s="283">
        <f>VLOOKUP(A39,'व्दि.or संयुक्त भा'!A10:M69,5,0)</f>
        <v>0</v>
      </c>
      <c r="H41" s="283">
        <f>VLOOKUP(A39,'तृ. भाषा'!A10:M69,5,0)</f>
        <v>0</v>
      </c>
      <c r="I41" s="651"/>
      <c r="J41" s="652"/>
      <c r="K41" s="284">
        <f>VLOOKUP(A39,गणित!A10:Q69,7,0)</f>
        <v>0</v>
      </c>
      <c r="L41" s="651"/>
      <c r="M41" s="652"/>
      <c r="N41" s="284">
        <f>VLOOKUP(A39,'विज्ञान '!A10:Q69,7,0)</f>
        <v>0</v>
      </c>
      <c r="O41" s="283">
        <f>VLOOKUP(A39,NSQF!A10:S139,8,0)</f>
        <v>25</v>
      </c>
      <c r="P41" s="428"/>
      <c r="Q41" s="428"/>
      <c r="R41" s="675"/>
      <c r="S41" s="658"/>
    </row>
    <row r="42" spans="1:21" s="298" customFormat="1" ht="20.100000000000001" customHeight="1">
      <c r="A42" s="667"/>
      <c r="B42" s="670"/>
      <c r="C42" s="660" t="s">
        <v>109</v>
      </c>
      <c r="D42" s="279" t="s">
        <v>11</v>
      </c>
      <c r="E42" s="280">
        <v>80</v>
      </c>
      <c r="F42" s="285">
        <f>VLOOKUP(A39,प्र.भाषा!A10:M69,6,0)</f>
        <v>0</v>
      </c>
      <c r="G42" s="285">
        <f>VLOOKUP(A39,'व्दि.or संयुक्त भा'!A10:M69,6,0)</f>
        <v>0</v>
      </c>
      <c r="H42" s="285">
        <f>VLOOKUP(A39,'तृ. भाषा'!A10:M69,6,0)</f>
        <v>0</v>
      </c>
      <c r="I42" s="286">
        <f>VLOOKUP(A39,गणित!A10:Q69,8,0)</f>
        <v>0</v>
      </c>
      <c r="J42" s="286">
        <f>VLOOKUP(A39,गणित!A10:Q69,9,0)</f>
        <v>0</v>
      </c>
      <c r="K42" s="286">
        <f>VLOOKUP(A39,गणित!A10:Q69,10,0)</f>
        <v>0</v>
      </c>
      <c r="L42" s="286">
        <f>VLOOKUP(A39,'विज्ञान '!A10:Q69,8,0)</f>
        <v>0</v>
      </c>
      <c r="M42" s="286">
        <f>VLOOKUP(A39,'विज्ञान '!A10:Q69,9,0)</f>
        <v>0</v>
      </c>
      <c r="N42" s="286">
        <f>VLOOKUP(A39,'विज्ञान '!A10:Q69,10,0)</f>
        <v>0</v>
      </c>
      <c r="O42" s="285">
        <f>VLOOKUP(A39,NSQF!A10:S139,10,0)</f>
        <v>8</v>
      </c>
      <c r="P42" s="428"/>
      <c r="Q42" s="428"/>
      <c r="R42" s="675"/>
      <c r="S42" s="658"/>
    </row>
    <row r="43" spans="1:21" s="298" customFormat="1" ht="20.100000000000001" customHeight="1">
      <c r="A43" s="667"/>
      <c r="B43" s="670"/>
      <c r="C43" s="660"/>
      <c r="D43" s="279" t="s">
        <v>338</v>
      </c>
      <c r="E43" s="280">
        <v>20</v>
      </c>
      <c r="F43" s="285">
        <f>VLOOKUP(A39,प्र.भाषा!A10:M69,7,0)</f>
        <v>0</v>
      </c>
      <c r="G43" s="285">
        <f>VLOOKUP(A39,'व्दि.or संयुक्त भा'!A10:M69,7,0)</f>
        <v>0</v>
      </c>
      <c r="H43" s="285">
        <f>VLOOKUP(A39,'तृ. भाषा'!A10:M69,7,0)</f>
        <v>0</v>
      </c>
      <c r="I43" s="649"/>
      <c r="J43" s="650"/>
      <c r="K43" s="286">
        <f>VLOOKUP(A39,गणित!A10:Q69,11,0)</f>
        <v>0</v>
      </c>
      <c r="L43" s="649"/>
      <c r="M43" s="650"/>
      <c r="N43" s="286">
        <f>VLOOKUP(A39,'विज्ञान '!A10:Q69,11,0)</f>
        <v>0</v>
      </c>
      <c r="O43" s="285">
        <f>VLOOKUP(A39,NSQF!A10:S139,13,0)</f>
        <v>17</v>
      </c>
      <c r="P43" s="428"/>
      <c r="Q43" s="428"/>
      <c r="R43" s="675"/>
      <c r="S43" s="658"/>
    </row>
    <row r="44" spans="1:21" s="298" customFormat="1" ht="20.100000000000001" customHeight="1">
      <c r="A44" s="667"/>
      <c r="B44" s="670"/>
      <c r="C44" s="660"/>
      <c r="D44" s="279" t="s">
        <v>6</v>
      </c>
      <c r="E44" s="280">
        <v>100</v>
      </c>
      <c r="F44" s="287">
        <f>VLOOKUP(A39,प्र.भाषा!A10:M69,8,0)</f>
        <v>0</v>
      </c>
      <c r="G44" s="287">
        <f>VLOOKUP(A39,'व्दि.or संयुक्त भा'!A10:M69,8,0)</f>
        <v>0</v>
      </c>
      <c r="H44" s="287">
        <f>VLOOKUP(A39,'तृ. भाषा'!A10:M69,8,0)</f>
        <v>0</v>
      </c>
      <c r="I44" s="653"/>
      <c r="J44" s="654"/>
      <c r="K44" s="284">
        <f>VLOOKUP(A39,गणित!A10:Q69,12,0)</f>
        <v>0</v>
      </c>
      <c r="L44" s="653"/>
      <c r="M44" s="654"/>
      <c r="N44" s="284">
        <f>VLOOKUP(A39,'विज्ञान '!A10:Q69,12,0)</f>
        <v>0</v>
      </c>
      <c r="O44" s="287">
        <f>VLOOKUP(A39,NSQF!A10:S139,14,0)</f>
        <v>25</v>
      </c>
      <c r="P44" s="428"/>
      <c r="Q44" s="428"/>
      <c r="R44" s="675"/>
      <c r="S44" s="658"/>
    </row>
    <row r="45" spans="1:21" s="298" customFormat="1" ht="20.100000000000001" customHeight="1">
      <c r="A45" s="667"/>
      <c r="B45" s="670"/>
      <c r="C45" s="661" t="s">
        <v>336</v>
      </c>
      <c r="D45" s="661"/>
      <c r="E45" s="288">
        <v>200</v>
      </c>
      <c r="F45" s="281">
        <f>VLOOKUP(A39,प्र.भाषा!A10:M69,9,0)</f>
        <v>0</v>
      </c>
      <c r="G45" s="281">
        <f>VLOOKUP(A39,'व्दि.or संयुक्त भा'!A10:M69,9,0)</f>
        <v>0</v>
      </c>
      <c r="H45" s="281">
        <f>VLOOKUP(A39,'तृ. भाषा'!A10:M69,9,0)</f>
        <v>0</v>
      </c>
      <c r="I45" s="653"/>
      <c r="J45" s="654"/>
      <c r="K45" s="282">
        <f>VLOOKUP(A39,गणित!A10:Q69,13,0)</f>
        <v>0</v>
      </c>
      <c r="L45" s="653"/>
      <c r="M45" s="654"/>
      <c r="N45" s="282">
        <f>VLOOKUP(A39,'विज्ञान '!A10:Q69,13,0)</f>
        <v>0</v>
      </c>
      <c r="O45" s="281">
        <f>VLOOKUP(A39,NSQF!A10:S139,15,0)</f>
        <v>50</v>
      </c>
      <c r="P45" s="662" t="s">
        <v>6</v>
      </c>
      <c r="Q45" s="662" t="s">
        <v>16</v>
      </c>
      <c r="R45" s="663" t="s">
        <v>341</v>
      </c>
      <c r="S45" s="658"/>
    </row>
    <row r="46" spans="1:21" s="298" customFormat="1" ht="20.100000000000001" customHeight="1">
      <c r="A46" s="667"/>
      <c r="B46" s="670"/>
      <c r="C46" s="664" t="s">
        <v>345</v>
      </c>
      <c r="D46" s="664"/>
      <c r="E46" s="288">
        <v>100</v>
      </c>
      <c r="F46" s="289">
        <f>VLOOKUP(A39,प्र.भाषा!A10:M69,10,0)</f>
        <v>0</v>
      </c>
      <c r="G46" s="289">
        <f>VLOOKUP(A39,'व्दि.or संयुक्त भा'!A10:M69,10,0)</f>
        <v>0</v>
      </c>
      <c r="H46" s="289">
        <f>VLOOKUP(A39,'तृ. भाषा'!A10:M69,10,0)</f>
        <v>0</v>
      </c>
      <c r="I46" s="653"/>
      <c r="J46" s="654"/>
      <c r="K46" s="290">
        <f>VLOOKUP(A39,गणित!A10:Q69,14,0)</f>
        <v>0</v>
      </c>
      <c r="L46" s="653"/>
      <c r="M46" s="654"/>
      <c r="N46" s="290">
        <f>VLOOKUP(A39,'विज्ञान '!A10:Q69,14,0)</f>
        <v>0</v>
      </c>
      <c r="O46" s="289">
        <f>VLOOKUP(A39,NSQF!A10:S139,16,0)</f>
        <v>25</v>
      </c>
      <c r="P46" s="662"/>
      <c r="Q46" s="662"/>
      <c r="R46" s="663"/>
      <c r="S46" s="658"/>
    </row>
    <row r="47" spans="1:21" s="298" customFormat="1" ht="20.100000000000001" customHeight="1">
      <c r="A47" s="667"/>
      <c r="B47" s="670"/>
      <c r="C47" s="661" t="s">
        <v>35</v>
      </c>
      <c r="D47" s="661"/>
      <c r="E47" s="288"/>
      <c r="F47" s="281" t="str">
        <f>VLOOKUP(A39,प्र.भाषा!A10:M69,11,0)</f>
        <v>-</v>
      </c>
      <c r="G47" s="281" t="str">
        <f>VLOOKUP(A39,'व्दि.or संयुक्त भा'!A10:M69,11,0)</f>
        <v>-</v>
      </c>
      <c r="H47" s="281" t="str">
        <f>VLOOKUP(A39,'तृ. भाषा'!A10:M69,11,0)</f>
        <v>-</v>
      </c>
      <c r="I47" s="653"/>
      <c r="J47" s="654"/>
      <c r="K47" s="282" t="str">
        <f>VLOOKUP(A39,गणित!A10:Q69,15,0)</f>
        <v>-</v>
      </c>
      <c r="L47" s="653"/>
      <c r="M47" s="654"/>
      <c r="N47" s="282" t="str">
        <f>VLOOKUP(A39,'विज्ञान '!A10:Q69,15,0)</f>
        <v>-</v>
      </c>
      <c r="O47" s="281">
        <f>VLOOKUP(A39,NSQF!A10:S139,17,0)</f>
        <v>4</v>
      </c>
      <c r="P47" s="662"/>
      <c r="Q47" s="662"/>
      <c r="R47" s="663"/>
      <c r="S47" s="658"/>
    </row>
    <row r="48" spans="1:21" s="298" customFormat="1" ht="20.100000000000001" customHeight="1" thickBot="1">
      <c r="A48" s="668"/>
      <c r="B48" s="671"/>
      <c r="C48" s="665" t="s">
        <v>337</v>
      </c>
      <c r="D48" s="665"/>
      <c r="E48" s="295">
        <v>100</v>
      </c>
      <c r="F48" s="296">
        <f>VLOOKUP(A39,प्र.भाषा!A10:M69,12,0)</f>
        <v>0</v>
      </c>
      <c r="G48" s="296">
        <f>VLOOKUP(A39,'व्दि.or संयुक्त भा'!A10:M69,12,0)</f>
        <v>0</v>
      </c>
      <c r="H48" s="296">
        <f>VLOOKUP(A39,'तृ. भाषा'!A10:M69,12,0)</f>
        <v>0</v>
      </c>
      <c r="I48" s="655"/>
      <c r="J48" s="656"/>
      <c r="K48" s="297">
        <f>VLOOKUP(A39,गणित!A10:Q69,16,0)</f>
        <v>0</v>
      </c>
      <c r="L48" s="655"/>
      <c r="M48" s="656"/>
      <c r="N48" s="297">
        <f>VLOOKUP(A39,'विज्ञान '!A10:Q69,16,0)</f>
        <v>0</v>
      </c>
      <c r="O48" s="296">
        <f>VLOOKUP(A39,NSQF!A10:S139,18,0)</f>
        <v>29</v>
      </c>
      <c r="P48" s="297">
        <f>VLOOKUP(A39,'वार्षिक निकाल पत्रक NSQF-SS'!B10:Q139,9,0)</f>
        <v>29</v>
      </c>
      <c r="Q48" s="303">
        <f>VLOOKUP(A39,'वार्षिक निकाल पत्रक NSQF-SS'!B10:Q139,10,0)</f>
        <v>4.83</v>
      </c>
      <c r="R48" s="297" t="e">
        <f>VLOOKUP(A39,'वार्षिक निकाल पत्रक NSQF-SS'!B10:Q139,11,0)</f>
        <v>#REF!</v>
      </c>
      <c r="S48" s="659"/>
      <c r="U48" s="243"/>
    </row>
    <row r="49" spans="1:19" s="298" customFormat="1" ht="20.100000000000001" customHeight="1">
      <c r="A49" s="647" t="s">
        <v>128</v>
      </c>
      <c r="B49" s="647"/>
      <c r="C49" s="647"/>
      <c r="D49" s="647"/>
      <c r="E49" s="647"/>
      <c r="F49" s="647"/>
      <c r="G49" s="647"/>
      <c r="H49" s="647"/>
      <c r="I49" s="647"/>
      <c r="J49" s="647"/>
      <c r="K49" s="647"/>
      <c r="L49" s="647"/>
      <c r="M49" s="647"/>
      <c r="N49" s="647"/>
      <c r="O49" s="647"/>
      <c r="P49" s="647"/>
      <c r="Q49" s="647"/>
      <c r="R49" s="647"/>
      <c r="S49" s="647"/>
    </row>
    <row r="50" spans="1:19" s="298" customFormat="1" ht="20.100000000000001" customHeight="1">
      <c r="E50" s="299"/>
    </row>
    <row r="51" spans="1:19" s="298" customFormat="1" ht="20.100000000000001" customHeight="1">
      <c r="E51" s="299"/>
    </row>
    <row r="52" spans="1:19" s="298" customFormat="1" ht="20.100000000000001" customHeight="1">
      <c r="E52" s="299"/>
    </row>
    <row r="53" spans="1:19" s="298" customFormat="1" ht="20.100000000000001" customHeight="1">
      <c r="E53" s="299"/>
    </row>
    <row r="54" spans="1:19" s="298" customFormat="1" ht="20.100000000000001" customHeight="1">
      <c r="E54" s="299"/>
    </row>
    <row r="55" spans="1:19" s="298" customFormat="1" ht="20.100000000000001" customHeight="1">
      <c r="E55" s="299"/>
    </row>
    <row r="56" spans="1:19" s="298" customFormat="1" ht="20.100000000000001" customHeight="1">
      <c r="E56" s="299"/>
    </row>
    <row r="57" spans="1:19" s="298" customFormat="1" ht="20.100000000000001" customHeight="1">
      <c r="E57" s="299"/>
    </row>
    <row r="58" spans="1:19" s="298" customFormat="1" ht="20.100000000000001" customHeight="1">
      <c r="E58" s="299"/>
    </row>
    <row r="59" spans="1:19" s="298" customFormat="1" ht="20.100000000000001" customHeight="1">
      <c r="E59" s="299"/>
    </row>
    <row r="60" spans="1:19" s="298" customFormat="1" ht="20.100000000000001" customHeight="1">
      <c r="E60" s="299"/>
    </row>
    <row r="61" spans="1:19" s="298" customFormat="1" ht="20.100000000000001" customHeight="1">
      <c r="E61" s="299"/>
    </row>
    <row r="62" spans="1:19" s="298" customFormat="1" ht="20.100000000000001" customHeight="1">
      <c r="E62" s="299"/>
    </row>
    <row r="63" spans="1:19" s="298" customFormat="1" ht="20.100000000000001" customHeight="1">
      <c r="E63" s="299"/>
    </row>
    <row r="64" spans="1:19" s="298" customFormat="1" ht="20.100000000000001" customHeight="1">
      <c r="E64" s="299"/>
    </row>
    <row r="65" spans="5:5" s="298" customFormat="1" ht="20.100000000000001" customHeight="1">
      <c r="E65" s="299"/>
    </row>
    <row r="66" spans="5:5" s="298" customFormat="1" ht="20.100000000000001" customHeight="1">
      <c r="E66" s="299"/>
    </row>
    <row r="67" spans="5:5" s="298" customFormat="1" ht="20.100000000000001" customHeight="1">
      <c r="E67" s="299"/>
    </row>
    <row r="68" spans="5:5" s="298" customFormat="1" ht="20.100000000000001" customHeight="1">
      <c r="E68" s="299"/>
    </row>
    <row r="69" spans="5:5" s="298" customFormat="1" ht="20.100000000000001" customHeight="1">
      <c r="E69" s="299"/>
    </row>
    <row r="70" spans="5:5" s="298" customFormat="1" ht="20.100000000000001" customHeight="1">
      <c r="E70" s="299"/>
    </row>
    <row r="71" spans="5:5" s="298" customFormat="1" ht="20.100000000000001" customHeight="1">
      <c r="E71" s="299"/>
    </row>
    <row r="72" spans="5:5" s="298" customFormat="1" ht="20.100000000000001" customHeight="1">
      <c r="E72" s="299"/>
    </row>
    <row r="73" spans="5:5" s="298" customFormat="1" ht="20.100000000000001" customHeight="1">
      <c r="E73" s="299"/>
    </row>
    <row r="74" spans="5:5" s="298" customFormat="1" ht="20.100000000000001" customHeight="1">
      <c r="E74" s="299"/>
    </row>
    <row r="75" spans="5:5" s="298" customFormat="1" ht="20.100000000000001" customHeight="1">
      <c r="E75" s="299"/>
    </row>
    <row r="76" spans="5:5" s="298" customFormat="1" ht="20.100000000000001" customHeight="1">
      <c r="E76" s="299"/>
    </row>
    <row r="77" spans="5:5" s="298" customFormat="1" ht="20.100000000000001" customHeight="1">
      <c r="E77" s="299"/>
    </row>
    <row r="78" spans="5:5" s="298" customFormat="1" ht="20.100000000000001" customHeight="1">
      <c r="E78" s="299"/>
    </row>
    <row r="79" spans="5:5" s="298" customFormat="1" ht="20.100000000000001" customHeight="1">
      <c r="E79" s="299"/>
    </row>
    <row r="80" spans="5:5" s="298" customFormat="1" ht="20.100000000000001" customHeight="1">
      <c r="E80" s="299"/>
    </row>
    <row r="81" spans="5:5" s="298" customFormat="1" ht="20.100000000000001" customHeight="1">
      <c r="E81" s="299"/>
    </row>
    <row r="82" spans="5:5" s="298" customFormat="1" ht="20.100000000000001" customHeight="1">
      <c r="E82" s="299"/>
    </row>
    <row r="83" spans="5:5" s="298" customFormat="1" ht="20.100000000000001" customHeight="1">
      <c r="E83" s="299"/>
    </row>
    <row r="84" spans="5:5" s="298" customFormat="1" ht="20.100000000000001" customHeight="1">
      <c r="E84" s="299"/>
    </row>
    <row r="85" spans="5:5" s="298" customFormat="1" ht="20.100000000000001" customHeight="1">
      <c r="E85" s="299"/>
    </row>
    <row r="86" spans="5:5" s="298" customFormat="1" ht="20.100000000000001" customHeight="1">
      <c r="E86" s="299"/>
    </row>
    <row r="87" spans="5:5" s="298" customFormat="1" ht="20.100000000000001" customHeight="1">
      <c r="E87" s="299"/>
    </row>
    <row r="88" spans="5:5" s="298" customFormat="1" ht="20.100000000000001" customHeight="1">
      <c r="E88" s="299"/>
    </row>
    <row r="89" spans="5:5" s="298" customFormat="1" ht="20.100000000000001" customHeight="1">
      <c r="E89" s="299"/>
    </row>
    <row r="90" spans="5:5" s="298" customFormat="1" ht="20.100000000000001" customHeight="1">
      <c r="E90" s="299"/>
    </row>
    <row r="91" spans="5:5" s="298" customFormat="1" ht="20.100000000000001" customHeight="1">
      <c r="E91" s="299"/>
    </row>
    <row r="92" spans="5:5" s="298" customFormat="1" ht="20.100000000000001" customHeight="1">
      <c r="E92" s="299"/>
    </row>
    <row r="93" spans="5:5" s="298" customFormat="1" ht="20.100000000000001" customHeight="1">
      <c r="E93" s="299"/>
    </row>
    <row r="94" spans="5:5" s="298" customFormat="1" ht="20.100000000000001" customHeight="1">
      <c r="E94" s="299"/>
    </row>
    <row r="95" spans="5:5" s="298" customFormat="1" ht="20.100000000000001" customHeight="1">
      <c r="E95" s="299"/>
    </row>
    <row r="96" spans="5:5" s="298" customFormat="1" ht="20.100000000000001" customHeight="1">
      <c r="E96" s="299"/>
    </row>
    <row r="97" spans="5:5" s="298" customFormat="1" ht="20.100000000000001" customHeight="1">
      <c r="E97" s="299"/>
    </row>
    <row r="98" spans="5:5" s="298" customFormat="1" ht="20.100000000000001" customHeight="1">
      <c r="E98" s="299"/>
    </row>
    <row r="99" spans="5:5" s="298" customFormat="1" ht="20.100000000000001" customHeight="1">
      <c r="E99" s="299"/>
    </row>
    <row r="100" spans="5:5" s="298" customFormat="1" ht="20.100000000000001" customHeight="1">
      <c r="E100" s="299"/>
    </row>
    <row r="101" spans="5:5" s="298" customFormat="1" ht="20.100000000000001" customHeight="1">
      <c r="E101" s="299"/>
    </row>
    <row r="102" spans="5:5" s="298" customFormat="1" ht="20.100000000000001" customHeight="1">
      <c r="E102" s="299"/>
    </row>
    <row r="103" spans="5:5" s="298" customFormat="1" ht="20.100000000000001" customHeight="1">
      <c r="E103" s="299"/>
    </row>
    <row r="104" spans="5:5" s="298" customFormat="1" ht="20.100000000000001" customHeight="1">
      <c r="E104" s="299"/>
    </row>
    <row r="105" spans="5:5" s="298" customFormat="1" ht="20.100000000000001" customHeight="1">
      <c r="E105" s="299"/>
    </row>
    <row r="106" spans="5:5" s="298" customFormat="1" ht="20.100000000000001" customHeight="1">
      <c r="E106" s="299"/>
    </row>
    <row r="107" spans="5:5" s="298" customFormat="1" ht="20.100000000000001" customHeight="1">
      <c r="E107" s="299"/>
    </row>
    <row r="108" spans="5:5" s="298" customFormat="1" ht="20.100000000000001" customHeight="1">
      <c r="E108" s="299"/>
    </row>
    <row r="109" spans="5:5" s="298" customFormat="1" ht="20.100000000000001" customHeight="1">
      <c r="E109" s="299"/>
    </row>
    <row r="110" spans="5:5" s="298" customFormat="1" ht="20.100000000000001" customHeight="1">
      <c r="E110" s="299"/>
    </row>
    <row r="111" spans="5:5" s="298" customFormat="1" ht="20.100000000000001" customHeight="1">
      <c r="E111" s="299"/>
    </row>
    <row r="112" spans="5:5" s="298" customFormat="1" ht="20.100000000000001" customHeight="1">
      <c r="E112" s="299"/>
    </row>
    <row r="113" spans="5:5" s="298" customFormat="1" ht="20.100000000000001" customHeight="1">
      <c r="E113" s="299"/>
    </row>
    <row r="114" spans="5:5" s="298" customFormat="1" ht="20.100000000000001" customHeight="1">
      <c r="E114" s="299"/>
    </row>
    <row r="115" spans="5:5" s="298" customFormat="1" ht="20.100000000000001" customHeight="1">
      <c r="E115" s="299"/>
    </row>
    <row r="116" spans="5:5" s="298" customFormat="1" ht="20.100000000000001" customHeight="1">
      <c r="E116" s="299"/>
    </row>
    <row r="117" spans="5:5" s="298" customFormat="1" ht="20.100000000000001" customHeight="1">
      <c r="E117" s="299"/>
    </row>
    <row r="118" spans="5:5" s="298" customFormat="1" ht="20.100000000000001" customHeight="1">
      <c r="E118" s="299"/>
    </row>
    <row r="119" spans="5:5" s="298" customFormat="1" ht="20.100000000000001" customHeight="1">
      <c r="E119" s="299"/>
    </row>
    <row r="120" spans="5:5" s="298" customFormat="1" ht="20.100000000000001" customHeight="1">
      <c r="E120" s="299"/>
    </row>
    <row r="121" spans="5:5" s="298" customFormat="1" ht="20.100000000000001" customHeight="1">
      <c r="E121" s="299"/>
    </row>
    <row r="122" spans="5:5" s="298" customFormat="1" ht="20.100000000000001" customHeight="1">
      <c r="E122" s="299"/>
    </row>
    <row r="123" spans="5:5" s="298" customFormat="1" ht="20.100000000000001" customHeight="1">
      <c r="E123" s="299"/>
    </row>
    <row r="124" spans="5:5" s="298" customFormat="1" ht="20.100000000000001" customHeight="1">
      <c r="E124" s="299"/>
    </row>
    <row r="125" spans="5:5" s="298" customFormat="1" ht="20.100000000000001" customHeight="1">
      <c r="E125" s="299"/>
    </row>
    <row r="126" spans="5:5" s="298" customFormat="1" ht="20.100000000000001" customHeight="1">
      <c r="E126" s="299"/>
    </row>
    <row r="127" spans="5:5" s="298" customFormat="1" ht="20.100000000000001" customHeight="1">
      <c r="E127" s="299"/>
    </row>
    <row r="128" spans="5:5" s="298" customFormat="1" ht="20.100000000000001" customHeight="1">
      <c r="E128" s="299"/>
    </row>
    <row r="129" spans="5:5" s="298" customFormat="1" ht="20.100000000000001" customHeight="1">
      <c r="E129" s="299"/>
    </row>
    <row r="130" spans="5:5" s="298" customFormat="1" ht="20.100000000000001" customHeight="1">
      <c r="E130" s="299"/>
    </row>
    <row r="131" spans="5:5" s="298" customFormat="1" ht="20.100000000000001" customHeight="1">
      <c r="E131" s="299"/>
    </row>
    <row r="132" spans="5:5" s="298" customFormat="1" ht="20.100000000000001" customHeight="1">
      <c r="E132" s="299"/>
    </row>
    <row r="133" spans="5:5" s="298" customFormat="1" ht="20.100000000000001" customHeight="1">
      <c r="E133" s="299"/>
    </row>
    <row r="134" spans="5:5" s="298" customFormat="1" ht="20.100000000000001" customHeight="1">
      <c r="E134" s="299"/>
    </row>
    <row r="135" spans="5:5" s="298" customFormat="1" ht="20.100000000000001" customHeight="1">
      <c r="E135" s="299"/>
    </row>
    <row r="136" spans="5:5" s="298" customFormat="1" ht="20.100000000000001" customHeight="1">
      <c r="E136" s="299"/>
    </row>
    <row r="137" spans="5:5" s="298" customFormat="1" ht="20.100000000000001" customHeight="1">
      <c r="E137" s="299"/>
    </row>
    <row r="138" spans="5:5" s="298" customFormat="1" ht="20.100000000000001" customHeight="1">
      <c r="E138" s="299"/>
    </row>
    <row r="139" spans="5:5" s="298" customFormat="1" ht="20.100000000000001" customHeight="1">
      <c r="E139" s="299"/>
    </row>
    <row r="140" spans="5:5" s="298" customFormat="1" ht="20.100000000000001" customHeight="1">
      <c r="E140" s="299"/>
    </row>
    <row r="141" spans="5:5" s="298" customFormat="1" ht="20.100000000000001" customHeight="1">
      <c r="E141" s="299"/>
    </row>
    <row r="142" spans="5:5" s="298" customFormat="1" ht="20.100000000000001" customHeight="1">
      <c r="E142" s="299"/>
    </row>
    <row r="143" spans="5:5" s="298" customFormat="1" ht="20.100000000000001" customHeight="1">
      <c r="E143" s="299"/>
    </row>
    <row r="144" spans="5:5" s="298" customFormat="1" ht="20.100000000000001" customHeight="1">
      <c r="E144" s="299"/>
    </row>
    <row r="145" spans="5:5" s="298" customFormat="1" ht="20.100000000000001" customHeight="1">
      <c r="E145" s="299"/>
    </row>
    <row r="146" spans="5:5" s="298" customFormat="1" ht="20.100000000000001" customHeight="1">
      <c r="E146" s="299"/>
    </row>
    <row r="147" spans="5:5" s="298" customFormat="1" ht="20.100000000000001" customHeight="1">
      <c r="E147" s="299"/>
    </row>
    <row r="148" spans="5:5" s="298" customFormat="1" ht="20.100000000000001" customHeight="1">
      <c r="E148" s="299"/>
    </row>
    <row r="149" spans="5:5" s="298" customFormat="1" ht="20.100000000000001" customHeight="1">
      <c r="E149" s="299"/>
    </row>
    <row r="150" spans="5:5" s="298" customFormat="1" ht="20.100000000000001" customHeight="1">
      <c r="E150" s="299"/>
    </row>
    <row r="151" spans="5:5" s="298" customFormat="1" ht="20.100000000000001" customHeight="1">
      <c r="E151" s="299"/>
    </row>
    <row r="152" spans="5:5" s="298" customFormat="1" ht="20.100000000000001" customHeight="1">
      <c r="E152" s="299"/>
    </row>
    <row r="153" spans="5:5" s="298" customFormat="1" ht="20.100000000000001" customHeight="1">
      <c r="E153" s="299"/>
    </row>
    <row r="154" spans="5:5" s="298" customFormat="1" ht="20.100000000000001" customHeight="1">
      <c r="E154" s="299"/>
    </row>
    <row r="155" spans="5:5" s="298" customFormat="1" ht="20.100000000000001" customHeight="1">
      <c r="E155" s="299"/>
    </row>
    <row r="156" spans="5:5" s="298" customFormat="1" ht="20.100000000000001" customHeight="1">
      <c r="E156" s="299"/>
    </row>
    <row r="157" spans="5:5" s="298" customFormat="1" ht="20.100000000000001" customHeight="1">
      <c r="E157" s="299"/>
    </row>
    <row r="158" spans="5:5" s="298" customFormat="1" ht="20.100000000000001" customHeight="1">
      <c r="E158" s="299"/>
    </row>
    <row r="159" spans="5:5" s="298" customFormat="1" ht="20.100000000000001" customHeight="1">
      <c r="E159" s="299"/>
    </row>
    <row r="160" spans="5:5" s="298" customFormat="1" ht="20.100000000000001" customHeight="1">
      <c r="E160" s="299"/>
    </row>
    <row r="161" spans="5:5" s="298" customFormat="1" ht="20.100000000000001" customHeight="1">
      <c r="E161" s="299"/>
    </row>
    <row r="162" spans="5:5" s="298" customFormat="1" ht="20.100000000000001" customHeight="1">
      <c r="E162" s="299"/>
    </row>
    <row r="163" spans="5:5" s="298" customFormat="1" ht="20.100000000000001" customHeight="1">
      <c r="E163" s="299"/>
    </row>
    <row r="164" spans="5:5" s="298" customFormat="1" ht="20.100000000000001" customHeight="1">
      <c r="E164" s="299"/>
    </row>
    <row r="165" spans="5:5" s="298" customFormat="1" ht="20.100000000000001" customHeight="1">
      <c r="E165" s="299"/>
    </row>
    <row r="166" spans="5:5" s="298" customFormat="1" ht="20.100000000000001" customHeight="1">
      <c r="E166" s="299"/>
    </row>
    <row r="167" spans="5:5" s="298" customFormat="1" ht="20.100000000000001" customHeight="1">
      <c r="E167" s="299"/>
    </row>
    <row r="168" spans="5:5" s="298" customFormat="1" ht="20.100000000000001" customHeight="1">
      <c r="E168" s="299"/>
    </row>
    <row r="169" spans="5:5" s="298" customFormat="1" ht="20.100000000000001" customHeight="1">
      <c r="E169" s="299"/>
    </row>
    <row r="170" spans="5:5" s="298" customFormat="1" ht="20.100000000000001" customHeight="1">
      <c r="E170" s="299"/>
    </row>
    <row r="171" spans="5:5" s="298" customFormat="1" ht="20.100000000000001" customHeight="1">
      <c r="E171" s="299"/>
    </row>
    <row r="172" spans="5:5" s="298" customFormat="1" ht="20.100000000000001" customHeight="1">
      <c r="E172" s="299"/>
    </row>
    <row r="173" spans="5:5" s="298" customFormat="1" ht="20.100000000000001" customHeight="1">
      <c r="E173" s="299"/>
    </row>
    <row r="174" spans="5:5" s="298" customFormat="1" ht="20.100000000000001" customHeight="1">
      <c r="E174" s="299"/>
    </row>
    <row r="175" spans="5:5" s="298" customFormat="1" ht="20.100000000000001" customHeight="1">
      <c r="E175" s="299"/>
    </row>
    <row r="176" spans="5:5" s="298" customFormat="1" ht="20.100000000000001" customHeight="1">
      <c r="E176" s="299"/>
    </row>
    <row r="177" spans="5:5" s="298" customFormat="1" ht="20.100000000000001" customHeight="1">
      <c r="E177" s="299"/>
    </row>
    <row r="178" spans="5:5" s="298" customFormat="1" ht="20.100000000000001" customHeight="1">
      <c r="E178" s="299"/>
    </row>
    <row r="179" spans="5:5" s="298" customFormat="1" ht="20.100000000000001" customHeight="1">
      <c r="E179" s="299"/>
    </row>
    <row r="180" spans="5:5" s="298" customFormat="1" ht="20.100000000000001" customHeight="1">
      <c r="E180" s="299"/>
    </row>
    <row r="181" spans="5:5" s="298" customFormat="1" ht="20.100000000000001" customHeight="1">
      <c r="E181" s="299"/>
    </row>
    <row r="182" spans="5:5" s="298" customFormat="1" ht="20.100000000000001" customHeight="1">
      <c r="E182" s="299"/>
    </row>
    <row r="183" spans="5:5" s="298" customFormat="1" ht="20.100000000000001" customHeight="1">
      <c r="E183" s="299"/>
    </row>
    <row r="184" spans="5:5" s="298" customFormat="1" ht="20.100000000000001" customHeight="1">
      <c r="E184" s="299"/>
    </row>
    <row r="185" spans="5:5" s="298" customFormat="1" ht="20.100000000000001" customHeight="1">
      <c r="E185" s="299"/>
    </row>
    <row r="186" spans="5:5" s="298" customFormat="1" ht="20.100000000000001" customHeight="1">
      <c r="E186" s="299"/>
    </row>
    <row r="187" spans="5:5" s="298" customFormat="1" ht="20.100000000000001" customHeight="1">
      <c r="E187" s="299"/>
    </row>
    <row r="188" spans="5:5" s="298" customFormat="1" ht="20.100000000000001" customHeight="1">
      <c r="E188" s="299"/>
    </row>
    <row r="189" spans="5:5" s="298" customFormat="1" ht="20.100000000000001" customHeight="1">
      <c r="E189" s="299"/>
    </row>
    <row r="190" spans="5:5" s="298" customFormat="1" ht="20.100000000000001" customHeight="1">
      <c r="E190" s="299"/>
    </row>
    <row r="191" spans="5:5" s="298" customFormat="1" ht="20.100000000000001" customHeight="1">
      <c r="E191" s="299"/>
    </row>
    <row r="192" spans="5:5" s="298" customFormat="1" ht="20.100000000000001" customHeight="1">
      <c r="E192" s="299"/>
    </row>
    <row r="193" spans="5:5" s="298" customFormat="1" ht="20.100000000000001" customHeight="1">
      <c r="E193" s="299"/>
    </row>
    <row r="194" spans="5:5" s="298" customFormat="1" ht="20.100000000000001" customHeight="1">
      <c r="E194" s="299"/>
    </row>
    <row r="195" spans="5:5" s="298" customFormat="1" ht="20.100000000000001" customHeight="1">
      <c r="E195" s="299"/>
    </row>
    <row r="196" spans="5:5" s="298" customFormat="1" ht="20.100000000000001" customHeight="1">
      <c r="E196" s="299"/>
    </row>
    <row r="197" spans="5:5" s="298" customFormat="1" ht="20.100000000000001" customHeight="1">
      <c r="E197" s="299"/>
    </row>
    <row r="198" spans="5:5" s="298" customFormat="1" ht="20.100000000000001" customHeight="1">
      <c r="E198" s="299"/>
    </row>
  </sheetData>
  <sheetProtection algorithmName="SHA-512" hashValue="fE0W1wqb8FoSi8qZwjyK9Rl2VEunS4CabYCmSWiQtgIIzGqvk0d08QuwVjIhqw6LaxRFWxeJaUwq2PpPgA1b4g==" saltValue="bKyl5ZqvGJTqu1+BIvWHKA==" spinCount="100000" sheet="1" objects="1" scenarios="1"/>
  <mergeCells count="102">
    <mergeCell ref="A49:S49"/>
    <mergeCell ref="R39:R44"/>
    <mergeCell ref="S39:S48"/>
    <mergeCell ref="I40:J41"/>
    <mergeCell ref="L40:M41"/>
    <mergeCell ref="C42:C44"/>
    <mergeCell ref="I43:J48"/>
    <mergeCell ref="L43:M48"/>
    <mergeCell ref="C45:D45"/>
    <mergeCell ref="P45:P47"/>
    <mergeCell ref="A39:A48"/>
    <mergeCell ref="B39:B48"/>
    <mergeCell ref="C39:C41"/>
    <mergeCell ref="P39:P44"/>
    <mergeCell ref="Q39:Q44"/>
    <mergeCell ref="Q45:Q47"/>
    <mergeCell ref="R45:R47"/>
    <mergeCell ref="C46:D46"/>
    <mergeCell ref="C47:D47"/>
    <mergeCell ref="C48:D48"/>
    <mergeCell ref="A29:A38"/>
    <mergeCell ref="B29:B38"/>
    <mergeCell ref="C29:C31"/>
    <mergeCell ref="P29:P34"/>
    <mergeCell ref="Q29:Q34"/>
    <mergeCell ref="R29:R34"/>
    <mergeCell ref="S29:S38"/>
    <mergeCell ref="I30:J31"/>
    <mergeCell ref="L30:M31"/>
    <mergeCell ref="C32:C34"/>
    <mergeCell ref="I33:J38"/>
    <mergeCell ref="L33:M38"/>
    <mergeCell ref="C35:D35"/>
    <mergeCell ref="P35:P37"/>
    <mergeCell ref="Q35:Q37"/>
    <mergeCell ref="R35:R37"/>
    <mergeCell ref="C36:D36"/>
    <mergeCell ref="C37:D37"/>
    <mergeCell ref="C38:D38"/>
    <mergeCell ref="S19:S28"/>
    <mergeCell ref="I20:J21"/>
    <mergeCell ref="L20:M21"/>
    <mergeCell ref="C22:C24"/>
    <mergeCell ref="I23:J28"/>
    <mergeCell ref="L23:M28"/>
    <mergeCell ref="C25:D25"/>
    <mergeCell ref="P25:P27"/>
    <mergeCell ref="Q25:Q27"/>
    <mergeCell ref="R25:R27"/>
    <mergeCell ref="C26:D26"/>
    <mergeCell ref="C27:D27"/>
    <mergeCell ref="C28:D28"/>
    <mergeCell ref="Q15:Q17"/>
    <mergeCell ref="R15:R17"/>
    <mergeCell ref="C16:D16"/>
    <mergeCell ref="C17:D17"/>
    <mergeCell ref="C18:D18"/>
    <mergeCell ref="A19:A28"/>
    <mergeCell ref="B19:B28"/>
    <mergeCell ref="C19:C21"/>
    <mergeCell ref="P19:P24"/>
    <mergeCell ref="Q19:Q24"/>
    <mergeCell ref="R19:R24"/>
    <mergeCell ref="C12:C14"/>
    <mergeCell ref="I13:J18"/>
    <mergeCell ref="L13:M18"/>
    <mergeCell ref="C15:D15"/>
    <mergeCell ref="P15:P17"/>
    <mergeCell ref="U8:V8"/>
    <mergeCell ref="A9:A18"/>
    <mergeCell ref="B9:B18"/>
    <mergeCell ref="C9:C11"/>
    <mergeCell ref="P9:P14"/>
    <mergeCell ref="Q9:Q14"/>
    <mergeCell ref="R9:R14"/>
    <mergeCell ref="S9:S18"/>
    <mergeCell ref="I10:J11"/>
    <mergeCell ref="L10:M11"/>
    <mergeCell ref="R6:R8"/>
    <mergeCell ref="S6:S8"/>
    <mergeCell ref="I7:I8"/>
    <mergeCell ref="J7:J8"/>
    <mergeCell ref="K7:K8"/>
    <mergeCell ref="L7:L8"/>
    <mergeCell ref="M7:M8"/>
    <mergeCell ref="N7:N8"/>
    <mergeCell ref="H6:H8"/>
    <mergeCell ref="I6:K6"/>
    <mergeCell ref="L6:N6"/>
    <mergeCell ref="P6:P8"/>
    <mergeCell ref="Q6:Q8"/>
    <mergeCell ref="O6:O8"/>
    <mergeCell ref="A1:S1"/>
    <mergeCell ref="A2:S3"/>
    <mergeCell ref="A4:S4"/>
    <mergeCell ref="A5:J5"/>
    <mergeCell ref="K5:S5"/>
    <mergeCell ref="A6:A8"/>
    <mergeCell ref="B6:B8"/>
    <mergeCell ref="C6:E8"/>
    <mergeCell ref="F6:F8"/>
    <mergeCell ref="G6:G8"/>
  </mergeCells>
  <pageMargins left="0.27559055118110237" right="0.19685039370078741" top="0.23622047244094491" bottom="0.59055118110236227" header="0" footer="0"/>
  <pageSetup paperSize="5" scale="9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2060"/>
  </sheetPr>
  <dimension ref="A1:AQ55"/>
  <sheetViews>
    <sheetView view="pageBreakPreview" zoomScale="60" zoomScaleNormal="100" workbookViewId="0">
      <pane xSplit="1" ySplit="14" topLeftCell="B15" activePane="bottomRight" state="frozen"/>
      <selection activeCell="Z22" sqref="Z22"/>
      <selection pane="topRight" activeCell="Z22" sqref="Z22"/>
      <selection pane="bottomLeft" activeCell="Z22" sqref="Z22"/>
      <selection pane="bottomRight" activeCell="Z22" sqref="Z22"/>
    </sheetView>
  </sheetViews>
  <sheetFormatPr defaultRowHeight="16.7" customHeight="1"/>
  <cols>
    <col min="1" max="1" width="23.7109375" style="76" customWidth="1"/>
    <col min="2" max="8" width="7.42578125" style="76" customWidth="1"/>
    <col min="9" max="9" width="3.42578125" style="76" customWidth="1"/>
    <col min="10" max="10" width="11.28515625" style="180" customWidth="1"/>
    <col min="11" max="11" width="9.85546875" style="76" customWidth="1"/>
    <col min="14" max="14" width="9.140625" customWidth="1"/>
    <col min="36" max="37" width="9.140625" style="76"/>
    <col min="38" max="16384" width="9.140625" style="18"/>
  </cols>
  <sheetData>
    <row r="1" spans="1:37" customFormat="1" ht="16.7" customHeight="1">
      <c r="A1" s="752" t="str">
        <f>MASTER!B4</f>
        <v>आदिवासी उन्नती सेवा मंडळ, राजूर, ता. अकोले जि.अहिल्यानगर संचालित...</v>
      </c>
      <c r="B1" s="753"/>
      <c r="C1" s="753"/>
      <c r="D1" s="753"/>
      <c r="E1" s="753"/>
      <c r="F1" s="753"/>
      <c r="G1" s="753"/>
      <c r="H1" s="753"/>
      <c r="I1" s="753"/>
      <c r="J1" s="753"/>
      <c r="K1" s="754"/>
    </row>
    <row r="2" spans="1:37" customFormat="1" ht="16.7" customHeight="1">
      <c r="A2" s="755" t="str">
        <f>MASTER!B5</f>
        <v>अनुदानित माध्यमिक आश्रमशाळा, एकदरे, ता. अकोले जि. अहिल्यानगर</v>
      </c>
      <c r="B2" s="756"/>
      <c r="C2" s="756"/>
      <c r="D2" s="756"/>
      <c r="E2" s="756"/>
      <c r="F2" s="756"/>
      <c r="G2" s="756"/>
      <c r="H2" s="756"/>
      <c r="I2" s="756"/>
      <c r="J2" s="756"/>
      <c r="K2" s="757"/>
    </row>
    <row r="3" spans="1:37" customFormat="1" ht="16.7" customHeight="1">
      <c r="A3" s="755"/>
      <c r="B3" s="756"/>
      <c r="C3" s="756"/>
      <c r="D3" s="756"/>
      <c r="E3" s="756"/>
      <c r="F3" s="756"/>
      <c r="G3" s="756"/>
      <c r="H3" s="756"/>
      <c r="I3" s="756"/>
      <c r="J3" s="756"/>
      <c r="K3" s="757"/>
    </row>
    <row r="4" spans="1:37" customFormat="1" ht="16.7" customHeight="1">
      <c r="A4" s="759" t="s">
        <v>184</v>
      </c>
      <c r="B4" s="760"/>
      <c r="C4" s="760"/>
      <c r="D4" s="760"/>
      <c r="E4" s="760"/>
      <c r="F4" s="760"/>
      <c r="G4" s="760"/>
      <c r="H4" s="760"/>
      <c r="I4" s="760"/>
      <c r="J4" s="760"/>
      <c r="K4" s="761"/>
    </row>
    <row r="5" spans="1:37" customFormat="1" ht="16.7" customHeight="1">
      <c r="A5" s="762"/>
      <c r="B5" s="763"/>
      <c r="C5" s="763"/>
      <c r="D5" s="763"/>
      <c r="E5" s="763"/>
      <c r="F5" s="763"/>
      <c r="G5" s="763"/>
      <c r="H5" s="763"/>
      <c r="I5" s="763"/>
      <c r="J5" s="763"/>
      <c r="K5" s="764"/>
    </row>
    <row r="6" spans="1:37" customFormat="1" ht="16.7" customHeight="1">
      <c r="A6" s="758" t="str">
        <f>MASTER!B12</f>
        <v>(सन 2026-2027)</v>
      </c>
      <c r="B6" s="758"/>
      <c r="C6" s="758"/>
      <c r="D6" s="758"/>
      <c r="E6" s="758"/>
      <c r="F6" s="758"/>
      <c r="G6" s="758"/>
      <c r="H6" s="758"/>
      <c r="I6" s="758"/>
      <c r="J6" s="758"/>
      <c r="K6" s="758"/>
    </row>
    <row r="7" spans="1:37" ht="16.7" customHeight="1">
      <c r="A7" s="766" t="s">
        <v>147</v>
      </c>
      <c r="B7" s="769" t="str">
        <f>MASTER!A15</f>
        <v>मराठी</v>
      </c>
      <c r="C7" s="769" t="str">
        <f>MASTER!A16</f>
        <v>हिंदी</v>
      </c>
      <c r="D7" s="769" t="str">
        <f>MASTER!A17</f>
        <v>इंग्रजी</v>
      </c>
      <c r="E7" s="769" t="str">
        <f>MASTER!A18</f>
        <v>गणित</v>
      </c>
      <c r="F7" s="769" t="str">
        <f>MASTER!A19</f>
        <v>विज्ञान</v>
      </c>
      <c r="G7" s="769" t="str">
        <f>MASTER!A24</f>
        <v>NSQF</v>
      </c>
      <c r="H7" s="743" t="s">
        <v>146</v>
      </c>
      <c r="I7" s="202"/>
      <c r="J7" s="222"/>
      <c r="K7" s="202"/>
    </row>
    <row r="8" spans="1:37" ht="16.7" customHeight="1">
      <c r="A8" s="766"/>
      <c r="B8" s="769"/>
      <c r="C8" s="769"/>
      <c r="D8" s="769"/>
      <c r="E8" s="769"/>
      <c r="F8" s="769"/>
      <c r="G8" s="769"/>
      <c r="H8" s="743"/>
      <c r="I8" s="202"/>
      <c r="J8" s="222"/>
      <c r="K8" s="202"/>
    </row>
    <row r="9" spans="1:37" ht="16.7" customHeight="1">
      <c r="A9" s="766"/>
      <c r="B9" s="770"/>
      <c r="C9" s="770"/>
      <c r="D9" s="770"/>
      <c r="E9" s="770"/>
      <c r="F9" s="770"/>
      <c r="G9" s="770"/>
      <c r="H9" s="743"/>
      <c r="I9" s="202"/>
      <c r="J9" s="765" t="s">
        <v>148</v>
      </c>
      <c r="K9" s="765" t="s">
        <v>149</v>
      </c>
    </row>
    <row r="10" spans="1:37" ht="16.7" customHeight="1">
      <c r="A10" s="766"/>
      <c r="B10" s="770"/>
      <c r="C10" s="770"/>
      <c r="D10" s="770"/>
      <c r="E10" s="770"/>
      <c r="F10" s="770"/>
      <c r="G10" s="770"/>
      <c r="H10" s="743"/>
      <c r="I10" s="18"/>
      <c r="J10" s="765"/>
      <c r="K10" s="765"/>
    </row>
    <row r="11" spans="1:37" s="77" customFormat="1" ht="16.7" customHeight="1">
      <c r="A11" s="766"/>
      <c r="B11" s="32">
        <v>100</v>
      </c>
      <c r="C11" s="32">
        <v>100</v>
      </c>
      <c r="D11" s="32">
        <v>100</v>
      </c>
      <c r="E11" s="32">
        <v>100</v>
      </c>
      <c r="F11" s="32">
        <v>100</v>
      </c>
      <c r="G11" s="32">
        <v>100</v>
      </c>
      <c r="H11" s="743"/>
      <c r="J11" s="224" t="s">
        <v>182</v>
      </c>
      <c r="K11" s="227">
        <f>COUNTIF('वार्षिक निकाल पत्रक NSQF-SS'!K10:K139,"&gt;=0")-COUNTIF('वार्षिक निकाल पत्रक NSQF-SS'!K10:K139,"&gt;=34.9")</f>
        <v>59</v>
      </c>
      <c r="L11"/>
      <c r="M11"/>
      <c r="N11"/>
      <c r="O11"/>
      <c r="P11"/>
      <c r="Q11"/>
      <c r="R11"/>
      <c r="S11"/>
      <c r="T11"/>
      <c r="U11"/>
      <c r="V11"/>
      <c r="W11"/>
      <c r="X11"/>
      <c r="Y11"/>
      <c r="Z11"/>
      <c r="AA11"/>
      <c r="AB11"/>
      <c r="AC11"/>
      <c r="AD11"/>
      <c r="AE11"/>
      <c r="AF11"/>
      <c r="AG11"/>
      <c r="AH11"/>
      <c r="AI11"/>
      <c r="AJ11" s="76"/>
      <c r="AK11" s="76"/>
    </row>
    <row r="12" spans="1:37" s="77" customFormat="1" ht="16.7" customHeight="1">
      <c r="A12" s="212" t="s">
        <v>150</v>
      </c>
      <c r="B12" s="58">
        <f>COUNTIF('वार्षिक निकाल पत्रक NSQF-SS'!D10:D139,"&gt;=90")-COUNTIF('वार्षिक निकाल पत्रक NSQF-SS'!D10:D139,"&gt;100")</f>
        <v>0</v>
      </c>
      <c r="C12" s="58">
        <f>COUNTIF('वार्षिक निकाल पत्रक NSQF-SS'!E10:E139,"&gt;=90")-COUNTIF('वार्षिक निकाल पत्रक NSQF-SS'!E10:E139,"&gt;100")</f>
        <v>0</v>
      </c>
      <c r="D12" s="58">
        <f>COUNTIF('वार्षिक निकाल पत्रक NSQF-SS'!F10:F139,"&gt;=90")-COUNTIF('वार्षिक निकाल पत्रक NSQF-SS'!F10:F139,"&gt;100")</f>
        <v>0</v>
      </c>
      <c r="E12" s="58">
        <f>COUNTIF('वार्षिक निकाल पत्रक NSQF-SS'!G10:G139,"&gt;=90")-COUNTIF('वार्षिक निकाल पत्रक NSQF-SS'!G10:G139,"&gt;100")</f>
        <v>0</v>
      </c>
      <c r="F12" s="58">
        <f>COUNTIF('वार्षिक निकाल पत्रक NSQF-SS'!H10:H139,"&gt;=90")-COUNTIF('वार्षिक निकाल पत्रक NSQF-SS'!H10:H139,"&gt;100")</f>
        <v>0</v>
      </c>
      <c r="G12" s="58">
        <f>COUNTIF('वार्षिक निकाल पत्रक NSQF-SS'!I10:I139,"&gt;=90")-COUNTIF('वार्षिक निकाल पत्रक NSQF-SS'!I10:I139,"&gt;100")</f>
        <v>1</v>
      </c>
      <c r="H12" s="58">
        <f>COUNTIF('वार्षिक निकाल पत्रक NSQF-SS'!K10:K139,"&gt;=90")-COUNTIF('वार्षिक निकाल पत्रक NSQF-SS'!K10:K139,"&gt;100")</f>
        <v>0</v>
      </c>
      <c r="J12" s="224" t="s">
        <v>152</v>
      </c>
      <c r="K12" s="227">
        <f>COUNTIF('वार्षिक निकाल पत्रक NSQF-SS'!K10:K139,"&gt;=35")-COUNTIF('वार्षिक निकाल पत्रक NSQF-SS'!K10:K139,"&gt;=40.9")</f>
        <v>0</v>
      </c>
      <c r="L12"/>
      <c r="M12"/>
      <c r="N12"/>
      <c r="O12"/>
      <c r="P12"/>
      <c r="Q12"/>
      <c r="R12"/>
      <c r="S12"/>
      <c r="T12"/>
      <c r="U12"/>
      <c r="V12"/>
      <c r="W12"/>
      <c r="X12"/>
      <c r="Y12"/>
      <c r="Z12"/>
      <c r="AA12"/>
      <c r="AB12"/>
      <c r="AC12"/>
      <c r="AD12"/>
      <c r="AE12"/>
      <c r="AF12"/>
      <c r="AG12"/>
      <c r="AH12"/>
      <c r="AI12"/>
      <c r="AJ12" s="76"/>
      <c r="AK12" s="76"/>
    </row>
    <row r="13" spans="1:37" s="79" customFormat="1" ht="16.7" customHeight="1">
      <c r="A13" s="212" t="s">
        <v>151</v>
      </c>
      <c r="B13" s="58">
        <f>COUNTIF('वार्षिक निकाल पत्रक NSQF-SS'!D10:D139,"&gt;=85")-COUNTIF('वार्षिक निकाल पत्रक NSQF-SS'!D10:D139,"&gt;89.9")</f>
        <v>0</v>
      </c>
      <c r="C13" s="58">
        <f>COUNTIF('वार्षिक निकाल पत्रक NSQF-SS'!E10:E139,"&gt;=85")-COUNTIF('वार्षिक निकाल पत्रक NSQF-SS'!E10:E139,"&gt;89.9")</f>
        <v>0</v>
      </c>
      <c r="D13" s="58">
        <f>COUNTIF('वार्षिक निकाल पत्रक NSQF-SS'!F10:F139,"&gt;=85")-COUNTIF('वार्षिक निकाल पत्रक NSQF-SS'!F10:F139,"&gt;89.9")</f>
        <v>0</v>
      </c>
      <c r="E13" s="58">
        <f>COUNTIF('वार्षिक निकाल पत्रक NSQF-SS'!G10:G139,"&gt;=85")-COUNTIF('वार्षिक निकाल पत्रक NSQF-SS'!G10:G139,"&gt;89.9")</f>
        <v>0</v>
      </c>
      <c r="F13" s="58">
        <f>COUNTIF('वार्षिक निकाल पत्रक NSQF-SS'!H10:H139,"&gt;=85")-COUNTIF('वार्षिक निकाल पत्रक NSQF-SS'!H10:H139,"&gt;89.9")</f>
        <v>0</v>
      </c>
      <c r="G13" s="58">
        <f>COUNTIF('वार्षिक निकाल पत्रक NSQF-SS'!I10:I139,"&gt;=85")-COUNTIF('वार्षिक निकाल पत्रक NSQF-SS'!I10:I139,"&gt;89.9")</f>
        <v>1</v>
      </c>
      <c r="H13" s="58">
        <f>COUNTIF('वार्षिक निकाल पत्रक NSQF-SS'!K10:K139,"&gt;=85")-COUNTIF('वार्षिक निकाल पत्रक NSQF-SS'!K10:K139,"&gt;89.9")</f>
        <v>0</v>
      </c>
      <c r="J13" s="224" t="s">
        <v>154</v>
      </c>
      <c r="K13" s="227">
        <f>COUNTIF('वार्षिक निकाल पत्रक NSQF-SS'!K10:K139,"&gt;=41")-COUNTIF('वार्षिक निकाल पत्रक NSQF-SS'!K10:K139,"&gt;=50.9")</f>
        <v>0</v>
      </c>
      <c r="L13"/>
      <c r="M13"/>
      <c r="N13"/>
      <c r="O13"/>
      <c r="P13"/>
      <c r="Q13"/>
      <c r="R13"/>
      <c r="S13"/>
      <c r="T13"/>
      <c r="U13"/>
      <c r="V13"/>
      <c r="W13"/>
      <c r="X13"/>
      <c r="Y13"/>
      <c r="Z13"/>
      <c r="AA13"/>
      <c r="AB13"/>
      <c r="AC13"/>
      <c r="AD13"/>
      <c r="AE13"/>
      <c r="AF13"/>
      <c r="AG13"/>
      <c r="AH13"/>
      <c r="AI13"/>
      <c r="AJ13" s="76"/>
      <c r="AK13" s="76"/>
    </row>
    <row r="14" spans="1:37" ht="16.7" customHeight="1">
      <c r="A14" s="212" t="s">
        <v>153</v>
      </c>
      <c r="B14" s="58">
        <f>COUNTIF('वार्षिक निकाल पत्रक NSQF-SS'!D10:D139,"&gt;=80")-COUNTIF('वार्षिक निकाल पत्रक NSQF-SS'!D10:D139,"&gt;84.9")</f>
        <v>0</v>
      </c>
      <c r="C14" s="58">
        <f>COUNTIF('वार्षिक निकाल पत्रक NSQF-SS'!E10:E139,"&gt;=80")-COUNTIF('वार्षिक निकाल पत्रक NSQF-SS'!E10:E139,"&gt;84.9")</f>
        <v>0</v>
      </c>
      <c r="D14" s="58">
        <f>COUNTIF('वार्षिक निकाल पत्रक NSQF-SS'!F10:F139,"&gt;=80")-COUNTIF('वार्षिक निकाल पत्रक NSQF-SS'!F10:F139,"&gt;84.9")</f>
        <v>0</v>
      </c>
      <c r="E14" s="58">
        <f>COUNTIF('वार्षिक निकाल पत्रक NSQF-SS'!G10:G139,"&gt;=80")-COUNTIF('वार्षिक निकाल पत्रक NSQF-SS'!G10:G139,"&gt;84.9")</f>
        <v>0</v>
      </c>
      <c r="F14" s="58">
        <f>COUNTIF('वार्षिक निकाल पत्रक NSQF-SS'!H10:H139,"&gt;=80")-COUNTIF('वार्षिक निकाल पत्रक NSQF-SS'!H10:H139,"&gt;84.9")</f>
        <v>0</v>
      </c>
      <c r="G14" s="58">
        <f>COUNTIF('वार्षिक निकाल पत्रक NSQF-SS'!I10:I139,"&gt;=80")-COUNTIF('वार्षिक निकाल पत्रक NSQF-SS'!I10:I139,"&gt;84.9")</f>
        <v>0</v>
      </c>
      <c r="H14" s="58">
        <f>COUNTIF('वार्षिक निकाल पत्रक NSQF-SS'!K10:K139,"&gt;=80")-COUNTIF('वार्षिक निकाल पत्रक NSQF-SS'!K10:K139,"&gt;84.9")</f>
        <v>0</v>
      </c>
      <c r="I14" s="18"/>
      <c r="J14" s="224" t="s">
        <v>156</v>
      </c>
      <c r="K14" s="227">
        <f>COUNTIF('वार्षिक निकाल पत्रक NSQF-SS'!K10:K139,"&gt;=51")-COUNTIF('वार्षिक निकाल पत्रक NSQF-SS'!K10:K139,"&gt;=60.9")</f>
        <v>0</v>
      </c>
    </row>
    <row r="15" spans="1:37" ht="16.7" customHeight="1">
      <c r="A15" s="212" t="s">
        <v>155</v>
      </c>
      <c r="B15" s="58">
        <f>COUNTIF('वार्षिक निकाल पत्रक NSQF-SS'!D10:D139,"&gt;=75")-COUNTIF('वार्षिक निकाल पत्रक NSQF-SS'!D10:D139,"&gt;79.9")</f>
        <v>1</v>
      </c>
      <c r="C15" s="58">
        <f>COUNTIF('वार्षिक निकाल पत्रक NSQF-SS'!E10:E139,"&gt;=75")-COUNTIF('वार्षिक निकाल पत्रक NSQF-SS'!E10:E139,"&gt;79.9")</f>
        <v>1</v>
      </c>
      <c r="D15" s="58">
        <f>COUNTIF('वार्षिक निकाल पत्रक NSQF-SS'!F10:F139,"&gt;=75")-COUNTIF('वार्षिक निकाल पत्रक NSQF-SS'!F10:F139,"&gt;79.9")</f>
        <v>1</v>
      </c>
      <c r="E15" s="58">
        <f>COUNTIF('वार्षिक निकाल पत्रक NSQF-SS'!G10:G139,"&gt;=75")-COUNTIF('वार्षिक निकाल पत्रक NSQF-SS'!G10:G139,"&gt;79.9")</f>
        <v>1</v>
      </c>
      <c r="F15" s="58">
        <f>COUNTIF('वार्षिक निकाल पत्रक NSQF-SS'!H10:H139,"&gt;=75")-COUNTIF('वार्षिक निकाल पत्रक NSQF-SS'!H10:H139,"&gt;79.9")</f>
        <v>0</v>
      </c>
      <c r="G15" s="58">
        <f>COUNTIF('वार्षिक निकाल पत्रक NSQF-SS'!I10:I139,"&gt;=75")-COUNTIF('वार्षिक निकाल पत्रक NSQF-SS'!I10:I139,"&gt;79.9")</f>
        <v>0</v>
      </c>
      <c r="H15" s="58">
        <f>COUNTIF('वार्षिक निकाल पत्रक NSQF-SS'!K10:K139,"&gt;=75")-COUNTIF('वार्षिक निकाल पत्रक NSQF-SS'!K10:K139,"&gt;79.9")</f>
        <v>0</v>
      </c>
      <c r="I15" s="18"/>
      <c r="J15" s="224" t="s">
        <v>158</v>
      </c>
      <c r="K15" s="227">
        <f>COUNTIF('वार्षिक निकाल पत्रक NSQF-SS'!K10:K139,"&gt;=61")-COUNTIF('वार्षिक निकाल पत्रक NSQF-SS'!K10:K139,"&gt;=70.9")</f>
        <v>0</v>
      </c>
    </row>
    <row r="16" spans="1:37" ht="16.7" customHeight="1">
      <c r="A16" s="212" t="s">
        <v>157</v>
      </c>
      <c r="B16" s="58">
        <f>COUNTIF('वार्षिक निकाल पत्रक NSQF-SS'!D10:D139,"&gt;=70")-COUNTIF('वार्षिक निकाल पत्रक NSQF-SS'!D10:D139,"&gt;74.9")</f>
        <v>0</v>
      </c>
      <c r="C16" s="58">
        <f>COUNTIF('वार्षिक निकाल पत्रक NSQF-SS'!E10:E139,"&gt;=70")-COUNTIF('वार्षिक निकाल पत्रक NSQF-SS'!E10:E139,"&gt;74.9")</f>
        <v>0</v>
      </c>
      <c r="D16" s="58">
        <f>COUNTIF('वार्षिक निकाल पत्रक NSQF-SS'!F10:F139,"&gt;=70")-COUNTIF('वार्षिक निकाल पत्रक NSQF-SS'!F10:F139,"&gt;74.9")</f>
        <v>0</v>
      </c>
      <c r="E16" s="58">
        <f>COUNTIF('वार्षिक निकाल पत्रक NSQF-SS'!G10:G139,"&gt;=70")-COUNTIF('वार्षिक निकाल पत्रक NSQF-SS'!G10:G139,"&gt;74.9")</f>
        <v>0</v>
      </c>
      <c r="F16" s="58">
        <f>COUNTIF('वार्षिक निकाल पत्रक NSQF-SS'!H10:H139,"&gt;=70")-COUNTIF('वार्षिक निकाल पत्रक NSQF-SS'!H10:H139,"&gt;74.9")</f>
        <v>0</v>
      </c>
      <c r="G16" s="58">
        <f>COUNTIF('वार्षिक निकाल पत्रक NSQF-SS'!I10:I139,"&gt;=70")-COUNTIF('वार्षिक निकाल पत्रक NSQF-SS'!I10:I139,"&gt;74.9")</f>
        <v>9</v>
      </c>
      <c r="H16" s="58">
        <f>COUNTIF('वार्षिक निकाल पत्रक NSQF-SS'!K10:K139,"&gt;=70")-COUNTIF('वार्षिक निकाल पत्रक NSQF-SS'!K10:K139,"&gt;74.9")</f>
        <v>1</v>
      </c>
      <c r="I16" s="18"/>
      <c r="J16" s="224" t="s">
        <v>160</v>
      </c>
      <c r="K16" s="227">
        <f>COUNTIF('वार्षिक निकाल पत्रक NSQF-SS'!K10:K139,"&gt;=71")-COUNTIF('वार्षिक निकाल पत्रक NSQF-SS'!K10:K139,"&gt;=80.9")</f>
        <v>1</v>
      </c>
    </row>
    <row r="17" spans="1:43" ht="16.7" customHeight="1">
      <c r="A17" s="212" t="s">
        <v>159</v>
      </c>
      <c r="B17" s="58">
        <f>COUNTIF('वार्षिक निकाल पत्रक NSQF-SS'!D10:D139,"&gt;=60")-COUNTIF('वार्षिक निकाल पत्रक NSQF-SS'!D10:D139,"&gt;69.9")</f>
        <v>0</v>
      </c>
      <c r="C17" s="58">
        <f>COUNTIF('वार्षिक निकाल पत्रक NSQF-SS'!E10:E139,"&gt;=60")-COUNTIF('वार्षिक निकाल पत्रक NSQF-SS'!E10:E139,"&gt;69.9")</f>
        <v>0</v>
      </c>
      <c r="D17" s="58">
        <f>COUNTIF('वार्षिक निकाल पत्रक NSQF-SS'!F10:F139,"&gt;=60")-COUNTIF('वार्षिक निकाल पत्रक NSQF-SS'!F10:F139,"&gt;69.9")</f>
        <v>0</v>
      </c>
      <c r="E17" s="58">
        <f>COUNTIF('वार्षिक निकाल पत्रक NSQF-SS'!G10:G139,"&gt;=60")-COUNTIF('वार्षिक निकाल पत्रक NSQF-SS'!G10:G139,"&gt;69.9")</f>
        <v>0</v>
      </c>
      <c r="F17" s="58">
        <f>COUNTIF('वार्षिक निकाल पत्रक NSQF-SS'!H10:H139,"&gt;=60")-COUNTIF('वार्षिक निकाल पत्रक NSQF-SS'!H10:H139,"&gt;69.9")</f>
        <v>0</v>
      </c>
      <c r="G17" s="58">
        <f>COUNTIF('वार्षिक निकाल पत्रक NSQF-SS'!I10:I139,"&gt;=60")-COUNTIF('वार्षिक निकाल पत्रक NSQF-SS'!I10:I139,"&gt;69.9")</f>
        <v>26</v>
      </c>
      <c r="H17" s="58">
        <f>COUNTIF('वार्षिक निकाल पत्रक NSQF-SS'!K10:K139,"&gt;=60")-COUNTIF('वार्षिक निकाल पत्रक NSQF-SS'!K10:K139,"&gt;69.9")</f>
        <v>0</v>
      </c>
      <c r="I17" s="18"/>
      <c r="J17" s="224" t="s">
        <v>162</v>
      </c>
      <c r="K17" s="227">
        <f>COUNTIF('वार्षिक निकाल पत्रक NSQF-SS'!K10:K139,"&gt;=81")-COUNTIF('वार्षिक निकाल पत्रक NSQF-SS'!K10:K139,"&gt;=90.9")</f>
        <v>0</v>
      </c>
    </row>
    <row r="18" spans="1:43" ht="16.7" customHeight="1">
      <c r="A18" s="212" t="s">
        <v>161</v>
      </c>
      <c r="B18" s="58">
        <f>COUNTIF('वार्षिक निकाल पत्रक NSQF-SS'!D10:D139,"&gt;=50")-COUNTIF('वार्षिक निकाल पत्रक NSQF-SS'!D10:D139,"&gt;59.9")</f>
        <v>0</v>
      </c>
      <c r="C18" s="58">
        <f>COUNTIF('वार्षिक निकाल पत्रक NSQF-SS'!E10:E139,"&gt;=50")-COUNTIF('वार्षिक निकाल पत्रक NSQF-SS'!E10:E139,"&gt;59.9")</f>
        <v>0</v>
      </c>
      <c r="D18" s="58">
        <f>COUNTIF('वार्षिक निकाल पत्रक NSQF-SS'!F10:F139,"&gt;=50")-COUNTIF('वार्षिक निकाल पत्रक NSQF-SS'!F10:F139,"&gt;59.9")</f>
        <v>0</v>
      </c>
      <c r="E18" s="58">
        <f>COUNTIF('वार्षिक निकाल पत्रक NSQF-SS'!G10:G139,"&gt;=50")-COUNTIF('वार्षिक निकाल पत्रक NSQF-SS'!G10:G139,"&gt;59.9")</f>
        <v>0</v>
      </c>
      <c r="F18" s="58">
        <f>COUNTIF('वार्षिक निकाल पत्रक NSQF-SS'!H10:H139,"&gt;=50")-COUNTIF('वार्षिक निकाल पत्रक NSQF-SS'!H10:H139,"&gt;59.9")</f>
        <v>1</v>
      </c>
      <c r="G18" s="58">
        <f>COUNTIF('वार्षिक निकाल पत्रक NSQF-SS'!I10:I139,"&gt;=50")-COUNTIF('वार्षिक निकाल पत्रक NSQF-SS'!I10:I139,"&gt;59.9")</f>
        <v>27</v>
      </c>
      <c r="H18" s="58">
        <f>COUNTIF('वार्षिक निकाल पत्रक NSQF-SS'!K10:K139,"&gt;=50")-COUNTIF('वार्षिक निकाल पत्रक NSQF-SS'!K10:K139,"&gt;59.9")</f>
        <v>0</v>
      </c>
      <c r="I18" s="18"/>
      <c r="J18" s="224" t="s">
        <v>164</v>
      </c>
      <c r="K18" s="227">
        <f>COUNTIF('वार्षिक निकाल पत्रक NSQF-SS'!K10:K139,"&gt;=91")-COUNTIF('वार्षिक निकाल पत्रक NSQF-SS'!K10:K139,"&gt;=100.1")</f>
        <v>0</v>
      </c>
    </row>
    <row r="19" spans="1:43" ht="16.7" customHeight="1">
      <c r="A19" s="212" t="s">
        <v>163</v>
      </c>
      <c r="B19" s="58">
        <f>COUNTIF('वार्षिक निकाल पत्रक NSQF-SS'!D10:D139,"&gt;=40")-COUNTIF('वार्षिक निकाल पत्रक NSQF-SS'!D10:D139,"&gt;49.9")</f>
        <v>1</v>
      </c>
      <c r="C19" s="58">
        <f>COUNTIF('वार्षिक निकाल पत्रक NSQF-SS'!E10:E139,"&gt;=40")-COUNTIF('वार्षिक निकाल पत्रक NSQF-SS'!E10:E139,"&gt;49.9")</f>
        <v>0</v>
      </c>
      <c r="D19" s="58">
        <f>COUNTIF('वार्षिक निकाल पत्रक NSQF-SS'!F10:F139,"&gt;=40")-COUNTIF('वार्षिक निकाल पत्रक NSQF-SS'!F10:F139,"&gt;49.9")</f>
        <v>0</v>
      </c>
      <c r="E19" s="58">
        <f>COUNTIF('वार्षिक निकाल पत्रक NSQF-SS'!G10:G139,"&gt;=40")-COUNTIF('वार्षिक निकाल पत्रक NSQF-SS'!G10:G139,"&gt;49.9")</f>
        <v>0</v>
      </c>
      <c r="F19" s="58">
        <f>COUNTIF('वार्षिक निकाल पत्रक NSQF-SS'!H10:H139,"&gt;=40")-COUNTIF('वार्षिक निकाल पत्रक NSQF-SS'!H10:H139,"&gt;49.9")</f>
        <v>0</v>
      </c>
      <c r="G19" s="58">
        <f>COUNTIF('वार्षिक निकाल पत्रक NSQF-SS'!I10:I139,"&gt;=40")-COUNTIF('वार्षिक निकाल पत्रक NSQF-SS'!I10:I139,"&gt;49.9")</f>
        <v>29</v>
      </c>
      <c r="H19" s="58">
        <f>COUNTIF('वार्षिक निकाल पत्रक NSQF-SS'!K10:K139,"&gt;=40")-COUNTIF('वार्षिक निकाल पत्रक NSQF-SS'!K10:K139,"&gt;49.9")</f>
        <v>0</v>
      </c>
      <c r="I19" s="18"/>
      <c r="J19" s="27" t="s">
        <v>146</v>
      </c>
      <c r="K19" s="226">
        <f>SUM(K11:K18)</f>
        <v>60</v>
      </c>
    </row>
    <row r="20" spans="1:43" ht="16.7" customHeight="1">
      <c r="A20" s="212" t="s">
        <v>165</v>
      </c>
      <c r="B20" s="58">
        <f>COUNTIF('वार्षिक निकाल पत्रक NSQF-SS'!D10:D139,"&gt;=35")-COUNTIF('वार्षिक निकाल पत्रक NSQF-SS'!D10:D139,"&gt;39.9")</f>
        <v>1</v>
      </c>
      <c r="C20" s="58">
        <f>COUNTIF('वार्षिक निकाल पत्रक NSQF-SS'!E10:E139,"&gt;=35")-COUNTIF('वार्षिक निकाल पत्रक NSQF-SS'!E10:E139,"&gt;39.9")</f>
        <v>0</v>
      </c>
      <c r="D20" s="58">
        <f>COUNTIF('वार्षिक निकाल पत्रक NSQF-SS'!F10:F139,"&gt;=35")-COUNTIF('वार्षिक निकाल पत्रक NSQF-SS'!F10:F139,"&gt;39.9")</f>
        <v>0</v>
      </c>
      <c r="E20" s="58">
        <f>COUNTIF('वार्षिक निकाल पत्रक NSQF-SS'!G10:G139,"&gt;=35")-COUNTIF('वार्षिक निकाल पत्रक NSQF-SS'!G10:G139,"&gt;39.9")</f>
        <v>0</v>
      </c>
      <c r="F20" s="58">
        <f>COUNTIF('वार्षिक निकाल पत्रक NSQF-SS'!H10:H139,"&gt;=35")-COUNTIF('वार्षिक निकाल पत्रक NSQF-SS'!H10:H139,"&gt;39.9")</f>
        <v>0</v>
      </c>
      <c r="G20" s="58">
        <f>COUNTIF('वार्षिक निकाल पत्रक NSQF-SS'!I10:I139,"&gt;=35")-COUNTIF('वार्षिक निकाल पत्रक NSQF-SS'!I10:I139,"&gt;39.9")</f>
        <v>15</v>
      </c>
      <c r="H20" s="58">
        <f>COUNTIF('वार्षिक निकाल पत्रक NSQF-SS'!K10:K139,"&gt;=35")-COUNTIF('वार्षिक निकाल पत्रक NSQF-SS'!K10:K139,"&gt;39.9")</f>
        <v>0</v>
      </c>
      <c r="I20" s="18"/>
      <c r="J20" s="19"/>
      <c r="K20" s="18"/>
    </row>
    <row r="21" spans="1:43" ht="16.7" customHeight="1">
      <c r="A21" s="212" t="s">
        <v>167</v>
      </c>
      <c r="B21" s="58">
        <f>COUNTIF('वार्षिक निकाल पत्रक NSQF-SS'!D10:D139,"&gt;=0")-COUNTIF('वार्षिक निकाल पत्रक NSQF-SS'!D10:D139,"&gt;34.9")</f>
        <v>57</v>
      </c>
      <c r="C21" s="58">
        <f>COUNTIF('वार्षिक निकाल पत्रक NSQF-SS'!E10:E139,"&gt;=0")-COUNTIF('वार्षिक निकाल पत्रक NSQF-SS'!E10:E139,"&gt;34.9")</f>
        <v>59</v>
      </c>
      <c r="D21" s="58">
        <f>COUNTIF('वार्षिक निकाल पत्रक NSQF-SS'!F10:F139,"&gt;=0")-COUNTIF('वार्षिक निकाल पत्रक NSQF-SS'!F10:F139,"&gt;34.9")</f>
        <v>59</v>
      </c>
      <c r="E21" s="58">
        <f>COUNTIF('वार्षिक निकाल पत्रक NSQF-SS'!G10:G139,"&gt;=0")-COUNTIF('वार्षिक निकाल पत्रक NSQF-SS'!G10:G139,"&gt;34.9")</f>
        <v>59</v>
      </c>
      <c r="F21" s="58">
        <f>COUNTIF('वार्षिक निकाल पत्रक NSQF-SS'!H10:H139,"&gt;=0")-COUNTIF('वार्षिक निकाल पत्रक NSQF-SS'!H10:H139,"&gt;34.9")</f>
        <v>59</v>
      </c>
      <c r="G21" s="58">
        <f>COUNTIF('वार्षिक निकाल पत्रक NSQF-SS'!I10:I139,"&gt;=0")-COUNTIF('वार्षिक निकाल पत्रक NSQF-SS'!I10:I139,"&gt;34.9")</f>
        <v>22</v>
      </c>
      <c r="H21" s="58">
        <f>COUNTIF('वार्षिक निकाल पत्रक NSQF-SS'!K10:K139,"&gt;=0")-COUNTIF('वार्षिक निकाल पत्रक NSQF-SS'!K10:K139,"&gt;34.9")</f>
        <v>59</v>
      </c>
      <c r="I21" s="18"/>
      <c r="J21" s="19"/>
      <c r="K21" s="18"/>
    </row>
    <row r="22" spans="1:43" s="76" customFormat="1" ht="16.7" customHeight="1">
      <c r="A22" s="743" t="s">
        <v>146</v>
      </c>
      <c r="B22" s="743">
        <f t="shared" ref="B22:H22" si="0">SUM(B12:B21)</f>
        <v>60</v>
      </c>
      <c r="C22" s="743">
        <f t="shared" si="0"/>
        <v>60</v>
      </c>
      <c r="D22" s="743">
        <f t="shared" si="0"/>
        <v>60</v>
      </c>
      <c r="E22" s="743">
        <f t="shared" si="0"/>
        <v>60</v>
      </c>
      <c r="F22" s="743">
        <f t="shared" si="0"/>
        <v>60</v>
      </c>
      <c r="G22" s="743">
        <f t="shared" si="0"/>
        <v>130</v>
      </c>
      <c r="H22" s="743">
        <f t="shared" si="0"/>
        <v>60</v>
      </c>
      <c r="J22" s="180"/>
      <c r="L22"/>
      <c r="M22"/>
      <c r="N22"/>
      <c r="O22"/>
      <c r="P22"/>
      <c r="Q22"/>
      <c r="R22"/>
      <c r="S22"/>
      <c r="T22"/>
      <c r="U22"/>
      <c r="V22"/>
      <c r="W22"/>
      <c r="X22"/>
      <c r="Y22"/>
      <c r="Z22"/>
      <c r="AA22"/>
      <c r="AB22"/>
      <c r="AC22"/>
      <c r="AD22"/>
      <c r="AE22"/>
      <c r="AF22"/>
      <c r="AG22"/>
      <c r="AH22"/>
      <c r="AI22"/>
      <c r="AL22" s="18"/>
      <c r="AM22" s="18"/>
      <c r="AN22" s="18"/>
      <c r="AO22" s="18"/>
      <c r="AP22" s="18"/>
      <c r="AQ22" s="18"/>
    </row>
    <row r="23" spans="1:43" s="76" customFormat="1" ht="16.7" customHeight="1">
      <c r="A23" s="743"/>
      <c r="B23" s="743"/>
      <c r="C23" s="743"/>
      <c r="D23" s="743"/>
      <c r="E23" s="743"/>
      <c r="F23" s="743"/>
      <c r="G23" s="743"/>
      <c r="H23" s="743"/>
      <c r="J23" s="19"/>
      <c r="K23" s="19"/>
      <c r="L23"/>
      <c r="M23"/>
      <c r="N23"/>
      <c r="O23"/>
      <c r="P23"/>
      <c r="Q23"/>
      <c r="R23"/>
      <c r="S23"/>
      <c r="T23"/>
      <c r="U23"/>
      <c r="V23"/>
      <c r="W23"/>
      <c r="X23"/>
      <c r="Y23"/>
      <c r="Z23"/>
      <c r="AA23"/>
      <c r="AB23"/>
      <c r="AC23"/>
      <c r="AD23"/>
      <c r="AE23"/>
      <c r="AF23"/>
      <c r="AG23"/>
      <c r="AH23"/>
      <c r="AI23"/>
      <c r="AL23" s="18"/>
      <c r="AM23" s="18"/>
      <c r="AN23" s="18"/>
      <c r="AO23" s="18"/>
      <c r="AP23" s="18"/>
      <c r="AQ23" s="18"/>
    </row>
    <row r="24" spans="1:43" s="76" customFormat="1" ht="16.7" customHeight="1">
      <c r="J24" s="19"/>
      <c r="K24" s="19"/>
      <c r="L24"/>
      <c r="M24"/>
      <c r="N24"/>
      <c r="O24"/>
      <c r="P24"/>
      <c r="Q24"/>
      <c r="R24"/>
      <c r="S24"/>
      <c r="T24"/>
      <c r="U24"/>
      <c r="V24"/>
      <c r="W24"/>
      <c r="X24"/>
      <c r="Y24"/>
      <c r="Z24"/>
      <c r="AA24"/>
      <c r="AB24"/>
      <c r="AC24"/>
      <c r="AD24"/>
      <c r="AE24"/>
      <c r="AF24"/>
      <c r="AG24"/>
      <c r="AH24"/>
      <c r="AI24"/>
      <c r="AL24" s="18"/>
      <c r="AM24" s="18"/>
      <c r="AN24" s="18"/>
      <c r="AO24" s="18"/>
      <c r="AP24" s="18"/>
      <c r="AQ24" s="18"/>
    </row>
    <row r="25" spans="1:43" s="76" customFormat="1" ht="16.7" customHeight="1">
      <c r="A25" s="216" t="s">
        <v>170</v>
      </c>
      <c r="B25" s="214">
        <f>COUNTIF('वार्षिक निकाल पत्रक NSQF-SS'!D10:D139,"&gt;=35")</f>
        <v>3</v>
      </c>
      <c r="C25" s="214">
        <f>COUNTIF('वार्षिक निकाल पत्रक NSQF-SS'!E10:E139,"&gt;=35")</f>
        <v>1</v>
      </c>
      <c r="D25" s="214">
        <f>COUNTIF('वार्षिक निकाल पत्रक NSQF-SS'!F10:F139,"&gt;=35")</f>
        <v>1</v>
      </c>
      <c r="E25" s="214">
        <f>COUNTIF('वार्षिक निकाल पत्रक NSQF-SS'!G10:G139,"&gt;=35")</f>
        <v>1</v>
      </c>
      <c r="F25" s="214">
        <f>COUNTIF('वार्षिक निकाल पत्रक NSQF-SS'!H10:H139,"&gt;=35")</f>
        <v>1</v>
      </c>
      <c r="G25" s="214">
        <f>COUNTIF('वार्षिक निकाल पत्रक NSQF-SS'!I10:I139,"&gt;=35")</f>
        <v>108</v>
      </c>
      <c r="H25" s="216">
        <f>COUNTIF('वार्षिक निकाल पत्रक NSQF-SS'!Q10:Q139,"Pass")</f>
        <v>71</v>
      </c>
      <c r="J25" s="19"/>
      <c r="K25" s="19"/>
      <c r="L25"/>
      <c r="M25"/>
      <c r="N25"/>
      <c r="O25"/>
      <c r="P25"/>
      <c r="Q25"/>
      <c r="R25"/>
      <c r="S25"/>
      <c r="T25"/>
      <c r="U25"/>
      <c r="V25"/>
      <c r="W25"/>
      <c r="X25"/>
      <c r="Y25"/>
      <c r="Z25"/>
      <c r="AA25"/>
      <c r="AB25"/>
      <c r="AC25"/>
      <c r="AD25"/>
      <c r="AE25"/>
      <c r="AF25"/>
      <c r="AG25"/>
      <c r="AH25"/>
      <c r="AI25"/>
      <c r="AL25" s="18"/>
      <c r="AM25" s="18"/>
      <c r="AN25" s="18"/>
      <c r="AO25" s="18"/>
      <c r="AP25" s="18"/>
      <c r="AQ25" s="18"/>
    </row>
    <row r="26" spans="1:43" s="76" customFormat="1" ht="16.7" customHeight="1">
      <c r="A26" s="81" t="s">
        <v>172</v>
      </c>
      <c r="B26" s="80">
        <f>COUNTIF('वार्षिक निकाल पत्रक NSQF-SS'!D10:D139,"&lt;35")</f>
        <v>57</v>
      </c>
      <c r="C26" s="80">
        <f>COUNTIF('वार्षिक निकाल पत्रक NSQF-SS'!E10:E139,"&lt;35")</f>
        <v>59</v>
      </c>
      <c r="D26" s="80">
        <f>COUNTIF('वार्षिक निकाल पत्रक NSQF-SS'!F10:F139,"&lt;35")</f>
        <v>59</v>
      </c>
      <c r="E26" s="80">
        <f>COUNTIF('वार्षिक निकाल पत्रक NSQF-SS'!G10:G139,"&lt;35")</f>
        <v>59</v>
      </c>
      <c r="F26" s="80">
        <f>COUNTIF('वार्षिक निकाल पत्रक NSQF-SS'!H10:H139,"&lt;35")</f>
        <v>59</v>
      </c>
      <c r="G26" s="80">
        <f>COUNTIF('वार्षिक निकाल पत्रक NSQF-SS'!I10:I139,"&lt;35")</f>
        <v>22</v>
      </c>
      <c r="H26" s="81">
        <f>K19-H25-K35-K36</f>
        <v>-11</v>
      </c>
      <c r="J26" s="180"/>
      <c r="L26"/>
      <c r="M26"/>
      <c r="N26"/>
      <c r="O26"/>
      <c r="P26"/>
      <c r="Q26"/>
      <c r="R26"/>
      <c r="S26"/>
      <c r="T26"/>
      <c r="U26"/>
      <c r="V26"/>
      <c r="W26"/>
      <c r="X26"/>
      <c r="Y26"/>
      <c r="Z26"/>
      <c r="AA26"/>
      <c r="AB26"/>
      <c r="AC26"/>
      <c r="AD26"/>
      <c r="AE26"/>
      <c r="AF26"/>
      <c r="AG26"/>
      <c r="AH26"/>
      <c r="AI26"/>
      <c r="AL26" s="18"/>
      <c r="AM26" s="18"/>
      <c r="AN26" s="18"/>
      <c r="AO26" s="18"/>
      <c r="AP26" s="18"/>
      <c r="AQ26" s="18"/>
    </row>
    <row r="27" spans="1:43" s="76" customFormat="1" ht="16.7" customHeight="1">
      <c r="A27" s="83" t="s">
        <v>166</v>
      </c>
      <c r="B27" s="82">
        <f>COUNTIF('वार्षिक निकाल पत्रक NSQF-SS'!D10:D139,"AA")</f>
        <v>0</v>
      </c>
      <c r="C27" s="82">
        <f>COUNTIF('वार्षिक निकाल पत्रक NSQF-SS'!E10:E139,"AA")</f>
        <v>0</v>
      </c>
      <c r="D27" s="82">
        <f>COUNTIF('वार्षिक निकाल पत्रक NSQF-SS'!F10:F139,"AA")</f>
        <v>0</v>
      </c>
      <c r="E27" s="82">
        <f>COUNTIF('वार्षिक निकाल पत्रक NSQF-SS'!G10:G139,"AA")</f>
        <v>0</v>
      </c>
      <c r="F27" s="82">
        <f>COUNTIF('वार्षिक निकाल पत्रक NSQF-SS'!H10:H139,"AA")</f>
        <v>0</v>
      </c>
      <c r="G27" s="82">
        <f>COUNTIF('वार्षिक निकाल पत्रक NSQF-SS'!I10:I139,"AA")</f>
        <v>0</v>
      </c>
      <c r="H27" s="83">
        <f>COUNTIF('वार्षिक निकाल पत्रक NSQF-SS'!Q10:Q139,"AA")</f>
        <v>0</v>
      </c>
      <c r="J27" s="180"/>
      <c r="L27"/>
      <c r="M27"/>
      <c r="N27"/>
      <c r="O27"/>
      <c r="P27"/>
      <c r="Q27"/>
      <c r="R27"/>
      <c r="S27"/>
      <c r="T27"/>
      <c r="U27"/>
      <c r="V27"/>
      <c r="W27"/>
      <c r="X27"/>
      <c r="Y27"/>
      <c r="Z27"/>
      <c r="AA27"/>
      <c r="AB27"/>
      <c r="AC27"/>
      <c r="AD27"/>
      <c r="AE27"/>
      <c r="AF27"/>
      <c r="AG27"/>
      <c r="AH27"/>
      <c r="AI27"/>
      <c r="AL27" s="18"/>
      <c r="AM27" s="18"/>
      <c r="AN27" s="18"/>
      <c r="AO27" s="18"/>
      <c r="AP27" s="18"/>
      <c r="AQ27" s="18"/>
    </row>
    <row r="28" spans="1:43" s="76" customFormat="1" ht="16.7" customHeight="1">
      <c r="A28" s="178" t="s">
        <v>175</v>
      </c>
      <c r="B28" s="84">
        <f>COUNTIF('वार्षिक निकाल पत्रक NSQF-SS'!D10:D139,"-")</f>
        <v>0</v>
      </c>
      <c r="C28" s="84">
        <f>COUNTIF('वार्षिक निकाल पत्रक NSQF-SS'!E10:E139,"-")</f>
        <v>0</v>
      </c>
      <c r="D28" s="84">
        <f>COUNTIF('वार्षिक निकाल पत्रक NSQF-SS'!F10:F139,"-")</f>
        <v>0</v>
      </c>
      <c r="E28" s="84">
        <f>COUNTIF('वार्षिक निकाल पत्रक NSQF-SS'!G10:G139,"-")</f>
        <v>0</v>
      </c>
      <c r="F28" s="84">
        <f>COUNTIF('वार्षिक निकाल पत्रक NSQF-SS'!H10:H139,"-")</f>
        <v>0</v>
      </c>
      <c r="G28" s="84">
        <f>COUNTIF('वार्षिक निकाल पत्रक NSQF-SS'!I10:I139,"-")</f>
        <v>0</v>
      </c>
      <c r="H28" s="178">
        <f>COUNTIF('वार्षिक निकाल पत्रक NSQF-SS'!Q10:Q139,"-")</f>
        <v>0</v>
      </c>
      <c r="J28" s="216" t="s">
        <v>171</v>
      </c>
      <c r="K28" s="213">
        <f>COUNTIF('वार्षिक निकाल पत्रक NSQF-SS'!Q10:Q139,"Pass")</f>
        <v>71</v>
      </c>
      <c r="L28"/>
      <c r="M28"/>
      <c r="N28"/>
      <c r="O28"/>
      <c r="P28"/>
      <c r="Q28"/>
      <c r="R28"/>
      <c r="S28"/>
      <c r="T28"/>
      <c r="U28"/>
      <c r="V28"/>
      <c r="W28"/>
      <c r="X28"/>
      <c r="Y28"/>
      <c r="Z28"/>
      <c r="AA28"/>
      <c r="AB28"/>
      <c r="AC28"/>
      <c r="AD28"/>
      <c r="AE28"/>
      <c r="AF28"/>
      <c r="AG28"/>
      <c r="AH28"/>
      <c r="AI28"/>
      <c r="AL28" s="18"/>
      <c r="AM28" s="18"/>
      <c r="AN28" s="18"/>
      <c r="AO28" s="18"/>
      <c r="AP28" s="18"/>
      <c r="AQ28" s="18"/>
    </row>
    <row r="29" spans="1:43" s="76" customFormat="1" ht="16.7" customHeight="1">
      <c r="A29" s="767" t="s">
        <v>146</v>
      </c>
      <c r="B29" s="767">
        <f t="shared" ref="B29:H29" si="1">SUM(B25:B28)</f>
        <v>60</v>
      </c>
      <c r="C29" s="767">
        <f t="shared" si="1"/>
        <v>60</v>
      </c>
      <c r="D29" s="767">
        <f t="shared" si="1"/>
        <v>60</v>
      </c>
      <c r="E29" s="767">
        <f t="shared" si="1"/>
        <v>60</v>
      </c>
      <c r="F29" s="767">
        <f t="shared" si="1"/>
        <v>60</v>
      </c>
      <c r="G29" s="767">
        <f t="shared" si="1"/>
        <v>130</v>
      </c>
      <c r="H29" s="767">
        <f t="shared" si="1"/>
        <v>60</v>
      </c>
      <c r="J29" s="81" t="s">
        <v>173</v>
      </c>
      <c r="K29" s="217">
        <f>COUNTIF('वार्षिक निकाल पत्रक NSQF-SS'!Q10:Q139,"F1")</f>
        <v>0</v>
      </c>
      <c r="L29"/>
      <c r="M29"/>
      <c r="N29"/>
      <c r="O29"/>
      <c r="P29"/>
      <c r="Q29"/>
      <c r="R29"/>
      <c r="S29"/>
      <c r="T29"/>
      <c r="U29"/>
      <c r="V29"/>
      <c r="W29"/>
      <c r="X29"/>
      <c r="Y29"/>
      <c r="Z29"/>
      <c r="AA29"/>
      <c r="AB29"/>
      <c r="AC29"/>
      <c r="AD29"/>
      <c r="AE29"/>
      <c r="AF29"/>
      <c r="AG29"/>
      <c r="AH29"/>
      <c r="AI29"/>
      <c r="AL29" s="18"/>
      <c r="AM29" s="18"/>
      <c r="AN29" s="18"/>
      <c r="AO29" s="18"/>
      <c r="AP29" s="18"/>
      <c r="AQ29" s="18"/>
    </row>
    <row r="30" spans="1:43" s="76" customFormat="1" ht="16.7" customHeight="1">
      <c r="A30" s="768"/>
      <c r="B30" s="768"/>
      <c r="C30" s="768"/>
      <c r="D30" s="768"/>
      <c r="E30" s="768"/>
      <c r="F30" s="768"/>
      <c r="G30" s="768"/>
      <c r="H30" s="768"/>
      <c r="J30" s="83" t="s">
        <v>174</v>
      </c>
      <c r="K30" s="218">
        <f>COUNTIF('वार्षिक निकाल पत्रक NSQF-SS'!Q10:Q139,"F2")</f>
        <v>0</v>
      </c>
      <c r="L30"/>
      <c r="M30"/>
      <c r="N30"/>
      <c r="O30"/>
      <c r="P30"/>
      <c r="Q30"/>
      <c r="R30"/>
      <c r="S30"/>
      <c r="T30"/>
      <c r="U30"/>
      <c r="V30"/>
      <c r="W30"/>
      <c r="X30"/>
      <c r="Y30"/>
      <c r="Z30"/>
      <c r="AA30"/>
      <c r="AB30"/>
      <c r="AC30"/>
      <c r="AD30"/>
      <c r="AE30"/>
      <c r="AF30"/>
      <c r="AG30"/>
      <c r="AH30"/>
      <c r="AI30"/>
      <c r="AL30" s="18"/>
      <c r="AM30" s="18"/>
      <c r="AN30" s="18"/>
      <c r="AO30" s="18"/>
      <c r="AP30" s="18"/>
      <c r="AQ30" s="18"/>
    </row>
    <row r="31" spans="1:43" s="76" customFormat="1" ht="16.7" customHeight="1">
      <c r="A31" s="178" t="s">
        <v>178</v>
      </c>
      <c r="B31" s="85">
        <f t="shared" ref="B31:G31" si="2">ROUND(B25/B22*100,2)</f>
        <v>5</v>
      </c>
      <c r="C31" s="85">
        <f t="shared" si="2"/>
        <v>1.67</v>
      </c>
      <c r="D31" s="85">
        <f t="shared" si="2"/>
        <v>1.67</v>
      </c>
      <c r="E31" s="85">
        <f t="shared" si="2"/>
        <v>1.67</v>
      </c>
      <c r="F31" s="85">
        <f t="shared" si="2"/>
        <v>1.67</v>
      </c>
      <c r="G31" s="85">
        <f t="shared" si="2"/>
        <v>83.08</v>
      </c>
      <c r="H31" s="178">
        <f>ROUND(K28/K19*100,2)</f>
        <v>118.33</v>
      </c>
      <c r="J31" s="178" t="s">
        <v>176</v>
      </c>
      <c r="K31" s="219">
        <f>COUNTIF('वार्षिक निकाल पत्रक NSQF-SS'!Q10:Q139,"F3")</f>
        <v>0</v>
      </c>
      <c r="L31"/>
      <c r="M31"/>
      <c r="N31"/>
      <c r="O31"/>
      <c r="P31"/>
      <c r="Q31"/>
      <c r="R31"/>
      <c r="S31"/>
      <c r="T31"/>
      <c r="U31"/>
      <c r="V31"/>
      <c r="W31"/>
      <c r="X31"/>
      <c r="Y31"/>
      <c r="Z31"/>
      <c r="AA31"/>
      <c r="AB31"/>
      <c r="AC31"/>
      <c r="AD31"/>
      <c r="AE31"/>
      <c r="AF31"/>
      <c r="AG31"/>
      <c r="AH31"/>
      <c r="AI31"/>
      <c r="AL31" s="18"/>
      <c r="AM31" s="18"/>
      <c r="AN31" s="18"/>
      <c r="AO31" s="18"/>
      <c r="AP31" s="18"/>
      <c r="AQ31" s="18"/>
    </row>
    <row r="32" spans="1:43" s="76" customFormat="1" ht="16.7" customHeight="1">
      <c r="A32" s="178" t="s">
        <v>180</v>
      </c>
      <c r="B32" s="86" t="e">
        <f>ROUND('वार्षिक निकाल पत्रक NSQF-SS'!D140/B22,2)</f>
        <v>#REF!</v>
      </c>
      <c r="C32" s="86" t="e">
        <f>ROUND('वार्षिक निकाल पत्रक NSQF-SS'!E140/C22,2)</f>
        <v>#REF!</v>
      </c>
      <c r="D32" s="86" t="e">
        <f>ROUND('वार्षिक निकाल पत्रक NSQF-SS'!F140/D22,2)</f>
        <v>#REF!</v>
      </c>
      <c r="E32" s="86" t="e">
        <f>ROUND('वार्षिक निकाल पत्रक NSQF-SS'!G140/E22,2)</f>
        <v>#REF!</v>
      </c>
      <c r="F32" s="86" t="e">
        <f>ROUND('वार्षिक निकाल पत्रक NSQF-SS'!H140/F22,2)</f>
        <v>#REF!</v>
      </c>
      <c r="G32" s="86">
        <f>ROUND('वार्षिक निकाल पत्रक NSQF-SS'!I140/G22,2)</f>
        <v>49.95</v>
      </c>
      <c r="H32" s="86" t="e">
        <f>ROUND('वार्षिक निकाल पत्रक NSQF-SS'!J140/H22,2)</f>
        <v>#REF!</v>
      </c>
      <c r="J32" s="225" t="s">
        <v>177</v>
      </c>
      <c r="K32" s="221">
        <f>COUNTIF('वार्षिक निकाल पत्रक NSQF-SS'!Q10:Q139,"F4")</f>
        <v>0</v>
      </c>
      <c r="L32"/>
      <c r="M32"/>
      <c r="N32"/>
      <c r="O32"/>
      <c r="P32"/>
      <c r="Q32"/>
      <c r="R32"/>
      <c r="S32"/>
      <c r="T32"/>
      <c r="U32"/>
      <c r="V32"/>
      <c r="W32"/>
      <c r="X32"/>
      <c r="Y32"/>
      <c r="Z32"/>
      <c r="AA32"/>
      <c r="AB32"/>
      <c r="AC32"/>
      <c r="AD32"/>
      <c r="AE32"/>
      <c r="AF32"/>
      <c r="AG32"/>
      <c r="AH32"/>
      <c r="AI32"/>
      <c r="AL32" s="18"/>
      <c r="AM32" s="18"/>
      <c r="AN32" s="18"/>
      <c r="AO32" s="18"/>
      <c r="AP32" s="18"/>
      <c r="AQ32" s="18"/>
    </row>
    <row r="33" spans="1:43" s="76" customFormat="1" ht="16.7" customHeight="1">
      <c r="A33" s="743" t="s">
        <v>168</v>
      </c>
      <c r="B33" s="749" t="str">
        <f>MASTER!B15</f>
        <v>श्री. कोटकर संदीप भास्कर</v>
      </c>
      <c r="C33" s="749" t="str">
        <f>MASTER!B16</f>
        <v>श्री. लेंडे किरण विठ्ठल</v>
      </c>
      <c r="D33" s="749" t="str">
        <f>MASTER!B17</f>
        <v>श्री. ढगे भरत बुधाजी</v>
      </c>
      <c r="E33" s="749" t="str">
        <f>MASTER!B18</f>
        <v>श्री. कानकाटे आसाराम शंकर</v>
      </c>
      <c r="F33" s="749" t="str">
        <f>MASTER!B19</f>
        <v>श्री. वाकचौरे सचिन माधवराव</v>
      </c>
      <c r="G33" s="749" t="str">
        <f>MASTER!B24</f>
        <v>श्री. देशमुख शैलेंद्र दत्तात्रय</v>
      </c>
      <c r="H33" s="747" t="s">
        <v>331</v>
      </c>
      <c r="J33" s="178" t="s">
        <v>179</v>
      </c>
      <c r="K33" s="219">
        <f>COUNTIF('वार्षिक निकाल पत्रक NSQF-SS'!Q10:Q139,"F5")</f>
        <v>39</v>
      </c>
      <c r="L33"/>
      <c r="M33"/>
      <c r="N33"/>
      <c r="O33"/>
      <c r="P33"/>
      <c r="Q33"/>
      <c r="R33"/>
      <c r="S33"/>
      <c r="T33"/>
      <c r="U33"/>
      <c r="V33"/>
      <c r="W33"/>
      <c r="X33"/>
      <c r="Y33"/>
      <c r="Z33"/>
      <c r="AA33"/>
      <c r="AB33"/>
      <c r="AC33"/>
      <c r="AD33"/>
      <c r="AE33"/>
      <c r="AF33"/>
      <c r="AG33"/>
      <c r="AH33"/>
      <c r="AI33"/>
      <c r="AL33" s="18"/>
      <c r="AM33" s="18"/>
      <c r="AN33" s="18"/>
      <c r="AO33" s="18"/>
      <c r="AP33" s="18"/>
      <c r="AQ33" s="18"/>
    </row>
    <row r="34" spans="1:43" s="76" customFormat="1" ht="16.7" customHeight="1">
      <c r="A34" s="743"/>
      <c r="B34" s="749"/>
      <c r="C34" s="749"/>
      <c r="D34" s="749"/>
      <c r="E34" s="749"/>
      <c r="F34" s="749"/>
      <c r="G34" s="749"/>
      <c r="H34" s="747"/>
      <c r="J34" s="178" t="s">
        <v>181</v>
      </c>
      <c r="K34" s="219">
        <f>COUNTIF('वार्षिक निकाल पत्रक NSQF-SS'!Q10:Q139,"F6")</f>
        <v>20</v>
      </c>
      <c r="L34"/>
      <c r="M34"/>
      <c r="N34"/>
      <c r="O34"/>
      <c r="P34"/>
      <c r="Q34"/>
      <c r="R34"/>
      <c r="S34"/>
      <c r="T34"/>
      <c r="U34"/>
      <c r="V34"/>
      <c r="W34"/>
      <c r="X34"/>
      <c r="Y34"/>
      <c r="Z34"/>
      <c r="AA34"/>
      <c r="AB34"/>
      <c r="AC34"/>
      <c r="AD34"/>
      <c r="AE34"/>
      <c r="AF34"/>
      <c r="AG34"/>
      <c r="AH34"/>
      <c r="AI34"/>
      <c r="AL34" s="18"/>
      <c r="AM34" s="18"/>
      <c r="AN34" s="18"/>
      <c r="AO34" s="18"/>
      <c r="AP34" s="18"/>
      <c r="AQ34" s="18"/>
    </row>
    <row r="35" spans="1:43" s="76" customFormat="1" ht="16.7" customHeight="1">
      <c r="A35" s="743"/>
      <c r="B35" s="749"/>
      <c r="C35" s="749"/>
      <c r="D35" s="749"/>
      <c r="E35" s="749"/>
      <c r="F35" s="749"/>
      <c r="G35" s="749"/>
      <c r="H35" s="747"/>
      <c r="J35" s="84" t="s">
        <v>166</v>
      </c>
      <c r="K35" s="220">
        <f>COUNTIF('वार्षिक निकाल पत्रक NSQF-SS'!Q10:Q139,"AA")</f>
        <v>0</v>
      </c>
      <c r="L35"/>
      <c r="M35"/>
      <c r="N35"/>
      <c r="O35"/>
      <c r="P35"/>
      <c r="Q35"/>
      <c r="R35"/>
      <c r="S35"/>
      <c r="T35"/>
      <c r="U35"/>
      <c r="V35"/>
      <c r="W35"/>
      <c r="X35"/>
      <c r="Y35"/>
      <c r="Z35"/>
      <c r="AA35"/>
      <c r="AB35"/>
      <c r="AC35"/>
      <c r="AD35"/>
      <c r="AE35"/>
      <c r="AF35"/>
      <c r="AG35"/>
      <c r="AH35"/>
      <c r="AI35"/>
      <c r="AL35" s="18"/>
      <c r="AM35" s="18"/>
      <c r="AN35" s="18"/>
      <c r="AO35" s="18"/>
      <c r="AP35" s="18"/>
      <c r="AQ35" s="18"/>
    </row>
    <row r="36" spans="1:43" s="76" customFormat="1" ht="16.7" customHeight="1">
      <c r="A36" s="743"/>
      <c r="B36" s="749"/>
      <c r="C36" s="749"/>
      <c r="D36" s="749"/>
      <c r="E36" s="749"/>
      <c r="F36" s="749"/>
      <c r="G36" s="749"/>
      <c r="H36" s="747"/>
      <c r="J36" s="84" t="s">
        <v>175</v>
      </c>
      <c r="K36" s="220">
        <f>COUNTIF('वार्षिक निकाल पत्रक NSQF-SS'!Q10:Q139,"-")</f>
        <v>0</v>
      </c>
      <c r="L36"/>
      <c r="M36"/>
      <c r="N36"/>
      <c r="O36"/>
      <c r="P36"/>
      <c r="Q36"/>
      <c r="R36"/>
      <c r="S36"/>
      <c r="T36"/>
      <c r="U36"/>
      <c r="V36"/>
      <c r="W36"/>
      <c r="X36"/>
      <c r="Y36"/>
      <c r="Z36"/>
      <c r="AA36"/>
      <c r="AB36"/>
      <c r="AC36"/>
      <c r="AD36"/>
      <c r="AE36"/>
      <c r="AF36"/>
      <c r="AG36"/>
      <c r="AH36"/>
      <c r="AI36"/>
      <c r="AL36" s="18"/>
      <c r="AM36" s="18"/>
      <c r="AN36" s="18"/>
      <c r="AO36" s="18"/>
      <c r="AP36" s="18"/>
      <c r="AQ36" s="18"/>
    </row>
    <row r="37" spans="1:43" s="76" customFormat="1" ht="16.7" customHeight="1">
      <c r="A37" s="743" t="s">
        <v>169</v>
      </c>
      <c r="B37" s="750"/>
      <c r="C37" s="750"/>
      <c r="D37" s="750"/>
      <c r="E37" s="750"/>
      <c r="F37" s="750"/>
      <c r="G37" s="750"/>
      <c r="H37" s="748" t="s">
        <v>169</v>
      </c>
      <c r="I37"/>
      <c r="J37" s="32" t="s">
        <v>146</v>
      </c>
      <c r="K37" s="228">
        <f>SUM(K28:K36)</f>
        <v>130</v>
      </c>
      <c r="L37"/>
      <c r="M37"/>
      <c r="N37"/>
      <c r="O37"/>
      <c r="P37"/>
      <c r="Q37"/>
      <c r="R37"/>
      <c r="S37"/>
      <c r="T37"/>
      <c r="U37"/>
      <c r="V37"/>
      <c r="W37"/>
      <c r="X37"/>
      <c r="Y37"/>
      <c r="Z37"/>
      <c r="AA37"/>
      <c r="AB37"/>
      <c r="AC37"/>
      <c r="AD37"/>
      <c r="AE37"/>
      <c r="AF37"/>
      <c r="AG37"/>
      <c r="AH37"/>
      <c r="AI37"/>
      <c r="AL37" s="18"/>
      <c r="AM37" s="18"/>
      <c r="AN37" s="18"/>
      <c r="AO37" s="18"/>
      <c r="AP37" s="18"/>
      <c r="AQ37" s="18"/>
    </row>
    <row r="38" spans="1:43" s="76" customFormat="1" ht="16.7" customHeight="1">
      <c r="A38" s="743"/>
      <c r="B38" s="750"/>
      <c r="C38" s="750"/>
      <c r="D38" s="750"/>
      <c r="E38" s="750"/>
      <c r="F38" s="750"/>
      <c r="G38" s="750"/>
      <c r="H38" s="748"/>
      <c r="I38"/>
      <c r="J38" s="180"/>
      <c r="L38"/>
      <c r="M38"/>
      <c r="N38"/>
      <c r="O38"/>
      <c r="P38"/>
      <c r="Q38"/>
      <c r="R38"/>
      <c r="S38"/>
      <c r="T38"/>
      <c r="U38"/>
      <c r="V38"/>
      <c r="W38"/>
      <c r="X38"/>
      <c r="Y38"/>
      <c r="Z38"/>
      <c r="AA38"/>
      <c r="AB38"/>
      <c r="AC38"/>
      <c r="AD38"/>
      <c r="AE38"/>
      <c r="AF38"/>
      <c r="AG38"/>
      <c r="AH38"/>
      <c r="AI38"/>
      <c r="AL38" s="18"/>
      <c r="AM38" s="18"/>
      <c r="AN38" s="18"/>
      <c r="AO38" s="18"/>
      <c r="AP38" s="18"/>
      <c r="AQ38" s="18"/>
    </row>
    <row r="39" spans="1:43" s="76" customFormat="1" ht="16.7" customHeight="1">
      <c r="A39" s="743"/>
      <c r="B39" s="750"/>
      <c r="C39" s="750"/>
      <c r="D39" s="750"/>
      <c r="E39" s="750"/>
      <c r="F39" s="750"/>
      <c r="G39" s="750"/>
      <c r="H39" s="748"/>
      <c r="I39"/>
      <c r="J39" s="180"/>
      <c r="L39"/>
      <c r="M39"/>
      <c r="N39"/>
      <c r="O39"/>
      <c r="P39"/>
      <c r="Q39"/>
      <c r="R39"/>
      <c r="S39"/>
      <c r="T39"/>
      <c r="U39"/>
      <c r="V39"/>
      <c r="W39"/>
      <c r="X39"/>
      <c r="Y39"/>
      <c r="Z39"/>
      <c r="AA39"/>
      <c r="AB39"/>
      <c r="AC39"/>
      <c r="AD39"/>
      <c r="AE39"/>
      <c r="AF39"/>
      <c r="AG39"/>
      <c r="AH39"/>
      <c r="AI39"/>
      <c r="AL39" s="18"/>
      <c r="AM39" s="18"/>
      <c r="AN39" s="18"/>
      <c r="AO39" s="18"/>
      <c r="AP39" s="18"/>
      <c r="AQ39" s="18"/>
    </row>
    <row r="40" spans="1:43" s="76" customFormat="1" ht="16.7" customHeight="1">
      <c r="A40" s="743"/>
      <c r="B40" s="750"/>
      <c r="C40" s="750"/>
      <c r="D40" s="750"/>
      <c r="E40" s="750"/>
      <c r="F40" s="750"/>
      <c r="G40" s="750"/>
      <c r="H40" s="748"/>
      <c r="I40"/>
      <c r="J40" s="180"/>
      <c r="L40"/>
      <c r="M40"/>
      <c r="N40"/>
      <c r="O40"/>
      <c r="P40"/>
      <c r="Q40"/>
      <c r="R40"/>
      <c r="S40"/>
      <c r="T40"/>
      <c r="U40"/>
      <c r="V40"/>
      <c r="W40"/>
      <c r="X40"/>
      <c r="Y40"/>
      <c r="Z40"/>
      <c r="AA40"/>
      <c r="AB40"/>
      <c r="AC40"/>
      <c r="AD40"/>
      <c r="AE40"/>
      <c r="AF40"/>
      <c r="AG40"/>
      <c r="AH40"/>
      <c r="AI40"/>
      <c r="AL40" s="18"/>
      <c r="AM40" s="18"/>
      <c r="AN40" s="18"/>
      <c r="AO40" s="18"/>
      <c r="AP40" s="18"/>
      <c r="AQ40" s="18"/>
    </row>
    <row r="41" spans="1:43" s="76" customFormat="1" ht="16.7" customHeight="1">
      <c r="J41" s="180"/>
      <c r="L41"/>
      <c r="M41"/>
      <c r="N41"/>
      <c r="O41"/>
      <c r="P41"/>
      <c r="Q41"/>
      <c r="R41"/>
      <c r="S41"/>
      <c r="T41"/>
      <c r="U41"/>
      <c r="V41"/>
      <c r="W41"/>
      <c r="X41"/>
      <c r="Y41"/>
      <c r="Z41"/>
      <c r="AA41"/>
      <c r="AB41"/>
      <c r="AC41"/>
      <c r="AD41"/>
      <c r="AE41"/>
      <c r="AF41"/>
      <c r="AG41"/>
      <c r="AH41"/>
      <c r="AI41"/>
      <c r="AL41" s="18"/>
      <c r="AM41" s="18"/>
      <c r="AN41" s="18"/>
      <c r="AO41" s="18"/>
      <c r="AP41" s="18"/>
      <c r="AQ41" s="18"/>
    </row>
    <row r="42" spans="1:43" ht="16.7" customHeight="1">
      <c r="A42" s="744" t="s">
        <v>183</v>
      </c>
      <c r="B42" s="751" t="s">
        <v>346</v>
      </c>
      <c r="C42" s="733" t="s">
        <v>186</v>
      </c>
      <c r="D42" s="737"/>
      <c r="E42" s="737"/>
      <c r="F42" s="737"/>
      <c r="G42" s="734"/>
      <c r="H42" s="733" t="s">
        <v>347</v>
      </c>
      <c r="I42" s="734"/>
      <c r="J42" s="743" t="s">
        <v>185</v>
      </c>
      <c r="K42" s="743" t="s">
        <v>330</v>
      </c>
    </row>
    <row r="43" spans="1:43" customFormat="1" ht="16.7" customHeight="1">
      <c r="A43" s="744"/>
      <c r="B43" s="751"/>
      <c r="C43" s="735"/>
      <c r="D43" s="738"/>
      <c r="E43" s="738"/>
      <c r="F43" s="738"/>
      <c r="G43" s="736"/>
      <c r="H43" s="735"/>
      <c r="I43" s="736"/>
      <c r="J43" s="743"/>
      <c r="K43" s="743"/>
    </row>
    <row r="44" spans="1:43" customFormat="1" ht="16.7" customHeight="1">
      <c r="A44" s="744"/>
      <c r="B44" s="215">
        <v>1</v>
      </c>
      <c r="C44" s="730" t="e">
        <f>VLOOKUP(B44,'वार्षिक निकाल पत्रक NSQF-SS'!A10:Q139,3,0)</f>
        <v>#N/A</v>
      </c>
      <c r="D44" s="731"/>
      <c r="E44" s="731"/>
      <c r="F44" s="731"/>
      <c r="G44" s="732"/>
      <c r="H44" s="728" t="s">
        <v>348</v>
      </c>
      <c r="I44" s="729"/>
      <c r="J44" s="78" t="e">
        <f>VLOOKUP(B44,'वार्षिक निकाल पत्रक NSQF-SS'!A10:Q139,10,0)</f>
        <v>#N/A</v>
      </c>
      <c r="K44" s="223" t="e">
        <f>VLOOKUP(B44,'वार्षिक निकाल पत्रक NSQF-SS'!A10:Q139,11,0)</f>
        <v>#N/A</v>
      </c>
    </row>
    <row r="45" spans="1:43" customFormat="1" ht="16.7" customHeight="1">
      <c r="A45" s="744"/>
      <c r="B45" s="215">
        <v>2</v>
      </c>
      <c r="C45" s="730" t="e">
        <f>VLOOKUP(B45,'वार्षिक निकाल पत्रक NSQF-SS'!A10:Q139,3,0)</f>
        <v>#N/A</v>
      </c>
      <c r="D45" s="731"/>
      <c r="E45" s="731"/>
      <c r="F45" s="731"/>
      <c r="G45" s="732"/>
      <c r="H45" s="728" t="s">
        <v>349</v>
      </c>
      <c r="I45" s="729"/>
      <c r="J45" s="229" t="e">
        <f>VLOOKUP(B45,'वार्षिक निकाल पत्रक NSQF-SS'!A10:Q139,10,0)</f>
        <v>#N/A</v>
      </c>
      <c r="K45" s="230" t="e">
        <f>VLOOKUP(B45,'वार्षिक निकाल पत्रक NSQF-SS'!A10:Q139,11,0)</f>
        <v>#N/A</v>
      </c>
    </row>
    <row r="46" spans="1:43" ht="16.7" customHeight="1">
      <c r="A46" s="745">
        <f>ROUND(K28/K37*100,2)</f>
        <v>54.62</v>
      </c>
      <c r="B46" s="215">
        <v>3</v>
      </c>
      <c r="C46" s="730" t="e">
        <f>VLOOKUP(B46,'वार्षिक निकाल पत्रक NSQF-SS'!A10:Q139,3,0)</f>
        <v>#N/A</v>
      </c>
      <c r="D46" s="731"/>
      <c r="E46" s="731"/>
      <c r="F46" s="731"/>
      <c r="G46" s="732"/>
      <c r="H46" s="728" t="s">
        <v>350</v>
      </c>
      <c r="I46" s="729"/>
      <c r="J46" s="229" t="e">
        <f>VLOOKUP(B46,'वार्षिक निकाल पत्रक NSQF-SS'!A10:Q139,10,0)</f>
        <v>#N/A</v>
      </c>
      <c r="K46" s="230" t="e">
        <f>VLOOKUP(B46,'वार्षिक निकाल पत्रक NSQF-SS'!A10:Q139,11,0)</f>
        <v>#N/A</v>
      </c>
    </row>
    <row r="47" spans="1:43" ht="16.7" customHeight="1">
      <c r="A47" s="746"/>
      <c r="B47" s="215">
        <v>4</v>
      </c>
      <c r="C47" s="730" t="e">
        <f>VLOOKUP(B47,'वार्षिक निकाल पत्रक NSQF-SS'!A10:Q139,3,0)</f>
        <v>#N/A</v>
      </c>
      <c r="D47" s="731"/>
      <c r="E47" s="731"/>
      <c r="F47" s="731"/>
      <c r="G47" s="732"/>
      <c r="H47" s="728" t="s">
        <v>351</v>
      </c>
      <c r="I47" s="729"/>
      <c r="J47" s="229" t="e">
        <f>VLOOKUP(B47,'वार्षिक निकाल पत्रक NSQF-SS'!A10:Q139,10,0)</f>
        <v>#N/A</v>
      </c>
      <c r="K47" s="230" t="e">
        <f>VLOOKUP(B47,'वार्षिक निकाल पत्रक NSQF-SS'!A10:Q139,11,0)</f>
        <v>#N/A</v>
      </c>
    </row>
    <row r="48" spans="1:43" ht="16.7" customHeight="1">
      <c r="A48" s="245" t="s">
        <v>46</v>
      </c>
      <c r="B48" s="215">
        <v>5</v>
      </c>
      <c r="C48" s="730" t="e">
        <f>VLOOKUP(B48,'वार्षिक निकाल पत्रक NSQF-SS'!A10:Q139,3,0)</f>
        <v>#N/A</v>
      </c>
      <c r="D48" s="731"/>
      <c r="E48" s="731"/>
      <c r="F48" s="731"/>
      <c r="G48" s="732"/>
      <c r="H48" s="728" t="s">
        <v>352</v>
      </c>
      <c r="I48" s="729"/>
      <c r="J48" s="229" t="e">
        <f>VLOOKUP(B48,'वार्षिक निकाल पत्रक NSQF-SS'!A10:Q139,10,0)</f>
        <v>#N/A</v>
      </c>
      <c r="K48" s="230" t="e">
        <f>VLOOKUP(B48,'वार्षिक निकाल पत्रक NSQF-SS'!A10:Q139,11,0)</f>
        <v>#N/A</v>
      </c>
    </row>
    <row r="49" spans="1:37" ht="16.7" customHeight="1">
      <c r="B49" s="18"/>
      <c r="C49" s="18"/>
      <c r="D49" s="18"/>
      <c r="E49" s="18"/>
      <c r="F49" s="18"/>
      <c r="G49" s="18"/>
      <c r="H49" s="18"/>
      <c r="I49" s="18"/>
      <c r="J49" s="18"/>
      <c r="K49" s="18"/>
    </row>
    <row r="50" spans="1:37" ht="16.7" customHeight="1">
      <c r="B50" s="18"/>
      <c r="C50" s="18"/>
      <c r="D50" s="18"/>
      <c r="E50" s="18"/>
      <c r="F50" s="18"/>
      <c r="G50" s="18"/>
      <c r="H50" s="18"/>
      <c r="I50" s="18"/>
      <c r="J50" s="18"/>
      <c r="K50" s="18"/>
    </row>
    <row r="51" spans="1:37" ht="16.7" customHeight="1">
      <c r="A51" s="96" t="str">
        <f>MASTER!B7</f>
        <v>श्री. ढगे भरत बुधाजी</v>
      </c>
      <c r="B51" s="18"/>
      <c r="C51" s="739" t="str">
        <f>MASTER!B9</f>
        <v>श्री. वाकचौरे सचिन माधवराव</v>
      </c>
      <c r="D51" s="739"/>
      <c r="E51" s="739"/>
      <c r="F51" s="739"/>
      <c r="G51" s="739"/>
      <c r="H51" s="739" t="str">
        <f>MASTER!B8</f>
        <v>श्री. लेंडे किरण विठ्ठल</v>
      </c>
      <c r="I51" s="739"/>
      <c r="J51" s="739"/>
      <c r="K51" s="739"/>
    </row>
    <row r="52" spans="1:37" ht="16.7" customHeight="1">
      <c r="A52" s="233" t="s">
        <v>48</v>
      </c>
      <c r="B52" s="18"/>
      <c r="C52" s="232"/>
      <c r="D52" s="741" t="s">
        <v>49</v>
      </c>
      <c r="E52" s="741"/>
      <c r="F52" s="741"/>
      <c r="G52" s="231"/>
      <c r="H52" s="740" t="s">
        <v>42</v>
      </c>
      <c r="I52" s="740"/>
      <c r="J52" s="740"/>
      <c r="K52" s="740"/>
    </row>
    <row r="53" spans="1:37" ht="16.7" customHeight="1">
      <c r="C53" s="18"/>
      <c r="D53" s="18"/>
    </row>
    <row r="54" spans="1:37" ht="16.7" customHeight="1">
      <c r="A54" s="18"/>
      <c r="C54" s="18"/>
      <c r="D54" s="18"/>
    </row>
    <row r="55" spans="1:37" s="22" customFormat="1" ht="16.7" customHeight="1">
      <c r="A55" s="246" t="s">
        <v>59</v>
      </c>
      <c r="B55" s="742" t="s">
        <v>60</v>
      </c>
      <c r="C55" s="742"/>
      <c r="D55" s="742"/>
      <c r="E55" s="742"/>
      <c r="F55" s="742" t="s">
        <v>61</v>
      </c>
      <c r="G55" s="742"/>
      <c r="H55" s="742"/>
      <c r="I55" s="742"/>
      <c r="J55" s="742" t="s">
        <v>62</v>
      </c>
      <c r="K55" s="742"/>
      <c r="L55"/>
      <c r="M55"/>
      <c r="N55"/>
      <c r="O55"/>
      <c r="P55"/>
      <c r="Q55"/>
      <c r="R55"/>
      <c r="S55"/>
      <c r="T55"/>
      <c r="U55"/>
      <c r="V55"/>
      <c r="W55"/>
      <c r="X55"/>
      <c r="Y55"/>
      <c r="Z55"/>
      <c r="AA55"/>
      <c r="AB55"/>
      <c r="AC55"/>
      <c r="AD55"/>
      <c r="AE55"/>
      <c r="AF55"/>
      <c r="AG55"/>
      <c r="AH55"/>
      <c r="AI55"/>
      <c r="AJ55" s="234"/>
      <c r="AK55" s="234"/>
    </row>
  </sheetData>
  <sheetProtection algorithmName="SHA-512" hashValue="Q+B1GAN6Yxf7SOzbTx8I0Aka/S98ArG2+iUSRXag/7TRoH/PvNmwkueFzRHgbPtucyVDKjCVtcTCuJ3aiLqtug==" saltValue="+Yb1woINLDJI6df1Pl64vw==" spinCount="100000" sheet="1" objects="1" scenarios="1"/>
  <mergeCells count="70">
    <mergeCell ref="C51:G51"/>
    <mergeCell ref="H51:K51"/>
    <mergeCell ref="D52:F52"/>
    <mergeCell ref="H52:K52"/>
    <mergeCell ref="B55:E55"/>
    <mergeCell ref="F55:I55"/>
    <mergeCell ref="J55:K55"/>
    <mergeCell ref="C48:G48"/>
    <mergeCell ref="H48:I48"/>
    <mergeCell ref="A42:A45"/>
    <mergeCell ref="B42:B43"/>
    <mergeCell ref="C42:G43"/>
    <mergeCell ref="H42:I43"/>
    <mergeCell ref="A46:A47"/>
    <mergeCell ref="C46:G46"/>
    <mergeCell ref="H46:I46"/>
    <mergeCell ref="C47:G47"/>
    <mergeCell ref="H47:I47"/>
    <mergeCell ref="J42:J43"/>
    <mergeCell ref="K42:K43"/>
    <mergeCell ref="C44:G44"/>
    <mergeCell ref="H44:I44"/>
    <mergeCell ref="C45:G45"/>
    <mergeCell ref="H45:I45"/>
    <mergeCell ref="G33:G36"/>
    <mergeCell ref="H33:H36"/>
    <mergeCell ref="A37:A40"/>
    <mergeCell ref="B37:B40"/>
    <mergeCell ref="C37:C40"/>
    <mergeCell ref="D37:D40"/>
    <mergeCell ref="E37:E40"/>
    <mergeCell ref="F37:F40"/>
    <mergeCell ref="G37:G40"/>
    <mergeCell ref="H37:H40"/>
    <mergeCell ref="A33:A36"/>
    <mergeCell ref="B33:B36"/>
    <mergeCell ref="C33:C36"/>
    <mergeCell ref="D33:D36"/>
    <mergeCell ref="E33:E36"/>
    <mergeCell ref="F33:F36"/>
    <mergeCell ref="F22:F23"/>
    <mergeCell ref="G22:G23"/>
    <mergeCell ref="H22:H23"/>
    <mergeCell ref="A29:A30"/>
    <mergeCell ref="B29:B30"/>
    <mergeCell ref="C29:C30"/>
    <mergeCell ref="D29:D30"/>
    <mergeCell ref="E29:E30"/>
    <mergeCell ref="F29:F30"/>
    <mergeCell ref="G29:G30"/>
    <mergeCell ref="H29:H30"/>
    <mergeCell ref="A22:A23"/>
    <mergeCell ref="B22:B23"/>
    <mergeCell ref="C22:C23"/>
    <mergeCell ref="D22:D23"/>
    <mergeCell ref="E22:E23"/>
    <mergeCell ref="A1:K1"/>
    <mergeCell ref="A2:K3"/>
    <mergeCell ref="A4:K5"/>
    <mergeCell ref="A6:K6"/>
    <mergeCell ref="A7:A11"/>
    <mergeCell ref="B7:B10"/>
    <mergeCell ref="C7:C10"/>
    <mergeCell ref="D7:D10"/>
    <mergeCell ref="E7:E10"/>
    <mergeCell ref="F7:F10"/>
    <mergeCell ref="G7:G10"/>
    <mergeCell ref="H7:H11"/>
    <mergeCell ref="J9:J10"/>
    <mergeCell ref="K9:K10"/>
  </mergeCells>
  <pageMargins left="0.39370078740157483" right="0.23622047244094491" top="0.39370078740157483" bottom="0.23622047244094491" header="0" footer="0"/>
  <pageSetup paperSize="5" orientation="portrait" r:id="rId1"/>
  <headerFooter>
    <oddFooter>Page &amp;P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00B050"/>
  </sheetPr>
  <dimension ref="A1:M50"/>
  <sheetViews>
    <sheetView view="pageBreakPreview" zoomScale="60" workbookViewId="0">
      <pane ySplit="6" topLeftCell="A7"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5.7109375"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125</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f>VLOOKUP(J6,'प्रथम सत्र परीक्षा NSQF-SS'!A10:P139,2,0)</f>
        <v>0</v>
      </c>
      <c r="C6" s="902"/>
      <c r="D6" s="902"/>
      <c r="E6" s="902"/>
      <c r="F6" s="902"/>
      <c r="G6" s="897" t="s">
        <v>191</v>
      </c>
      <c r="H6" s="897"/>
      <c r="I6" s="897"/>
      <c r="J6" s="903">
        <v>4</v>
      </c>
      <c r="K6" s="903"/>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04" t="s">
        <v>26</v>
      </c>
      <c r="B8" s="899" t="str">
        <f>MASTER!A15</f>
        <v>मराठी</v>
      </c>
      <c r="C8" s="878" t="str">
        <f>MASTER!A16</f>
        <v>हिंदी</v>
      </c>
      <c r="D8" s="878" t="str">
        <f>MASTER!A17</f>
        <v>इंग्रजी</v>
      </c>
      <c r="E8" s="878" t="str">
        <f>MASTER!A18</f>
        <v>गणित</v>
      </c>
      <c r="F8" s="891" t="str">
        <f>MASTER!A19</f>
        <v>विज्ञान</v>
      </c>
      <c r="G8" s="878" t="str">
        <f>MASTER!A20</f>
        <v>समाजशास्रे</v>
      </c>
      <c r="H8" s="878" t="s">
        <v>36</v>
      </c>
      <c r="I8" s="878" t="s">
        <v>16</v>
      </c>
      <c r="J8" s="878" t="s">
        <v>87</v>
      </c>
      <c r="K8" s="575" t="s">
        <v>76</v>
      </c>
      <c r="L8" s="891" t="s">
        <v>302</v>
      </c>
      <c r="M8" s="894" t="s">
        <v>85</v>
      </c>
    </row>
    <row r="9" spans="1:13" ht="19.350000000000001" customHeight="1">
      <c r="A9" s="905"/>
      <c r="B9" s="900"/>
      <c r="C9" s="879"/>
      <c r="D9" s="879"/>
      <c r="E9" s="879"/>
      <c r="F9" s="892"/>
      <c r="G9" s="879"/>
      <c r="H9" s="879"/>
      <c r="I9" s="879"/>
      <c r="J9" s="879"/>
      <c r="K9" s="494"/>
      <c r="L9" s="892"/>
      <c r="M9" s="895"/>
    </row>
    <row r="10" spans="1:13" ht="19.350000000000001" customHeight="1">
      <c r="A10" s="905"/>
      <c r="B10" s="900"/>
      <c r="C10" s="879"/>
      <c r="D10" s="879"/>
      <c r="E10" s="879"/>
      <c r="F10" s="892"/>
      <c r="G10" s="879"/>
      <c r="H10" s="879"/>
      <c r="I10" s="879"/>
      <c r="J10" s="879"/>
      <c r="K10" s="494"/>
      <c r="L10" s="892"/>
      <c r="M10" s="895"/>
    </row>
    <row r="11" spans="1:13" ht="19.350000000000001" customHeight="1">
      <c r="A11" s="905"/>
      <c r="B11" s="900"/>
      <c r="C11" s="879"/>
      <c r="D11" s="879"/>
      <c r="E11" s="879"/>
      <c r="F11" s="892"/>
      <c r="G11" s="879"/>
      <c r="H11" s="879"/>
      <c r="I11" s="879"/>
      <c r="J11" s="879"/>
      <c r="K11" s="494"/>
      <c r="L11" s="892"/>
      <c r="M11" s="895"/>
    </row>
    <row r="12" spans="1:13" ht="19.350000000000001" customHeight="1" thickBot="1">
      <c r="A12" s="906"/>
      <c r="B12" s="901"/>
      <c r="C12" s="880"/>
      <c r="D12" s="880"/>
      <c r="E12" s="880"/>
      <c r="F12" s="893"/>
      <c r="G12" s="880"/>
      <c r="H12" s="880"/>
      <c r="I12" s="880"/>
      <c r="J12" s="880"/>
      <c r="K12" s="890"/>
      <c r="L12" s="893"/>
      <c r="M12" s="896"/>
    </row>
    <row r="13" spans="1:13" ht="19.350000000000001" customHeight="1" thickBot="1">
      <c r="A13" s="104" t="s">
        <v>58</v>
      </c>
      <c r="B13" s="105">
        <v>100</v>
      </c>
      <c r="C13" s="106">
        <v>100</v>
      </c>
      <c r="D13" s="106">
        <v>100</v>
      </c>
      <c r="E13" s="106">
        <v>100</v>
      </c>
      <c r="F13" s="106">
        <v>100</v>
      </c>
      <c r="G13" s="106">
        <v>100</v>
      </c>
      <c r="H13" s="106">
        <v>600</v>
      </c>
      <c r="I13" s="107">
        <v>100</v>
      </c>
      <c r="J13" s="881" t="e">
        <f>VLOOKUP(J6,'प्रथम सत्र परीक्षा NSQF-SS'!A10:P139,11,0)</f>
        <v>#REF!</v>
      </c>
      <c r="K13" s="105" t="s">
        <v>7</v>
      </c>
      <c r="L13" s="106" t="s">
        <v>7</v>
      </c>
      <c r="M13" s="108" t="s">
        <v>7</v>
      </c>
    </row>
    <row r="14" spans="1:13" ht="19.350000000000001" customHeight="1">
      <c r="A14" s="109" t="s">
        <v>34</v>
      </c>
      <c r="B14" s="110">
        <f>VLOOKUP(J6,'प्रथम सत्र परीक्षा NSQF-SS'!A10:P139,3,0)</f>
        <v>0</v>
      </c>
      <c r="C14" s="110">
        <f>VLOOKUP(J6,'प्रथम सत्र परीक्षा NSQF-SS'!A10:P139,4,0)</f>
        <v>0</v>
      </c>
      <c r="D14" s="110">
        <f>VLOOKUP(J6,'प्रथम सत्र परीक्षा NSQF-SS'!A10:P139,5,0)</f>
        <v>0</v>
      </c>
      <c r="E14" s="110">
        <f>VLOOKUP(J6,'प्रथम सत्र परीक्षा NSQF-SS'!A10:P139,6,0)</f>
        <v>0</v>
      </c>
      <c r="F14" s="110">
        <f>VLOOKUP(J6,'प्रथम सत्र परीक्षा NSQF-SS'!A10:P139,7,0)</f>
        <v>0</v>
      </c>
      <c r="G14" s="110">
        <f>VLOOKUP(J6,'प्रथम सत्र परीक्षा NSQF-SS'!A10:P139,8,0)</f>
        <v>25</v>
      </c>
      <c r="H14" s="110">
        <f>VLOOKUP(J6,'प्रथम सत्र परीक्षा NSQF-SS'!A10:P139,9,0)</f>
        <v>25</v>
      </c>
      <c r="I14" s="111">
        <f>VLOOKUP(J6,'प्रथम सत्र परीक्षा NSQF-SS'!A10:P139,10,0)</f>
        <v>4.17</v>
      </c>
      <c r="J14" s="882"/>
      <c r="K14" s="884" t="str">
        <f>VLOOKUP(J6,'प्रथम सत्र परीक्षा NSQF-SS'!A10:P139,12,0)</f>
        <v>D</v>
      </c>
      <c r="L14" s="884" t="str">
        <f>VLOOKUP(J6,'प्रथम सत्र परीक्षा NSQF-SS'!A10:P139,13,0)</f>
        <v>D</v>
      </c>
      <c r="M14" s="887" t="str">
        <f>VLOOKUP(J6,'प्रथम सत्र परीक्षा NSQF-SS'!A10:P139,14,0)</f>
        <v>D</v>
      </c>
    </row>
    <row r="15" spans="1:13" ht="19.350000000000001" customHeight="1" thickBot="1">
      <c r="A15" s="112" t="s">
        <v>35</v>
      </c>
      <c r="B15" s="113" t="s">
        <v>322</v>
      </c>
      <c r="C15" s="113" t="s">
        <v>322</v>
      </c>
      <c r="D15" s="113" t="s">
        <v>322</v>
      </c>
      <c r="E15" s="113" t="s">
        <v>322</v>
      </c>
      <c r="F15" s="113" t="s">
        <v>322</v>
      </c>
      <c r="G15" s="113" t="s">
        <v>322</v>
      </c>
      <c r="H15" s="113" t="s">
        <v>322</v>
      </c>
      <c r="I15" s="113" t="s">
        <v>322</v>
      </c>
      <c r="J15" s="882"/>
      <c r="K15" s="885"/>
      <c r="L15" s="885"/>
      <c r="M15" s="888"/>
    </row>
    <row r="16" spans="1:13" ht="19.350000000000001" customHeight="1" thickBot="1">
      <c r="A16" s="104" t="s">
        <v>36</v>
      </c>
      <c r="B16" s="114">
        <f>SUM(B14:B15)</f>
        <v>0</v>
      </c>
      <c r="C16" s="114">
        <f t="shared" ref="C16:H16" si="0">SUM(C14:C15)</f>
        <v>0</v>
      </c>
      <c r="D16" s="114">
        <f t="shared" si="0"/>
        <v>0</v>
      </c>
      <c r="E16" s="114">
        <f t="shared" si="0"/>
        <v>0</v>
      </c>
      <c r="F16" s="114">
        <f t="shared" si="0"/>
        <v>0</v>
      </c>
      <c r="G16" s="114">
        <f t="shared" si="0"/>
        <v>25</v>
      </c>
      <c r="H16" s="114">
        <f t="shared" si="0"/>
        <v>25</v>
      </c>
      <c r="I16" s="236">
        <f>SUM(I14:I15)</f>
        <v>4.17</v>
      </c>
      <c r="J16" s="883"/>
      <c r="K16" s="886"/>
      <c r="L16" s="886"/>
      <c r="M16" s="889"/>
    </row>
    <row r="17" spans="1:13" ht="19.350000000000001" customHeight="1">
      <c r="A17" s="247" t="s">
        <v>40</v>
      </c>
      <c r="B17" s="863" t="str">
        <f>MASTER!B10</f>
        <v>1 मे 2026</v>
      </c>
      <c r="C17" s="863"/>
      <c r="D17" s="863"/>
      <c r="E17" s="863"/>
      <c r="F17" s="864" t="s">
        <v>41</v>
      </c>
      <c r="G17" s="864"/>
      <c r="H17" s="865" t="str">
        <f>VLOOKUP(J6,'प्रथम सत्र परीक्षा NSQF-SS'!A10:P139,16,0)</f>
        <v>F6</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s">
        <v>38</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21" customHeight="1"/>
    <row r="26" spans="1:13" ht="39.75"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A2</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125</v>
      </c>
      <c r="B30" s="873"/>
      <c r="C30" s="873"/>
      <c r="D30" s="873"/>
      <c r="E30" s="873"/>
      <c r="F30" s="873"/>
      <c r="G30" s="873"/>
      <c r="H30" s="873"/>
      <c r="I30" s="873"/>
      <c r="J30" s="873"/>
      <c r="K30" s="873"/>
      <c r="L30" s="873"/>
      <c r="M30" s="874"/>
    </row>
    <row r="31" spans="1:13" ht="19.350000000000001" customHeight="1" thickBot="1">
      <c r="A31" s="875" t="str">
        <f>A5</f>
        <v>(सन 2026-2027)</v>
      </c>
      <c r="B31" s="876"/>
      <c r="C31" s="876"/>
      <c r="D31" s="876"/>
      <c r="E31" s="876"/>
      <c r="F31" s="876"/>
      <c r="G31" s="876"/>
      <c r="H31" s="876"/>
      <c r="I31" s="876"/>
      <c r="J31" s="876"/>
      <c r="K31" s="876"/>
      <c r="L31" s="876"/>
      <c r="M31" s="877"/>
    </row>
    <row r="32" spans="1:13" ht="19.350000000000001" customHeight="1" thickBot="1">
      <c r="A32" s="98" t="s">
        <v>32</v>
      </c>
      <c r="B32" s="902">
        <f>VLOOKUP(J32,'प्रथम सत्र परीक्षा NSQF-SS'!A10:P139,2,0)</f>
        <v>0</v>
      </c>
      <c r="C32" s="902"/>
      <c r="D32" s="902"/>
      <c r="E32" s="902"/>
      <c r="F32" s="902"/>
      <c r="G32" s="897" t="s">
        <v>191</v>
      </c>
      <c r="H32" s="897"/>
      <c r="I32" s="897"/>
      <c r="J32" s="898">
        <f>J6+1</f>
        <v>5</v>
      </c>
      <c r="K32" s="898"/>
      <c r="L32" s="99"/>
      <c r="M32" s="274" t="str">
        <f>MASTER!D6</f>
        <v>इयत्ता- 9 वी</v>
      </c>
    </row>
    <row r="33" spans="1:13"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3" ht="19.350000000000001" customHeight="1">
      <c r="A34" s="904" t="s">
        <v>26</v>
      </c>
      <c r="B34" s="899" t="str">
        <f>B8</f>
        <v>मराठी</v>
      </c>
      <c r="C34" s="899" t="str">
        <f t="shared" ref="C34:G34" si="1">C8</f>
        <v>हिंदी</v>
      </c>
      <c r="D34" s="899" t="str">
        <f t="shared" si="1"/>
        <v>इंग्रजी</v>
      </c>
      <c r="E34" s="899" t="str">
        <f t="shared" si="1"/>
        <v>गणित</v>
      </c>
      <c r="F34" s="899" t="str">
        <f t="shared" si="1"/>
        <v>विज्ञान</v>
      </c>
      <c r="G34" s="899" t="str">
        <f t="shared" si="1"/>
        <v>समाजशास्रे</v>
      </c>
      <c r="H34" s="878" t="s">
        <v>36</v>
      </c>
      <c r="I34" s="878" t="s">
        <v>16</v>
      </c>
      <c r="J34" s="878" t="s">
        <v>87</v>
      </c>
      <c r="K34" s="575" t="s">
        <v>76</v>
      </c>
      <c r="L34" s="891" t="s">
        <v>302</v>
      </c>
      <c r="M34" s="894" t="s">
        <v>85</v>
      </c>
    </row>
    <row r="35" spans="1:13" ht="19.350000000000001" customHeight="1">
      <c r="A35" s="905"/>
      <c r="B35" s="900"/>
      <c r="C35" s="900"/>
      <c r="D35" s="900"/>
      <c r="E35" s="900"/>
      <c r="F35" s="900"/>
      <c r="G35" s="900"/>
      <c r="H35" s="879"/>
      <c r="I35" s="879"/>
      <c r="J35" s="879"/>
      <c r="K35" s="494"/>
      <c r="L35" s="892"/>
      <c r="M35" s="895"/>
    </row>
    <row r="36" spans="1:13" ht="19.350000000000001" customHeight="1">
      <c r="A36" s="905"/>
      <c r="B36" s="900"/>
      <c r="C36" s="900"/>
      <c r="D36" s="900"/>
      <c r="E36" s="900"/>
      <c r="F36" s="900"/>
      <c r="G36" s="900"/>
      <c r="H36" s="879"/>
      <c r="I36" s="879"/>
      <c r="J36" s="879"/>
      <c r="K36" s="494"/>
      <c r="L36" s="892"/>
      <c r="M36" s="895"/>
    </row>
    <row r="37" spans="1:13" ht="19.350000000000001" customHeight="1">
      <c r="A37" s="905"/>
      <c r="B37" s="900"/>
      <c r="C37" s="900"/>
      <c r="D37" s="900"/>
      <c r="E37" s="900"/>
      <c r="F37" s="900"/>
      <c r="G37" s="900"/>
      <c r="H37" s="879"/>
      <c r="I37" s="879"/>
      <c r="J37" s="879"/>
      <c r="K37" s="494"/>
      <c r="L37" s="892"/>
      <c r="M37" s="895"/>
    </row>
    <row r="38" spans="1:13" ht="19.350000000000001" customHeight="1" thickBot="1">
      <c r="A38" s="906"/>
      <c r="B38" s="901"/>
      <c r="C38" s="901"/>
      <c r="D38" s="901"/>
      <c r="E38" s="901"/>
      <c r="F38" s="901"/>
      <c r="G38" s="901"/>
      <c r="H38" s="880"/>
      <c r="I38" s="880"/>
      <c r="J38" s="880"/>
      <c r="K38" s="890"/>
      <c r="L38" s="893"/>
      <c r="M38" s="896"/>
    </row>
    <row r="39" spans="1:13" ht="19.350000000000001" customHeight="1" thickBot="1">
      <c r="A39" s="104" t="s">
        <v>58</v>
      </c>
      <c r="B39" s="105">
        <v>100</v>
      </c>
      <c r="C39" s="106">
        <v>100</v>
      </c>
      <c r="D39" s="106">
        <v>100</v>
      </c>
      <c r="E39" s="106">
        <v>100</v>
      </c>
      <c r="F39" s="106">
        <v>100</v>
      </c>
      <c r="G39" s="106">
        <v>100</v>
      </c>
      <c r="H39" s="106">
        <v>600</v>
      </c>
      <c r="I39" s="107">
        <v>100</v>
      </c>
      <c r="J39" s="881" t="e">
        <f>VLOOKUP(J32,'प्रथम सत्र परीक्षा NSQF-SS'!A10:P139,11,0)</f>
        <v>#REF!</v>
      </c>
      <c r="K39" s="105" t="s">
        <v>7</v>
      </c>
      <c r="L39" s="106" t="s">
        <v>7</v>
      </c>
      <c r="M39" s="108" t="s">
        <v>7</v>
      </c>
    </row>
    <row r="40" spans="1:13" ht="19.350000000000001" customHeight="1">
      <c r="A40" s="109" t="s">
        <v>34</v>
      </c>
      <c r="B40" s="110">
        <f>VLOOKUP(J32,'प्रथम सत्र परीक्षा NSQF-SS'!A10:P139,3,0)</f>
        <v>0</v>
      </c>
      <c r="C40" s="110">
        <f>VLOOKUP(J32,'प्रथम सत्र परीक्षा NSQF-SS'!A10:P139,4,0)</f>
        <v>0</v>
      </c>
      <c r="D40" s="110">
        <f>VLOOKUP(J32,'प्रथम सत्र परीक्षा NSQF-SS'!A10:P139,5,0)</f>
        <v>0</v>
      </c>
      <c r="E40" s="110">
        <f>VLOOKUP(J32,'प्रथम सत्र परीक्षा NSQF-SS'!A10:P139,6,0)</f>
        <v>0</v>
      </c>
      <c r="F40" s="110">
        <f>VLOOKUP(J32,'प्रथम सत्र परीक्षा NSQF-SS'!A10:P139,7,0)</f>
        <v>0</v>
      </c>
      <c r="G40" s="110">
        <f>VLOOKUP(J32,'प्रथम सत्र परीक्षा NSQF-SS'!A10:P139,8,0)</f>
        <v>93</v>
      </c>
      <c r="H40" s="110">
        <f>VLOOKUP(J32,'प्रथम सत्र परीक्षा NSQF-SS'!A10:P139,9,0)</f>
        <v>93</v>
      </c>
      <c r="I40" s="111">
        <f>VLOOKUP(J32,'प्रथम सत्र परीक्षा NSQF-SS'!A10:P139,10,0)</f>
        <v>15.5</v>
      </c>
      <c r="J40" s="882"/>
      <c r="K40" s="884" t="str">
        <f>VLOOKUP(J32,'प्रथम सत्र परीक्षा NSQF-SS'!A10:P139,12,0)</f>
        <v>D</v>
      </c>
      <c r="L40" s="884" t="str">
        <f>VLOOKUP(J32,'प्रथम सत्र परीक्षा NSQF-SS'!A10:P139,13,0)</f>
        <v>D</v>
      </c>
      <c r="M40" s="887" t="str">
        <f>VLOOKUP(J32,'प्रथम सत्र परीक्षा NSQF-SS'!A10:P139,14,0)</f>
        <v>D</v>
      </c>
    </row>
    <row r="41" spans="1:13" ht="19.350000000000001" customHeight="1" thickBot="1">
      <c r="A41" s="112" t="s">
        <v>35</v>
      </c>
      <c r="B41" s="113" t="s">
        <v>322</v>
      </c>
      <c r="C41" s="113" t="s">
        <v>322</v>
      </c>
      <c r="D41" s="113" t="s">
        <v>322</v>
      </c>
      <c r="E41" s="113" t="s">
        <v>322</v>
      </c>
      <c r="F41" s="113" t="s">
        <v>322</v>
      </c>
      <c r="G41" s="113" t="s">
        <v>322</v>
      </c>
      <c r="H41" s="113" t="s">
        <v>322</v>
      </c>
      <c r="I41" s="113" t="s">
        <v>322</v>
      </c>
      <c r="J41" s="882"/>
      <c r="K41" s="885"/>
      <c r="L41" s="885"/>
      <c r="M41" s="888"/>
    </row>
    <row r="42" spans="1:13" ht="19.350000000000001" customHeight="1" thickBot="1">
      <c r="A42" s="104" t="s">
        <v>36</v>
      </c>
      <c r="B42" s="114">
        <f>SUM(B40:B41)</f>
        <v>0</v>
      </c>
      <c r="C42" s="114">
        <f t="shared" ref="C42:H42" si="2">SUM(C40:C41)</f>
        <v>0</v>
      </c>
      <c r="D42" s="114">
        <f t="shared" si="2"/>
        <v>0</v>
      </c>
      <c r="E42" s="114">
        <f t="shared" si="2"/>
        <v>0</v>
      </c>
      <c r="F42" s="114">
        <f t="shared" si="2"/>
        <v>0</v>
      </c>
      <c r="G42" s="114">
        <f t="shared" si="2"/>
        <v>93</v>
      </c>
      <c r="H42" s="114">
        <f t="shared" si="2"/>
        <v>93</v>
      </c>
      <c r="I42" s="236">
        <f>SUM(I40:I41)</f>
        <v>15.5</v>
      </c>
      <c r="J42" s="883"/>
      <c r="K42" s="886"/>
      <c r="L42" s="886"/>
      <c r="M42" s="889"/>
    </row>
    <row r="43" spans="1:13" ht="19.350000000000001" customHeight="1">
      <c r="A43" s="247" t="s">
        <v>40</v>
      </c>
      <c r="B43" s="863" t="str">
        <f>B17</f>
        <v>1 मे 2026</v>
      </c>
      <c r="C43" s="863"/>
      <c r="D43" s="863"/>
      <c r="E43" s="863"/>
      <c r="F43" s="864" t="s">
        <v>41</v>
      </c>
      <c r="G43" s="864"/>
      <c r="H43" s="865" t="str">
        <f>VLOOKUP(J32,'प्रथम सत्र परीक्षा NSQF-SS'!A10:P139,16,0)</f>
        <v>F5</v>
      </c>
      <c r="I43" s="865"/>
      <c r="J43" s="865"/>
      <c r="K43" s="241"/>
      <c r="L43" s="241"/>
      <c r="M43" s="248"/>
    </row>
    <row r="44" spans="1:13" ht="19.350000000000001" customHeight="1">
      <c r="A44" s="907" t="s">
        <v>55</v>
      </c>
      <c r="B44" s="908"/>
      <c r="C44" s="908"/>
      <c r="D44" s="908"/>
      <c r="E44" s="909" t="str">
        <f>MASTER!B11</f>
        <v>सोमवार दि. 15 जून 2026</v>
      </c>
      <c r="F44" s="909"/>
      <c r="G44" s="909"/>
      <c r="H44" s="909"/>
      <c r="I44" s="909"/>
      <c r="J44" s="909"/>
      <c r="K44" s="909"/>
      <c r="L44" s="909"/>
      <c r="M44" s="910"/>
    </row>
    <row r="45" spans="1:13" ht="19.350000000000001" customHeight="1">
      <c r="A45" s="249" t="s">
        <v>37</v>
      </c>
      <c r="B45" s="250"/>
      <c r="C45" s="250"/>
      <c r="D45" s="250"/>
      <c r="E45" s="250"/>
      <c r="F45" s="250"/>
      <c r="G45" s="250"/>
      <c r="H45" s="250"/>
      <c r="I45" s="250"/>
      <c r="J45" s="250"/>
      <c r="K45" s="250"/>
      <c r="L45" s="250"/>
      <c r="M45" s="251"/>
    </row>
    <row r="46" spans="1:13" ht="19.350000000000001" customHeight="1" thickBot="1">
      <c r="A46" s="252" t="s">
        <v>38</v>
      </c>
      <c r="B46" s="253"/>
      <c r="C46" s="253"/>
      <c r="D46" s="253"/>
      <c r="E46" s="253"/>
      <c r="F46" s="253"/>
      <c r="G46" s="253"/>
      <c r="H46" s="253"/>
      <c r="I46" s="253"/>
      <c r="J46" s="253"/>
      <c r="K46" s="253"/>
      <c r="L46" s="253"/>
      <c r="M46" s="254"/>
    </row>
    <row r="47" spans="1:13" ht="19.350000000000001" customHeight="1">
      <c r="A47" s="115"/>
      <c r="B47" s="116"/>
      <c r="C47" s="116"/>
      <c r="D47" s="116"/>
      <c r="E47" s="116"/>
      <c r="F47" s="116"/>
      <c r="G47" s="116"/>
      <c r="H47" s="116"/>
      <c r="I47" s="116"/>
      <c r="J47" s="116"/>
      <c r="K47" s="116"/>
      <c r="L47" s="116"/>
      <c r="M47" s="117"/>
    </row>
    <row r="48" spans="1:13" ht="19.350000000000001" customHeight="1">
      <c r="A48" s="858" t="str">
        <f>A22</f>
        <v>श्री. ढगे भरत बुधाजी</v>
      </c>
      <c r="B48" s="837"/>
      <c r="C48" s="837"/>
      <c r="D48" s="837" t="str">
        <f>D22</f>
        <v>श्री. वाकचौरे सचिन माधवराव</v>
      </c>
      <c r="E48" s="837"/>
      <c r="F48" s="837"/>
      <c r="G48" s="837"/>
      <c r="H48" s="837"/>
      <c r="I48" s="837" t="str">
        <f>I22</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D56vB15ikNIWl8r8N+dbCylxsV2MlsXKBps9DNxc4QHWaJSi4Dqkp6KxjJwgXZh/L96FrQUQ0pm5J9+8LCbFhg==" saltValue="b+EbmrPm8M3PHPcgz34J3w==" spinCount="100000" sheet="1" objects="1" scenarios="1"/>
  <mergeCells count="72">
    <mergeCell ref="A50:M50"/>
    <mergeCell ref="A44:D44"/>
    <mergeCell ref="E44:M44"/>
    <mergeCell ref="A48:C48"/>
    <mergeCell ref="D48:H48"/>
    <mergeCell ref="I48:M48"/>
    <mergeCell ref="A49:C49"/>
    <mergeCell ref="D49:H49"/>
    <mergeCell ref="I49:M49"/>
    <mergeCell ref="M34:M38"/>
    <mergeCell ref="J39:J42"/>
    <mergeCell ref="K40:K42"/>
    <mergeCell ref="L40:L42"/>
    <mergeCell ref="M40:M42"/>
    <mergeCell ref="K34:K38"/>
    <mergeCell ref="L34:L38"/>
    <mergeCell ref="B43:E43"/>
    <mergeCell ref="F43:G43"/>
    <mergeCell ref="H43:J43"/>
    <mergeCell ref="G34:G38"/>
    <mergeCell ref="H34:H38"/>
    <mergeCell ref="I34:I38"/>
    <mergeCell ref="J34:J38"/>
    <mergeCell ref="F34:F38"/>
    <mergeCell ref="A34:A38"/>
    <mergeCell ref="B34:B38"/>
    <mergeCell ref="C34:C38"/>
    <mergeCell ref="D34:D38"/>
    <mergeCell ref="E34:E38"/>
    <mergeCell ref="B32:F32"/>
    <mergeCell ref="G32:I32"/>
    <mergeCell ref="J32:K32"/>
    <mergeCell ref="A18:D18"/>
    <mergeCell ref="E18:M18"/>
    <mergeCell ref="A22:C22"/>
    <mergeCell ref="D22:H22"/>
    <mergeCell ref="I22:M22"/>
    <mergeCell ref="A23:C23"/>
    <mergeCell ref="D23:H23"/>
    <mergeCell ref="I23:M23"/>
    <mergeCell ref="A24:M24"/>
    <mergeCell ref="A27:M27"/>
    <mergeCell ref="A28:M29"/>
    <mergeCell ref="A30:M30"/>
    <mergeCell ref="A31:M31"/>
    <mergeCell ref="M8:M12"/>
    <mergeCell ref="J13:J16"/>
    <mergeCell ref="K14:K16"/>
    <mergeCell ref="L14:L16"/>
    <mergeCell ref="M14:M16"/>
    <mergeCell ref="K8:K12"/>
    <mergeCell ref="L8:L12"/>
    <mergeCell ref="B17:E17"/>
    <mergeCell ref="F17:G17"/>
    <mergeCell ref="H17:J17"/>
    <mergeCell ref="G8:G12"/>
    <mergeCell ref="H8:H12"/>
    <mergeCell ref="I8:I12"/>
    <mergeCell ref="J8:J12"/>
    <mergeCell ref="F8:F12"/>
    <mergeCell ref="A8:A12"/>
    <mergeCell ref="B8:B12"/>
    <mergeCell ref="C8:C12"/>
    <mergeCell ref="D8:D12"/>
    <mergeCell ref="E8:E12"/>
    <mergeCell ref="A1:M1"/>
    <mergeCell ref="A2:M3"/>
    <mergeCell ref="A4:M4"/>
    <mergeCell ref="A5:M5"/>
    <mergeCell ref="B6:F6"/>
    <mergeCell ref="G6:I6"/>
    <mergeCell ref="J6:K6"/>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B050"/>
  </sheetPr>
  <dimension ref="A1:M50"/>
  <sheetViews>
    <sheetView view="pageBreakPreview" zoomScale="60" workbookViewId="0">
      <pane ySplit="6" topLeftCell="A7" activePane="bottomLeft" state="frozen"/>
      <selection activeCell="Z22" sqref="Z22"/>
      <selection pane="bottomLeft" activeCell="Z22" sqref="Z22"/>
    </sheetView>
  </sheetViews>
  <sheetFormatPr defaultColWidth="9.140625" defaultRowHeight="19.350000000000001" customHeight="1"/>
  <cols>
    <col min="1" max="1" width="24.28515625" style="12" customWidth="1"/>
    <col min="2" max="13" width="7.85546875" style="12" customWidth="1"/>
    <col min="14" max="14" width="7" style="12" customWidth="1"/>
    <col min="15" max="16384" width="9.140625" style="12"/>
  </cols>
  <sheetData>
    <row r="1" spans="1:13" ht="19.350000000000001" customHeight="1" thickBot="1">
      <c r="A1" s="855" t="str">
        <f>MASTER!B4</f>
        <v>आदिवासी उन्नती सेवा मंडळ, राजूर, ता. अकोले जि.अहिल्यानगर संचालित...</v>
      </c>
      <c r="B1" s="856"/>
      <c r="C1" s="856"/>
      <c r="D1" s="856"/>
      <c r="E1" s="856"/>
      <c r="F1" s="856"/>
      <c r="G1" s="856"/>
      <c r="H1" s="856"/>
      <c r="I1" s="856"/>
      <c r="J1" s="856"/>
      <c r="K1" s="856"/>
      <c r="L1" s="856"/>
      <c r="M1" s="857"/>
    </row>
    <row r="2" spans="1:13" ht="19.350000000000001" customHeight="1">
      <c r="A2" s="866" t="str">
        <f>MASTER!B5</f>
        <v>अनुदानित माध्यमिक आश्रमशाळा, एकदरे, ता. अकोले जि. अहिल्यानगर</v>
      </c>
      <c r="B2" s="867"/>
      <c r="C2" s="867"/>
      <c r="D2" s="867"/>
      <c r="E2" s="867"/>
      <c r="F2" s="867"/>
      <c r="G2" s="867"/>
      <c r="H2" s="867"/>
      <c r="I2" s="867"/>
      <c r="J2" s="867"/>
      <c r="K2" s="867"/>
      <c r="L2" s="867"/>
      <c r="M2" s="868"/>
    </row>
    <row r="3" spans="1:13" ht="19.350000000000001" customHeight="1" thickBot="1">
      <c r="A3" s="869"/>
      <c r="B3" s="870"/>
      <c r="C3" s="870"/>
      <c r="D3" s="870"/>
      <c r="E3" s="870"/>
      <c r="F3" s="870"/>
      <c r="G3" s="870"/>
      <c r="H3" s="870"/>
      <c r="I3" s="870"/>
      <c r="J3" s="870"/>
      <c r="K3" s="870"/>
      <c r="L3" s="870"/>
      <c r="M3" s="871"/>
    </row>
    <row r="4" spans="1:13" ht="19.350000000000001" customHeight="1">
      <c r="A4" s="872" t="s">
        <v>189</v>
      </c>
      <c r="B4" s="873"/>
      <c r="C4" s="873"/>
      <c r="D4" s="873"/>
      <c r="E4" s="873"/>
      <c r="F4" s="873"/>
      <c r="G4" s="873"/>
      <c r="H4" s="873"/>
      <c r="I4" s="873"/>
      <c r="J4" s="873"/>
      <c r="K4" s="873"/>
      <c r="L4" s="873"/>
      <c r="M4" s="874"/>
    </row>
    <row r="5" spans="1:13" ht="19.350000000000001" customHeight="1" thickBot="1">
      <c r="A5" s="875" t="str">
        <f>MASTER!B12</f>
        <v>(सन 2026-2027)</v>
      </c>
      <c r="B5" s="876"/>
      <c r="C5" s="876"/>
      <c r="D5" s="876"/>
      <c r="E5" s="876"/>
      <c r="F5" s="876"/>
      <c r="G5" s="876"/>
      <c r="H5" s="876"/>
      <c r="I5" s="876"/>
      <c r="J5" s="876"/>
      <c r="K5" s="876"/>
      <c r="L5" s="876"/>
      <c r="M5" s="877"/>
    </row>
    <row r="6" spans="1:13" ht="19.350000000000001" customHeight="1" thickBot="1">
      <c r="A6" s="98" t="s">
        <v>32</v>
      </c>
      <c r="B6" s="902" t="str">
        <f>VLOOKUP(J6,'वार्षिक निकाल पत्रक NSQF-SS'!B10:Q139,2,0)</f>
        <v>चि. समीर यशवंत देशमुख सखाराम</v>
      </c>
      <c r="C6" s="902"/>
      <c r="D6" s="902"/>
      <c r="E6" s="902"/>
      <c r="F6" s="902"/>
      <c r="G6" s="897" t="s">
        <v>191</v>
      </c>
      <c r="H6" s="897"/>
      <c r="I6" s="897"/>
      <c r="J6" s="941">
        <v>1</v>
      </c>
      <c r="K6" s="941"/>
      <c r="L6" s="99"/>
      <c r="M6" s="274" t="str">
        <f>MASTER!D6</f>
        <v>इयत्ता- 9 वी</v>
      </c>
    </row>
    <row r="7" spans="1:13" ht="19.350000000000001" customHeight="1" thickBot="1">
      <c r="A7" s="100" t="s">
        <v>33</v>
      </c>
      <c r="B7" s="101">
        <v>1</v>
      </c>
      <c r="C7" s="102">
        <v>2</v>
      </c>
      <c r="D7" s="101">
        <v>3</v>
      </c>
      <c r="E7" s="102">
        <v>4</v>
      </c>
      <c r="F7" s="101">
        <v>5</v>
      </c>
      <c r="G7" s="102">
        <v>6</v>
      </c>
      <c r="H7" s="101">
        <v>7</v>
      </c>
      <c r="I7" s="102">
        <v>8</v>
      </c>
      <c r="J7" s="101">
        <v>9</v>
      </c>
      <c r="K7" s="102">
        <v>10</v>
      </c>
      <c r="L7" s="101">
        <v>11</v>
      </c>
      <c r="M7" s="103">
        <v>12</v>
      </c>
    </row>
    <row r="8" spans="1:13" ht="19.350000000000001" customHeight="1">
      <c r="A8" s="925" t="s">
        <v>26</v>
      </c>
      <c r="B8" s="928" t="str">
        <f>MASTER!A15</f>
        <v>मराठी</v>
      </c>
      <c r="C8" s="922" t="str">
        <f>MASTER!A16</f>
        <v>हिंदी</v>
      </c>
      <c r="D8" s="922" t="str">
        <f>MASTER!A17</f>
        <v>इंग्रजी</v>
      </c>
      <c r="E8" s="922" t="str">
        <f>MASTER!A18</f>
        <v>गणित</v>
      </c>
      <c r="F8" s="919" t="str">
        <f>MASTER!A19</f>
        <v>विज्ञान</v>
      </c>
      <c r="G8" s="922" t="str">
        <f>MASTER!A20</f>
        <v>समाजशास्रे</v>
      </c>
      <c r="H8" s="922" t="s">
        <v>36</v>
      </c>
      <c r="I8" s="922" t="s">
        <v>16</v>
      </c>
      <c r="J8" s="922" t="s">
        <v>87</v>
      </c>
      <c r="K8" s="916" t="s">
        <v>76</v>
      </c>
      <c r="L8" s="919" t="s">
        <v>302</v>
      </c>
      <c r="M8" s="911" t="str">
        <f>MASTER!A23</f>
        <v>स्काऊट गाईड</v>
      </c>
    </row>
    <row r="9" spans="1:13" ht="19.350000000000001" customHeight="1">
      <c r="A9" s="926"/>
      <c r="B9" s="929"/>
      <c r="C9" s="923"/>
      <c r="D9" s="923"/>
      <c r="E9" s="923"/>
      <c r="F9" s="920"/>
      <c r="G9" s="923"/>
      <c r="H9" s="923"/>
      <c r="I9" s="923"/>
      <c r="J9" s="923"/>
      <c r="K9" s="917"/>
      <c r="L9" s="920"/>
      <c r="M9" s="912"/>
    </row>
    <row r="10" spans="1:13" ht="19.350000000000001" customHeight="1">
      <c r="A10" s="926"/>
      <c r="B10" s="929"/>
      <c r="C10" s="923"/>
      <c r="D10" s="923"/>
      <c r="E10" s="923"/>
      <c r="F10" s="920"/>
      <c r="G10" s="923"/>
      <c r="H10" s="923"/>
      <c r="I10" s="923"/>
      <c r="J10" s="923"/>
      <c r="K10" s="917"/>
      <c r="L10" s="920"/>
      <c r="M10" s="912"/>
    </row>
    <row r="11" spans="1:13" ht="19.350000000000001" customHeight="1">
      <c r="A11" s="926"/>
      <c r="B11" s="929"/>
      <c r="C11" s="923"/>
      <c r="D11" s="923"/>
      <c r="E11" s="923"/>
      <c r="F11" s="920"/>
      <c r="G11" s="923"/>
      <c r="H11" s="923"/>
      <c r="I11" s="923"/>
      <c r="J11" s="923"/>
      <c r="K11" s="917"/>
      <c r="L11" s="920"/>
      <c r="M11" s="912"/>
    </row>
    <row r="12" spans="1:13" ht="19.350000000000001" customHeight="1" thickBot="1">
      <c r="A12" s="927"/>
      <c r="B12" s="930"/>
      <c r="C12" s="924"/>
      <c r="D12" s="924"/>
      <c r="E12" s="924"/>
      <c r="F12" s="921"/>
      <c r="G12" s="924"/>
      <c r="H12" s="924"/>
      <c r="I12" s="924"/>
      <c r="J12" s="924"/>
      <c r="K12" s="918"/>
      <c r="L12" s="921"/>
      <c r="M12" s="913"/>
    </row>
    <row r="13" spans="1:13" ht="19.350000000000001" customHeight="1" thickBot="1">
      <c r="A13" s="104" t="s">
        <v>58</v>
      </c>
      <c r="B13" s="105">
        <v>100</v>
      </c>
      <c r="C13" s="106">
        <v>100</v>
      </c>
      <c r="D13" s="106">
        <v>100</v>
      </c>
      <c r="E13" s="106">
        <v>100</v>
      </c>
      <c r="F13" s="106">
        <v>100</v>
      </c>
      <c r="G13" s="106">
        <v>100</v>
      </c>
      <c r="H13" s="106">
        <v>600</v>
      </c>
      <c r="I13" s="107">
        <v>100</v>
      </c>
      <c r="J13" s="881" t="e">
        <f>VLOOKUP(J6,'वार्षिक निकाल पत्रक NSQF-SS'!B10:Q139,11,0)</f>
        <v>#REF!</v>
      </c>
      <c r="K13" s="105" t="s">
        <v>7</v>
      </c>
      <c r="L13" s="106" t="s">
        <v>7</v>
      </c>
      <c r="M13" s="108" t="s">
        <v>7</v>
      </c>
    </row>
    <row r="14" spans="1:13" ht="19.350000000000001" customHeight="1" thickBot="1">
      <c r="A14" s="255" t="s">
        <v>34</v>
      </c>
      <c r="B14" s="272">
        <f>VLOOKUP(J6,प्र.भाषा!A10:M69,10,0)</f>
        <v>75</v>
      </c>
      <c r="C14" s="273">
        <f>VLOOKUP(J6,'व्दि.or संयुक्त भा'!A10:M69,10,0)</f>
        <v>68</v>
      </c>
      <c r="D14" s="265">
        <f>VLOOKUP(J6,'तृ. भाषा'!A10:M69,10,0)</f>
        <v>70</v>
      </c>
      <c r="E14" s="265">
        <f>VLOOKUP(J6,गणित!A10:Q69,14,0)</f>
        <v>64</v>
      </c>
      <c r="F14" s="265">
        <f>VLOOKUP(J6,'विज्ञान '!A10:Q69,14,0)</f>
        <v>47</v>
      </c>
      <c r="G14" s="265">
        <f>VLOOKUP(J6,'समाज शास्र'!A10:Q69,14,0)</f>
        <v>43</v>
      </c>
      <c r="H14" s="266">
        <f>SUM(B14:G14)</f>
        <v>367</v>
      </c>
      <c r="I14" s="267">
        <f>ROUND(H14/6,2)</f>
        <v>61.17</v>
      </c>
      <c r="J14" s="882"/>
      <c r="K14" s="914" t="str">
        <f>VLOOKUP(J6,'वार्षिक निकाल पत्रक NSQF-SS'!B10:Q139,12,0)</f>
        <v>A</v>
      </c>
      <c r="L14" s="914" t="str">
        <f>VLOOKUP(J6,'वार्षिक निकाल पत्रक NSQF-SS'!B10:Q139,13,0)</f>
        <v>A</v>
      </c>
      <c r="M14" s="915" t="str">
        <f>VLOOKUP(J6,'वार्षिक निकाल पत्रक NSQF-SS'!B10:Q139,14,0)</f>
        <v>A</v>
      </c>
    </row>
    <row r="15" spans="1:13" ht="19.350000000000001" customHeight="1" thickBot="1">
      <c r="A15" s="270" t="s">
        <v>35</v>
      </c>
      <c r="B15" s="260">
        <f>VLOOKUP(J6,प्र.भाषा!A10:M69,11,0)</f>
        <v>3</v>
      </c>
      <c r="C15" s="260">
        <f>VLOOKUP(J6,'व्दि.or संयुक्त भा'!A10:M69,11,0)</f>
        <v>7</v>
      </c>
      <c r="D15" s="261">
        <f>VLOOKUP(J6,'तृ. भाषा'!A10:M69,11,0)</f>
        <v>8</v>
      </c>
      <c r="E15" s="261">
        <f>VLOOKUP(J6,गणित!A10:Q69,15,0)</f>
        <v>14</v>
      </c>
      <c r="F15" s="261">
        <f>VLOOKUP(J6,'विज्ञान '!A10:Q69,15,0)</f>
        <v>5</v>
      </c>
      <c r="G15" s="261">
        <f>VLOOKUP(J6,'समाज शास्र'!A10:Q69,15,0)</f>
        <v>10</v>
      </c>
      <c r="H15" s="262">
        <f>SUM(B15:G15)</f>
        <v>47</v>
      </c>
      <c r="I15" s="271">
        <f>ROUND(H15/6,2)</f>
        <v>7.83</v>
      </c>
      <c r="J15" s="882"/>
      <c r="K15" s="885"/>
      <c r="L15" s="885"/>
      <c r="M15" s="888"/>
    </row>
    <row r="16" spans="1:13" ht="19.350000000000001" customHeight="1" thickBot="1">
      <c r="A16" s="104" t="s">
        <v>36</v>
      </c>
      <c r="B16" s="114">
        <f>VLOOKUP(J6,प्र.भाषा!A10:M69,12,0)</f>
        <v>78</v>
      </c>
      <c r="C16" s="114">
        <f>VLOOKUP(J6,'व्दि.or संयुक्त भा'!A10:M69,12,0)</f>
        <v>75</v>
      </c>
      <c r="D16" s="237">
        <f>VLOOKUP(J6,'तृ. भाषा'!A10:M69,12,0)</f>
        <v>78</v>
      </c>
      <c r="E16" s="237">
        <f>VLOOKUP(J6,गणित!A10:Q69,16,0)</f>
        <v>78</v>
      </c>
      <c r="F16" s="237">
        <f>VLOOKUP(J6,'विज्ञान '!A10:Q69,16,0)</f>
        <v>52</v>
      </c>
      <c r="G16" s="237">
        <f>VLOOKUP(J6,'समाज शास्र'!A10:Q69,16,0)</f>
        <v>53</v>
      </c>
      <c r="H16" s="237">
        <f>VLOOKUP(J6,'वार्षिक निकाल पत्रक NSQF-SS'!B10:Q139,9,0)</f>
        <v>446</v>
      </c>
      <c r="I16" s="238">
        <f>VLOOKUP(J6,'वार्षिक निकाल पत्रक NSQF-SS'!B10:Q139,10,0)</f>
        <v>74.33</v>
      </c>
      <c r="J16" s="883"/>
      <c r="K16" s="886"/>
      <c r="L16" s="886"/>
      <c r="M16" s="889"/>
    </row>
    <row r="17" spans="1:13" ht="19.350000000000001" customHeight="1">
      <c r="A17" s="247" t="s">
        <v>40</v>
      </c>
      <c r="B17" s="863" t="str">
        <f>MASTER!B10</f>
        <v>1 मे 2026</v>
      </c>
      <c r="C17" s="863"/>
      <c r="D17" s="863"/>
      <c r="E17" s="863"/>
      <c r="F17" s="864" t="s">
        <v>41</v>
      </c>
      <c r="G17" s="864"/>
      <c r="H17" s="865" t="str">
        <f>VLOOKUP(J6,'वार्षिक निकाल पत्रक NSQF-SS'!B10:Q139,16,0)</f>
        <v>Pass</v>
      </c>
      <c r="I17" s="865"/>
      <c r="J17" s="865"/>
      <c r="K17" s="241"/>
      <c r="L17" s="241"/>
      <c r="M17" s="248"/>
    </row>
    <row r="18" spans="1:13" ht="19.350000000000001" customHeight="1">
      <c r="A18" s="907" t="s">
        <v>55</v>
      </c>
      <c r="B18" s="908"/>
      <c r="C18" s="908"/>
      <c r="D18" s="908"/>
      <c r="E18" s="909" t="str">
        <f>MASTER!B11</f>
        <v>सोमवार दि. 15 जून 2026</v>
      </c>
      <c r="F18" s="909"/>
      <c r="G18" s="909"/>
      <c r="H18" s="909"/>
      <c r="I18" s="909"/>
      <c r="J18" s="909"/>
      <c r="K18" s="909"/>
      <c r="L18" s="909"/>
      <c r="M18" s="910"/>
    </row>
    <row r="19" spans="1:13" ht="19.350000000000001" customHeight="1">
      <c r="A19" s="249" t="s">
        <v>37</v>
      </c>
      <c r="B19" s="250"/>
      <c r="C19" s="250"/>
      <c r="D19" s="250"/>
      <c r="E19" s="250"/>
      <c r="F19" s="250"/>
      <c r="G19" s="250"/>
      <c r="H19" s="250"/>
      <c r="I19" s="250"/>
      <c r="J19" s="250"/>
      <c r="K19" s="250"/>
      <c r="L19" s="250"/>
      <c r="M19" s="251"/>
    </row>
    <row r="20" spans="1:13" ht="19.350000000000001" customHeight="1" thickBot="1">
      <c r="A20" s="252" t="s">
        <v>38</v>
      </c>
      <c r="B20" s="253"/>
      <c r="C20" s="253"/>
      <c r="D20" s="253"/>
      <c r="E20" s="253"/>
      <c r="F20" s="253"/>
      <c r="G20" s="253"/>
      <c r="H20" s="253"/>
      <c r="I20" s="253"/>
      <c r="J20" s="253"/>
      <c r="K20" s="253"/>
      <c r="L20" s="253"/>
      <c r="M20" s="254"/>
    </row>
    <row r="21" spans="1:13" ht="19.350000000000001" customHeight="1">
      <c r="A21" s="115"/>
      <c r="B21" s="116"/>
      <c r="C21" s="116"/>
      <c r="D21" s="116"/>
      <c r="E21" s="116"/>
      <c r="F21" s="116"/>
      <c r="G21" s="116"/>
      <c r="H21" s="116"/>
      <c r="I21" s="116"/>
      <c r="J21" s="116"/>
      <c r="K21" s="116"/>
      <c r="L21" s="116"/>
      <c r="M21" s="117"/>
    </row>
    <row r="22" spans="1:13" ht="19.350000000000001" customHeight="1">
      <c r="A22" s="858" t="str">
        <f>MASTER!B7</f>
        <v>श्री. ढगे भरत बुधाजी</v>
      </c>
      <c r="B22" s="837"/>
      <c r="C22" s="837"/>
      <c r="D22" s="837" t="str">
        <f>MASTER!B9</f>
        <v>श्री. वाकचौरे सचिन माधवराव</v>
      </c>
      <c r="E22" s="837"/>
      <c r="F22" s="837"/>
      <c r="G22" s="837"/>
      <c r="H22" s="837"/>
      <c r="I22" s="837" t="str">
        <f>MASTER!B8</f>
        <v>श्री. लेंडे किरण विठ्ठल</v>
      </c>
      <c r="J22" s="837"/>
      <c r="K22" s="837"/>
      <c r="L22" s="837"/>
      <c r="M22" s="859"/>
    </row>
    <row r="23" spans="1:13" ht="19.350000000000001" customHeight="1">
      <c r="A23" s="860" t="s">
        <v>44</v>
      </c>
      <c r="B23" s="531"/>
      <c r="C23" s="531"/>
      <c r="D23" s="531" t="s">
        <v>101</v>
      </c>
      <c r="E23" s="531"/>
      <c r="F23" s="531"/>
      <c r="G23" s="531"/>
      <c r="H23" s="531"/>
      <c r="I23" s="861" t="s">
        <v>42</v>
      </c>
      <c r="J23" s="861"/>
      <c r="K23" s="861"/>
      <c r="L23" s="861"/>
      <c r="M23" s="862"/>
    </row>
    <row r="24" spans="1:13" ht="19.350000000000001" customHeight="1" thickBot="1">
      <c r="A24" s="852" t="s">
        <v>145</v>
      </c>
      <c r="B24" s="853"/>
      <c r="C24" s="853"/>
      <c r="D24" s="853"/>
      <c r="E24" s="853"/>
      <c r="F24" s="853"/>
      <c r="G24" s="853"/>
      <c r="H24" s="853"/>
      <c r="I24" s="853"/>
      <c r="J24" s="853"/>
      <c r="K24" s="853"/>
      <c r="L24" s="853"/>
      <c r="M24" s="854"/>
    </row>
    <row r="25" spans="1:13" ht="39.75" customHeight="1"/>
    <row r="26" spans="1:13" ht="21" customHeight="1" thickBot="1"/>
    <row r="27" spans="1:13" ht="19.350000000000001" customHeight="1" thickBot="1">
      <c r="A27" s="855" t="str">
        <f>MASTER!B4</f>
        <v>आदिवासी उन्नती सेवा मंडळ, राजूर, ता. अकोले जि.अहिल्यानगर संचालित...</v>
      </c>
      <c r="B27" s="856"/>
      <c r="C27" s="856"/>
      <c r="D27" s="856"/>
      <c r="E27" s="856"/>
      <c r="F27" s="856"/>
      <c r="G27" s="856"/>
      <c r="H27" s="856"/>
      <c r="I27" s="856"/>
      <c r="J27" s="856"/>
      <c r="K27" s="856"/>
      <c r="L27" s="856"/>
      <c r="M27" s="857"/>
    </row>
    <row r="28" spans="1:13" ht="19.350000000000001" customHeight="1">
      <c r="A28" s="866" t="str">
        <f>A2</f>
        <v>अनुदानित माध्यमिक आश्रमशाळा, एकदरे, ता. अकोले जि. अहिल्यानगर</v>
      </c>
      <c r="B28" s="867"/>
      <c r="C28" s="867"/>
      <c r="D28" s="867"/>
      <c r="E28" s="867"/>
      <c r="F28" s="867"/>
      <c r="G28" s="867"/>
      <c r="H28" s="867"/>
      <c r="I28" s="867"/>
      <c r="J28" s="867"/>
      <c r="K28" s="867"/>
      <c r="L28" s="867"/>
      <c r="M28" s="868"/>
    </row>
    <row r="29" spans="1:13" ht="19.350000000000001" customHeight="1" thickBot="1">
      <c r="A29" s="869"/>
      <c r="B29" s="870"/>
      <c r="C29" s="870"/>
      <c r="D29" s="870"/>
      <c r="E29" s="870"/>
      <c r="F29" s="870"/>
      <c r="G29" s="870"/>
      <c r="H29" s="870"/>
      <c r="I29" s="870"/>
      <c r="J29" s="870"/>
      <c r="K29" s="870"/>
      <c r="L29" s="870"/>
      <c r="M29" s="871"/>
    </row>
    <row r="30" spans="1:13" ht="19.350000000000001" customHeight="1">
      <c r="A30" s="872" t="s">
        <v>189</v>
      </c>
      <c r="B30" s="873"/>
      <c r="C30" s="873"/>
      <c r="D30" s="873"/>
      <c r="E30" s="873"/>
      <c r="F30" s="873"/>
      <c r="G30" s="873"/>
      <c r="H30" s="873"/>
      <c r="I30" s="873"/>
      <c r="J30" s="873"/>
      <c r="K30" s="873"/>
      <c r="L30" s="873"/>
      <c r="M30" s="874"/>
    </row>
    <row r="31" spans="1:13" ht="19.350000000000001" customHeight="1" thickBot="1">
      <c r="A31" s="875" t="str">
        <f>A5</f>
        <v>(सन 2026-2027)</v>
      </c>
      <c r="B31" s="876"/>
      <c r="C31" s="876"/>
      <c r="D31" s="876"/>
      <c r="E31" s="876"/>
      <c r="F31" s="876"/>
      <c r="G31" s="876"/>
      <c r="H31" s="876"/>
      <c r="I31" s="876"/>
      <c r="J31" s="876"/>
      <c r="K31" s="876"/>
      <c r="L31" s="876"/>
      <c r="M31" s="877"/>
    </row>
    <row r="32" spans="1:13" ht="19.350000000000001" customHeight="1" thickBot="1">
      <c r="A32" s="98" t="s">
        <v>32</v>
      </c>
      <c r="B32" s="902">
        <f>VLOOKUP(J32,'वार्षिक निकाल पत्रक NSQF-SS'!B10:Q139,2,0)</f>
        <v>0</v>
      </c>
      <c r="C32" s="902"/>
      <c r="D32" s="902"/>
      <c r="E32" s="902"/>
      <c r="F32" s="902"/>
      <c r="G32" s="897" t="s">
        <v>191</v>
      </c>
      <c r="H32" s="897"/>
      <c r="I32" s="897"/>
      <c r="J32" s="898">
        <f>J6+1</f>
        <v>2</v>
      </c>
      <c r="K32" s="898"/>
      <c r="L32" s="99"/>
      <c r="M32" s="274" t="str">
        <f>MASTER!D6</f>
        <v>इयत्ता- 9 वी</v>
      </c>
    </row>
    <row r="33" spans="1:13" ht="19.350000000000001" customHeight="1" thickBot="1">
      <c r="A33" s="100" t="s">
        <v>33</v>
      </c>
      <c r="B33" s="101">
        <v>1</v>
      </c>
      <c r="C33" s="102">
        <v>2</v>
      </c>
      <c r="D33" s="101">
        <v>3</v>
      </c>
      <c r="E33" s="102">
        <v>4</v>
      </c>
      <c r="F33" s="101">
        <v>5</v>
      </c>
      <c r="G33" s="102">
        <v>6</v>
      </c>
      <c r="H33" s="101">
        <v>7</v>
      </c>
      <c r="I33" s="102">
        <v>8</v>
      </c>
      <c r="J33" s="101">
        <v>9</v>
      </c>
      <c r="K33" s="102">
        <v>10</v>
      </c>
      <c r="L33" s="101">
        <v>11</v>
      </c>
      <c r="M33" s="103">
        <v>12</v>
      </c>
    </row>
    <row r="34" spans="1:13" ht="19.350000000000001" customHeight="1">
      <c r="A34" s="925" t="s">
        <v>26</v>
      </c>
      <c r="B34" s="938" t="str">
        <f>B8</f>
        <v>मराठी</v>
      </c>
      <c r="C34" s="922" t="str">
        <f t="shared" ref="C34:G34" si="0">C8</f>
        <v>हिंदी</v>
      </c>
      <c r="D34" s="922" t="str">
        <f t="shared" si="0"/>
        <v>इंग्रजी</v>
      </c>
      <c r="E34" s="922" t="str">
        <f t="shared" si="0"/>
        <v>गणित</v>
      </c>
      <c r="F34" s="922" t="str">
        <f t="shared" si="0"/>
        <v>विज्ञान</v>
      </c>
      <c r="G34" s="922" t="str">
        <f t="shared" si="0"/>
        <v>समाजशास्रे</v>
      </c>
      <c r="H34" s="922" t="s">
        <v>36</v>
      </c>
      <c r="I34" s="922" t="s">
        <v>16</v>
      </c>
      <c r="J34" s="922" t="s">
        <v>87</v>
      </c>
      <c r="K34" s="916" t="s">
        <v>76</v>
      </c>
      <c r="L34" s="919" t="s">
        <v>302</v>
      </c>
      <c r="M34" s="911" t="str">
        <f>M8</f>
        <v>स्काऊट गाईड</v>
      </c>
    </row>
    <row r="35" spans="1:13" ht="19.350000000000001" customHeight="1">
      <c r="A35" s="926"/>
      <c r="B35" s="939"/>
      <c r="C35" s="923"/>
      <c r="D35" s="923"/>
      <c r="E35" s="923"/>
      <c r="F35" s="923"/>
      <c r="G35" s="923"/>
      <c r="H35" s="923"/>
      <c r="I35" s="923"/>
      <c r="J35" s="923"/>
      <c r="K35" s="917"/>
      <c r="L35" s="920"/>
      <c r="M35" s="912"/>
    </row>
    <row r="36" spans="1:13" ht="19.350000000000001" customHeight="1">
      <c r="A36" s="926"/>
      <c r="B36" s="939"/>
      <c r="C36" s="923"/>
      <c r="D36" s="923"/>
      <c r="E36" s="923"/>
      <c r="F36" s="923"/>
      <c r="G36" s="923"/>
      <c r="H36" s="923"/>
      <c r="I36" s="923"/>
      <c r="J36" s="923"/>
      <c r="K36" s="917"/>
      <c r="L36" s="920"/>
      <c r="M36" s="912"/>
    </row>
    <row r="37" spans="1:13" ht="19.350000000000001" customHeight="1">
      <c r="A37" s="926"/>
      <c r="B37" s="939"/>
      <c r="C37" s="923"/>
      <c r="D37" s="923"/>
      <c r="E37" s="923"/>
      <c r="F37" s="923"/>
      <c r="G37" s="923"/>
      <c r="H37" s="923"/>
      <c r="I37" s="923"/>
      <c r="J37" s="923"/>
      <c r="K37" s="917"/>
      <c r="L37" s="920"/>
      <c r="M37" s="912"/>
    </row>
    <row r="38" spans="1:13" ht="19.350000000000001" customHeight="1" thickBot="1">
      <c r="A38" s="927"/>
      <c r="B38" s="940"/>
      <c r="C38" s="924"/>
      <c r="D38" s="924"/>
      <c r="E38" s="924"/>
      <c r="F38" s="924"/>
      <c r="G38" s="924"/>
      <c r="H38" s="924"/>
      <c r="I38" s="924"/>
      <c r="J38" s="924"/>
      <c r="K38" s="918"/>
      <c r="L38" s="921"/>
      <c r="M38" s="913"/>
    </row>
    <row r="39" spans="1:13" ht="19.350000000000001" customHeight="1" thickBot="1">
      <c r="A39" s="104" t="s">
        <v>58</v>
      </c>
      <c r="B39" s="105">
        <v>100</v>
      </c>
      <c r="C39" s="106">
        <v>100</v>
      </c>
      <c r="D39" s="106">
        <v>100</v>
      </c>
      <c r="E39" s="106">
        <v>100</v>
      </c>
      <c r="F39" s="106">
        <v>100</v>
      </c>
      <c r="G39" s="106">
        <v>100</v>
      </c>
      <c r="H39" s="106">
        <v>600</v>
      </c>
      <c r="I39" s="107">
        <v>100</v>
      </c>
      <c r="J39" s="881" t="e">
        <f>VLOOKUP(J32,'वार्षिक निकाल पत्रक NSQF-SS'!B10:Q139,11,0)</f>
        <v>#REF!</v>
      </c>
      <c r="K39" s="105" t="s">
        <v>7</v>
      </c>
      <c r="L39" s="106" t="s">
        <v>7</v>
      </c>
      <c r="M39" s="108" t="s">
        <v>7</v>
      </c>
    </row>
    <row r="40" spans="1:13" ht="19.350000000000001" customHeight="1" thickBot="1">
      <c r="A40" s="258" t="s">
        <v>34</v>
      </c>
      <c r="B40" s="256">
        <f>VLOOKUP(J32,प्र.भाषा!A10:M69,10,0)</f>
        <v>38</v>
      </c>
      <c r="C40" s="264">
        <f>VLOOKUP(J32,'व्दि.or संयुक्त भा'!A10:M69,10,0)</f>
        <v>0</v>
      </c>
      <c r="D40" s="265">
        <f>VLOOKUP(J32,'तृ. भाषा'!A10:M69,10,0)</f>
        <v>0</v>
      </c>
      <c r="E40" s="265">
        <f>VLOOKUP(J32,गणित!A10:Q69,14,0)</f>
        <v>0</v>
      </c>
      <c r="F40" s="265">
        <f>VLOOKUP(J32,'विज्ञान '!A10:Q69,14,0)</f>
        <v>0</v>
      </c>
      <c r="G40" s="265">
        <f>VLOOKUP(J32,'समाज शास्र'!A10:Q69,14,0)</f>
        <v>0</v>
      </c>
      <c r="H40" s="266">
        <f>SUM(B40:G40)</f>
        <v>38</v>
      </c>
      <c r="I40" s="267">
        <f>ROUND(H40/6,2)</f>
        <v>6.33</v>
      </c>
      <c r="J40" s="882"/>
      <c r="K40" s="914" t="str">
        <f>VLOOKUP(J32,'वार्षिक निकाल पत्रक NSQF-SS'!B10:Q139,12,0)</f>
        <v>D</v>
      </c>
      <c r="L40" s="914" t="str">
        <f>VLOOKUP(J32,'वार्षिक निकाल पत्रक NSQF-SS'!B10:Q139,13,0)</f>
        <v>D</v>
      </c>
      <c r="M40" s="915" t="str">
        <f>VLOOKUP(J32,'वार्षिक निकाल पत्रक NSQF-SS'!B10:Q139,14,0)</f>
        <v>D</v>
      </c>
    </row>
    <row r="41" spans="1:13" ht="19.350000000000001" customHeight="1" thickBot="1">
      <c r="A41" s="257" t="s">
        <v>35</v>
      </c>
      <c r="B41" s="259" t="str">
        <f>VLOOKUP(J32,प्र.भाषा!A10:M69,11,0)</f>
        <v>-</v>
      </c>
      <c r="C41" s="260" t="str">
        <f>VLOOKUP(J32,'व्दि.or संयुक्त भा'!A10:M69,11,0)</f>
        <v>-</v>
      </c>
      <c r="D41" s="268" t="str">
        <f>VLOOKUP(J32,'तृ. भाषा'!A10:M69,11,0)</f>
        <v>-</v>
      </c>
      <c r="E41" s="269" t="str">
        <f>VLOOKUP(J32,गणित!A10:Q69,15,0)</f>
        <v>-</v>
      </c>
      <c r="F41" s="261" t="str">
        <f>VLOOKUP(J32,'विज्ञान '!A10:Q69,15,0)</f>
        <v>-</v>
      </c>
      <c r="G41" s="261" t="str">
        <f>VLOOKUP(J32,'समाज शास्र'!A10:Q69,15,0)</f>
        <v>-</v>
      </c>
      <c r="H41" s="262">
        <f>SUM(B15:G15)</f>
        <v>47</v>
      </c>
      <c r="I41" s="263">
        <f>ROUND(H15/6,2)</f>
        <v>7.83</v>
      </c>
      <c r="J41" s="882"/>
      <c r="K41" s="885"/>
      <c r="L41" s="885"/>
      <c r="M41" s="888"/>
    </row>
    <row r="42" spans="1:13" ht="19.350000000000001" customHeight="1" thickBot="1">
      <c r="A42" s="104" t="s">
        <v>36</v>
      </c>
      <c r="B42" s="114">
        <f>VLOOKUP(J32,प्र.भाषा!A10:M69,12,0)</f>
        <v>38</v>
      </c>
      <c r="C42" s="114">
        <f>VLOOKUP(J32,'व्दि.or संयुक्त भा'!A10:M69,12,0)</f>
        <v>0</v>
      </c>
      <c r="D42" s="237">
        <f>VLOOKUP(J32,'तृ. भाषा'!A10:M69,12,0)</f>
        <v>0</v>
      </c>
      <c r="E42" s="237">
        <f>VLOOKUP(J32,गणित!A10:Q69,16,0)</f>
        <v>0</v>
      </c>
      <c r="F42" s="237">
        <f>VLOOKUP(J32,'विज्ञान '!A10:Q69,16,0)</f>
        <v>0</v>
      </c>
      <c r="G42" s="237">
        <f>VLOOKUP(J32,'समाज शास्र'!A10:Q69,16,0)</f>
        <v>0</v>
      </c>
      <c r="H42" s="237">
        <f>VLOOKUP(J32,'वार्षिक निकाल पत्रक NSQF-SS'!B10:Q139,9,0)</f>
        <v>71</v>
      </c>
      <c r="I42" s="238">
        <f>VLOOKUP(J32,'वार्षिक निकाल पत्रक NSQF-SS'!B10:Q139,10,0)</f>
        <v>11.83</v>
      </c>
      <c r="J42" s="883"/>
      <c r="K42" s="886"/>
      <c r="L42" s="886"/>
      <c r="M42" s="889"/>
    </row>
    <row r="43" spans="1:13" ht="19.350000000000001" customHeight="1">
      <c r="A43" s="247" t="s">
        <v>40</v>
      </c>
      <c r="B43" s="863" t="str">
        <f>B17</f>
        <v>1 मे 2026</v>
      </c>
      <c r="C43" s="863"/>
      <c r="D43" s="863"/>
      <c r="E43" s="863"/>
      <c r="F43" s="864" t="s">
        <v>41</v>
      </c>
      <c r="G43" s="864"/>
      <c r="H43" s="865" t="str">
        <f>VLOOKUP(J32,'वार्षिक निकाल पत्रक NSQF-SS'!B10:Q139,16,0)</f>
        <v>F5</v>
      </c>
      <c r="I43" s="865"/>
      <c r="J43" s="865"/>
      <c r="K43" s="241"/>
      <c r="L43" s="241"/>
      <c r="M43" s="248"/>
    </row>
    <row r="44" spans="1:13" ht="19.350000000000001" customHeight="1">
      <c r="A44" s="907" t="s">
        <v>55</v>
      </c>
      <c r="B44" s="908"/>
      <c r="C44" s="908"/>
      <c r="D44" s="908"/>
      <c r="E44" s="909" t="str">
        <f>MASTER!B11</f>
        <v>सोमवार दि. 15 जून 2026</v>
      </c>
      <c r="F44" s="909"/>
      <c r="G44" s="909"/>
      <c r="H44" s="909"/>
      <c r="I44" s="909"/>
      <c r="J44" s="909"/>
      <c r="K44" s="909"/>
      <c r="L44" s="909"/>
      <c r="M44" s="910"/>
    </row>
    <row r="45" spans="1:13" ht="19.350000000000001" customHeight="1">
      <c r="A45" s="249" t="s">
        <v>37</v>
      </c>
      <c r="B45" s="250"/>
      <c r="C45" s="250"/>
      <c r="D45" s="250"/>
      <c r="E45" s="250"/>
      <c r="F45" s="250"/>
      <c r="G45" s="250"/>
      <c r="H45" s="250"/>
      <c r="I45" s="250"/>
      <c r="J45" s="250"/>
      <c r="K45" s="250"/>
      <c r="L45" s="250"/>
      <c r="M45" s="251"/>
    </row>
    <row r="46" spans="1:13" ht="19.350000000000001" customHeight="1" thickBot="1">
      <c r="A46" s="252" t="s">
        <v>38</v>
      </c>
      <c r="B46" s="253"/>
      <c r="C46" s="253"/>
      <c r="D46" s="253"/>
      <c r="E46" s="253"/>
      <c r="F46" s="253"/>
      <c r="G46" s="253"/>
      <c r="H46" s="253"/>
      <c r="I46" s="253"/>
      <c r="J46" s="253"/>
      <c r="K46" s="253"/>
      <c r="L46" s="253"/>
      <c r="M46" s="254"/>
    </row>
    <row r="47" spans="1:13" ht="19.350000000000001" customHeight="1">
      <c r="A47" s="115"/>
      <c r="B47" s="116"/>
      <c r="C47" s="116"/>
      <c r="D47" s="116"/>
      <c r="E47" s="116"/>
      <c r="F47" s="116"/>
      <c r="G47" s="116"/>
      <c r="H47" s="116"/>
      <c r="I47" s="116"/>
      <c r="J47" s="116"/>
      <c r="K47" s="116"/>
      <c r="L47" s="116"/>
      <c r="M47" s="117"/>
    </row>
    <row r="48" spans="1:13" ht="19.350000000000001" customHeight="1">
      <c r="A48" s="858" t="str">
        <f>A22</f>
        <v>श्री. ढगे भरत बुधाजी</v>
      </c>
      <c r="B48" s="837"/>
      <c r="C48" s="837"/>
      <c r="D48" s="837" t="str">
        <f>D22</f>
        <v>श्री. वाकचौरे सचिन माधवराव</v>
      </c>
      <c r="E48" s="837"/>
      <c r="F48" s="837"/>
      <c r="G48" s="837"/>
      <c r="H48" s="837"/>
      <c r="I48" s="837" t="str">
        <f>I22</f>
        <v>श्री. लेंडे किरण विठ्ठल</v>
      </c>
      <c r="J48" s="837"/>
      <c r="K48" s="837"/>
      <c r="L48" s="837"/>
      <c r="M48" s="859"/>
    </row>
    <row r="49" spans="1:13" ht="19.350000000000001" customHeight="1">
      <c r="A49" s="860" t="s">
        <v>44</v>
      </c>
      <c r="B49" s="531"/>
      <c r="C49" s="531"/>
      <c r="D49" s="531" t="s">
        <v>101</v>
      </c>
      <c r="E49" s="531"/>
      <c r="F49" s="531"/>
      <c r="G49" s="531"/>
      <c r="H49" s="531"/>
      <c r="I49" s="861" t="s">
        <v>42</v>
      </c>
      <c r="J49" s="861"/>
      <c r="K49" s="861"/>
      <c r="L49" s="861"/>
      <c r="M49" s="862"/>
    </row>
    <row r="50" spans="1:13" ht="19.350000000000001" customHeight="1" thickBot="1">
      <c r="A50" s="852" t="s">
        <v>145</v>
      </c>
      <c r="B50" s="853"/>
      <c r="C50" s="853"/>
      <c r="D50" s="853"/>
      <c r="E50" s="853"/>
      <c r="F50" s="853"/>
      <c r="G50" s="853"/>
      <c r="H50" s="853"/>
      <c r="I50" s="853"/>
      <c r="J50" s="853"/>
      <c r="K50" s="853"/>
      <c r="L50" s="853"/>
      <c r="M50" s="854"/>
    </row>
  </sheetData>
  <sheetProtection algorithmName="SHA-512" hashValue="dX43l95kAhxyf2CL7509D0o3+TCu4myuNswQDyIyKYIgknCR5FYSPN/Dmx2JbePPE3ZHsrpliH+J7qjv72Ajjw==" saltValue="SYCTUQo7X1WeL0V2ffa0dg==" spinCount="100000" sheet="1" objects="1" scenarios="1"/>
  <mergeCells count="72">
    <mergeCell ref="A50:M50"/>
    <mergeCell ref="A44:D44"/>
    <mergeCell ref="E44:M44"/>
    <mergeCell ref="A48:C48"/>
    <mergeCell ref="D48:H48"/>
    <mergeCell ref="I48:M48"/>
    <mergeCell ref="A49:C49"/>
    <mergeCell ref="D49:H49"/>
    <mergeCell ref="I49:M49"/>
    <mergeCell ref="M34:M38"/>
    <mergeCell ref="J39:J42"/>
    <mergeCell ref="K40:K42"/>
    <mergeCell ref="L40:L42"/>
    <mergeCell ref="M40:M42"/>
    <mergeCell ref="K34:K38"/>
    <mergeCell ref="L34:L38"/>
    <mergeCell ref="B43:E43"/>
    <mergeCell ref="F43:G43"/>
    <mergeCell ref="H43:J43"/>
    <mergeCell ref="G34:G38"/>
    <mergeCell ref="H34:H38"/>
    <mergeCell ref="I34:I38"/>
    <mergeCell ref="J34:J38"/>
    <mergeCell ref="F34:F38"/>
    <mergeCell ref="A34:A38"/>
    <mergeCell ref="B34:B38"/>
    <mergeCell ref="C34:C38"/>
    <mergeCell ref="D34:D38"/>
    <mergeCell ref="E34:E38"/>
    <mergeCell ref="B32:F32"/>
    <mergeCell ref="G32:I32"/>
    <mergeCell ref="J32:K32"/>
    <mergeCell ref="A18:D18"/>
    <mergeCell ref="E18:M18"/>
    <mergeCell ref="A22:C22"/>
    <mergeCell ref="D22:H22"/>
    <mergeCell ref="I22:M22"/>
    <mergeCell ref="A23:C23"/>
    <mergeCell ref="D23:H23"/>
    <mergeCell ref="I23:M23"/>
    <mergeCell ref="A24:M24"/>
    <mergeCell ref="A27:M27"/>
    <mergeCell ref="A28:M29"/>
    <mergeCell ref="A30:M30"/>
    <mergeCell ref="A31:M31"/>
    <mergeCell ref="M8:M12"/>
    <mergeCell ref="J13:J16"/>
    <mergeCell ref="K14:K16"/>
    <mergeCell ref="L14:L16"/>
    <mergeCell ref="M14:M16"/>
    <mergeCell ref="K8:K12"/>
    <mergeCell ref="L8:L12"/>
    <mergeCell ref="B17:E17"/>
    <mergeCell ref="F17:G17"/>
    <mergeCell ref="H17:J17"/>
    <mergeCell ref="G8:G12"/>
    <mergeCell ref="H8:H12"/>
    <mergeCell ref="I8:I12"/>
    <mergeCell ref="J8:J12"/>
    <mergeCell ref="F8:F12"/>
    <mergeCell ref="A8:A12"/>
    <mergeCell ref="B8:B12"/>
    <mergeCell ref="C8:C12"/>
    <mergeCell ref="D8:D12"/>
    <mergeCell ref="E8:E12"/>
    <mergeCell ref="A1:M1"/>
    <mergeCell ref="A2:M3"/>
    <mergeCell ref="A4:M4"/>
    <mergeCell ref="A5:M5"/>
    <mergeCell ref="B6:F6"/>
    <mergeCell ref="G6:I6"/>
    <mergeCell ref="J6:K6"/>
  </mergeCells>
  <pageMargins left="0.19685039370078741" right="0.23622047244094491" top="0.19685039370078741" bottom="0.19685039370078741" header="0" footer="0"/>
  <pageSetup paperSize="9" scale="84" orientation="portrait" r:id="rId1"/>
  <rowBreaks count="1" manualBreakCount="1">
    <brk id="50" max="13"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1"/>
  </sheetPr>
  <dimension ref="A23:AE25"/>
  <sheetViews>
    <sheetView view="pageBreakPreview" zoomScale="60" zoomScaleNormal="100" workbookViewId="0">
      <pane ySplit="33" topLeftCell="A34" activePane="bottomLeft" state="frozen"/>
      <selection activeCell="Z22" sqref="Z22"/>
      <selection pane="bottomLeft" activeCell="Z22" sqref="Z22"/>
    </sheetView>
  </sheetViews>
  <sheetFormatPr defaultRowHeight="24.75" customHeight="1"/>
  <cols>
    <col min="1" max="1" width="22.85546875" customWidth="1"/>
    <col min="18" max="18" width="13.5703125" customWidth="1"/>
    <col min="19" max="19" width="4.42578125" customWidth="1"/>
    <col min="32" max="16384" width="9.140625" style="180"/>
  </cols>
  <sheetData>
    <row r="23" ht="31.5" customHeight="1"/>
    <row r="25" ht="33" customHeight="1"/>
  </sheetData>
  <sheetProtection algorithmName="SHA-512" hashValue="8pzBdNnQ4EeEjp3iqWaoL3Kk2WiruBBVtpnfQJ6Tl7R15MHfaxxWaBm083i4/BNYDdmBnKjuMDJ9llpPK/EBmw==" saltValue="qTxoWN+BfNfSobc7Lc4v8A==" spinCount="100000" sheet="1" objects="1" scenarios="1"/>
  <pageMargins left="0.25" right="0.25" top="0.75" bottom="0.75" header="0.3" footer="0.3"/>
  <pageSetup paperSize="8" scale="77"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2" tint="-0.499984740745262"/>
  </sheetPr>
  <dimension ref="A1"/>
  <sheetViews>
    <sheetView view="pageBreakPreview" zoomScale="90" zoomScaleNormal="90" zoomScaleSheetLayoutView="90" workbookViewId="0">
      <pane ySplit="22" topLeftCell="A29" activePane="bottomLeft" state="frozen"/>
      <selection pane="bottomLeft"/>
    </sheetView>
  </sheetViews>
  <sheetFormatPr defaultRowHeight="21.75" customHeight="1"/>
  <cols>
    <col min="1" max="16384" width="9.140625" style="317"/>
  </cols>
  <sheetData/>
  <sheetProtection algorithmName="SHA-512" hashValue="QqG8+npUay3cTFnaR1iW14wBXZpctLgv5RvIFwi/lgj7qyQUXlekAlm3L5gbf8O/rzRq4EaMZWszQ1aB1laGaw==" saltValue="N4AfYIJTsS2+AQEaXZOMig==" spinCount="100000" sheet="1" objects="1" scenarios="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89</vt:i4>
      </vt:variant>
    </vt:vector>
  </HeadingPairs>
  <TitlesOfParts>
    <vt:vector size="147" baseType="lpstr">
      <vt:lpstr>HOME</vt:lpstr>
      <vt:lpstr>MASTER</vt:lpstr>
      <vt:lpstr>मुख पृष्ठ</vt:lpstr>
      <vt:lpstr>विद्य्र्थ्याची माहिती</vt:lpstr>
      <vt:lpstr>प्र.भाषा</vt:lpstr>
      <vt:lpstr>प्र.भाषा-अ.मूल्यमापन</vt:lpstr>
      <vt:lpstr>व्दि. भाषा अ.मूल्यमापन</vt:lpstr>
      <vt:lpstr>व्दि.or संयुक्त भा</vt:lpstr>
      <vt:lpstr>संयुक्त भाषा-1 अ.मू.</vt:lpstr>
      <vt:lpstr>संयुक्त भाषा-2 अ.मू</vt:lpstr>
      <vt:lpstr>तृ. भाषा</vt:lpstr>
      <vt:lpstr>तृ.भाषा-अ.मूल्यमापन</vt:lpstr>
      <vt:lpstr>गणित</vt:lpstr>
      <vt:lpstr>अं.मु.गणित</vt:lpstr>
      <vt:lpstr>विज्ञान </vt:lpstr>
      <vt:lpstr>विज्ञान अंतर्गत मूल्यमापन</vt:lpstr>
      <vt:lpstr>समाज शास्र</vt:lpstr>
      <vt:lpstr>अं.मु.समाज शास्र</vt:lpstr>
      <vt:lpstr>आ.शा.शिक्षण</vt:lpstr>
      <vt:lpstr>जलसुरक्षा</vt:lpstr>
      <vt:lpstr>संरक्षणशास्र</vt:lpstr>
      <vt:lpstr>प्रथम सत्र परीक्षा निकाल पत्रक</vt:lpstr>
      <vt:lpstr>व्दितीय सत्र निकाल पत्रक</vt:lpstr>
      <vt:lpstr>वार्षिक निकाल पत्रक</vt:lpstr>
      <vt:lpstr>अनुक्रमणिका</vt:lpstr>
      <vt:lpstr>निकाल पुस्तिका</vt:lpstr>
      <vt:lpstr>निकाल पुस्तिका (2)</vt:lpstr>
      <vt:lpstr>गोषवारा</vt:lpstr>
      <vt:lpstr>गोषवारा(blanck)</vt:lpstr>
      <vt:lpstr>प्रथम सत्र प्रगती पत्रक</vt:lpstr>
      <vt:lpstr>वार्षिक प्रगती पत्रक</vt:lpstr>
      <vt:lpstr>Whatsapp</vt:lpstr>
      <vt:lpstr>NSQF FOR HINDI</vt:lpstr>
      <vt:lpstr>मुख पृष्ठ NSQF-HIN</vt:lpstr>
      <vt:lpstr>NSQF</vt:lpstr>
      <vt:lpstr>प्रथम सत्र निकाल NSQF-HIN</vt:lpstr>
      <vt:lpstr>व्दितीय सत्र निकाल NSQF-HIN</vt:lpstr>
      <vt:lpstr>वार्षिक निकाल पत्रक NSQF-HIN</vt:lpstr>
      <vt:lpstr>गोषवारा NSQF-HIN</vt:lpstr>
      <vt:lpstr>निकाल पुस्तिका NSQF-HIN</vt:lpstr>
      <vt:lpstr>निकाल पुस्तिका 2 NSQF-HIN</vt:lpstr>
      <vt:lpstr>प्रथम सत्र प्रगती पत्रकNSQF-HIN</vt:lpstr>
      <vt:lpstr>वार्षिक प्रगती पत्रक NSQF-HIN</vt:lpstr>
      <vt:lpstr>चाचणी १ परीक्षा निकाल पत्रक</vt:lpstr>
      <vt:lpstr>चाचणी २ परीक्षा निकाल पत्रक</vt:lpstr>
      <vt:lpstr>NSQF FOR SS</vt:lpstr>
      <vt:lpstr>मुख पृष्ठ NSQF-SS</vt:lpstr>
      <vt:lpstr>प्रथम सत्र परीक्षा NSQF-SS</vt:lpstr>
      <vt:lpstr>व्दितीय सत्र नि पत्रक NSQF-SS</vt:lpstr>
      <vt:lpstr>वार्षिक निकाल पत्रक NSQF-SS</vt:lpstr>
      <vt:lpstr>अनुक्रमणिका NSQF-SS</vt:lpstr>
      <vt:lpstr>निकाल पुस्तिका NSQF-SS</vt:lpstr>
      <vt:lpstr>निकाल पुस्तिका 2 NSQF-SS</vt:lpstr>
      <vt:lpstr>गोषवारा NSQF-SS</vt:lpstr>
      <vt:lpstr>प्रथम सत्र प्रगती पत्रक NSQF-SS</vt:lpstr>
      <vt:lpstr>वार्षिक प्रगती पत्रक NSQF-SS</vt:lpstr>
      <vt:lpstr>HOME (2)</vt:lpstr>
      <vt:lpstr>सूचना</vt:lpstr>
      <vt:lpstr>HOME!Print_Area</vt:lpstr>
      <vt:lpstr>'HOME (2)'!Print_Area</vt:lpstr>
      <vt:lpstr>MASTER!Print_Area</vt:lpstr>
      <vt:lpstr>NSQF!Print_Area</vt:lpstr>
      <vt:lpstr>'NSQF FOR HINDI'!Print_Area</vt:lpstr>
      <vt:lpstr>'NSQF FOR SS'!Print_Area</vt:lpstr>
      <vt:lpstr>Whatsapp!Print_Area</vt:lpstr>
      <vt:lpstr>'अं.मु.समाज शास्र'!Print_Area</vt:lpstr>
      <vt:lpstr>अनुक्रमणिका!Print_Area</vt:lpstr>
      <vt:lpstr>'अनुक्रमणिका NSQF-SS'!Print_Area</vt:lpstr>
      <vt:lpstr>आ.शा.शिक्षण!Print_Area</vt:lpstr>
      <vt:lpstr>गणित!Print_Area</vt:lpstr>
      <vt:lpstr>गोषवारा!Print_Area</vt:lpstr>
      <vt:lpstr>'गोषवारा NSQF-HIN'!Print_Area</vt:lpstr>
      <vt:lpstr>'गोषवारा NSQF-SS'!Print_Area</vt:lpstr>
      <vt:lpstr>'गोषवारा(blanck)'!Print_Area</vt:lpstr>
      <vt:lpstr>'चाचणी १ परीक्षा निकाल पत्रक'!Print_Area</vt:lpstr>
      <vt:lpstr>'चाचणी २ परीक्षा निकाल पत्रक'!Print_Area</vt:lpstr>
      <vt:lpstr>जलसुरक्षा!Print_Area</vt:lpstr>
      <vt:lpstr>'तृ. भाषा'!Print_Area</vt:lpstr>
      <vt:lpstr>'तृ.भाषा-अ.मूल्यमापन'!Print_Area</vt:lpstr>
      <vt:lpstr>'निकाल पुस्तिका'!Print_Area</vt:lpstr>
      <vt:lpstr>'निकाल पुस्तिका (2)'!Print_Area</vt:lpstr>
      <vt:lpstr>'निकाल पुस्तिका 2 NSQF-HIN'!Print_Area</vt:lpstr>
      <vt:lpstr>'निकाल पुस्तिका 2 NSQF-SS'!Print_Area</vt:lpstr>
      <vt:lpstr>'निकाल पुस्तिका NSQF-HIN'!Print_Area</vt:lpstr>
      <vt:lpstr>'निकाल पुस्तिका NSQF-SS'!Print_Area</vt:lpstr>
      <vt:lpstr>प्र.भाषा!Print_Area</vt:lpstr>
      <vt:lpstr>'प्र.भाषा-अ.मूल्यमापन'!Print_Area</vt:lpstr>
      <vt:lpstr>'प्रथम सत्र निकाल NSQF-HIN'!Print_Area</vt:lpstr>
      <vt:lpstr>'प्रथम सत्र परीक्षा NSQF-SS'!Print_Area</vt:lpstr>
      <vt:lpstr>'प्रथम सत्र परीक्षा निकाल पत्रक'!Print_Area</vt:lpstr>
      <vt:lpstr>'प्रथम सत्र प्रगती पत्रक'!Print_Area</vt:lpstr>
      <vt:lpstr>'प्रथम सत्र प्रगती पत्रक NSQF-SS'!Print_Area</vt:lpstr>
      <vt:lpstr>'प्रथम सत्र प्रगती पत्रकNSQF-HIN'!Print_Area</vt:lpstr>
      <vt:lpstr>'मुख पृष्ठ'!Print_Area</vt:lpstr>
      <vt:lpstr>'मुख पृष्ठ NSQF-HIN'!Print_Area</vt:lpstr>
      <vt:lpstr>'मुख पृष्ठ NSQF-SS'!Print_Area</vt:lpstr>
      <vt:lpstr>'वार्षिक निकाल पत्रक'!Print_Area</vt:lpstr>
      <vt:lpstr>'वार्षिक निकाल पत्रक NSQF-HIN'!Print_Area</vt:lpstr>
      <vt:lpstr>'वार्षिक निकाल पत्रक NSQF-SS'!Print_Area</vt:lpstr>
      <vt:lpstr>'वार्षिक प्रगती पत्रक'!Print_Area</vt:lpstr>
      <vt:lpstr>'वार्षिक प्रगती पत्रक NSQF-HIN'!Print_Area</vt:lpstr>
      <vt:lpstr>'वार्षिक प्रगती पत्रक NSQF-SS'!Print_Area</vt:lpstr>
      <vt:lpstr>'विज्ञान '!Print_Area</vt:lpstr>
      <vt:lpstr>'विज्ञान अंतर्गत मूल्यमापन'!Print_Area</vt:lpstr>
      <vt:lpstr>'विद्य्र्थ्याची माहिती'!Print_Area</vt:lpstr>
      <vt:lpstr>'व्दि. भाषा अ.मूल्यमापन'!Print_Area</vt:lpstr>
      <vt:lpstr>'व्दि.or संयुक्त भा'!Print_Area</vt:lpstr>
      <vt:lpstr>'व्दितीय सत्र नि पत्रक NSQF-SS'!Print_Area</vt:lpstr>
      <vt:lpstr>'व्दितीय सत्र निकाल NSQF-HIN'!Print_Area</vt:lpstr>
      <vt:lpstr>'व्दितीय सत्र निकाल पत्रक'!Print_Area</vt:lpstr>
      <vt:lpstr>'संयुक्त भाषा-1 अ.मू.'!Print_Area</vt:lpstr>
      <vt:lpstr>'संयुक्त भाषा-2 अ.मू'!Print_Area</vt:lpstr>
      <vt:lpstr>संरक्षणशास्र!Print_Area</vt:lpstr>
      <vt:lpstr>'समाज शास्र'!Print_Area</vt:lpstr>
      <vt:lpstr>सूचना!Print_Area</vt:lpstr>
      <vt:lpstr>NSQF!Print_Titles</vt:lpstr>
      <vt:lpstr>अं.मु.गणित!Print_Titles</vt:lpstr>
      <vt:lpstr>'अं.मु.समाज शास्र'!Print_Titles</vt:lpstr>
      <vt:lpstr>आ.शा.शिक्षण!Print_Titles</vt:lpstr>
      <vt:lpstr>गणित!Print_Titles</vt:lpstr>
      <vt:lpstr>गोषवारा!Print_Titles</vt:lpstr>
      <vt:lpstr>'गोषवारा NSQF-HIN'!Print_Titles</vt:lpstr>
      <vt:lpstr>'गोषवारा NSQF-SS'!Print_Titles</vt:lpstr>
      <vt:lpstr>'चाचणी १ परीक्षा निकाल पत्रक'!Print_Titles</vt:lpstr>
      <vt:lpstr>'चाचणी २ परीक्षा निकाल पत्रक'!Print_Titles</vt:lpstr>
      <vt:lpstr>जलसुरक्षा!Print_Titles</vt:lpstr>
      <vt:lpstr>'तृ. भाषा'!Print_Titles</vt:lpstr>
      <vt:lpstr>'तृ.भाषा-अ.मूल्यमापन'!Print_Titles</vt:lpstr>
      <vt:lpstr>प्र.भाषा!Print_Titles</vt:lpstr>
      <vt:lpstr>'प्र.भाषा-अ.मूल्यमापन'!Print_Titles</vt:lpstr>
      <vt:lpstr>'प्रथम सत्र निकाल NSQF-HIN'!Print_Titles</vt:lpstr>
      <vt:lpstr>'प्रथम सत्र परीक्षा NSQF-SS'!Print_Titles</vt:lpstr>
      <vt:lpstr>'प्रथम सत्र परीक्षा निकाल पत्रक'!Print_Titles</vt:lpstr>
      <vt:lpstr>'वार्षिक निकाल पत्रक'!Print_Titles</vt:lpstr>
      <vt:lpstr>'वार्षिक निकाल पत्रक NSQF-HIN'!Print_Titles</vt:lpstr>
      <vt:lpstr>'वार्षिक निकाल पत्रक NSQF-SS'!Print_Titles</vt:lpstr>
      <vt:lpstr>'विज्ञान '!Print_Titles</vt:lpstr>
      <vt:lpstr>'विज्ञान अंतर्गत मूल्यमापन'!Print_Titles</vt:lpstr>
      <vt:lpstr>'व्दि. भाषा अ.मूल्यमापन'!Print_Titles</vt:lpstr>
      <vt:lpstr>'व्दि.or संयुक्त भा'!Print_Titles</vt:lpstr>
      <vt:lpstr>'व्दितीय सत्र नि पत्रक NSQF-SS'!Print_Titles</vt:lpstr>
      <vt:lpstr>'व्दितीय सत्र निकाल NSQF-HIN'!Print_Titles</vt:lpstr>
      <vt:lpstr>'व्दितीय सत्र निकाल पत्रक'!Print_Titles</vt:lpstr>
      <vt:lpstr>'संयुक्त भाषा-1 अ.मू.'!Print_Titles</vt:lpstr>
      <vt:lpstr>'संयुक्त भाषा-2 अ.मू'!Print_Titles</vt:lpstr>
      <vt:lpstr>संरक्षणशास्र!Print_Titles</vt:lpstr>
      <vt:lpstr>'समाज शास्र'!Print_Titles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Sachin Wakchaure</cp:lastModifiedBy>
  <cp:lastPrinted>2025-08-17T06:57:59Z</cp:lastPrinted>
  <dcterms:created xsi:type="dcterms:W3CDTF">2012-03-12T13:36:21Z</dcterms:created>
  <dcterms:modified xsi:type="dcterms:W3CDTF">2026-10-04T03:21:52Z</dcterms:modified>
</cp:coreProperties>
</file>