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coShares 3-Year Plan" sheetId="1" r:id="rId4"/>
    <sheet state="visible" name="Grafic" sheetId="2" r:id="rId5"/>
    <sheet state="visible" name="Info" sheetId="3" r:id="rId6"/>
  </sheets>
  <externalReferences>
    <externalReference r:id="rId7"/>
  </externalReferences>
  <definedNames/>
  <calcPr/>
  <extLst>
    <ext uri="GoogleSheetsCustomDataVersion1">
      <go:sheetsCustomData xmlns:go="http://customooxmlschemas.google.com/" r:id="rId8" roundtripDataSignature="AMtx7mibt7/ANEZPR8CajQxEi07LgXHbXQ=="/>
    </ext>
  </extLst>
</workbook>
</file>

<file path=xl/sharedStrings.xml><?xml version="1.0" encoding="utf-8"?>
<sst xmlns="http://schemas.openxmlformats.org/spreadsheetml/2006/main" count="69" uniqueCount="47">
  <si>
    <t>Step 1: Expected initial investment amount:</t>
  </si>
  <si>
    <t>Eco Shares</t>
  </si>
  <si>
    <t>Fill out how many you want</t>
  </si>
  <si>
    <t>Step 2: Input expected ongoing investment amount:</t>
  </si>
  <si>
    <t>per month</t>
  </si>
  <si>
    <t>Initial invested amount</t>
  </si>
  <si>
    <t>and/or…</t>
  </si>
  <si>
    <t>per quarter</t>
  </si>
  <si>
    <t>per year</t>
  </si>
  <si>
    <r>
      <rPr>
        <rFont val="Arial"/>
        <color rgb="FFFF0000"/>
        <sz val="8.0"/>
      </rPr>
      <t>ONLY</t>
    </r>
    <r>
      <rPr>
        <rFont val="Arial"/>
        <color rgb="FF595959"/>
        <sz val="8.0"/>
      </rPr>
      <t xml:space="preserve"> fill in the </t>
    </r>
    <r>
      <rPr>
        <rFont val="Arial"/>
        <color rgb="FFFF0000"/>
        <sz val="8.0"/>
      </rPr>
      <t>fields</t>
    </r>
    <r>
      <rPr>
        <rFont val="Arial"/>
        <color rgb="FF595959"/>
        <sz val="8.0"/>
      </rPr>
      <t xml:space="preserve"> with the </t>
    </r>
    <r>
      <rPr>
        <rFont val="Arial"/>
        <color rgb="FFFF0000"/>
        <sz val="8.0"/>
      </rPr>
      <t>RED</t>
    </r>
    <r>
      <rPr>
        <rFont val="Arial"/>
        <color rgb="FF595959"/>
        <sz val="8.0"/>
      </rPr>
      <t xml:space="preserve"> indicated </t>
    </r>
    <r>
      <rPr>
        <rFont val="Arial"/>
        <color rgb="FFFF0000"/>
        <sz val="8.0"/>
      </rPr>
      <t>ARROWS</t>
    </r>
    <r>
      <rPr>
        <rFont val="Arial"/>
        <color rgb="FF595959"/>
        <sz val="8.0"/>
      </rPr>
      <t xml:space="preserve"> </t>
    </r>
  </si>
  <si>
    <t>Step 3: Expected annual stock price appreciation:</t>
  </si>
  <si>
    <t>%</t>
  </si>
  <si>
    <t>Step 3: Beginning Price:</t>
  </si>
  <si>
    <t>Step 4: Initial dividend yield:</t>
  </si>
  <si>
    <t>Step 5: Expected annual dividend increase percentage:</t>
  </si>
  <si>
    <t>Beg.</t>
  </si>
  <si>
    <t>Div.</t>
  </si>
  <si>
    <t>Cum</t>
  </si>
  <si>
    <t>End.</t>
  </si>
  <si>
    <t>Month</t>
  </si>
  <si>
    <t>Price</t>
  </si>
  <si>
    <t>Rate</t>
  </si>
  <si>
    <t>Amount</t>
  </si>
  <si>
    <t>Cash</t>
  </si>
  <si>
    <t>Shares</t>
  </si>
  <si>
    <t>Value</t>
  </si>
  <si>
    <t>By the end of Year 1, you would have:</t>
  </si>
  <si>
    <t>Invested a total of</t>
  </si>
  <si>
    <t>and reinvested dividends of</t>
  </si>
  <si>
    <t>for a total cost basis of</t>
  </si>
  <si>
    <t>your capital gain would be</t>
  </si>
  <si>
    <t>and your total value would be</t>
  </si>
  <si>
    <t>By the end of Year 2, you would have:</t>
  </si>
  <si>
    <t>By the end of Year 3, you would have:</t>
  </si>
  <si>
    <t>Summary: At the end of 3 years, you would have:</t>
  </si>
  <si>
    <t>Cum Contributions</t>
  </si>
  <si>
    <t>Annual Dividends</t>
  </si>
  <si>
    <t>Cum Dividends</t>
  </si>
  <si>
    <t>Total Invested</t>
  </si>
  <si>
    <t>Cum Cap Appreciation</t>
  </si>
  <si>
    <t>Total Value</t>
  </si>
  <si>
    <t>Dividend Reinvestment and Growth Calculator</t>
  </si>
  <si>
    <t>The model below allows input of several factors to produce the resulting values after each year in a 3-year period, including an initial</t>
  </si>
  <si>
    <t>investment, expected monthly/quarterly/annual investment(s), expected rate of stock price appreciation, initial dividend yield, and expected</t>
  </si>
  <si>
    <t>rate of dividend increase. The dividend rate is reset in the first quarter of each year and repeated in the three subsequent quarters.</t>
  </si>
  <si>
    <r>
      <rPr>
        <rFont val="Arial"/>
        <color rgb="FF595959"/>
        <sz val="8.0"/>
      </rPr>
      <t xml:space="preserve">If making an additional investment at the start of month one, add to </t>
    </r>
    <r>
      <rPr>
        <rFont val="Arial"/>
        <b/>
        <color rgb="FF595959"/>
        <sz val="8.0"/>
      </rPr>
      <t xml:space="preserve">STEP 2 </t>
    </r>
    <r>
      <rPr>
        <rFont val="Arial"/>
        <color rgb="FF595959"/>
        <sz val="8.0"/>
      </rPr>
      <t>along with your initial investment amount.</t>
    </r>
  </si>
  <si>
    <r>
      <rPr>
        <rFont val="Arial"/>
        <color rgb="FFFF0000"/>
        <sz val="8.0"/>
      </rPr>
      <t>ONLY</t>
    </r>
    <r>
      <rPr>
        <rFont val="Arial"/>
        <color rgb="FF595959"/>
        <sz val="8.0"/>
      </rPr>
      <t xml:space="preserve"> fill in the </t>
    </r>
    <r>
      <rPr>
        <rFont val="Arial"/>
        <color rgb="FFFF0000"/>
        <sz val="8.0"/>
      </rPr>
      <t>fields</t>
    </r>
    <r>
      <rPr>
        <rFont val="Arial"/>
        <color rgb="FF595959"/>
        <sz val="8.0"/>
      </rPr>
      <t xml:space="preserve"> with the </t>
    </r>
    <r>
      <rPr>
        <rFont val="Arial"/>
        <color rgb="FFFF0000"/>
        <sz val="8.0"/>
      </rPr>
      <t>RED</t>
    </r>
    <r>
      <rPr>
        <rFont val="Arial"/>
        <color rgb="FF595959"/>
        <sz val="8.0"/>
      </rPr>
      <t xml:space="preserve"> indicated </t>
    </r>
    <r>
      <rPr>
        <rFont val="Arial"/>
        <color rgb="FFFF0000"/>
        <sz val="8.0"/>
      </rPr>
      <t>ARROWS</t>
    </r>
    <r>
      <rPr>
        <rFont val="Arial"/>
        <color rgb="FF595959"/>
        <sz val="8.0"/>
      </rPr>
      <t xml:space="preserve"> 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</si>
</sst>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5">
    <numFmt numFmtId="164" formatCode="[$$-409]#,##0.00"/>
    <numFmt numFmtId="165" formatCode="\$#,##0\ ;\(\$#,##0\)"/>
    <numFmt numFmtId="166" formatCode="_-[$$-409]* #,##0.00_ ;_-[$$-409]* \-#,##0.00\ ;_-[$$-409]* &quot;-&quot;??_ ;_-@_ "/>
    <numFmt numFmtId="167" formatCode="0.0"/>
    <numFmt numFmtId="168" formatCode="0\ ;\(0\)"/>
    <numFmt numFmtId="169" formatCode="\$#,##0.00\ ;\(\$#,##0.00\)"/>
    <numFmt numFmtId="170" formatCode="0.00\ ;\(0.00\)"/>
    <numFmt numFmtId="171" formatCode="m/d/yyyy\ h:mm:ss"/>
    <numFmt numFmtId="172" formatCode="\ #,##0.00\ ;\(#,##0.00\)"/>
    <numFmt numFmtId="173" formatCode="0.000\ ;\(0.000\)"/>
    <numFmt numFmtId="174" formatCode="0.0000"/>
    <numFmt numFmtId="175" formatCode="0.0%"/>
    <numFmt numFmtId="176" formatCode="\$#,##0.00;\(\$#,##0.00\)"/>
    <numFmt numFmtId="177" formatCode="#,##0.00;\(#,##0.00\)"/>
    <numFmt numFmtId="178" formatCode="\$#,##0;\(\$#,##0\)"/>
  </numFmts>
  <fonts count="20">
    <font>
      <sz val="10.0"/>
      <color rgb="FF000000"/>
      <name val="Calibri"/>
      <scheme val="minor"/>
    </font>
    <font>
      <b/>
      <sz val="8.0"/>
      <color rgb="FF595959"/>
      <name val="Arial"/>
    </font>
    <font>
      <sz val="8.0"/>
      <color rgb="FF595959"/>
      <name val="Arial"/>
    </font>
    <font/>
    <font>
      <sz val="8.0"/>
      <color rgb="FFA5A5A5"/>
      <name val="Arial"/>
    </font>
    <font>
      <sz val="8.0"/>
      <color rgb="FF000000"/>
      <name val="Arial"/>
    </font>
    <font>
      <b/>
      <sz val="8.0"/>
      <color theme="0"/>
      <name val="Arial"/>
    </font>
    <font>
      <sz val="8.0"/>
      <color theme="0"/>
      <name val="Arial"/>
    </font>
    <font>
      <sz val="10.0"/>
      <color rgb="FF000000"/>
      <name val="Arial"/>
    </font>
    <font>
      <sz val="10.0"/>
      <color rgb="FF595959"/>
      <name val="Arial"/>
    </font>
    <font>
      <b/>
      <sz val="8.0"/>
      <color rgb="FFFFFFFF"/>
      <name val="Arial"/>
    </font>
    <font>
      <i/>
      <sz val="8.0"/>
      <color rgb="FF595959"/>
      <name val="Arial"/>
    </font>
    <font>
      <i/>
      <sz val="8.0"/>
      <color rgb="FF000000"/>
      <name val="Arial"/>
    </font>
    <font>
      <b/>
      <u/>
      <sz val="8.0"/>
      <color theme="0"/>
      <name val="Arial"/>
    </font>
    <font>
      <b/>
      <u/>
      <sz val="8.0"/>
      <color theme="0"/>
      <name val="Arial"/>
    </font>
    <font>
      <b/>
      <u/>
      <sz val="8.0"/>
      <color theme="0"/>
      <name val="Arial"/>
    </font>
    <font>
      <b/>
      <u/>
      <sz val="8.0"/>
      <color rgb="FF595959"/>
      <name val="Arial"/>
    </font>
    <font>
      <b/>
      <u/>
      <sz val="8.0"/>
      <color rgb="FF595959"/>
      <name val="Arial"/>
    </font>
    <font>
      <b/>
      <sz val="8.0"/>
      <color rgb="FF000000"/>
      <name val="Arial"/>
    </font>
    <font>
      <b/>
      <u/>
      <sz val="8.0"/>
      <color rgb="FF595959"/>
      <name val="Arial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33CC33"/>
        <bgColor rgb="FF33CC33"/>
      </patternFill>
    </fill>
    <fill>
      <patternFill patternType="solid">
        <fgColor rgb="FF009900"/>
        <bgColor rgb="FF009900"/>
      </patternFill>
    </fill>
  </fills>
  <borders count="31">
    <border/>
    <border>
      <left/>
      <right/>
      <top/>
      <bottom/>
    </border>
    <border>
      <left/>
      <top/>
      <bottom/>
    </border>
    <border>
      <top/>
      <bottom/>
    </border>
    <border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/>
    </border>
    <border>
      <left style="medium">
        <color rgb="FF92D050"/>
      </left>
      <right/>
      <top style="medium">
        <color rgb="FF92D050"/>
      </top>
      <bottom style="medium">
        <color rgb="FF92D050"/>
      </bottom>
    </border>
    <border>
      <left/>
      <right style="medium">
        <color rgb="FF92D050"/>
      </right>
      <top style="medium">
        <color rgb="FF92D050"/>
      </top>
      <bottom style="medium">
        <color rgb="FF92D050"/>
      </bottom>
    </border>
    <border>
      <left/>
      <right/>
      <top style="thin">
        <color rgb="FF000000"/>
      </top>
      <bottom style="thin">
        <color rgb="FF000000"/>
      </bottom>
    </border>
    <border>
      <left style="medium">
        <color rgb="FF92D050"/>
      </left>
      <right style="medium">
        <color rgb="FF92D050"/>
      </right>
      <top/>
      <bottom/>
    </border>
    <border>
      <left style="medium">
        <color rgb="FF92D050"/>
      </left>
      <right style="medium">
        <color rgb="FF92D050"/>
      </right>
      <top/>
      <bottom style="medium">
        <color rgb="FF92D050"/>
      </bottom>
    </border>
    <border>
      <right/>
      <top/>
      <bottom/>
    </border>
    <border>
      <left style="thin">
        <color rgb="FF000000"/>
      </left>
      <top/>
      <bottom/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top style="thin">
        <color rgb="FF000000"/>
      </top>
      <bottom/>
    </border>
    <border>
      <right/>
      <top style="thin">
        <color rgb="FF000000"/>
      </top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top style="thin">
        <color rgb="FF000000"/>
      </top>
      <bottom/>
    </border>
    <border>
      <left/>
      <top/>
      <bottom style="thin">
        <color rgb="FF000000"/>
      </bottom>
    </border>
  </borders>
  <cellStyleXfs count="1">
    <xf borderId="0" fillId="0" fontId="0" numFmtId="0" applyAlignment="1" applyFont="1"/>
  </cellStyleXfs>
  <cellXfs count="132">
    <xf borderId="0" fillId="0" fontId="0" numFmtId="0" xfId="0" applyAlignment="1" applyFont="1">
      <alignment readingOrder="0" shrinkToFit="0" vertical="bottom" wrapText="1"/>
    </xf>
    <xf borderId="1" fillId="2" fontId="1" numFmtId="0" xfId="0" applyAlignment="1" applyBorder="1" applyFill="1" applyFont="1">
      <alignment shrinkToFit="0" wrapText="0"/>
    </xf>
    <xf borderId="1" fillId="2" fontId="2" numFmtId="0" xfId="0" applyAlignment="1" applyBorder="1" applyFont="1">
      <alignment shrinkToFit="0" wrapText="0"/>
    </xf>
    <xf borderId="2" fillId="2" fontId="2" numFmtId="0" xfId="0" applyAlignment="1" applyBorder="1" applyFont="1">
      <alignment horizontal="right" shrinkToFit="0" wrapText="0"/>
    </xf>
    <xf borderId="3" fillId="0" fontId="3" numFmtId="0" xfId="0" applyAlignment="1" applyBorder="1" applyFont="1">
      <alignment shrinkToFit="0" wrapText="1"/>
    </xf>
    <xf borderId="4" fillId="0" fontId="3" numFmtId="0" xfId="0" applyAlignment="1" applyBorder="1" applyFont="1">
      <alignment shrinkToFit="0" wrapText="1"/>
    </xf>
    <xf borderId="5" fillId="2" fontId="4" numFmtId="164" xfId="0" applyAlignment="1" applyBorder="1" applyFont="1" applyNumberFormat="1">
      <alignment shrinkToFit="0" wrapText="0"/>
    </xf>
    <xf borderId="6" fillId="2" fontId="5" numFmtId="0" xfId="0" applyAlignment="1" applyBorder="1" applyFont="1">
      <alignment shrinkToFit="0" wrapText="0"/>
    </xf>
    <xf borderId="1" fillId="2" fontId="5" numFmtId="0" xfId="0" applyAlignment="1" applyBorder="1" applyFont="1">
      <alignment shrinkToFit="0" wrapText="0"/>
    </xf>
    <xf borderId="7" fillId="3" fontId="6" numFmtId="0" xfId="0" applyAlignment="1" applyBorder="1" applyFill="1" applyFont="1">
      <alignment horizontal="center" shrinkToFit="0" wrapText="1"/>
    </xf>
    <xf borderId="8" fillId="3" fontId="7" numFmtId="0" xfId="0" applyAlignment="1" applyBorder="1" applyFont="1">
      <alignment shrinkToFit="0" wrapText="0"/>
    </xf>
    <xf borderId="1" fillId="2" fontId="8" numFmtId="0" xfId="0" applyAlignment="1" applyBorder="1" applyFont="1">
      <alignment shrinkToFit="0" wrapText="0"/>
    </xf>
    <xf borderId="1" fillId="2" fontId="2" numFmtId="0" xfId="0" applyAlignment="1" applyBorder="1" applyFont="1">
      <alignment horizontal="right" shrinkToFit="0" wrapText="0"/>
    </xf>
    <xf borderId="1" fillId="2" fontId="9" numFmtId="0" xfId="0" applyAlignment="1" applyBorder="1" applyFont="1">
      <alignment shrinkToFit="0" wrapText="1"/>
    </xf>
    <xf borderId="9" fillId="2" fontId="5" numFmtId="165" xfId="0" applyAlignment="1" applyBorder="1" applyFont="1" applyNumberFormat="1">
      <alignment shrinkToFit="0" wrapText="0"/>
    </xf>
    <xf borderId="10" fillId="2" fontId="2" numFmtId="0" xfId="0" applyAlignment="1" applyBorder="1" applyFont="1">
      <alignment horizontal="right" shrinkToFit="0" wrapText="1"/>
    </xf>
    <xf borderId="10" fillId="3" fontId="10" numFmtId="0" xfId="0" applyAlignment="1" applyBorder="1" applyFont="1">
      <alignment readingOrder="0" shrinkToFit="0" wrapText="0"/>
    </xf>
    <xf borderId="5" fillId="3" fontId="10" numFmtId="166" xfId="0" applyAlignment="1" applyBorder="1" applyFont="1" applyNumberFormat="1">
      <alignment horizontal="right" readingOrder="0" shrinkToFit="0" vertical="top" wrapText="0"/>
    </xf>
    <xf borderId="6" fillId="2" fontId="2" numFmtId="0" xfId="0" applyAlignment="1" applyBorder="1" applyFont="1">
      <alignment shrinkToFit="0" wrapText="0"/>
    </xf>
    <xf borderId="11" fillId="2" fontId="2" numFmtId="0" xfId="0" applyAlignment="1" applyBorder="1" applyFont="1">
      <alignment horizontal="right" shrinkToFit="0" wrapText="1"/>
    </xf>
    <xf borderId="11" fillId="2" fontId="11" numFmtId="164" xfId="0" applyAlignment="1" applyBorder="1" applyFont="1" applyNumberFormat="1">
      <alignment shrinkToFit="0" wrapText="0"/>
    </xf>
    <xf borderId="1" fillId="2" fontId="8" numFmtId="10" xfId="0" applyAlignment="1" applyBorder="1" applyFont="1" applyNumberFormat="1">
      <alignment shrinkToFit="0" wrapText="0"/>
    </xf>
    <xf borderId="5" fillId="3" fontId="6" numFmtId="166" xfId="0" applyAlignment="1" applyBorder="1" applyFont="1" applyNumberFormat="1">
      <alignment horizontal="right" shrinkToFit="0" vertical="top" wrapText="0"/>
    </xf>
    <xf borderId="1" fillId="2" fontId="12" numFmtId="0" xfId="0" applyAlignment="1" applyBorder="1" applyFont="1">
      <alignment shrinkToFit="0" wrapText="0"/>
    </xf>
    <xf borderId="2" fillId="2" fontId="2" numFmtId="0" xfId="0" applyAlignment="1" applyBorder="1" applyFont="1">
      <alignment shrinkToFit="0" wrapText="0"/>
    </xf>
    <xf borderId="12" fillId="0" fontId="3" numFmtId="0" xfId="0" applyAlignment="1" applyBorder="1" applyFont="1">
      <alignment shrinkToFit="0" wrapText="1"/>
    </xf>
    <xf borderId="5" fillId="2" fontId="4" numFmtId="167" xfId="0" applyAlignment="1" applyBorder="1" applyFont="1" applyNumberFormat="1">
      <alignment shrinkToFit="0" wrapText="0"/>
    </xf>
    <xf borderId="13" fillId="2" fontId="2" numFmtId="0" xfId="0" applyAlignment="1" applyBorder="1" applyFont="1">
      <alignment shrinkToFit="0" wrapText="0"/>
    </xf>
    <xf borderId="1" fillId="2" fontId="9" numFmtId="0" xfId="0" applyAlignment="1" applyBorder="1" applyFont="1">
      <alignment shrinkToFit="0" wrapText="0"/>
    </xf>
    <xf borderId="9" fillId="2" fontId="5" numFmtId="168" xfId="0" applyAlignment="1" applyBorder="1" applyFont="1" applyNumberFormat="1">
      <alignment shrinkToFit="0" wrapText="0"/>
    </xf>
    <xf borderId="5" fillId="2" fontId="4" numFmtId="169" xfId="0" applyAlignment="1" applyBorder="1" applyFont="1" applyNumberFormat="1">
      <alignment shrinkToFit="0" wrapText="0"/>
    </xf>
    <xf borderId="13" fillId="2" fontId="2" numFmtId="0" xfId="0" applyAlignment="1" applyBorder="1" applyFont="1">
      <alignment horizontal="left" shrinkToFit="0" wrapText="0"/>
    </xf>
    <xf borderId="5" fillId="2" fontId="4" numFmtId="170" xfId="0" applyAlignment="1" applyBorder="1" applyFont="1" applyNumberFormat="1">
      <alignment shrinkToFit="0" wrapText="0"/>
    </xf>
    <xf borderId="14" fillId="2" fontId="1" numFmtId="0" xfId="0" applyAlignment="1" applyBorder="1" applyFont="1">
      <alignment shrinkToFit="0" wrapText="0"/>
    </xf>
    <xf borderId="14" fillId="2" fontId="2" numFmtId="0" xfId="0" applyAlignment="1" applyBorder="1" applyFont="1">
      <alignment shrinkToFit="0" wrapText="0"/>
    </xf>
    <xf borderId="14" fillId="2" fontId="2" numFmtId="0" xfId="0" applyAlignment="1" applyBorder="1" applyFont="1">
      <alignment horizontal="right" shrinkToFit="0" wrapText="0"/>
    </xf>
    <xf borderId="14" fillId="2" fontId="5" numFmtId="0" xfId="0" applyAlignment="1" applyBorder="1" applyFont="1">
      <alignment shrinkToFit="0" wrapText="0"/>
    </xf>
    <xf borderId="1" fillId="2" fontId="8" numFmtId="0" xfId="0" applyAlignment="1" applyBorder="1" applyFont="1">
      <alignment shrinkToFit="0" wrapText="1"/>
    </xf>
    <xf borderId="15" fillId="3" fontId="1" numFmtId="0" xfId="0" applyAlignment="1" applyBorder="1" applyFont="1">
      <alignment horizontal="center" shrinkToFit="0" wrapText="0"/>
    </xf>
    <xf borderId="16" fillId="3" fontId="1" numFmtId="0" xfId="0" applyAlignment="1" applyBorder="1" applyFont="1">
      <alignment horizontal="center" shrinkToFit="0" wrapText="0"/>
    </xf>
    <xf borderId="17" fillId="3" fontId="1" numFmtId="0" xfId="0" applyAlignment="1" applyBorder="1" applyFont="1">
      <alignment horizontal="center" shrinkToFit="0" wrapText="0"/>
    </xf>
    <xf borderId="18" fillId="3" fontId="1" numFmtId="0" xfId="0" applyAlignment="1" applyBorder="1" applyFont="1">
      <alignment horizontal="center" shrinkToFit="0" wrapText="0"/>
    </xf>
    <xf borderId="19" fillId="3" fontId="1" numFmtId="0" xfId="0" applyAlignment="1" applyBorder="1" applyFont="1">
      <alignment horizontal="center" shrinkToFit="0" wrapText="0"/>
    </xf>
    <xf borderId="20" fillId="3" fontId="1" numFmtId="0" xfId="0" applyAlignment="1" applyBorder="1" applyFont="1">
      <alignment horizontal="center" shrinkToFit="0" wrapText="0"/>
    </xf>
    <xf borderId="14" fillId="3" fontId="1" numFmtId="0" xfId="0" applyAlignment="1" applyBorder="1" applyFont="1">
      <alignment horizontal="center" shrinkToFit="0" wrapText="0"/>
    </xf>
    <xf borderId="21" fillId="3" fontId="1" numFmtId="0" xfId="0" applyAlignment="1" applyBorder="1" applyFont="1">
      <alignment horizontal="center" shrinkToFit="0" wrapText="0"/>
    </xf>
    <xf borderId="1" fillId="2" fontId="8" numFmtId="169" xfId="0" applyAlignment="1" applyBorder="1" applyFont="1" applyNumberFormat="1">
      <alignment shrinkToFit="0" wrapText="0"/>
    </xf>
    <xf borderId="1" fillId="2" fontId="8" numFmtId="171" xfId="0" applyAlignment="1" applyBorder="1" applyFont="1" applyNumberFormat="1">
      <alignment shrinkToFit="0" wrapText="0"/>
    </xf>
    <xf borderId="15" fillId="3" fontId="1" numFmtId="0" xfId="0" applyAlignment="1" applyBorder="1" applyFont="1">
      <alignment shrinkToFit="0" wrapText="0"/>
    </xf>
    <xf borderId="16" fillId="2" fontId="2" numFmtId="169" xfId="0" applyAlignment="1" applyBorder="1" applyFont="1" applyNumberFormat="1">
      <alignment shrinkToFit="0" wrapText="0"/>
    </xf>
    <xf borderId="17" fillId="2" fontId="2" numFmtId="172" xfId="0" applyAlignment="1" applyBorder="1" applyFont="1" applyNumberFormat="1">
      <alignment shrinkToFit="0" wrapText="0"/>
    </xf>
    <xf borderId="17" fillId="2" fontId="2" numFmtId="169" xfId="0" applyAlignment="1" applyBorder="1" applyFont="1" applyNumberFormat="1">
      <alignment shrinkToFit="0" wrapText="0"/>
    </xf>
    <xf borderId="18" fillId="2" fontId="2" numFmtId="173" xfId="0" applyAlignment="1" applyBorder="1" applyFont="1" applyNumberFormat="1">
      <alignment shrinkToFit="0" wrapText="0"/>
    </xf>
    <xf borderId="15" fillId="2" fontId="2" numFmtId="173" xfId="0" applyAlignment="1" applyBorder="1" applyFont="1" applyNumberFormat="1">
      <alignment shrinkToFit="0" wrapText="0"/>
    </xf>
    <xf borderId="5" fillId="2" fontId="2" numFmtId="169" xfId="0" applyAlignment="1" applyBorder="1" applyFont="1" applyNumberFormat="1">
      <alignment shrinkToFit="0" wrapText="0"/>
    </xf>
    <xf borderId="15" fillId="2" fontId="2" numFmtId="169" xfId="0" applyAlignment="1" applyBorder="1" applyFont="1" applyNumberFormat="1">
      <alignment shrinkToFit="0" wrapText="0"/>
    </xf>
    <xf borderId="1" fillId="2" fontId="5" numFmtId="174" xfId="0" applyAlignment="1" applyBorder="1" applyFont="1" applyNumberFormat="1">
      <alignment shrinkToFit="0" wrapText="0"/>
    </xf>
    <xf borderId="1" fillId="2" fontId="8" numFmtId="172" xfId="0" applyAlignment="1" applyBorder="1" applyFont="1" applyNumberFormat="1">
      <alignment shrinkToFit="0" wrapText="0"/>
    </xf>
    <xf borderId="22" fillId="3" fontId="1" numFmtId="0" xfId="0" applyAlignment="1" applyBorder="1" applyFont="1">
      <alignment shrinkToFit="0" wrapText="0"/>
    </xf>
    <xf borderId="6" fillId="2" fontId="2" numFmtId="172" xfId="0" applyAlignment="1" applyBorder="1" applyFont="1" applyNumberFormat="1">
      <alignment shrinkToFit="0" wrapText="0"/>
    </xf>
    <xf borderId="1" fillId="2" fontId="2" numFmtId="174" xfId="0" applyAlignment="1" applyBorder="1" applyFont="1" applyNumberFormat="1">
      <alignment shrinkToFit="0" wrapText="0"/>
    </xf>
    <xf borderId="1" fillId="2" fontId="2" numFmtId="172" xfId="0" applyAlignment="1" applyBorder="1" applyFont="1" applyNumberFormat="1">
      <alignment shrinkToFit="0" wrapText="0"/>
    </xf>
    <xf borderId="23" fillId="2" fontId="2" numFmtId="173" xfId="0" applyAlignment="1" applyBorder="1" applyFont="1" applyNumberFormat="1">
      <alignment shrinkToFit="0" wrapText="0"/>
    </xf>
    <xf borderId="22" fillId="2" fontId="2" numFmtId="173" xfId="0" applyAlignment="1" applyBorder="1" applyFont="1" applyNumberFormat="1">
      <alignment shrinkToFit="0" wrapText="0"/>
    </xf>
    <xf borderId="22" fillId="2" fontId="2" numFmtId="172" xfId="0" applyAlignment="1" applyBorder="1" applyFont="1" applyNumberFormat="1">
      <alignment shrinkToFit="0" wrapText="0"/>
    </xf>
    <xf borderId="14" fillId="2" fontId="5" numFmtId="172" xfId="0" applyAlignment="1" applyBorder="1" applyFont="1" applyNumberFormat="1">
      <alignment horizontal="right" shrinkToFit="0" wrapText="0"/>
    </xf>
    <xf borderId="14" fillId="2" fontId="5" numFmtId="169" xfId="0" applyAlignment="1" applyBorder="1" applyFont="1" applyNumberFormat="1">
      <alignment shrinkToFit="0" wrapText="0"/>
    </xf>
    <xf borderId="22" fillId="2" fontId="5" numFmtId="0" xfId="0" applyAlignment="1" applyBorder="1" applyFont="1">
      <alignment shrinkToFit="0" wrapText="0"/>
    </xf>
    <xf borderId="24" fillId="3" fontId="6" numFmtId="0" xfId="0" applyAlignment="1" applyBorder="1" applyFont="1">
      <alignment shrinkToFit="0" wrapText="0"/>
    </xf>
    <xf borderId="25" fillId="0" fontId="3" numFmtId="0" xfId="0" applyAlignment="1" applyBorder="1" applyFont="1">
      <alignment shrinkToFit="0" wrapText="1"/>
    </xf>
    <xf borderId="17" fillId="3" fontId="5" numFmtId="0" xfId="0" applyAlignment="1" applyBorder="1" applyFont="1">
      <alignment shrinkToFit="0" wrapText="0"/>
    </xf>
    <xf borderId="18" fillId="3" fontId="5" numFmtId="0" xfId="0" applyAlignment="1" applyBorder="1" applyFont="1">
      <alignment shrinkToFit="0" wrapText="0"/>
    </xf>
    <xf borderId="6" fillId="2" fontId="8" numFmtId="0" xfId="0" applyAlignment="1" applyBorder="1" applyFont="1">
      <alignment shrinkToFit="0" wrapText="0"/>
    </xf>
    <xf borderId="13" fillId="3" fontId="6" numFmtId="0" xfId="0" applyAlignment="1" applyBorder="1" applyFont="1">
      <alignment horizontal="right" shrinkToFit="0" wrapText="1"/>
    </xf>
    <xf borderId="23" fillId="3" fontId="6" numFmtId="169" xfId="0" applyAlignment="1" applyBorder="1" applyFont="1" applyNumberFormat="1">
      <alignment shrinkToFit="0" wrapText="0"/>
    </xf>
    <xf borderId="23" fillId="3" fontId="13" numFmtId="172" xfId="0" applyAlignment="1" applyBorder="1" applyFont="1" applyNumberFormat="1">
      <alignment shrinkToFit="0" wrapText="0"/>
    </xf>
    <xf borderId="6" fillId="2" fontId="8" numFmtId="10" xfId="0" applyAlignment="1" applyBorder="1" applyFont="1" applyNumberFormat="1">
      <alignment shrinkToFit="0" wrapText="0"/>
    </xf>
    <xf borderId="19" fillId="3" fontId="1" numFmtId="0" xfId="0" applyAlignment="1" applyBorder="1" applyFont="1">
      <alignment shrinkToFit="0" wrapText="0"/>
    </xf>
    <xf borderId="20" fillId="2" fontId="2" numFmtId="172" xfId="0" applyAlignment="1" applyBorder="1" applyFont="1" applyNumberFormat="1">
      <alignment shrinkToFit="0" wrapText="0"/>
    </xf>
    <xf borderId="14" fillId="2" fontId="2" numFmtId="174" xfId="0" applyAlignment="1" applyBorder="1" applyFont="1" applyNumberFormat="1">
      <alignment shrinkToFit="0" wrapText="0"/>
    </xf>
    <xf borderId="14" fillId="2" fontId="2" numFmtId="172" xfId="0" applyAlignment="1" applyBorder="1" applyFont="1" applyNumberFormat="1">
      <alignment shrinkToFit="0" wrapText="0"/>
    </xf>
    <xf borderId="21" fillId="2" fontId="2" numFmtId="173" xfId="0" applyAlignment="1" applyBorder="1" applyFont="1" applyNumberFormat="1">
      <alignment shrinkToFit="0" wrapText="0"/>
    </xf>
    <xf borderId="19" fillId="2" fontId="2" numFmtId="173" xfId="0" applyAlignment="1" applyBorder="1" applyFont="1" applyNumberFormat="1">
      <alignment shrinkToFit="0" wrapText="0"/>
    </xf>
    <xf borderId="19" fillId="2" fontId="2" numFmtId="172" xfId="0" applyAlignment="1" applyBorder="1" applyFont="1" applyNumberFormat="1">
      <alignment shrinkToFit="0" wrapText="0"/>
    </xf>
    <xf borderId="26" fillId="3" fontId="6" numFmtId="0" xfId="0" applyAlignment="1" applyBorder="1" applyFont="1">
      <alignment horizontal="right" shrinkToFit="0" wrapText="1"/>
    </xf>
    <xf borderId="27" fillId="0" fontId="3" numFmtId="0" xfId="0" applyAlignment="1" applyBorder="1" applyFont="1">
      <alignment shrinkToFit="0" wrapText="1"/>
    </xf>
    <xf borderId="28" fillId="0" fontId="3" numFmtId="0" xfId="0" applyAlignment="1" applyBorder="1" applyFont="1">
      <alignment shrinkToFit="0" wrapText="1"/>
    </xf>
    <xf borderId="21" fillId="3" fontId="6" numFmtId="169" xfId="0" applyAlignment="1" applyBorder="1" applyFont="1" applyNumberFormat="1">
      <alignment shrinkToFit="0" wrapText="0"/>
    </xf>
    <xf borderId="16" fillId="2" fontId="2" numFmtId="172" xfId="0" applyAlignment="1" applyBorder="1" applyFont="1" applyNumberFormat="1">
      <alignment shrinkToFit="0" wrapText="0"/>
    </xf>
    <xf borderId="17" fillId="2" fontId="2" numFmtId="174" xfId="0" applyAlignment="1" applyBorder="1" applyFont="1" applyNumberFormat="1">
      <alignment shrinkToFit="0" wrapText="0"/>
    </xf>
    <xf borderId="15" fillId="2" fontId="2" numFmtId="172" xfId="0" applyAlignment="1" applyBorder="1" applyFont="1" applyNumberFormat="1">
      <alignment shrinkToFit="0" wrapText="0"/>
    </xf>
    <xf borderId="17" fillId="2" fontId="5" numFmtId="0" xfId="0" applyAlignment="1" applyBorder="1" applyFont="1">
      <alignment shrinkToFit="0" wrapText="0"/>
    </xf>
    <xf borderId="24" fillId="4" fontId="6" numFmtId="0" xfId="0" applyAlignment="1" applyBorder="1" applyFill="1" applyFont="1">
      <alignment shrinkToFit="0" wrapText="0"/>
    </xf>
    <xf borderId="17" fillId="4" fontId="6" numFmtId="0" xfId="0" applyAlignment="1" applyBorder="1" applyFont="1">
      <alignment shrinkToFit="0" wrapText="0"/>
    </xf>
    <xf borderId="18" fillId="4" fontId="6" numFmtId="0" xfId="0" applyAlignment="1" applyBorder="1" applyFont="1">
      <alignment shrinkToFit="0" wrapText="0"/>
    </xf>
    <xf borderId="13" fillId="4" fontId="6" numFmtId="0" xfId="0" applyAlignment="1" applyBorder="1" applyFont="1">
      <alignment horizontal="right" shrinkToFit="0" wrapText="1"/>
    </xf>
    <xf borderId="23" fillId="4" fontId="6" numFmtId="169" xfId="0" applyAlignment="1" applyBorder="1" applyFont="1" applyNumberFormat="1">
      <alignment shrinkToFit="0" wrapText="0"/>
    </xf>
    <xf borderId="23" fillId="4" fontId="14" numFmtId="172" xfId="0" applyAlignment="1" applyBorder="1" applyFont="1" applyNumberFormat="1">
      <alignment shrinkToFit="0" wrapText="0"/>
    </xf>
    <xf borderId="26" fillId="4" fontId="6" numFmtId="0" xfId="0" applyAlignment="1" applyBorder="1" applyFont="1">
      <alignment horizontal="right" shrinkToFit="0" wrapText="1"/>
    </xf>
    <xf borderId="21" fillId="4" fontId="6" numFmtId="169" xfId="0" applyAlignment="1" applyBorder="1" applyFont="1" applyNumberFormat="1">
      <alignment shrinkToFit="0" wrapText="0"/>
    </xf>
    <xf borderId="24" fillId="5" fontId="6" numFmtId="0" xfId="0" applyAlignment="1" applyBorder="1" applyFill="1" applyFont="1">
      <alignment shrinkToFit="0" wrapText="0"/>
    </xf>
    <xf borderId="17" fillId="5" fontId="6" numFmtId="0" xfId="0" applyAlignment="1" applyBorder="1" applyFont="1">
      <alignment shrinkToFit="0" wrapText="0"/>
    </xf>
    <xf borderId="18" fillId="5" fontId="6" numFmtId="0" xfId="0" applyAlignment="1" applyBorder="1" applyFont="1">
      <alignment shrinkToFit="0" wrapText="0"/>
    </xf>
    <xf borderId="13" fillId="5" fontId="6" numFmtId="0" xfId="0" applyAlignment="1" applyBorder="1" applyFont="1">
      <alignment horizontal="right" shrinkToFit="0" wrapText="1"/>
    </xf>
    <xf borderId="23" fillId="5" fontId="6" numFmtId="169" xfId="0" applyAlignment="1" applyBorder="1" applyFont="1" applyNumberFormat="1">
      <alignment shrinkToFit="0" wrapText="0"/>
    </xf>
    <xf borderId="23" fillId="5" fontId="15" numFmtId="172" xfId="0" applyAlignment="1" applyBorder="1" applyFont="1" applyNumberFormat="1">
      <alignment shrinkToFit="0" wrapText="0"/>
    </xf>
    <xf borderId="26" fillId="5" fontId="6" numFmtId="0" xfId="0" applyAlignment="1" applyBorder="1" applyFont="1">
      <alignment horizontal="right" shrinkToFit="0" wrapText="1"/>
    </xf>
    <xf borderId="21" fillId="5" fontId="6" numFmtId="169" xfId="0" applyAlignment="1" applyBorder="1" applyFont="1" applyNumberFormat="1">
      <alignment shrinkToFit="0" wrapText="0"/>
    </xf>
    <xf borderId="24" fillId="2" fontId="16" numFmtId="0" xfId="0" applyAlignment="1" applyBorder="1" applyFont="1">
      <alignment shrinkToFit="0" wrapText="0"/>
    </xf>
    <xf borderId="29" fillId="0" fontId="3" numFmtId="0" xfId="0" applyAlignment="1" applyBorder="1" applyFont="1">
      <alignment shrinkToFit="0" wrapText="1"/>
    </xf>
    <xf borderId="17" fillId="2" fontId="2" numFmtId="173" xfId="0" applyAlignment="1" applyBorder="1" applyFont="1" applyNumberFormat="1">
      <alignment shrinkToFit="0" wrapText="0"/>
    </xf>
    <xf borderId="18" fillId="2" fontId="2" numFmtId="172" xfId="0" applyAlignment="1" applyBorder="1" applyFont="1" applyNumberFormat="1">
      <alignment shrinkToFit="0" wrapText="0"/>
    </xf>
    <xf borderId="6" fillId="2" fontId="1" numFmtId="0" xfId="0" applyAlignment="1" applyBorder="1" applyFont="1">
      <alignment shrinkToFit="0" wrapText="0"/>
    </xf>
    <xf borderId="2" fillId="2" fontId="1" numFmtId="0" xfId="0" applyAlignment="1" applyBorder="1" applyFont="1">
      <alignment horizontal="right" shrinkToFit="0" wrapText="1"/>
    </xf>
    <xf borderId="23" fillId="2" fontId="1" numFmtId="169" xfId="0" applyAlignment="1" applyBorder="1" applyFont="1" applyNumberFormat="1">
      <alignment shrinkToFit="0" wrapText="0"/>
    </xf>
    <xf borderId="23" fillId="2" fontId="17" numFmtId="172" xfId="0" applyAlignment="1" applyBorder="1" applyFont="1" applyNumberFormat="1">
      <alignment shrinkToFit="0" wrapText="0"/>
    </xf>
    <xf borderId="1" fillId="2" fontId="8" numFmtId="175" xfId="0" applyAlignment="1" applyBorder="1" applyFont="1" applyNumberFormat="1">
      <alignment shrinkToFit="0" wrapText="0"/>
    </xf>
    <xf borderId="20" fillId="2" fontId="1" numFmtId="0" xfId="0" applyAlignment="1" applyBorder="1" applyFont="1">
      <alignment shrinkToFit="0" wrapText="0"/>
    </xf>
    <xf borderId="30" fillId="2" fontId="1" numFmtId="0" xfId="0" applyAlignment="1" applyBorder="1" applyFont="1">
      <alignment horizontal="right" shrinkToFit="0" wrapText="1"/>
    </xf>
    <xf borderId="21" fillId="2" fontId="1" numFmtId="169" xfId="0" applyAlignment="1" applyBorder="1" applyFont="1" applyNumberFormat="1">
      <alignment shrinkToFit="0" wrapText="0"/>
    </xf>
    <xf borderId="17" fillId="2" fontId="1" numFmtId="0" xfId="0" applyAlignment="1" applyBorder="1" applyFont="1">
      <alignment shrinkToFit="0" wrapText="0"/>
    </xf>
    <xf borderId="17" fillId="2" fontId="2" numFmtId="0" xfId="0" applyAlignment="1" applyBorder="1" applyFont="1">
      <alignment shrinkToFit="0" wrapText="0"/>
    </xf>
    <xf borderId="23" fillId="2" fontId="8" numFmtId="0" xfId="0" applyAlignment="1" applyBorder="1" applyFont="1">
      <alignment shrinkToFit="0" wrapText="1"/>
    </xf>
    <xf borderId="20" fillId="2" fontId="18" numFmtId="0" xfId="0" applyAlignment="1" applyBorder="1" applyFont="1">
      <alignment shrinkToFit="0" wrapText="0"/>
    </xf>
    <xf borderId="14" fillId="2" fontId="18" numFmtId="0" xfId="0" applyAlignment="1" applyBorder="1" applyFont="1">
      <alignment shrinkToFit="0" wrapText="0"/>
    </xf>
    <xf borderId="23" fillId="2" fontId="5" numFmtId="0" xfId="0" applyAlignment="1" applyBorder="1" applyFont="1">
      <alignment shrinkToFit="0" wrapText="0"/>
    </xf>
    <xf borderId="1" fillId="2" fontId="5" numFmtId="176" xfId="0" applyAlignment="1" applyBorder="1" applyFont="1" applyNumberFormat="1">
      <alignment shrinkToFit="0" wrapText="0"/>
    </xf>
    <xf borderId="1" fillId="2" fontId="5" numFmtId="172" xfId="0" applyAlignment="1" applyBorder="1" applyFont="1" applyNumberFormat="1">
      <alignment shrinkToFit="0" wrapText="0"/>
    </xf>
    <xf borderId="1" fillId="2" fontId="5" numFmtId="177" xfId="0" applyAlignment="1" applyBorder="1" applyFont="1" applyNumberFormat="1">
      <alignment shrinkToFit="0" wrapText="0"/>
    </xf>
    <xf borderId="1" fillId="2" fontId="5" numFmtId="178" xfId="0" applyAlignment="1" applyBorder="1" applyFont="1" applyNumberFormat="1">
      <alignment shrinkToFit="0" wrapText="0"/>
    </xf>
    <xf borderId="2" fillId="2" fontId="19" numFmtId="0" xfId="0" applyAlignment="1" applyBorder="1" applyFont="1">
      <alignment shrinkToFit="0" wrapText="0"/>
    </xf>
    <xf borderId="2" fillId="2" fontId="2" numFmtId="0" xfId="0" applyAlignment="1" applyBorder="1" applyFont="1">
      <alignment horizontal="left" shrinkToFit="0" wrapText="0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8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tx>
            <c:v>Cum Contributions</c:v>
          </c:tx>
          <c:spPr>
            <a:solidFill>
              <a:schemeClr val="accent6"/>
            </a:solidFill>
            <a:ln cmpd="sng">
              <a:solidFill>
                <a:srgbClr val="000000"/>
              </a:solidFill>
            </a:ln>
          </c:spPr>
          <c:cat>
            <c:strRef>
              <c:f>Grafic!$A$4:$A$6</c:f>
            </c:strRef>
          </c:cat>
          <c:val>
            <c:numRef>
              <c:f>Grafic!$B$4:$B$6</c:f>
              <c:numCache/>
            </c:numRef>
          </c:val>
        </c:ser>
        <c:ser>
          <c:idx val="1"/>
          <c:order val="1"/>
          <c:tx>
            <c:v>Cum Dividends</c:v>
          </c:tx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cat>
            <c:strRef>
              <c:f>Grafic!$A$4:$A$6</c:f>
            </c:strRef>
          </c:cat>
          <c:val>
            <c:numRef>
              <c:f>Grafic!$D$4:$D$6</c:f>
              <c:numCache/>
            </c:numRef>
          </c:val>
        </c:ser>
        <c:ser>
          <c:idx val="2"/>
          <c:order val="2"/>
          <c:tx>
            <c:v>Total Invested</c:v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cat>
            <c:strRef>
              <c:f>Grafic!$A$4:$A$6</c:f>
            </c:strRef>
          </c:cat>
          <c:val>
            <c:numRef>
              <c:f>Grafic!$E$4:$E$6</c:f>
              <c:numCache/>
            </c:numRef>
          </c:val>
        </c:ser>
        <c:ser>
          <c:idx val="3"/>
          <c:order val="3"/>
          <c:tx>
            <c:v>Cum Cap Appreciation</c:v>
          </c:tx>
          <c:spPr>
            <a:solidFill>
              <a:schemeClr val="accent6"/>
            </a:solidFill>
            <a:ln cmpd="sng">
              <a:solidFill>
                <a:srgbClr val="000000"/>
              </a:solidFill>
            </a:ln>
          </c:spPr>
          <c:cat>
            <c:strRef>
              <c:f>Grafic!$A$4:$A$6</c:f>
            </c:strRef>
          </c:cat>
          <c:val>
            <c:numRef>
              <c:f>Grafic!$F$4:$F$6</c:f>
              <c:numCache/>
            </c:numRef>
          </c:val>
        </c:ser>
        <c:ser>
          <c:idx val="4"/>
          <c:order val="4"/>
          <c:tx>
            <c:v>Total Value</c:v>
          </c:tx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cat>
            <c:strRef>
              <c:f>Grafic!$A$4:$A$6</c:f>
            </c:strRef>
          </c:cat>
          <c:val>
            <c:numRef>
              <c:f>Grafic!$G$4:$G$6</c:f>
              <c:numCache/>
            </c:numRef>
          </c:val>
        </c:ser>
        <c:axId val="1444600079"/>
        <c:axId val="192912066"/>
      </c:barChart>
      <c:catAx>
        <c:axId val="144460007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 sz="900">
                    <a:solidFill>
                      <a:schemeClr val="dk1"/>
                    </a:solidFill>
                    <a:latin typeface="+mn-lt"/>
                  </a:defRPr>
                </a:pPr>
                <a:r>
                  <a:rPr b="0" i="0" sz="900">
                    <a:solidFill>
                      <a:schemeClr val="dk1"/>
                    </a:solidFill>
                    <a:latin typeface="+mn-lt"/>
                  </a:rPr>
                  <a:t>Years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chemeClr val="dk1"/>
                </a:solidFill>
                <a:latin typeface="+mn-lt"/>
              </a:defRPr>
            </a:pPr>
          </a:p>
        </c:txPr>
        <c:crossAx val="192912066"/>
      </c:catAx>
      <c:valAx>
        <c:axId val="19291206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\$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chemeClr val="dk1"/>
                </a:solidFill>
                <a:latin typeface="+mn-lt"/>
              </a:defRPr>
            </a:pPr>
          </a:p>
        </c:txPr>
        <c:crossAx val="1444600079"/>
      </c:valAx>
      <c:spPr>
        <a:solidFill>
          <a:schemeClr val="lt1"/>
        </a:solidFill>
      </c:spPr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chemeClr val="dk1"/>
              </a:solidFill>
              <a:latin typeface="+mn-lt"/>
            </a:defRPr>
          </a:pPr>
        </a:p>
      </c:txPr>
    </c:legend>
    <c:plotVisOnly val="0"/>
  </c:chart>
  <c:spPr>
    <a:solidFill>
      <a:schemeClr val="lt1"/>
    </a:solidFill>
  </c:spPr>
</c:chartSpace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12</xdr:col>
      <xdr:colOff>95250</xdr:colOff>
      <xdr:row>1</xdr:row>
      <xdr:rowOff>142875</xdr:rowOff>
    </xdr:from>
    <xdr:ext cx="180975" cy="123825"/>
    <xdr:sp>
      <xdr:nvSpPr>
        <xdr:cNvPr id="3" name="Shape 3"/>
        <xdr:cNvSpPr/>
      </xdr:nvSpPr>
      <xdr:spPr>
        <a:xfrm rot="5400000">
          <a:off x="5293613" y="3694275"/>
          <a:ext cx="104775" cy="171450"/>
        </a:xfrm>
        <a:prstGeom prst="downArrow">
          <a:avLst>
            <a:gd fmla="val 50000" name="adj1"/>
            <a:gd fmla="val 50000" name="adj2"/>
          </a:avLst>
        </a:prstGeom>
        <a:solidFill>
          <a:srgbClr val="FD3B00"/>
        </a:solidFill>
        <a:ln cap="flat" cmpd="sng" w="12700">
          <a:solidFill>
            <a:srgbClr val="FD3B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7</xdr:col>
      <xdr:colOff>561975</xdr:colOff>
      <xdr:row>2</xdr:row>
      <xdr:rowOff>152400</xdr:rowOff>
    </xdr:from>
    <xdr:ext cx="180975" cy="123825"/>
    <xdr:sp>
      <xdr:nvSpPr>
        <xdr:cNvPr id="4" name="Shape 4"/>
        <xdr:cNvSpPr/>
      </xdr:nvSpPr>
      <xdr:spPr>
        <a:xfrm rot="5400000">
          <a:off x="5288850" y="3699038"/>
          <a:ext cx="114300" cy="161925"/>
        </a:xfrm>
        <a:prstGeom prst="downArrow">
          <a:avLst>
            <a:gd fmla="val 50000" name="adj1"/>
            <a:gd fmla="val 50000" name="adj2"/>
          </a:avLst>
        </a:prstGeom>
        <a:solidFill>
          <a:srgbClr val="FD3B00"/>
        </a:solidFill>
        <a:ln cap="flat" cmpd="sng" w="12700">
          <a:solidFill>
            <a:srgbClr val="FD3B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7</xdr:col>
      <xdr:colOff>561975</xdr:colOff>
      <xdr:row>3</xdr:row>
      <xdr:rowOff>104775</xdr:rowOff>
    </xdr:from>
    <xdr:ext cx="180975" cy="123825"/>
    <xdr:sp>
      <xdr:nvSpPr>
        <xdr:cNvPr id="4" name="Shape 4"/>
        <xdr:cNvSpPr/>
      </xdr:nvSpPr>
      <xdr:spPr>
        <a:xfrm rot="5400000">
          <a:off x="5288850" y="3699038"/>
          <a:ext cx="114300" cy="161925"/>
        </a:xfrm>
        <a:prstGeom prst="downArrow">
          <a:avLst>
            <a:gd fmla="val 50000" name="adj1"/>
            <a:gd fmla="val 50000" name="adj2"/>
          </a:avLst>
        </a:prstGeom>
        <a:solidFill>
          <a:srgbClr val="FD3B00"/>
        </a:solidFill>
        <a:ln cap="flat" cmpd="sng" w="12700">
          <a:solidFill>
            <a:srgbClr val="FD3B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7</xdr:col>
      <xdr:colOff>561975</xdr:colOff>
      <xdr:row>2</xdr:row>
      <xdr:rowOff>28575</xdr:rowOff>
    </xdr:from>
    <xdr:ext cx="180975" cy="123825"/>
    <xdr:sp>
      <xdr:nvSpPr>
        <xdr:cNvPr id="5" name="Shape 5"/>
        <xdr:cNvSpPr/>
      </xdr:nvSpPr>
      <xdr:spPr>
        <a:xfrm rot="5400000">
          <a:off x="5293613" y="3699038"/>
          <a:ext cx="104775" cy="161925"/>
        </a:xfrm>
        <a:prstGeom prst="downArrow">
          <a:avLst>
            <a:gd fmla="val 50000" name="adj1"/>
            <a:gd fmla="val 50000" name="adj2"/>
          </a:avLst>
        </a:prstGeom>
        <a:solidFill>
          <a:srgbClr val="FD3B00"/>
        </a:solidFill>
        <a:ln cap="flat" cmpd="sng" w="12700">
          <a:solidFill>
            <a:srgbClr val="FD3B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457200</xdr:colOff>
      <xdr:row>8</xdr:row>
      <xdr:rowOff>19050</xdr:rowOff>
    </xdr:from>
    <xdr:ext cx="4714875" cy="2724150"/>
    <xdr:graphicFrame>
      <xdr:nvGraphicFramePr>
        <xdr:cNvPr id="163213804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180975</xdr:colOff>
      <xdr:row>5</xdr:row>
      <xdr:rowOff>28575</xdr:rowOff>
    </xdr:from>
    <xdr:ext cx="180975" cy="123825"/>
    <xdr:sp>
      <xdr:nvSpPr>
        <xdr:cNvPr id="3" name="Shape 3"/>
        <xdr:cNvSpPr/>
      </xdr:nvSpPr>
      <xdr:spPr>
        <a:xfrm rot="5400000">
          <a:off x="5293613" y="3694275"/>
          <a:ext cx="104775" cy="171450"/>
        </a:xfrm>
        <a:prstGeom prst="downArrow">
          <a:avLst>
            <a:gd fmla="val 50000" name="adj1"/>
            <a:gd fmla="val 50000" name="adj2"/>
          </a:avLst>
        </a:prstGeom>
        <a:solidFill>
          <a:srgbClr val="FD3B00"/>
        </a:solidFill>
        <a:ln cap="flat" cmpd="sng" w="12700">
          <a:solidFill>
            <a:srgbClr val="FD3B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externalLinks/_rels/externalLink1.xml.rels><?xml version="1.0" encoding="UTF-8" standalone="yes"?><Relationships xmlns="http://schemas.openxmlformats.org/package/2006/relationships"><Relationship Id="rId1" Type="http://schemas.microsoft.com/office/2006/relationships/xlExternalLinkPath/xlPathMissing" Target="DCA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DC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9.0"/>
    <col customWidth="1" min="3" max="3" width="7.14"/>
    <col customWidth="1" min="4" max="5" width="11.0"/>
    <col customWidth="1" min="6" max="7" width="10.43"/>
    <col customWidth="1" min="8" max="8" width="8.57"/>
    <col customWidth="1" min="9" max="9" width="9.29"/>
    <col customWidth="1" min="10" max="10" width="2.71"/>
    <col customWidth="1" min="11" max="11" width="17.43"/>
    <col customWidth="1" min="12" max="12" width="9.0"/>
    <col customWidth="1" min="13" max="13" width="8.57"/>
    <col customWidth="1" min="14" max="14" width="11.57"/>
    <col customWidth="1" min="15" max="15" width="3.29"/>
    <col customWidth="1" hidden="1" min="16" max="16" width="12.57"/>
    <col customWidth="1" min="17" max="17" width="4.0"/>
    <col customWidth="1" min="18" max="18" width="3.0"/>
    <col customWidth="1" min="19" max="19" width="3.29"/>
    <col customWidth="1" min="20" max="20" width="8.14"/>
  </cols>
  <sheetData>
    <row r="1" ht="14.25" customHeight="1">
      <c r="A1" s="1"/>
      <c r="B1" s="2"/>
      <c r="C1" s="3" t="s">
        <v>0</v>
      </c>
      <c r="D1" s="4"/>
      <c r="E1" s="4"/>
      <c r="F1" s="5"/>
      <c r="G1" s="6">
        <f>L3</f>
        <v>106.8</v>
      </c>
      <c r="H1" s="7"/>
      <c r="I1" s="8"/>
      <c r="J1" s="8"/>
      <c r="K1" s="9" t="s">
        <v>1</v>
      </c>
      <c r="L1" s="10"/>
      <c r="M1" s="8"/>
      <c r="N1" s="8"/>
      <c r="O1" s="11"/>
      <c r="P1" s="11"/>
      <c r="Q1" s="11"/>
      <c r="R1" s="11"/>
      <c r="S1" s="11"/>
      <c r="T1" s="11"/>
    </row>
    <row r="2" ht="21.0" customHeight="1">
      <c r="A2" s="1"/>
      <c r="B2" s="2"/>
      <c r="C2" s="12"/>
      <c r="D2" s="2"/>
      <c r="E2" s="2"/>
      <c r="F2" s="13"/>
      <c r="G2" s="14"/>
      <c r="H2" s="8"/>
      <c r="I2" s="8"/>
      <c r="J2" s="8"/>
      <c r="K2" s="15" t="s">
        <v>2</v>
      </c>
      <c r="L2" s="16">
        <v>1.0</v>
      </c>
      <c r="M2" s="8"/>
      <c r="N2" s="8"/>
      <c r="O2" s="11"/>
      <c r="P2" s="11"/>
      <c r="Q2" s="11"/>
      <c r="R2" s="11"/>
      <c r="S2" s="11"/>
      <c r="T2" s="11"/>
    </row>
    <row r="3" ht="13.5" customHeight="1">
      <c r="A3" s="1"/>
      <c r="B3" s="2"/>
      <c r="C3" s="3" t="s">
        <v>3</v>
      </c>
      <c r="D3" s="4"/>
      <c r="E3" s="4"/>
      <c r="F3" s="5"/>
      <c r="G3" s="17">
        <v>100.0</v>
      </c>
      <c r="H3" s="18" t="s">
        <v>4</v>
      </c>
      <c r="I3" s="8"/>
      <c r="J3" s="8"/>
      <c r="K3" s="19" t="s">
        <v>5</v>
      </c>
      <c r="L3" s="20">
        <f>106.8*L2</f>
        <v>106.8</v>
      </c>
      <c r="M3" s="8"/>
      <c r="N3" s="8"/>
      <c r="O3" s="11"/>
      <c r="P3" s="11"/>
      <c r="Q3" s="11"/>
      <c r="R3" s="11"/>
      <c r="S3" s="11"/>
      <c r="T3" s="21"/>
    </row>
    <row r="4" ht="9.0" customHeight="1">
      <c r="A4" s="1"/>
      <c r="B4" s="2"/>
      <c r="C4" s="3" t="s">
        <v>6</v>
      </c>
      <c r="D4" s="4"/>
      <c r="E4" s="4"/>
      <c r="F4" s="5"/>
      <c r="G4" s="22">
        <v>0.0</v>
      </c>
      <c r="H4" s="18" t="s">
        <v>7</v>
      </c>
      <c r="I4" s="8"/>
      <c r="J4" s="8"/>
      <c r="K4" s="23"/>
      <c r="L4" s="8"/>
      <c r="M4" s="8"/>
      <c r="N4" s="8"/>
      <c r="O4" s="11"/>
      <c r="P4" s="11"/>
      <c r="Q4" s="11"/>
      <c r="R4" s="11"/>
      <c r="S4" s="11"/>
      <c r="T4" s="21"/>
    </row>
    <row r="5" ht="9.75" customHeight="1">
      <c r="A5" s="1"/>
      <c r="B5" s="2"/>
      <c r="C5" s="3" t="s">
        <v>6</v>
      </c>
      <c r="D5" s="4"/>
      <c r="E5" s="4"/>
      <c r="F5" s="5"/>
      <c r="G5" s="22">
        <v>0.0</v>
      </c>
      <c r="H5" s="18" t="s">
        <v>8</v>
      </c>
      <c r="I5" s="8"/>
      <c r="J5" s="8"/>
      <c r="K5" s="24" t="s">
        <v>9</v>
      </c>
      <c r="L5" s="4"/>
      <c r="M5" s="4"/>
      <c r="N5" s="4"/>
      <c r="O5" s="4"/>
      <c r="P5" s="4"/>
      <c r="Q5" s="4"/>
      <c r="R5" s="4"/>
      <c r="S5" s="25"/>
      <c r="T5" s="11"/>
    </row>
    <row r="6" ht="9.75" customHeight="1">
      <c r="A6" s="1"/>
      <c r="B6" s="2"/>
      <c r="C6" s="12"/>
      <c r="D6" s="2"/>
      <c r="E6" s="2"/>
      <c r="F6" s="13"/>
      <c r="G6" s="14"/>
      <c r="H6" s="8"/>
      <c r="I6" s="8"/>
      <c r="J6" s="8"/>
      <c r="K6" s="8"/>
      <c r="L6" s="8"/>
      <c r="M6" s="8"/>
      <c r="N6" s="8"/>
      <c r="O6" s="11"/>
      <c r="P6" s="11"/>
      <c r="Q6" s="11"/>
      <c r="R6" s="11"/>
      <c r="S6" s="11"/>
      <c r="T6" s="11"/>
    </row>
    <row r="7" ht="9.75" hidden="1" customHeight="1">
      <c r="A7" s="1"/>
      <c r="B7" s="2"/>
      <c r="C7" s="3" t="s">
        <v>10</v>
      </c>
      <c r="D7" s="4"/>
      <c r="E7" s="4"/>
      <c r="F7" s="5"/>
      <c r="G7" s="26">
        <v>0.2</v>
      </c>
      <c r="H7" s="27" t="s">
        <v>11</v>
      </c>
      <c r="I7" s="25"/>
      <c r="J7" s="2"/>
      <c r="K7" s="2"/>
      <c r="L7" s="2"/>
      <c r="M7" s="8"/>
      <c r="N7" s="8"/>
      <c r="O7" s="11"/>
      <c r="P7" s="11"/>
      <c r="Q7" s="11"/>
      <c r="R7" s="11"/>
      <c r="S7" s="11"/>
      <c r="T7" s="11"/>
    </row>
    <row r="8" ht="9.75" hidden="1" customHeight="1">
      <c r="A8" s="1"/>
      <c r="B8" s="28"/>
      <c r="C8" s="12"/>
      <c r="D8" s="2"/>
      <c r="E8" s="2"/>
      <c r="F8" s="13"/>
      <c r="G8" s="29"/>
      <c r="H8" s="2"/>
      <c r="I8" s="2"/>
      <c r="J8" s="2"/>
      <c r="K8" s="2"/>
      <c r="L8" s="2"/>
      <c r="M8" s="8"/>
      <c r="N8" s="8"/>
      <c r="O8" s="11"/>
      <c r="P8" s="11"/>
      <c r="Q8" s="11"/>
      <c r="R8" s="11"/>
      <c r="S8" s="11"/>
      <c r="T8" s="11"/>
    </row>
    <row r="9" ht="9.75" hidden="1" customHeight="1">
      <c r="A9" s="1"/>
      <c r="B9" s="2"/>
      <c r="C9" s="3" t="s">
        <v>12</v>
      </c>
      <c r="D9" s="4"/>
      <c r="E9" s="4"/>
      <c r="F9" s="5"/>
      <c r="G9" s="30">
        <f>G1</f>
        <v>106.8</v>
      </c>
      <c r="H9" s="31"/>
      <c r="I9" s="4"/>
      <c r="J9" s="4"/>
      <c r="K9" s="4"/>
      <c r="L9" s="25"/>
      <c r="M9" s="8"/>
      <c r="N9" s="8"/>
      <c r="O9" s="11"/>
      <c r="P9" s="11"/>
      <c r="Q9" s="11"/>
      <c r="R9" s="11"/>
      <c r="S9" s="11"/>
      <c r="T9" s="11"/>
    </row>
    <row r="10" ht="9.75" hidden="1" customHeight="1">
      <c r="A10" s="1"/>
      <c r="B10" s="2"/>
      <c r="C10" s="3" t="s">
        <v>13</v>
      </c>
      <c r="D10" s="4"/>
      <c r="E10" s="4"/>
      <c r="F10" s="5"/>
      <c r="G10" s="32">
        <v>0.5</v>
      </c>
      <c r="H10" s="18" t="s">
        <v>11</v>
      </c>
      <c r="I10" s="2"/>
      <c r="J10" s="2"/>
      <c r="K10" s="2"/>
      <c r="L10" s="2"/>
      <c r="M10" s="8"/>
      <c r="N10" s="8"/>
      <c r="O10" s="11"/>
      <c r="P10" s="11"/>
      <c r="Q10" s="11"/>
      <c r="R10" s="11"/>
      <c r="S10" s="11"/>
      <c r="T10" s="11"/>
    </row>
    <row r="11" ht="9.75" hidden="1" customHeight="1">
      <c r="A11" s="1"/>
      <c r="B11" s="2"/>
      <c r="C11" s="3" t="s">
        <v>14</v>
      </c>
      <c r="D11" s="4"/>
      <c r="E11" s="4"/>
      <c r="F11" s="5"/>
      <c r="G11" s="32">
        <v>0.25</v>
      </c>
      <c r="H11" s="18" t="s">
        <v>11</v>
      </c>
      <c r="I11" s="2"/>
      <c r="J11" s="2"/>
      <c r="K11" s="2"/>
      <c r="L11" s="2"/>
      <c r="M11" s="8"/>
      <c r="N11" s="8"/>
      <c r="O11" s="11"/>
      <c r="P11" s="11"/>
      <c r="Q11" s="11"/>
      <c r="R11" s="11"/>
      <c r="S11" s="11"/>
      <c r="T11" s="11"/>
    </row>
    <row r="12" ht="9.75" customHeight="1">
      <c r="A12" s="33"/>
      <c r="B12" s="34"/>
      <c r="C12" s="34"/>
      <c r="D12" s="34"/>
      <c r="E12" s="34"/>
      <c r="F12" s="35"/>
      <c r="G12" s="14"/>
      <c r="H12" s="36"/>
      <c r="I12" s="36"/>
      <c r="J12" s="8"/>
      <c r="K12" s="8"/>
      <c r="L12" s="8"/>
      <c r="M12" s="8"/>
      <c r="N12" s="8"/>
      <c r="O12" s="11"/>
      <c r="P12" s="11"/>
      <c r="Q12" s="11"/>
      <c r="R12" s="11"/>
      <c r="S12" s="37"/>
      <c r="T12" s="11"/>
    </row>
    <row r="13" ht="9.75" customHeight="1">
      <c r="A13" s="38"/>
      <c r="B13" s="39" t="s">
        <v>15</v>
      </c>
      <c r="C13" s="40" t="s">
        <v>16</v>
      </c>
      <c r="D13" s="40" t="s">
        <v>16</v>
      </c>
      <c r="E13" s="40"/>
      <c r="F13" s="41"/>
      <c r="G13" s="38" t="s">
        <v>17</v>
      </c>
      <c r="H13" s="38" t="s">
        <v>18</v>
      </c>
      <c r="I13" s="38" t="s">
        <v>17</v>
      </c>
      <c r="J13" s="7"/>
      <c r="K13" s="8"/>
      <c r="L13" s="8"/>
      <c r="M13" s="8"/>
      <c r="N13" s="8"/>
      <c r="O13" s="11"/>
      <c r="P13" s="11"/>
      <c r="Q13" s="11"/>
      <c r="R13" s="11"/>
      <c r="S13" s="37"/>
      <c r="T13" s="11"/>
    </row>
    <row r="14" ht="9.75" customHeight="1">
      <c r="A14" s="42" t="s">
        <v>19</v>
      </c>
      <c r="B14" s="43" t="s">
        <v>20</v>
      </c>
      <c r="C14" s="44" t="s">
        <v>21</v>
      </c>
      <c r="D14" s="44" t="s">
        <v>22</v>
      </c>
      <c r="E14" s="44" t="s">
        <v>23</v>
      </c>
      <c r="F14" s="45" t="s">
        <v>24</v>
      </c>
      <c r="G14" s="42" t="s">
        <v>24</v>
      </c>
      <c r="H14" s="42" t="s">
        <v>20</v>
      </c>
      <c r="I14" s="42" t="s">
        <v>25</v>
      </c>
      <c r="J14" s="7"/>
      <c r="K14" s="8"/>
      <c r="L14" s="8"/>
      <c r="M14" s="8"/>
      <c r="N14" s="8"/>
      <c r="O14" s="11"/>
      <c r="P14" s="11"/>
      <c r="Q14" s="46"/>
      <c r="R14" s="47"/>
      <c r="S14" s="37"/>
      <c r="T14" s="11"/>
    </row>
    <row r="15" ht="9.75" customHeight="1">
      <c r="A15" s="48">
        <v>1.0</v>
      </c>
      <c r="B15" s="49">
        <f>G9</f>
        <v>106.8</v>
      </c>
      <c r="C15" s="50"/>
      <c r="D15" s="50"/>
      <c r="E15" s="51">
        <f>G$1</f>
        <v>106.8</v>
      </c>
      <c r="F15" s="52">
        <f t="shared" ref="F15:F50" si="1">(D15+E15)/B15</f>
        <v>1</v>
      </c>
      <c r="G15" s="53">
        <f>F15</f>
        <v>1</v>
      </c>
      <c r="H15" s="54">
        <f t="shared" ref="H15:H50" si="2">B15*(1+(1+$G$7)^(1/12)-1)</f>
        <v>108.4350514</v>
      </c>
      <c r="I15" s="55">
        <f t="shared" ref="I15:I50" si="3">G15*H15</f>
        <v>108.4350514</v>
      </c>
      <c r="J15" s="7"/>
      <c r="K15" s="8"/>
      <c r="L15" s="56"/>
      <c r="M15" s="8"/>
      <c r="N15" s="8"/>
      <c r="O15" s="11"/>
      <c r="P15" s="11"/>
      <c r="Q15" s="57"/>
      <c r="R15" s="47"/>
      <c r="S15" s="37"/>
      <c r="T15" s="11"/>
    </row>
    <row r="16" ht="9.75" customHeight="1">
      <c r="A16" s="58">
        <f t="shared" ref="A16:A50" si="4">A15+1</f>
        <v>2</v>
      </c>
      <c r="B16" s="59">
        <f t="shared" ref="B16:B50" si="5">H15</f>
        <v>108.4350514</v>
      </c>
      <c r="C16" s="60">
        <f>B15*(G$10/100)/4</f>
        <v>0.1335</v>
      </c>
      <c r="D16" s="61">
        <f>G15*C16</f>
        <v>0.1335</v>
      </c>
      <c r="E16" s="61">
        <f t="shared" ref="E16:E17" si="6">G$3</f>
        <v>100</v>
      </c>
      <c r="F16" s="62">
        <f t="shared" si="1"/>
        <v>0.9234421772</v>
      </c>
      <c r="G16" s="63">
        <f t="shared" ref="G16:G50" si="7">G15+F16</f>
        <v>1.923442177</v>
      </c>
      <c r="H16" s="54">
        <f t="shared" si="2"/>
        <v>110.0951347</v>
      </c>
      <c r="I16" s="64">
        <f t="shared" si="3"/>
        <v>211.7616255</v>
      </c>
      <c r="J16" s="7"/>
      <c r="K16" s="8"/>
      <c r="L16" s="8"/>
      <c r="M16" s="8"/>
      <c r="N16" s="8"/>
      <c r="O16" s="11"/>
      <c r="P16" s="11"/>
      <c r="Q16" s="57"/>
      <c r="R16" s="47"/>
      <c r="S16" s="37"/>
      <c r="T16" s="11"/>
    </row>
    <row r="17" ht="9.75" customHeight="1">
      <c r="A17" s="58">
        <f t="shared" si="4"/>
        <v>3</v>
      </c>
      <c r="B17" s="59">
        <f t="shared" si="5"/>
        <v>110.0951347</v>
      </c>
      <c r="C17" s="60"/>
      <c r="D17" s="61"/>
      <c r="E17" s="61">
        <f t="shared" si="6"/>
        <v>100</v>
      </c>
      <c r="F17" s="62">
        <f t="shared" si="1"/>
        <v>0.9083053515</v>
      </c>
      <c r="G17" s="63">
        <f t="shared" si="7"/>
        <v>2.831747529</v>
      </c>
      <c r="H17" s="54">
        <f t="shared" si="2"/>
        <v>111.7806329</v>
      </c>
      <c r="I17" s="64">
        <f t="shared" si="3"/>
        <v>316.5345309</v>
      </c>
      <c r="J17" s="7"/>
      <c r="K17" s="8"/>
      <c r="L17" s="8"/>
      <c r="M17" s="8"/>
      <c r="N17" s="8"/>
      <c r="O17" s="11"/>
      <c r="P17" s="11"/>
      <c r="Q17" s="57"/>
      <c r="R17" s="47"/>
      <c r="S17" s="37"/>
      <c r="T17" s="11"/>
    </row>
    <row r="18" ht="9.75" customHeight="1">
      <c r="A18" s="58">
        <f t="shared" si="4"/>
        <v>4</v>
      </c>
      <c r="B18" s="59">
        <f t="shared" si="5"/>
        <v>111.7806329</v>
      </c>
      <c r="C18" s="60"/>
      <c r="D18" s="61"/>
      <c r="E18" s="61">
        <f>G$3+G$4</f>
        <v>100</v>
      </c>
      <c r="F18" s="62">
        <f t="shared" si="1"/>
        <v>0.894609356</v>
      </c>
      <c r="G18" s="63">
        <f t="shared" si="7"/>
        <v>3.726356885</v>
      </c>
      <c r="H18" s="54">
        <f t="shared" si="2"/>
        <v>113.4919352</v>
      </c>
      <c r="I18" s="64">
        <f t="shared" si="3"/>
        <v>422.9114541</v>
      </c>
      <c r="J18" s="7"/>
      <c r="K18" s="8"/>
      <c r="L18" s="8"/>
      <c r="M18" s="8"/>
      <c r="N18" s="8"/>
      <c r="O18" s="11"/>
      <c r="P18" s="11"/>
      <c r="Q18" s="57"/>
      <c r="R18" s="47"/>
      <c r="S18" s="37"/>
      <c r="T18" s="11"/>
    </row>
    <row r="19" ht="9.75" customHeight="1">
      <c r="A19" s="58">
        <f t="shared" si="4"/>
        <v>5</v>
      </c>
      <c r="B19" s="59">
        <f t="shared" si="5"/>
        <v>113.4919352</v>
      </c>
      <c r="C19" s="60">
        <f>C16</f>
        <v>0.1335</v>
      </c>
      <c r="D19" s="61">
        <f>G18*C19</f>
        <v>0.4974686441</v>
      </c>
      <c r="E19" s="61">
        <f t="shared" ref="E19:E20" si="8">G$3</f>
        <v>100</v>
      </c>
      <c r="F19" s="62">
        <f t="shared" si="1"/>
        <v>0.8855031723</v>
      </c>
      <c r="G19" s="63">
        <f t="shared" si="7"/>
        <v>4.611860057</v>
      </c>
      <c r="H19" s="54">
        <f t="shared" si="2"/>
        <v>115.2294366</v>
      </c>
      <c r="I19" s="64">
        <f t="shared" si="3"/>
        <v>531.4220362</v>
      </c>
      <c r="J19" s="7"/>
      <c r="K19" s="8"/>
      <c r="L19" s="8"/>
      <c r="M19" s="8"/>
      <c r="N19" s="8"/>
      <c r="O19" s="11"/>
      <c r="P19" s="11"/>
      <c r="Q19" s="57"/>
      <c r="R19" s="47"/>
      <c r="S19" s="37"/>
      <c r="T19" s="11"/>
    </row>
    <row r="20" ht="9.75" customHeight="1">
      <c r="A20" s="58">
        <f t="shared" si="4"/>
        <v>6</v>
      </c>
      <c r="B20" s="59">
        <f t="shared" si="5"/>
        <v>115.2294366</v>
      </c>
      <c r="C20" s="60"/>
      <c r="D20" s="61"/>
      <c r="E20" s="61">
        <f t="shared" si="8"/>
        <v>100</v>
      </c>
      <c r="F20" s="62">
        <f t="shared" si="1"/>
        <v>0.8678338013</v>
      </c>
      <c r="G20" s="63">
        <f t="shared" si="7"/>
        <v>5.479693858</v>
      </c>
      <c r="H20" s="54">
        <f t="shared" si="2"/>
        <v>116.9935383</v>
      </c>
      <c r="I20" s="64">
        <f t="shared" si="3"/>
        <v>641.0887732</v>
      </c>
      <c r="J20" s="7"/>
      <c r="K20" s="36"/>
      <c r="L20" s="65"/>
      <c r="M20" s="65"/>
      <c r="N20" s="66"/>
      <c r="O20" s="11"/>
      <c r="P20" s="11"/>
      <c r="Q20" s="57"/>
      <c r="R20" s="47"/>
      <c r="S20" s="37"/>
      <c r="T20" s="11"/>
    </row>
    <row r="21" ht="9.75" customHeight="1">
      <c r="A21" s="58">
        <f t="shared" si="4"/>
        <v>7</v>
      </c>
      <c r="B21" s="59">
        <f t="shared" si="5"/>
        <v>116.9935383</v>
      </c>
      <c r="C21" s="60"/>
      <c r="D21" s="61"/>
      <c r="E21" s="61">
        <f>G$3+G$4</f>
        <v>100</v>
      </c>
      <c r="F21" s="62">
        <f t="shared" si="1"/>
        <v>0.854748061</v>
      </c>
      <c r="G21" s="63">
        <f t="shared" si="7"/>
        <v>6.334441919</v>
      </c>
      <c r="H21" s="54">
        <f t="shared" si="2"/>
        <v>118.7846474</v>
      </c>
      <c r="I21" s="64">
        <f t="shared" si="3"/>
        <v>752.4344499</v>
      </c>
      <c r="J21" s="67"/>
      <c r="K21" s="68" t="s">
        <v>26</v>
      </c>
      <c r="L21" s="69"/>
      <c r="M21" s="70"/>
      <c r="N21" s="71"/>
      <c r="O21" s="72"/>
      <c r="P21" s="11"/>
      <c r="Q21" s="57"/>
      <c r="R21" s="47"/>
      <c r="S21" s="37"/>
      <c r="T21" s="11"/>
    </row>
    <row r="22" ht="9.75" customHeight="1">
      <c r="A22" s="58">
        <f t="shared" si="4"/>
        <v>8</v>
      </c>
      <c r="B22" s="59">
        <f t="shared" si="5"/>
        <v>118.7846474</v>
      </c>
      <c r="C22" s="60">
        <f>C19</f>
        <v>0.1335</v>
      </c>
      <c r="D22" s="61">
        <f>G21*C22</f>
        <v>0.8456479962</v>
      </c>
      <c r="E22" s="61">
        <f t="shared" ref="E22:E23" si="9">G$3</f>
        <v>100</v>
      </c>
      <c r="F22" s="62">
        <f t="shared" si="1"/>
        <v>0.8489788049</v>
      </c>
      <c r="G22" s="63">
        <f t="shared" si="7"/>
        <v>7.183420724</v>
      </c>
      <c r="H22" s="54">
        <f t="shared" si="2"/>
        <v>120.6031775</v>
      </c>
      <c r="I22" s="64">
        <f t="shared" si="3"/>
        <v>866.3433644</v>
      </c>
      <c r="J22" s="67"/>
      <c r="K22" s="73" t="s">
        <v>27</v>
      </c>
      <c r="L22" s="4"/>
      <c r="M22" s="25"/>
      <c r="N22" s="74">
        <f>SUM(E15:E26)</f>
        <v>1206.8</v>
      </c>
      <c r="O22" s="72"/>
      <c r="P22" s="11"/>
      <c r="Q22" s="57"/>
      <c r="R22" s="47"/>
      <c r="S22" s="37"/>
      <c r="T22" s="11"/>
    </row>
    <row r="23" ht="9.75" customHeight="1">
      <c r="A23" s="58">
        <f t="shared" si="4"/>
        <v>9</v>
      </c>
      <c r="B23" s="59">
        <f t="shared" si="5"/>
        <v>120.6031775</v>
      </c>
      <c r="C23" s="60"/>
      <c r="D23" s="61"/>
      <c r="E23" s="61">
        <f t="shared" si="9"/>
        <v>100</v>
      </c>
      <c r="F23" s="62">
        <f t="shared" si="1"/>
        <v>0.8291655502</v>
      </c>
      <c r="G23" s="63">
        <f t="shared" si="7"/>
        <v>8.012586275</v>
      </c>
      <c r="H23" s="54">
        <f t="shared" si="2"/>
        <v>122.4495482</v>
      </c>
      <c r="I23" s="64">
        <f t="shared" si="3"/>
        <v>981.1375696</v>
      </c>
      <c r="J23" s="67"/>
      <c r="K23" s="73" t="s">
        <v>28</v>
      </c>
      <c r="L23" s="4"/>
      <c r="M23" s="25"/>
      <c r="N23" s="75">
        <f>SUM(D15:D26)</f>
        <v>2.655321402</v>
      </c>
      <c r="O23" s="76"/>
      <c r="P23" s="11"/>
      <c r="Q23" s="57"/>
      <c r="R23" s="47"/>
      <c r="S23" s="37"/>
      <c r="T23" s="11"/>
    </row>
    <row r="24" ht="9.75" customHeight="1">
      <c r="A24" s="58">
        <f t="shared" si="4"/>
        <v>10</v>
      </c>
      <c r="B24" s="59">
        <f t="shared" si="5"/>
        <v>122.4495482</v>
      </c>
      <c r="C24" s="60"/>
      <c r="D24" s="61"/>
      <c r="E24" s="61">
        <f>G$3+G$4</f>
        <v>100</v>
      </c>
      <c r="F24" s="62">
        <f t="shared" si="1"/>
        <v>0.8166628741</v>
      </c>
      <c r="G24" s="63">
        <f t="shared" si="7"/>
        <v>8.829249149</v>
      </c>
      <c r="H24" s="54">
        <f t="shared" si="2"/>
        <v>124.324186</v>
      </c>
      <c r="I24" s="64">
        <f t="shared" si="3"/>
        <v>1097.689213</v>
      </c>
      <c r="J24" s="67"/>
      <c r="K24" s="73" t="s">
        <v>29</v>
      </c>
      <c r="L24" s="4"/>
      <c r="M24" s="25"/>
      <c r="N24" s="74">
        <f>N22+N23</f>
        <v>1209.455321</v>
      </c>
      <c r="O24" s="72"/>
      <c r="P24" s="11"/>
      <c r="Q24" s="57"/>
      <c r="R24" s="47"/>
      <c r="S24" s="37"/>
      <c r="T24" s="11"/>
    </row>
    <row r="25" ht="9.75" customHeight="1">
      <c r="A25" s="58">
        <f t="shared" si="4"/>
        <v>11</v>
      </c>
      <c r="B25" s="59">
        <f t="shared" si="5"/>
        <v>124.324186</v>
      </c>
      <c r="C25" s="60">
        <f>C22</f>
        <v>0.1335</v>
      </c>
      <c r="D25" s="61">
        <f>G24*C25</f>
        <v>1.178704761</v>
      </c>
      <c r="E25" s="61">
        <f t="shared" ref="E25:E26" si="10">G$3</f>
        <v>100</v>
      </c>
      <c r="F25" s="62">
        <f t="shared" si="1"/>
        <v>0.8138296177</v>
      </c>
      <c r="G25" s="63">
        <f t="shared" si="7"/>
        <v>9.643078766</v>
      </c>
      <c r="H25" s="54">
        <f t="shared" si="2"/>
        <v>126.2275235</v>
      </c>
      <c r="I25" s="64">
        <f t="shared" si="3"/>
        <v>1217.221951</v>
      </c>
      <c r="J25" s="67"/>
      <c r="K25" s="73" t="s">
        <v>30</v>
      </c>
      <c r="L25" s="4"/>
      <c r="M25" s="25"/>
      <c r="N25" s="75">
        <f>N26-N24</f>
        <v>127.9326003</v>
      </c>
      <c r="O25" s="72"/>
      <c r="P25" s="11"/>
      <c r="Q25" s="57"/>
      <c r="R25" s="47"/>
      <c r="S25" s="37"/>
      <c r="T25" s="11"/>
    </row>
    <row r="26" ht="9.75" customHeight="1">
      <c r="A26" s="77">
        <f t="shared" si="4"/>
        <v>12</v>
      </c>
      <c r="B26" s="78">
        <f t="shared" si="5"/>
        <v>126.2275235</v>
      </c>
      <c r="C26" s="79"/>
      <c r="D26" s="80"/>
      <c r="E26" s="80">
        <f t="shared" si="10"/>
        <v>100</v>
      </c>
      <c r="F26" s="81">
        <f t="shared" si="1"/>
        <v>0.7922202485</v>
      </c>
      <c r="G26" s="82">
        <f t="shared" si="7"/>
        <v>10.43529901</v>
      </c>
      <c r="H26" s="54">
        <f t="shared" si="2"/>
        <v>128.16</v>
      </c>
      <c r="I26" s="83">
        <f t="shared" si="3"/>
        <v>1337.387922</v>
      </c>
      <c r="J26" s="67"/>
      <c r="K26" s="84" t="s">
        <v>31</v>
      </c>
      <c r="L26" s="85"/>
      <c r="M26" s="86"/>
      <c r="N26" s="87">
        <f>I26</f>
        <v>1337.387922</v>
      </c>
      <c r="O26" s="72"/>
      <c r="P26" s="11"/>
      <c r="Q26" s="57"/>
      <c r="R26" s="47"/>
      <c r="S26" s="37"/>
      <c r="T26" s="11"/>
    </row>
    <row r="27" ht="9.75" customHeight="1">
      <c r="A27" s="48">
        <f t="shared" si="4"/>
        <v>13</v>
      </c>
      <c r="B27" s="88">
        <f t="shared" si="5"/>
        <v>128.16</v>
      </c>
      <c r="C27" s="89"/>
      <c r="D27" s="50"/>
      <c r="E27" s="50">
        <f>G$3+G$4+G$5</f>
        <v>100</v>
      </c>
      <c r="F27" s="52">
        <f t="shared" si="1"/>
        <v>0.7802746567</v>
      </c>
      <c r="G27" s="53">
        <f t="shared" si="7"/>
        <v>11.21557367</v>
      </c>
      <c r="H27" s="54">
        <f t="shared" si="2"/>
        <v>130.1220617</v>
      </c>
      <c r="I27" s="90">
        <f t="shared" si="3"/>
        <v>1459.39357</v>
      </c>
      <c r="J27" s="7"/>
      <c r="K27" s="91"/>
      <c r="L27" s="91"/>
      <c r="M27" s="91"/>
      <c r="N27" s="91"/>
      <c r="O27" s="11"/>
      <c r="P27" s="11"/>
      <c r="Q27" s="57"/>
      <c r="R27" s="47"/>
      <c r="S27" s="37"/>
      <c r="T27" s="11"/>
    </row>
    <row r="28" ht="9.75" customHeight="1">
      <c r="A28" s="58">
        <f t="shared" si="4"/>
        <v>14</v>
      </c>
      <c r="B28" s="59">
        <f t="shared" si="5"/>
        <v>130.1220617</v>
      </c>
      <c r="C28" s="60">
        <f>C25*(G$11/100+100/100)</f>
        <v>0.13383375</v>
      </c>
      <c r="D28" s="61">
        <f>G27*C28</f>
        <v>1.501022283</v>
      </c>
      <c r="E28" s="61">
        <f t="shared" ref="E28:E29" si="11">G$3</f>
        <v>100</v>
      </c>
      <c r="F28" s="62">
        <f t="shared" si="1"/>
        <v>0.7800446821</v>
      </c>
      <c r="G28" s="63">
        <f t="shared" si="7"/>
        <v>11.99561835</v>
      </c>
      <c r="H28" s="54">
        <f t="shared" si="2"/>
        <v>132.1141616</v>
      </c>
      <c r="I28" s="64">
        <f t="shared" si="3"/>
        <v>1584.791062</v>
      </c>
      <c r="J28" s="7"/>
      <c r="K28" s="8"/>
      <c r="L28" s="8"/>
      <c r="M28" s="8"/>
      <c r="N28" s="8"/>
      <c r="O28" s="11"/>
      <c r="P28" s="11"/>
      <c r="Q28" s="57"/>
      <c r="R28" s="47"/>
      <c r="S28" s="37"/>
      <c r="T28" s="11"/>
    </row>
    <row r="29" ht="9.75" customHeight="1">
      <c r="A29" s="58">
        <f t="shared" si="4"/>
        <v>15</v>
      </c>
      <c r="B29" s="59">
        <f t="shared" si="5"/>
        <v>132.1141616</v>
      </c>
      <c r="C29" s="60"/>
      <c r="D29" s="61"/>
      <c r="E29" s="61">
        <f t="shared" si="11"/>
        <v>100</v>
      </c>
      <c r="F29" s="62">
        <f t="shared" si="1"/>
        <v>0.7569211263</v>
      </c>
      <c r="G29" s="63">
        <f t="shared" si="7"/>
        <v>12.75253948</v>
      </c>
      <c r="H29" s="54">
        <f t="shared" si="2"/>
        <v>134.1367595</v>
      </c>
      <c r="I29" s="64">
        <f t="shared" si="3"/>
        <v>1710.584321</v>
      </c>
      <c r="J29" s="7"/>
      <c r="K29" s="8"/>
      <c r="L29" s="8"/>
      <c r="M29" s="8"/>
      <c r="N29" s="8"/>
      <c r="O29" s="11"/>
      <c r="P29" s="11"/>
      <c r="Q29" s="57"/>
      <c r="R29" s="47"/>
      <c r="S29" s="37"/>
      <c r="T29" s="11"/>
    </row>
    <row r="30" ht="9.75" customHeight="1">
      <c r="A30" s="58">
        <f t="shared" si="4"/>
        <v>16</v>
      </c>
      <c r="B30" s="59">
        <f t="shared" si="5"/>
        <v>134.1367595</v>
      </c>
      <c r="C30" s="60"/>
      <c r="D30" s="61"/>
      <c r="E30" s="61">
        <f>G$3+G$4</f>
        <v>100</v>
      </c>
      <c r="F30" s="62">
        <f t="shared" si="1"/>
        <v>0.7455077967</v>
      </c>
      <c r="G30" s="63">
        <f t="shared" si="7"/>
        <v>13.49804728</v>
      </c>
      <c r="H30" s="54">
        <f t="shared" si="2"/>
        <v>136.1903222</v>
      </c>
      <c r="I30" s="64">
        <f t="shared" si="3"/>
        <v>1838.303408</v>
      </c>
      <c r="J30" s="7"/>
      <c r="K30" s="8"/>
      <c r="L30" s="8"/>
      <c r="M30" s="8"/>
      <c r="N30" s="8"/>
      <c r="O30" s="11"/>
      <c r="P30" s="11"/>
      <c r="Q30" s="57"/>
      <c r="R30" s="47"/>
      <c r="S30" s="37"/>
      <c r="T30" s="11"/>
    </row>
    <row r="31" ht="9.75" customHeight="1">
      <c r="A31" s="58">
        <f t="shared" si="4"/>
        <v>17</v>
      </c>
      <c r="B31" s="59">
        <f t="shared" si="5"/>
        <v>136.1903222</v>
      </c>
      <c r="C31" s="60">
        <f>C28</f>
        <v>0.13383375</v>
      </c>
      <c r="D31" s="61">
        <f>G30*C31</f>
        <v>1.806494285</v>
      </c>
      <c r="E31" s="61">
        <f t="shared" ref="E31:E32" si="12">G$3</f>
        <v>100</v>
      </c>
      <c r="F31" s="62">
        <f t="shared" si="1"/>
        <v>0.7475310479</v>
      </c>
      <c r="G31" s="63">
        <f t="shared" si="7"/>
        <v>14.24557832</v>
      </c>
      <c r="H31" s="54">
        <f t="shared" si="2"/>
        <v>138.2753239</v>
      </c>
      <c r="I31" s="64">
        <f t="shared" si="3"/>
        <v>1969.811958</v>
      </c>
      <c r="J31" s="7"/>
      <c r="K31" s="8"/>
      <c r="L31" s="8"/>
      <c r="M31" s="8"/>
      <c r="N31" s="8"/>
      <c r="O31" s="11"/>
      <c r="P31" s="11"/>
      <c r="Q31" s="57"/>
      <c r="R31" s="47"/>
      <c r="S31" s="37"/>
      <c r="T31" s="11"/>
    </row>
    <row r="32" ht="9.75" customHeight="1">
      <c r="A32" s="58">
        <f t="shared" si="4"/>
        <v>18</v>
      </c>
      <c r="B32" s="59">
        <f t="shared" si="5"/>
        <v>138.2753239</v>
      </c>
      <c r="C32" s="60"/>
      <c r="D32" s="61"/>
      <c r="E32" s="61">
        <f t="shared" si="12"/>
        <v>100</v>
      </c>
      <c r="F32" s="62">
        <f t="shared" si="1"/>
        <v>0.7231948344</v>
      </c>
      <c r="G32" s="63">
        <f t="shared" si="7"/>
        <v>14.96877316</v>
      </c>
      <c r="H32" s="54">
        <f t="shared" si="2"/>
        <v>140.3922459</v>
      </c>
      <c r="I32" s="64">
        <f t="shared" si="3"/>
        <v>2101.499683</v>
      </c>
      <c r="J32" s="7"/>
      <c r="K32" s="36"/>
      <c r="L32" s="36"/>
      <c r="M32" s="36"/>
      <c r="N32" s="36"/>
      <c r="O32" s="11"/>
      <c r="P32" s="11"/>
      <c r="Q32" s="57"/>
      <c r="R32" s="47"/>
      <c r="S32" s="37"/>
      <c r="T32" s="11"/>
    </row>
    <row r="33" ht="9.75" customHeight="1">
      <c r="A33" s="58">
        <f t="shared" si="4"/>
        <v>19</v>
      </c>
      <c r="B33" s="59">
        <f t="shared" si="5"/>
        <v>140.3922459</v>
      </c>
      <c r="C33" s="60"/>
      <c r="D33" s="61"/>
      <c r="E33" s="61">
        <f>G$3+G$4</f>
        <v>100</v>
      </c>
      <c r="F33" s="62">
        <f t="shared" si="1"/>
        <v>0.7122900509</v>
      </c>
      <c r="G33" s="63">
        <f t="shared" si="7"/>
        <v>15.68106321</v>
      </c>
      <c r="H33" s="54">
        <f t="shared" si="2"/>
        <v>142.5415769</v>
      </c>
      <c r="I33" s="64">
        <f t="shared" si="3"/>
        <v>2235.203477</v>
      </c>
      <c r="J33" s="67"/>
      <c r="K33" s="92" t="s">
        <v>32</v>
      </c>
      <c r="L33" s="69"/>
      <c r="M33" s="93"/>
      <c r="N33" s="94"/>
      <c r="O33" s="72"/>
      <c r="P33" s="11"/>
      <c r="Q33" s="57"/>
      <c r="R33" s="47"/>
      <c r="S33" s="37"/>
      <c r="T33" s="11"/>
    </row>
    <row r="34" ht="9.75" customHeight="1">
      <c r="A34" s="58">
        <f t="shared" si="4"/>
        <v>20</v>
      </c>
      <c r="B34" s="59">
        <f t="shared" si="5"/>
        <v>142.5415769</v>
      </c>
      <c r="C34" s="60">
        <f>C31</f>
        <v>0.13383375</v>
      </c>
      <c r="D34" s="61">
        <f>G33*C34</f>
        <v>2.098655493</v>
      </c>
      <c r="E34" s="61">
        <f t="shared" ref="E34:E35" si="13">G$3</f>
        <v>100</v>
      </c>
      <c r="F34" s="62">
        <f t="shared" si="1"/>
        <v>0.7162728077</v>
      </c>
      <c r="G34" s="63">
        <f t="shared" si="7"/>
        <v>16.39733602</v>
      </c>
      <c r="H34" s="54">
        <f t="shared" si="2"/>
        <v>144.723813</v>
      </c>
      <c r="I34" s="64">
        <f t="shared" si="3"/>
        <v>2373.084991</v>
      </c>
      <c r="J34" s="67"/>
      <c r="K34" s="95" t="s">
        <v>27</v>
      </c>
      <c r="L34" s="4"/>
      <c r="M34" s="25"/>
      <c r="N34" s="96">
        <f>SUM(E15:E38)</f>
        <v>2406.8</v>
      </c>
      <c r="O34" s="72"/>
      <c r="P34" s="11"/>
      <c r="Q34" s="57"/>
      <c r="R34" s="47"/>
      <c r="S34" s="37"/>
      <c r="T34" s="11"/>
    </row>
    <row r="35" ht="9.75" customHeight="1">
      <c r="A35" s="58">
        <f t="shared" si="4"/>
        <v>21</v>
      </c>
      <c r="B35" s="59">
        <f t="shared" si="5"/>
        <v>144.723813</v>
      </c>
      <c r="C35" s="60"/>
      <c r="D35" s="61"/>
      <c r="E35" s="61">
        <f t="shared" si="13"/>
        <v>100</v>
      </c>
      <c r="F35" s="62">
        <f t="shared" si="1"/>
        <v>0.6909712919</v>
      </c>
      <c r="G35" s="63">
        <f t="shared" si="7"/>
        <v>17.08830731</v>
      </c>
      <c r="H35" s="54">
        <f t="shared" si="2"/>
        <v>146.9394579</v>
      </c>
      <c r="I35" s="64">
        <f t="shared" si="3"/>
        <v>2510.946612</v>
      </c>
      <c r="J35" s="67"/>
      <c r="K35" s="95" t="s">
        <v>28</v>
      </c>
      <c r="L35" s="4"/>
      <c r="M35" s="25"/>
      <c r="N35" s="97">
        <f>SUM(D15:D38)</f>
        <v>10.43956659</v>
      </c>
      <c r="O35" s="76"/>
      <c r="P35" s="11"/>
      <c r="Q35" s="11"/>
      <c r="R35" s="47"/>
      <c r="S35" s="37"/>
      <c r="T35" s="11"/>
    </row>
    <row r="36" ht="9.75" customHeight="1">
      <c r="A36" s="58">
        <f t="shared" si="4"/>
        <v>22</v>
      </c>
      <c r="B36" s="59">
        <f t="shared" si="5"/>
        <v>146.9394579</v>
      </c>
      <c r="C36" s="60"/>
      <c r="D36" s="61"/>
      <c r="E36" s="61">
        <f>G$3+G$4</f>
        <v>100</v>
      </c>
      <c r="F36" s="62">
        <f t="shared" si="1"/>
        <v>0.680552395</v>
      </c>
      <c r="G36" s="63">
        <f t="shared" si="7"/>
        <v>17.7688597</v>
      </c>
      <c r="H36" s="54">
        <f t="shared" si="2"/>
        <v>149.1890232</v>
      </c>
      <c r="I36" s="64">
        <f t="shared" si="3"/>
        <v>2650.918823</v>
      </c>
      <c r="J36" s="67"/>
      <c r="K36" s="95" t="s">
        <v>29</v>
      </c>
      <c r="L36" s="4"/>
      <c r="M36" s="25"/>
      <c r="N36" s="96">
        <f>N34+N35</f>
        <v>2417.239567</v>
      </c>
      <c r="O36" s="72"/>
      <c r="P36" s="11"/>
      <c r="Q36" s="11"/>
      <c r="R36" s="11"/>
      <c r="S36" s="37"/>
      <c r="T36" s="11"/>
    </row>
    <row r="37" ht="9.75" customHeight="1">
      <c r="A37" s="58">
        <f t="shared" si="4"/>
        <v>23</v>
      </c>
      <c r="B37" s="59">
        <f t="shared" si="5"/>
        <v>149.1890232</v>
      </c>
      <c r="C37" s="60">
        <f>C34</f>
        <v>0.13383375</v>
      </c>
      <c r="D37" s="61">
        <f>G36*C37</f>
        <v>2.378073127</v>
      </c>
      <c r="E37" s="61">
        <f t="shared" ref="E37:E38" si="14">G$3</f>
        <v>100</v>
      </c>
      <c r="F37" s="62">
        <f t="shared" si="1"/>
        <v>0.6862306015</v>
      </c>
      <c r="G37" s="63">
        <f t="shared" si="7"/>
        <v>18.45509031</v>
      </c>
      <c r="H37" s="54">
        <f t="shared" si="2"/>
        <v>151.4730281</v>
      </c>
      <c r="I37" s="64">
        <f t="shared" si="3"/>
        <v>2795.448413</v>
      </c>
      <c r="J37" s="67"/>
      <c r="K37" s="95" t="s">
        <v>30</v>
      </c>
      <c r="L37" s="4"/>
      <c r="M37" s="25"/>
      <c r="N37" s="97">
        <f>N38-N36</f>
        <v>522.5366288</v>
      </c>
      <c r="O37" s="72"/>
      <c r="P37" s="11"/>
      <c r="Q37" s="11"/>
      <c r="R37" s="11"/>
      <c r="S37" s="37"/>
      <c r="T37" s="11"/>
    </row>
    <row r="38" ht="9.75" customHeight="1">
      <c r="A38" s="77">
        <f t="shared" si="4"/>
        <v>24</v>
      </c>
      <c r="B38" s="78">
        <f t="shared" si="5"/>
        <v>151.4730281</v>
      </c>
      <c r="C38" s="79"/>
      <c r="D38" s="80"/>
      <c r="E38" s="80">
        <f t="shared" si="14"/>
        <v>100</v>
      </c>
      <c r="F38" s="81">
        <f t="shared" si="1"/>
        <v>0.6601835404</v>
      </c>
      <c r="G38" s="82">
        <f t="shared" si="7"/>
        <v>19.11527385</v>
      </c>
      <c r="H38" s="54">
        <f t="shared" si="2"/>
        <v>153.792</v>
      </c>
      <c r="I38" s="83">
        <f t="shared" si="3"/>
        <v>2939.776195</v>
      </c>
      <c r="J38" s="67"/>
      <c r="K38" s="98" t="s">
        <v>31</v>
      </c>
      <c r="L38" s="85"/>
      <c r="M38" s="86"/>
      <c r="N38" s="99">
        <f>I38</f>
        <v>2939.776195</v>
      </c>
      <c r="O38" s="72"/>
      <c r="P38" s="57">
        <f>SUM(D27:D38)</f>
        <v>7.784245188</v>
      </c>
      <c r="Q38" s="11"/>
      <c r="R38" s="11"/>
      <c r="S38" s="37"/>
      <c r="T38" s="11"/>
    </row>
    <row r="39" ht="9.75" customHeight="1">
      <c r="A39" s="48">
        <f t="shared" si="4"/>
        <v>25</v>
      </c>
      <c r="B39" s="88">
        <f t="shared" si="5"/>
        <v>153.792</v>
      </c>
      <c r="C39" s="89"/>
      <c r="D39" s="50"/>
      <c r="E39" s="50">
        <f>G$3+G$4+G$5</f>
        <v>100</v>
      </c>
      <c r="F39" s="52">
        <f t="shared" si="1"/>
        <v>0.6502288806</v>
      </c>
      <c r="G39" s="53">
        <f t="shared" si="7"/>
        <v>19.76550273</v>
      </c>
      <c r="H39" s="54">
        <f t="shared" si="2"/>
        <v>156.1464741</v>
      </c>
      <c r="I39" s="90">
        <f t="shared" si="3"/>
        <v>3086.313559</v>
      </c>
      <c r="J39" s="7"/>
      <c r="K39" s="91"/>
      <c r="L39" s="91"/>
      <c r="M39" s="91"/>
      <c r="N39" s="91"/>
      <c r="O39" s="11"/>
      <c r="P39" s="11"/>
      <c r="Q39" s="11"/>
      <c r="R39" s="11"/>
      <c r="S39" s="37"/>
      <c r="T39" s="11"/>
    </row>
    <row r="40" ht="9.75" customHeight="1">
      <c r="A40" s="58">
        <f t="shared" si="4"/>
        <v>26</v>
      </c>
      <c r="B40" s="59">
        <f t="shared" si="5"/>
        <v>156.1464741</v>
      </c>
      <c r="C40" s="60">
        <f>C37*(G$11/100+100/100)</f>
        <v>0.1341683344</v>
      </c>
      <c r="D40" s="61">
        <f>G39*C40</f>
        <v>2.651904579</v>
      </c>
      <c r="E40" s="61">
        <f t="shared" ref="E40:E41" si="15">G$3</f>
        <v>100</v>
      </c>
      <c r="F40" s="62">
        <f t="shared" si="1"/>
        <v>0.6574077652</v>
      </c>
      <c r="G40" s="63">
        <f t="shared" si="7"/>
        <v>20.42291049</v>
      </c>
      <c r="H40" s="54">
        <f t="shared" si="2"/>
        <v>158.5369939</v>
      </c>
      <c r="I40" s="64">
        <f t="shared" si="3"/>
        <v>3237.786837</v>
      </c>
      <c r="J40" s="7"/>
      <c r="K40" s="8"/>
      <c r="L40" s="8"/>
      <c r="M40" s="8"/>
      <c r="N40" s="8"/>
      <c r="O40" s="11"/>
      <c r="P40" s="11"/>
      <c r="Q40" s="11"/>
      <c r="R40" s="11"/>
      <c r="S40" s="37"/>
      <c r="T40" s="11"/>
    </row>
    <row r="41" ht="9.75" customHeight="1">
      <c r="A41" s="58">
        <f t="shared" si="4"/>
        <v>27</v>
      </c>
      <c r="B41" s="59">
        <f t="shared" si="5"/>
        <v>158.5369939</v>
      </c>
      <c r="C41" s="60"/>
      <c r="D41" s="61"/>
      <c r="E41" s="61">
        <f t="shared" si="15"/>
        <v>100</v>
      </c>
      <c r="F41" s="62">
        <f t="shared" si="1"/>
        <v>0.6307676052</v>
      </c>
      <c r="G41" s="63">
        <f t="shared" si="7"/>
        <v>21.0536781</v>
      </c>
      <c r="H41" s="54">
        <f t="shared" si="2"/>
        <v>160.9641114</v>
      </c>
      <c r="I41" s="64">
        <f t="shared" si="3"/>
        <v>3388.886586</v>
      </c>
      <c r="J41" s="7"/>
      <c r="K41" s="8"/>
      <c r="L41" s="8"/>
      <c r="M41" s="8"/>
      <c r="N41" s="8"/>
      <c r="O41" s="11"/>
      <c r="P41" s="11"/>
      <c r="Q41" s="11"/>
      <c r="R41" s="11"/>
      <c r="S41" s="37"/>
      <c r="T41" s="11"/>
    </row>
    <row r="42" ht="9.75" customHeight="1">
      <c r="A42" s="58">
        <f t="shared" si="4"/>
        <v>28</v>
      </c>
      <c r="B42" s="59">
        <f t="shared" si="5"/>
        <v>160.9641114</v>
      </c>
      <c r="C42" s="60"/>
      <c r="D42" s="61"/>
      <c r="E42" s="61">
        <f>G$3+G$4</f>
        <v>100</v>
      </c>
      <c r="F42" s="62">
        <f t="shared" si="1"/>
        <v>0.6212564972</v>
      </c>
      <c r="G42" s="63">
        <f t="shared" si="7"/>
        <v>21.67493459</v>
      </c>
      <c r="H42" s="54">
        <f t="shared" si="2"/>
        <v>163.4283867</v>
      </c>
      <c r="I42" s="64">
        <f t="shared" si="3"/>
        <v>3542.299592</v>
      </c>
      <c r="J42" s="7"/>
      <c r="K42" s="8"/>
      <c r="L42" s="8"/>
      <c r="M42" s="8"/>
      <c r="N42" s="8"/>
      <c r="O42" s="11"/>
      <c r="P42" s="11"/>
      <c r="Q42" s="11"/>
      <c r="R42" s="11"/>
      <c r="S42" s="37"/>
      <c r="T42" s="11"/>
    </row>
    <row r="43" ht="9.75" customHeight="1">
      <c r="A43" s="58">
        <f t="shared" si="4"/>
        <v>29</v>
      </c>
      <c r="B43" s="59">
        <f t="shared" si="5"/>
        <v>163.4283867</v>
      </c>
      <c r="C43" s="60">
        <f>C40</f>
        <v>0.1341683344</v>
      </c>
      <c r="D43" s="61">
        <f>G42*C43</f>
        <v>2.908089872</v>
      </c>
      <c r="E43" s="61">
        <f t="shared" ref="E43:E44" si="16">G$3</f>
        <v>100</v>
      </c>
      <c r="F43" s="62">
        <f t="shared" si="1"/>
        <v>0.62968308</v>
      </c>
      <c r="G43" s="63">
        <f t="shared" si="7"/>
        <v>22.30461767</v>
      </c>
      <c r="H43" s="54">
        <f t="shared" si="2"/>
        <v>165.9303887</v>
      </c>
      <c r="I43" s="64">
        <f t="shared" si="3"/>
        <v>3701.013881</v>
      </c>
      <c r="J43" s="7"/>
      <c r="K43" s="8"/>
      <c r="L43" s="8"/>
      <c r="M43" s="8"/>
      <c r="N43" s="8"/>
      <c r="O43" s="11"/>
      <c r="P43" s="11"/>
      <c r="Q43" s="11"/>
      <c r="R43" s="11"/>
      <c r="S43" s="37"/>
      <c r="T43" s="11"/>
    </row>
    <row r="44" ht="9.75" customHeight="1">
      <c r="A44" s="58">
        <f t="shared" si="4"/>
        <v>30</v>
      </c>
      <c r="B44" s="59">
        <f t="shared" si="5"/>
        <v>165.9303887</v>
      </c>
      <c r="C44" s="60"/>
      <c r="D44" s="61"/>
      <c r="E44" s="61">
        <f t="shared" si="16"/>
        <v>100</v>
      </c>
      <c r="F44" s="62">
        <f t="shared" si="1"/>
        <v>0.602662362</v>
      </c>
      <c r="G44" s="63">
        <f t="shared" si="7"/>
        <v>22.90728004</v>
      </c>
      <c r="H44" s="54">
        <f t="shared" si="2"/>
        <v>168.4706951</v>
      </c>
      <c r="I44" s="64">
        <f t="shared" si="3"/>
        <v>3859.205391</v>
      </c>
      <c r="J44" s="7"/>
      <c r="K44" s="36"/>
      <c r="L44" s="36"/>
      <c r="M44" s="36"/>
      <c r="N44" s="36"/>
      <c r="O44" s="11"/>
      <c r="P44" s="11"/>
      <c r="Q44" s="11"/>
      <c r="R44" s="11"/>
      <c r="S44" s="37"/>
      <c r="T44" s="11"/>
    </row>
    <row r="45" ht="9.75" customHeight="1">
      <c r="A45" s="58">
        <f t="shared" si="4"/>
        <v>31</v>
      </c>
      <c r="B45" s="59">
        <f t="shared" si="5"/>
        <v>168.4706951</v>
      </c>
      <c r="C45" s="60"/>
      <c r="D45" s="61"/>
      <c r="E45" s="61">
        <f>G$3+G$4</f>
        <v>100</v>
      </c>
      <c r="F45" s="62">
        <f t="shared" si="1"/>
        <v>0.5935750424</v>
      </c>
      <c r="G45" s="63">
        <f t="shared" si="7"/>
        <v>23.50085508</v>
      </c>
      <c r="H45" s="54">
        <f t="shared" si="2"/>
        <v>171.0498923</v>
      </c>
      <c r="I45" s="64">
        <f t="shared" si="3"/>
        <v>4019.818729</v>
      </c>
      <c r="J45" s="67"/>
      <c r="K45" s="100" t="s">
        <v>33</v>
      </c>
      <c r="L45" s="69"/>
      <c r="M45" s="101"/>
      <c r="N45" s="102"/>
      <c r="O45" s="72"/>
      <c r="P45" s="11"/>
      <c r="Q45" s="11"/>
      <c r="R45" s="11"/>
      <c r="S45" s="37"/>
      <c r="T45" s="11"/>
    </row>
    <row r="46" ht="9.75" customHeight="1">
      <c r="A46" s="58">
        <f t="shared" si="4"/>
        <v>32</v>
      </c>
      <c r="B46" s="59">
        <f t="shared" si="5"/>
        <v>171.0498923</v>
      </c>
      <c r="C46" s="60">
        <f>C43</f>
        <v>0.1341683344</v>
      </c>
      <c r="D46" s="61">
        <f>G45*C46</f>
        <v>3.153070582</v>
      </c>
      <c r="E46" s="61">
        <f t="shared" ref="E46:E47" si="17">G$3</f>
        <v>100</v>
      </c>
      <c r="F46" s="62">
        <f t="shared" si="1"/>
        <v>0.603058378</v>
      </c>
      <c r="G46" s="63">
        <f t="shared" si="7"/>
        <v>24.10391346</v>
      </c>
      <c r="H46" s="54">
        <f t="shared" si="2"/>
        <v>173.6685755</v>
      </c>
      <c r="I46" s="64">
        <f t="shared" si="3"/>
        <v>4186.092315</v>
      </c>
      <c r="J46" s="67"/>
      <c r="K46" s="103" t="s">
        <v>27</v>
      </c>
      <c r="L46" s="4"/>
      <c r="M46" s="25"/>
      <c r="N46" s="104">
        <f>SUM(E15:E50)</f>
        <v>3606.8</v>
      </c>
      <c r="O46" s="72"/>
      <c r="P46" s="11"/>
      <c r="Q46" s="11"/>
      <c r="R46" s="11"/>
      <c r="S46" s="37"/>
      <c r="T46" s="11"/>
    </row>
    <row r="47" ht="9.75" customHeight="1">
      <c r="A47" s="58">
        <f t="shared" si="4"/>
        <v>33</v>
      </c>
      <c r="B47" s="59">
        <f t="shared" si="5"/>
        <v>173.6685755</v>
      </c>
      <c r="C47" s="60"/>
      <c r="D47" s="61"/>
      <c r="E47" s="61">
        <f t="shared" si="17"/>
        <v>100</v>
      </c>
      <c r="F47" s="62">
        <f t="shared" si="1"/>
        <v>0.5758094099</v>
      </c>
      <c r="G47" s="63">
        <f t="shared" si="7"/>
        <v>24.67972287</v>
      </c>
      <c r="H47" s="54">
        <f t="shared" si="2"/>
        <v>176.3273495</v>
      </c>
      <c r="I47" s="64">
        <f t="shared" si="3"/>
        <v>4351.710119</v>
      </c>
      <c r="J47" s="67"/>
      <c r="K47" s="103" t="s">
        <v>28</v>
      </c>
      <c r="L47" s="4"/>
      <c r="M47" s="25"/>
      <c r="N47" s="105">
        <f>SUM(D15:D50)</f>
        <v>22.53995942</v>
      </c>
      <c r="O47" s="76"/>
      <c r="P47" s="11"/>
      <c r="Q47" s="11"/>
      <c r="R47" s="11"/>
      <c r="S47" s="37"/>
      <c r="T47" s="11"/>
    </row>
    <row r="48" ht="9.75" customHeight="1">
      <c r="A48" s="58">
        <f t="shared" si="4"/>
        <v>34</v>
      </c>
      <c r="B48" s="59">
        <f t="shared" si="5"/>
        <v>176.3273495</v>
      </c>
      <c r="C48" s="60"/>
      <c r="D48" s="61"/>
      <c r="E48" s="61">
        <f>G$3+G$4</f>
        <v>100</v>
      </c>
      <c r="F48" s="62">
        <f t="shared" si="1"/>
        <v>0.5671269959</v>
      </c>
      <c r="G48" s="63">
        <f t="shared" si="7"/>
        <v>25.24684986</v>
      </c>
      <c r="H48" s="54">
        <f t="shared" si="2"/>
        <v>179.0268278</v>
      </c>
      <c r="I48" s="64">
        <f t="shared" si="3"/>
        <v>4519.863444</v>
      </c>
      <c r="J48" s="67"/>
      <c r="K48" s="103" t="s">
        <v>29</v>
      </c>
      <c r="L48" s="4"/>
      <c r="M48" s="25"/>
      <c r="N48" s="104">
        <f>N46+N47</f>
        <v>3629.339959</v>
      </c>
      <c r="O48" s="72"/>
      <c r="P48" s="11"/>
      <c r="Q48" s="11"/>
      <c r="R48" s="11"/>
      <c r="S48" s="37"/>
      <c r="T48" s="11"/>
    </row>
    <row r="49" ht="9.75" customHeight="1">
      <c r="A49" s="58">
        <f t="shared" si="4"/>
        <v>35</v>
      </c>
      <c r="B49" s="59">
        <f t="shared" si="5"/>
        <v>179.0268278</v>
      </c>
      <c r="C49" s="60">
        <f>C46</f>
        <v>0.1341683344</v>
      </c>
      <c r="D49" s="61">
        <f>G48*C49</f>
        <v>3.387327794</v>
      </c>
      <c r="E49" s="61">
        <f t="shared" ref="E49:E50" si="18">G$3</f>
        <v>100</v>
      </c>
      <c r="F49" s="62">
        <f t="shared" si="1"/>
        <v>0.5774962839</v>
      </c>
      <c r="G49" s="63">
        <f t="shared" si="7"/>
        <v>25.82434615</v>
      </c>
      <c r="H49" s="54">
        <f t="shared" si="2"/>
        <v>181.7676338</v>
      </c>
      <c r="I49" s="64">
        <f t="shared" si="3"/>
        <v>4694.030293</v>
      </c>
      <c r="J49" s="67"/>
      <c r="K49" s="103" t="s">
        <v>30</v>
      </c>
      <c r="L49" s="4"/>
      <c r="M49" s="25"/>
      <c r="N49" s="105">
        <f>N50-N48</f>
        <v>1238.084399</v>
      </c>
      <c r="O49" s="72"/>
      <c r="P49" s="11"/>
      <c r="Q49" s="11"/>
      <c r="R49" s="11"/>
      <c r="S49" s="37"/>
      <c r="T49" s="11"/>
    </row>
    <row r="50" ht="9.75" customHeight="1">
      <c r="A50" s="77">
        <f t="shared" si="4"/>
        <v>36</v>
      </c>
      <c r="B50" s="78">
        <f t="shared" si="5"/>
        <v>181.7676338</v>
      </c>
      <c r="C50" s="79"/>
      <c r="D50" s="80"/>
      <c r="E50" s="80">
        <f t="shared" si="18"/>
        <v>100</v>
      </c>
      <c r="F50" s="81">
        <f t="shared" si="1"/>
        <v>0.5501529504</v>
      </c>
      <c r="G50" s="82">
        <f t="shared" si="7"/>
        <v>26.3744991</v>
      </c>
      <c r="H50" s="54">
        <f t="shared" si="2"/>
        <v>184.5504</v>
      </c>
      <c r="I50" s="83">
        <f t="shared" si="3"/>
        <v>4867.424358</v>
      </c>
      <c r="J50" s="67"/>
      <c r="K50" s="106" t="s">
        <v>31</v>
      </c>
      <c r="L50" s="85"/>
      <c r="M50" s="86"/>
      <c r="N50" s="107">
        <f>I50</f>
        <v>4867.424358</v>
      </c>
      <c r="O50" s="72"/>
      <c r="P50" s="57">
        <f>SUM(D39:D50)</f>
        <v>12.10039283</v>
      </c>
      <c r="Q50" s="11"/>
      <c r="R50" s="11"/>
      <c r="S50" s="37"/>
      <c r="T50" s="11"/>
    </row>
    <row r="51" ht="9.75" customHeight="1">
      <c r="A51" s="108" t="s">
        <v>34</v>
      </c>
      <c r="B51" s="109"/>
      <c r="C51" s="109"/>
      <c r="D51" s="109"/>
      <c r="E51" s="109"/>
      <c r="F51" s="69"/>
      <c r="G51" s="110"/>
      <c r="H51" s="50"/>
      <c r="I51" s="111"/>
      <c r="J51" s="7"/>
      <c r="K51" s="91"/>
      <c r="L51" s="91"/>
      <c r="M51" s="91"/>
      <c r="N51" s="91"/>
      <c r="O51" s="11"/>
      <c r="P51" s="11"/>
      <c r="Q51" s="11"/>
      <c r="R51" s="11"/>
      <c r="S51" s="37"/>
      <c r="T51" s="11"/>
    </row>
    <row r="52" ht="9.75" customHeight="1">
      <c r="A52" s="112"/>
      <c r="B52" s="61"/>
      <c r="C52" s="61"/>
      <c r="D52" s="61"/>
      <c r="E52" s="61"/>
      <c r="F52" s="113" t="s">
        <v>27</v>
      </c>
      <c r="G52" s="4"/>
      <c r="H52" s="25"/>
      <c r="I52" s="114">
        <f>SUM(E15:E50)</f>
        <v>3606.8</v>
      </c>
      <c r="J52" s="7"/>
      <c r="K52" s="8"/>
      <c r="L52" s="8"/>
      <c r="M52" s="8"/>
      <c r="N52" s="8"/>
      <c r="O52" s="11"/>
      <c r="P52" s="11"/>
      <c r="Q52" s="11"/>
      <c r="R52" s="11"/>
      <c r="S52" s="37"/>
      <c r="T52" s="11"/>
    </row>
    <row r="53" ht="9.75" customHeight="1">
      <c r="A53" s="112"/>
      <c r="B53" s="61"/>
      <c r="C53" s="61"/>
      <c r="D53" s="61"/>
      <c r="E53" s="61"/>
      <c r="F53" s="113" t="s">
        <v>28</v>
      </c>
      <c r="G53" s="4"/>
      <c r="H53" s="25"/>
      <c r="I53" s="115">
        <f>SUM(D15:D50)</f>
        <v>22.53995942</v>
      </c>
      <c r="J53" s="7"/>
      <c r="K53" s="8"/>
      <c r="L53" s="8"/>
      <c r="M53" s="8"/>
      <c r="N53" s="8"/>
      <c r="O53" s="11"/>
      <c r="P53" s="11"/>
      <c r="Q53" s="11"/>
      <c r="R53" s="11"/>
      <c r="S53" s="37"/>
      <c r="T53" s="11"/>
    </row>
    <row r="54" ht="9.75" customHeight="1">
      <c r="A54" s="112"/>
      <c r="B54" s="61"/>
      <c r="C54" s="61"/>
      <c r="D54" s="61"/>
      <c r="E54" s="61"/>
      <c r="F54" s="113" t="s">
        <v>29</v>
      </c>
      <c r="G54" s="4"/>
      <c r="H54" s="25"/>
      <c r="I54" s="114">
        <f>I52+I53</f>
        <v>3629.339959</v>
      </c>
      <c r="J54" s="7"/>
      <c r="K54" s="8"/>
      <c r="L54" s="8"/>
      <c r="M54" s="8"/>
      <c r="N54" s="8"/>
      <c r="O54" s="116"/>
      <c r="P54" s="11"/>
      <c r="Q54" s="47"/>
      <c r="R54" s="11"/>
      <c r="S54" s="37"/>
      <c r="T54" s="11"/>
    </row>
    <row r="55" ht="9.75" customHeight="1">
      <c r="A55" s="112"/>
      <c r="B55" s="2"/>
      <c r="C55" s="2"/>
      <c r="D55" s="2"/>
      <c r="E55" s="2"/>
      <c r="F55" s="113" t="s">
        <v>30</v>
      </c>
      <c r="G55" s="4"/>
      <c r="H55" s="25"/>
      <c r="I55" s="115">
        <f>I56-I54</f>
        <v>1238.084399</v>
      </c>
      <c r="J55" s="7"/>
      <c r="K55" s="8"/>
      <c r="L55" s="8"/>
      <c r="M55" s="8"/>
      <c r="N55" s="8"/>
      <c r="O55" s="11"/>
      <c r="P55" s="11"/>
      <c r="Q55" s="47"/>
      <c r="R55" s="11"/>
      <c r="S55" s="37"/>
      <c r="T55" s="11"/>
    </row>
    <row r="56" ht="9.75" customHeight="1">
      <c r="A56" s="117"/>
      <c r="B56" s="34"/>
      <c r="C56" s="34"/>
      <c r="D56" s="80"/>
      <c r="E56" s="80"/>
      <c r="F56" s="118" t="s">
        <v>31</v>
      </c>
      <c r="G56" s="85"/>
      <c r="H56" s="86"/>
      <c r="I56" s="119">
        <f>I50</f>
        <v>4867.424358</v>
      </c>
      <c r="J56" s="7"/>
      <c r="K56" s="8"/>
      <c r="L56" s="8"/>
      <c r="M56" s="8"/>
      <c r="N56" s="8"/>
      <c r="O56" s="11"/>
      <c r="P56" s="11"/>
      <c r="Q56" s="47"/>
      <c r="R56" s="11"/>
      <c r="S56" s="37"/>
      <c r="T56" s="11"/>
    </row>
    <row r="57" ht="9.75" customHeight="1">
      <c r="A57" s="120"/>
      <c r="B57" s="121"/>
      <c r="C57" s="121"/>
      <c r="D57" s="121"/>
      <c r="E57" s="121"/>
      <c r="F57" s="121"/>
      <c r="G57" s="91"/>
      <c r="H57" s="91"/>
      <c r="I57" s="91"/>
      <c r="J57" s="8"/>
      <c r="K57" s="8"/>
      <c r="L57" s="8"/>
      <c r="M57" s="8"/>
      <c r="N57" s="8"/>
      <c r="O57" s="11"/>
      <c r="P57" s="11"/>
      <c r="Q57" s="47"/>
      <c r="R57" s="11"/>
      <c r="S57" s="37"/>
      <c r="T57" s="11"/>
    </row>
  </sheetData>
  <mergeCells count="35">
    <mergeCell ref="C1:F1"/>
    <mergeCell ref="C3:F3"/>
    <mergeCell ref="C4:F4"/>
    <mergeCell ref="C5:F5"/>
    <mergeCell ref="K5:S5"/>
    <mergeCell ref="C7:F7"/>
    <mergeCell ref="H7:I7"/>
    <mergeCell ref="C9:F9"/>
    <mergeCell ref="H9:L9"/>
    <mergeCell ref="C10:F10"/>
    <mergeCell ref="C11:F11"/>
    <mergeCell ref="K21:L21"/>
    <mergeCell ref="K22:M22"/>
    <mergeCell ref="K23:M23"/>
    <mergeCell ref="K24:M24"/>
    <mergeCell ref="K25:M25"/>
    <mergeCell ref="K26:M26"/>
    <mergeCell ref="K33:L33"/>
    <mergeCell ref="K34:M34"/>
    <mergeCell ref="K35:M35"/>
    <mergeCell ref="K36:M36"/>
    <mergeCell ref="K50:M50"/>
    <mergeCell ref="A51:F51"/>
    <mergeCell ref="F52:H52"/>
    <mergeCell ref="F53:H53"/>
    <mergeCell ref="F54:H54"/>
    <mergeCell ref="F55:H55"/>
    <mergeCell ref="F56:H56"/>
    <mergeCell ref="K37:M37"/>
    <mergeCell ref="K38:M38"/>
    <mergeCell ref="K45:L45"/>
    <mergeCell ref="K46:M46"/>
    <mergeCell ref="K47:M47"/>
    <mergeCell ref="K48:M48"/>
    <mergeCell ref="K49:M49"/>
  </mergeCells>
  <conditionalFormatting sqref="N3">
    <cfRule type="notContainsBlanks" dxfId="0" priority="1">
      <formula>LEN(TRIM(N3))&gt;0</formula>
    </cfRule>
  </conditionalFormatting>
  <printOptions/>
  <pageMargins bottom="0.75" footer="0.0" header="0.0" left="0.7" right="0.7" top="0.75"/>
  <pageSetup fitToWidth="0"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86"/>
    <col customWidth="1" min="2" max="7" width="14.0"/>
    <col customWidth="1" min="8" max="8" width="8.86"/>
    <col customWidth="1" min="9" max="9" width="8.71"/>
  </cols>
  <sheetData>
    <row r="1" ht="12.75" customHeight="1">
      <c r="A1" s="8"/>
      <c r="B1" s="37"/>
      <c r="C1" s="37"/>
      <c r="D1" s="37"/>
      <c r="E1" s="37"/>
      <c r="F1" s="37"/>
      <c r="G1" s="37"/>
      <c r="H1" s="11"/>
      <c r="I1" s="37"/>
    </row>
    <row r="2" ht="12.75" customHeight="1">
      <c r="A2" s="37"/>
      <c r="B2" s="37"/>
      <c r="C2" s="37"/>
      <c r="D2" s="37"/>
      <c r="E2" s="37"/>
      <c r="F2" s="37"/>
      <c r="G2" s="37"/>
      <c r="H2" s="11"/>
      <c r="I2" s="37"/>
    </row>
    <row r="3" ht="12.75" customHeight="1">
      <c r="A3" s="122"/>
      <c r="B3" s="123" t="s">
        <v>35</v>
      </c>
      <c r="C3" s="124" t="s">
        <v>36</v>
      </c>
      <c r="D3" s="124" t="s">
        <v>37</v>
      </c>
      <c r="E3" s="124" t="s">
        <v>38</v>
      </c>
      <c r="F3" s="124" t="s">
        <v>39</v>
      </c>
      <c r="G3" s="124" t="s">
        <v>40</v>
      </c>
      <c r="H3" s="11"/>
      <c r="I3" s="37"/>
    </row>
    <row r="4" ht="12.75" customHeight="1">
      <c r="A4" s="125">
        <v>1.0</v>
      </c>
      <c r="B4" s="126">
        <f>'EcoShares 3-Year Plan'!G1+SUM('EcoShares 3-Year Plan'!E16:E26)</f>
        <v>1206.8</v>
      </c>
      <c r="C4" s="127">
        <f>SUM('EcoShares 3-Year Plan'!D16:D25)</f>
        <v>2.655321402</v>
      </c>
      <c r="D4" s="127">
        <f>C4</f>
        <v>2.655321402</v>
      </c>
      <c r="E4" s="126">
        <f>B4+C4</f>
        <v>1209.455321</v>
      </c>
      <c r="F4" s="127">
        <f>'EcoShares 3-Year Plan'!N25</f>
        <v>127.9326003</v>
      </c>
      <c r="G4" s="126">
        <f t="shared" ref="G4:G6" si="1">E4+F4</f>
        <v>1337.387922</v>
      </c>
      <c r="H4" s="11"/>
      <c r="I4" s="37"/>
    </row>
    <row r="5" ht="12.75" customHeight="1">
      <c r="A5" s="125">
        <v>2.0</v>
      </c>
      <c r="B5" s="126">
        <f>B4+('EcoShares 3-Year Plan'!$G$3*12)+('EcoShares 3-Year Plan'!$G$4*4)+'EcoShares 3-Year Plan'!$G$5</f>
        <v>2406.8</v>
      </c>
      <c r="C5" s="127">
        <f>'EcoShares 3-Year Plan'!P38</f>
        <v>7.784245188</v>
      </c>
      <c r="D5" s="127">
        <f t="shared" ref="D5:D6" si="2">SUM(C$2:C5)</f>
        <v>10.43956659</v>
      </c>
      <c r="E5" s="126">
        <f t="shared" ref="E5:E6" si="3">B5+SUM(C$2:C5)</f>
        <v>2417.239567</v>
      </c>
      <c r="F5" s="128">
        <f>'EcoShares 3-Year Plan'!N37</f>
        <v>522.5366288</v>
      </c>
      <c r="G5" s="126">
        <f t="shared" si="1"/>
        <v>2939.776195</v>
      </c>
      <c r="H5" s="11"/>
      <c r="I5" s="37"/>
    </row>
    <row r="6" ht="12.75" customHeight="1">
      <c r="A6" s="125">
        <v>3.0</v>
      </c>
      <c r="B6" s="126">
        <f>B5+('EcoShares 3-Year Plan'!$G$3*12)+('EcoShares 3-Year Plan'!$G$4*4)+'EcoShares 3-Year Plan'!$G$5</f>
        <v>3606.8</v>
      </c>
      <c r="C6" s="127">
        <f>'EcoShares 3-Year Plan'!P50</f>
        <v>12.10039283</v>
      </c>
      <c r="D6" s="127">
        <f t="shared" si="2"/>
        <v>22.53995942</v>
      </c>
      <c r="E6" s="126">
        <f t="shared" si="3"/>
        <v>3629.339959</v>
      </c>
      <c r="F6" s="128">
        <f>'EcoShares 3-Year Plan'!N49</f>
        <v>1238.084399</v>
      </c>
      <c r="G6" s="126">
        <f t="shared" si="1"/>
        <v>4867.424358</v>
      </c>
      <c r="H6" s="11"/>
      <c r="I6" s="37"/>
    </row>
    <row r="7" ht="12.75" customHeight="1">
      <c r="A7" s="8"/>
      <c r="B7" s="129"/>
      <c r="C7" s="127"/>
      <c r="D7" s="127"/>
      <c r="E7" s="126"/>
      <c r="F7" s="128"/>
      <c r="G7" s="126"/>
      <c r="H7" s="11"/>
      <c r="I7" s="37"/>
    </row>
    <row r="8" ht="12.75" customHeight="1">
      <c r="A8" s="8"/>
      <c r="B8" s="129"/>
      <c r="C8" s="127"/>
      <c r="D8" s="127"/>
      <c r="E8" s="126"/>
      <c r="F8" s="128"/>
      <c r="G8" s="126"/>
      <c r="H8" s="11"/>
      <c r="I8" s="37"/>
    </row>
    <row r="9" ht="12.75" customHeight="1">
      <c r="A9" s="8"/>
      <c r="B9" s="129"/>
      <c r="C9" s="127"/>
      <c r="D9" s="127"/>
      <c r="E9" s="126"/>
      <c r="F9" s="128"/>
      <c r="G9" s="126"/>
      <c r="H9" s="11"/>
      <c r="I9" s="37"/>
    </row>
    <row r="10" ht="12.75" customHeight="1">
      <c r="A10" s="8"/>
      <c r="B10" s="129"/>
      <c r="C10" s="127"/>
      <c r="D10" s="127"/>
      <c r="E10" s="126"/>
      <c r="F10" s="128"/>
      <c r="G10" s="126"/>
      <c r="H10" s="11"/>
      <c r="I10" s="37"/>
    </row>
    <row r="11" ht="12.75" customHeight="1">
      <c r="A11" s="8"/>
      <c r="B11" s="129"/>
      <c r="C11" s="127"/>
      <c r="D11" s="127"/>
      <c r="E11" s="126"/>
      <c r="F11" s="128"/>
      <c r="G11" s="126"/>
      <c r="H11" s="11"/>
      <c r="I11" s="37"/>
    </row>
    <row r="12" ht="12.75" customHeight="1">
      <c r="A12" s="8"/>
      <c r="B12" s="129"/>
      <c r="C12" s="127"/>
      <c r="D12" s="127"/>
      <c r="E12" s="126"/>
      <c r="F12" s="128"/>
      <c r="G12" s="126"/>
      <c r="H12" s="11"/>
      <c r="I12" s="37"/>
    </row>
    <row r="13" ht="12.75" customHeight="1">
      <c r="A13" s="8"/>
      <c r="B13" s="129"/>
      <c r="C13" s="127"/>
      <c r="D13" s="127"/>
      <c r="E13" s="126"/>
      <c r="F13" s="128"/>
      <c r="G13" s="126"/>
      <c r="H13" s="11"/>
      <c r="I13" s="37"/>
    </row>
    <row r="14" ht="12.75" customHeight="1">
      <c r="A14" s="8"/>
      <c r="B14" s="129"/>
      <c r="C14" s="127"/>
      <c r="D14" s="127"/>
      <c r="E14" s="126"/>
      <c r="F14" s="128"/>
      <c r="G14" s="126"/>
      <c r="H14" s="11"/>
      <c r="I14" s="37"/>
    </row>
    <row r="15" ht="12.75" customHeight="1">
      <c r="A15" s="8"/>
      <c r="B15" s="129"/>
      <c r="C15" s="127"/>
      <c r="D15" s="127"/>
      <c r="E15" s="126"/>
      <c r="F15" s="128"/>
      <c r="G15" s="126"/>
      <c r="H15" s="11"/>
      <c r="I15" s="37"/>
    </row>
    <row r="16" ht="12.75" customHeight="1">
      <c r="A16" s="8"/>
      <c r="B16" s="129"/>
      <c r="C16" s="127"/>
      <c r="D16" s="127"/>
      <c r="E16" s="126"/>
      <c r="F16" s="128"/>
      <c r="G16" s="126"/>
      <c r="H16" s="11"/>
      <c r="I16" s="37"/>
    </row>
    <row r="17" ht="12.75" customHeight="1">
      <c r="A17" s="8"/>
      <c r="B17" s="129"/>
      <c r="C17" s="127"/>
      <c r="D17" s="127"/>
      <c r="E17" s="126"/>
      <c r="F17" s="128"/>
      <c r="G17" s="126"/>
      <c r="H17" s="11"/>
      <c r="I17" s="37"/>
    </row>
    <row r="18" ht="12.75" customHeight="1">
      <c r="A18" s="8"/>
      <c r="B18" s="129"/>
      <c r="C18" s="127"/>
      <c r="D18" s="127"/>
      <c r="E18" s="126"/>
      <c r="F18" s="128"/>
      <c r="G18" s="126"/>
      <c r="H18" s="11"/>
      <c r="I18" s="37"/>
    </row>
    <row r="19" ht="12.75" customHeight="1">
      <c r="A19" s="8"/>
      <c r="B19" s="129"/>
      <c r="C19" s="127"/>
      <c r="D19" s="127"/>
      <c r="E19" s="126"/>
      <c r="F19" s="128"/>
      <c r="G19" s="126"/>
      <c r="H19" s="11"/>
      <c r="I19" s="37"/>
    </row>
    <row r="20" ht="12.75" customHeight="1">
      <c r="A20" s="8"/>
      <c r="B20" s="129"/>
      <c r="C20" s="127"/>
      <c r="D20" s="127"/>
      <c r="E20" s="126"/>
      <c r="F20" s="128"/>
      <c r="G20" s="126"/>
      <c r="H20" s="11"/>
      <c r="I20" s="37"/>
    </row>
    <row r="21" ht="12.75" customHeight="1">
      <c r="A21" s="8"/>
      <c r="B21" s="129"/>
      <c r="C21" s="127"/>
      <c r="D21" s="127"/>
      <c r="E21" s="126"/>
      <c r="F21" s="128"/>
      <c r="G21" s="126"/>
      <c r="H21" s="11"/>
      <c r="I21" s="37"/>
    </row>
    <row r="22" ht="12.75" customHeight="1">
      <c r="A22" s="8"/>
      <c r="B22" s="129"/>
      <c r="C22" s="127"/>
      <c r="D22" s="127"/>
      <c r="E22" s="126"/>
      <c r="F22" s="128"/>
      <c r="G22" s="126"/>
      <c r="H22" s="11"/>
      <c r="I22" s="37"/>
    </row>
    <row r="23" ht="12.75" customHeight="1">
      <c r="A23" s="8"/>
      <c r="B23" s="129"/>
      <c r="C23" s="127"/>
      <c r="D23" s="127"/>
      <c r="E23" s="126"/>
      <c r="F23" s="128"/>
      <c r="G23" s="126"/>
      <c r="H23" s="11"/>
      <c r="I23" s="37"/>
    </row>
    <row r="24" ht="12.75" customHeight="1">
      <c r="A24" s="8"/>
      <c r="B24" s="129"/>
      <c r="C24" s="127"/>
      <c r="D24" s="127"/>
      <c r="E24" s="126"/>
      <c r="F24" s="128"/>
      <c r="G24" s="126"/>
      <c r="H24" s="11"/>
      <c r="I24" s="37"/>
    </row>
    <row r="25" ht="12.75" customHeight="1">
      <c r="A25" s="8"/>
      <c r="B25" s="129"/>
      <c r="C25" s="127"/>
      <c r="D25" s="127"/>
      <c r="E25" s="126"/>
      <c r="F25" s="128"/>
      <c r="G25" s="126"/>
      <c r="H25" s="11"/>
      <c r="I25" s="37"/>
    </row>
    <row r="26" ht="12.75" customHeight="1">
      <c r="A26" s="8"/>
      <c r="B26" s="129"/>
      <c r="C26" s="127"/>
      <c r="D26" s="127"/>
      <c r="E26" s="126"/>
      <c r="F26" s="128"/>
      <c r="G26" s="126"/>
      <c r="H26" s="11"/>
      <c r="I26" s="37"/>
    </row>
    <row r="27" ht="12.75" customHeight="1">
      <c r="A27" s="8"/>
      <c r="B27" s="129"/>
      <c r="C27" s="127"/>
      <c r="D27" s="127"/>
      <c r="E27" s="126"/>
      <c r="F27" s="128"/>
      <c r="G27" s="126"/>
      <c r="H27" s="11"/>
      <c r="I27" s="37"/>
    </row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86"/>
  </cols>
  <sheetData>
    <row r="1" ht="12.75" customHeight="1">
      <c r="A1" s="130" t="s">
        <v>41</v>
      </c>
      <c r="B1" s="4"/>
      <c r="C1" s="4"/>
      <c r="D1" s="4"/>
      <c r="E1" s="25"/>
      <c r="F1" s="2"/>
      <c r="G1" s="2"/>
      <c r="H1" s="2"/>
      <c r="I1" s="2"/>
      <c r="J1" s="2"/>
      <c r="K1" s="2"/>
    </row>
    <row r="2" ht="12.75" customHeight="1">
      <c r="A2" s="24" t="s">
        <v>42</v>
      </c>
      <c r="B2" s="4"/>
      <c r="C2" s="4"/>
      <c r="D2" s="4"/>
      <c r="E2" s="4"/>
      <c r="F2" s="4"/>
      <c r="G2" s="4"/>
      <c r="H2" s="4"/>
      <c r="I2" s="4"/>
      <c r="J2" s="4"/>
      <c r="K2" s="25"/>
    </row>
    <row r="3" ht="12.75" customHeight="1">
      <c r="A3" s="131" t="s">
        <v>43</v>
      </c>
      <c r="B3" s="4"/>
      <c r="C3" s="4"/>
      <c r="D3" s="4"/>
      <c r="E3" s="4"/>
      <c r="F3" s="4"/>
      <c r="G3" s="4"/>
      <c r="H3" s="4"/>
      <c r="I3" s="4"/>
      <c r="J3" s="4"/>
      <c r="K3" s="25"/>
    </row>
    <row r="4" ht="12.75" customHeight="1">
      <c r="A4" s="131" t="s">
        <v>44</v>
      </c>
      <c r="B4" s="4"/>
      <c r="C4" s="4"/>
      <c r="D4" s="4"/>
      <c r="E4" s="4"/>
      <c r="F4" s="4"/>
      <c r="G4" s="4"/>
      <c r="H4" s="4"/>
      <c r="I4" s="4"/>
      <c r="J4" s="4"/>
      <c r="K4" s="25"/>
    </row>
    <row r="5" ht="12.75" customHeight="1">
      <c r="A5" s="24" t="s">
        <v>45</v>
      </c>
      <c r="B5" s="4"/>
      <c r="C5" s="4"/>
      <c r="D5" s="4"/>
      <c r="E5" s="4"/>
      <c r="F5" s="4"/>
      <c r="G5" s="4"/>
      <c r="H5" s="4"/>
      <c r="I5" s="4"/>
      <c r="J5" s="4"/>
      <c r="K5" s="25"/>
    </row>
    <row r="6" ht="12.75" customHeight="1">
      <c r="A6" s="24" t="s">
        <v>46</v>
      </c>
      <c r="B6" s="4"/>
      <c r="C6" s="4"/>
      <c r="D6" s="4"/>
      <c r="E6" s="4"/>
      <c r="F6" s="4"/>
      <c r="G6" s="4"/>
      <c r="H6" s="4"/>
      <c r="I6" s="4"/>
      <c r="J6" s="4"/>
      <c r="K6" s="25"/>
    </row>
    <row r="7" ht="12.7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</row>
    <row r="8" ht="12.75" customHeight="1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</row>
    <row r="9" ht="12.75" customHeight="1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</row>
    <row r="10" ht="12.75" customHeight="1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</row>
    <row r="11" ht="12.75" customHeight="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</row>
    <row r="12" ht="12.75" customHeight="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</row>
    <row r="13" ht="12.75" customHeight="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ht="12.75" customHeigh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</row>
    <row r="15" ht="12.7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</row>
    <row r="16" ht="12.75" customHeight="1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</row>
    <row r="17" ht="12.75" customHeight="1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</row>
  </sheetData>
  <mergeCells count="6">
    <mergeCell ref="A1:E1"/>
    <mergeCell ref="A2:K2"/>
    <mergeCell ref="A3:K3"/>
    <mergeCell ref="A4:K4"/>
    <mergeCell ref="A5:K5"/>
    <mergeCell ref="A6:K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2020-07-17T20:06:00Z</dcterms:created>
  <dc:creator>cee marlin</dc:creator>
</cp:coreProperties>
</file>