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<sst xmlns="http://schemas.openxmlformats.org/spreadsheetml/2006/main" count="247" uniqueCount="68">
  <si>
    <t>ご飯</t>
  </si>
  <si>
    <t>新潟県五泉市本町6丁目7-7</t>
  </si>
  <si>
    <t>軟飯</t>
  </si>
  <si>
    <t>全粥</t>
  </si>
  <si>
    <t>離水防止粥</t>
  </si>
  <si>
    <t>ムース粥</t>
  </si>
  <si>
    <t>食パン</t>
  </si>
  <si>
    <t>パン粥</t>
  </si>
  <si>
    <t>平成26年4月開設。3ユニットで構成され、定員は29名です。毎日の食事が美味しく、安全に提供できるように給食委員会を中心に多職種共同で取り組んでいます。季節を食事を楽しんでいただけるように行事食の提供や、ユニットごとにお菓子作りなども行っています。</t>
  </si>
  <si>
    <t>通常のご飯</t>
  </si>
  <si>
    <t>常食</t>
  </si>
  <si>
    <t>ご飯と全粥を混ぜたもの</t>
  </si>
  <si>
    <t>通常の粥</t>
  </si>
  <si>
    <t>全粥に1％のカタメリンを加え混ぜたもの</t>
  </si>
  <si>
    <t>全粥にスベラカーゼを加え(米の重量の9％）ミキサーで攪拌したもの</t>
  </si>
  <si>
    <t>市販の食パン</t>
  </si>
  <si>
    <t>市販の食パンを牛乳と砂糖で煮たもの</t>
  </si>
  <si>
    <t>庶務</t>
  </si>
  <si>
    <t>軟菜食</t>
  </si>
  <si>
    <t>一口大</t>
  </si>
  <si>
    <t>刻み食</t>
  </si>
  <si>
    <t>極刻み食</t>
  </si>
  <si>
    <t>ムース食</t>
  </si>
  <si>
    <t>0250-47-4300（代表）</t>
  </si>
  <si>
    <t>0250-43-3370（代表）</t>
  </si>
  <si>
    <t>鶏肉のはちみつ煮</t>
  </si>
  <si>
    <t>イオンサポートゼリー</t>
  </si>
  <si>
    <t>かんたんトロメイク</t>
  </si>
  <si>
    <t>イオンサポート</t>
  </si>
  <si>
    <t>鮭の葱味噌のせ焼き</t>
  </si>
  <si>
    <t>小さじ</t>
  </si>
  <si>
    <t>ポテト金平</t>
  </si>
  <si>
    <t>一般的な食事</t>
  </si>
  <si>
    <t>常食から硬い食材を除いたもの</t>
  </si>
  <si>
    <t>常食又は軟菜食を一口大にカットしたもの</t>
  </si>
  <si>
    <t>軟菜食を包丁で刻んだもの</t>
  </si>
  <si>
    <t>軟菜食を包丁又はミキサーでみじん切りにし、とろみを付けたもの（トロメイクコンパクト）</t>
  </si>
  <si>
    <t>軟菜食をミキサーにかけ、ムース状に固めたもの（カタメリン）</t>
  </si>
  <si>
    <t>通常の大きさ</t>
  </si>
  <si>
    <t>メイバランスHP1.5</t>
  </si>
  <si>
    <t>2㎝程度</t>
  </si>
  <si>
    <t>1㎝程度</t>
  </si>
  <si>
    <t>0.5㎝大</t>
  </si>
  <si>
    <t>ムース状・ペースト状</t>
  </si>
  <si>
    <t>特別養護老人ホーム</t>
  </si>
  <si>
    <t>Ｏｊ・１ｊ対応：可</t>
  </si>
  <si>
    <t>帛の郷</t>
  </si>
  <si>
    <t>ブリックゼリー、メイバランスミニ、ハイプチゼリー、メイプロテイン、粉飴、カルシウムの素、食物繊維</t>
  </si>
  <si>
    <t>歯茎でつぶせる</t>
  </si>
  <si>
    <t>噛まなくてよい</t>
  </si>
  <si>
    <t>4</t>
  </si>
  <si>
    <t>2-1 / 1j</t>
  </si>
  <si>
    <t>ご飯140</t>
  </si>
  <si>
    <t>全粥250</t>
  </si>
  <si>
    <t>ムース粥250</t>
  </si>
  <si>
    <t>更新記録シート</t>
  </si>
  <si>
    <t>同意の確認</t>
  </si>
  <si>
    <t>チェック</t>
  </si>
  <si>
    <t>↓ 氏名を入力 ↓</t>
  </si>
  <si>
    <t>更新内容について施設長の同意を得ました</t>
  </si>
  <si>
    <t>日時</t>
  </si>
  <si>
    <t>氏名</t>
  </si>
  <si>
    <t>作業記録</t>
  </si>
  <si>
    <t>名前</t>
  </si>
  <si>
    <t>栄養量目安</t>
  </si>
  <si>
    <t xml:space="preserve"> </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</si>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</sst>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yyyy/MM/dd"/>
    <numFmt numFmtId="165" formatCode="0.0 &quot;g&quot;"/>
    <numFmt numFmtId="166" formatCode="@ 杯"/>
    <numFmt numFmtId="167" formatCode="@ g"/>
    <numFmt numFmtId="168" formatCode="#,##0 &quot;kcal&quot;"/>
    <numFmt numFmtId="169" formatCode="m/d/yyyy h:mm:ss"/>
    <numFmt numFmtId="170" formatCode="m-d"/>
    <numFmt numFmtId="171" formatCode="@ &quot;g&quot;"/>
    <numFmt numFmtId="172" formatCode="@ &quot;杯&quot;"/>
  </numFmts>
  <fonts count="21">
    <font>
      <sz val="10.0"/>
      <color rgb="FF000000"/>
      <name val="Arial"/>
      <scheme val="minor"/>
    </font>
    <font>
      <b/>
      <color rgb="FFFFFFFF"/>
      <name val="Arial"/>
      <scheme val="minor"/>
    </font>
    <font>
      <b/>
      <sz val="9.0"/>
      <color rgb="FFFFFFFF"/>
      <name val="Arial"/>
      <scheme val="minor"/>
    </font>
    <font>
      <b/>
      <color theme="1"/>
      <name val="Arial"/>
      <scheme val="minor"/>
    </font>
    <font>
      <color theme="1"/>
      <name val="Arial"/>
      <scheme val="minor"/>
    </font>
    <font>
      <b/>
      <sz val="10.0"/>
      <color rgb="FF000000"/>
      <name val="Arial"/>
      <scheme val="minor"/>
    </font>
    <font>
      <sz val="9.0"/>
      <color theme="1"/>
      <name val="Arial"/>
      <scheme val="minor"/>
    </font>
    <font/>
    <font>
      <b/>
      <sz val="12.0"/>
      <color theme="1"/>
      <name val="Arial"/>
      <scheme val="minor"/>
    </font>
    <font>
      <b/>
      <sz val="10.0"/>
      <color theme="1"/>
      <name val="Arial"/>
      <scheme val="minor"/>
    </font>
    <font>
      <b/>
      <sz val="8.0"/>
      <color rgb="FFFFFFFF"/>
      <name val="Arial"/>
      <scheme val="minor"/>
    </font>
    <font>
      <sz val="8.0"/>
      <color theme="1"/>
      <name val="Arial"/>
      <scheme val="minor"/>
    </font>
    <font>
      <b/>
      <sz val="14.0"/>
      <color rgb="FFFF3300"/>
      <name val="Arial"/>
      <scheme val="minor"/>
    </font>
    <font>
      <b/>
      <sz val="16.0"/>
      <color rgb="FFFF3300"/>
      <name val="Arial"/>
      <scheme val="minor"/>
    </font>
    <font>
      <sz val="14.0"/>
      <color rgb="FFFF3300"/>
      <name val="Arial"/>
      <scheme val="minor"/>
    </font>
    <font>
      <sz val="14.0"/>
      <color theme="1"/>
      <name val="Arial"/>
      <scheme val="minor"/>
    </font>
    <font>
      <color theme="1"/>
      <name val="Arial"/>
    </font>
    <font>
      <sz val="9.0"/>
      <color theme="1"/>
      <name val="Arial"/>
    </font>
    <font>
      <color rgb="FFFF0000"/>
      <name val="Arial"/>
    </font>
    <font>
      <b/>
      <sz val="12.0"/>
      <color rgb="FFFF3300"/>
      <name val="Arial"/>
      <scheme val="minor"/>
    </font>
    <font>
      <b/>
      <sz val="12.0"/>
      <color rgb="FF00AF50"/>
      <name val="Arial"/>
      <scheme val="minor"/>
    </font>
  </fonts>
  <fills count="15">
    <fill>
      <patternFill patternType="none"/>
    </fill>
    <fill>
      <patternFill patternType="lightGray"/>
    </fill>
    <fill>
      <patternFill patternType="solid">
        <fgColor rgb="FF00AF50"/>
        <bgColor rgb="FF00AF50"/>
      </patternFill>
    </fill>
    <fill>
      <patternFill patternType="solid">
        <fgColor rgb="FFFF0000"/>
        <bgColor rgb="FFFF0000"/>
      </patternFill>
    </fill>
    <fill>
      <patternFill patternType="solid">
        <fgColor rgb="FF0033CC"/>
        <bgColor rgb="FF0033CC"/>
      </patternFill>
    </fill>
    <fill>
      <patternFill patternType="solid">
        <fgColor rgb="FFDBF7B8"/>
        <bgColor rgb="FFDBF7B8"/>
      </patternFill>
    </fill>
    <fill>
      <patternFill patternType="solid">
        <fgColor rgb="FFFFE0E0"/>
        <bgColor rgb="FFFFE0E0"/>
      </patternFill>
    </fill>
    <fill>
      <patternFill patternType="solid">
        <fgColor rgb="FFFF3300"/>
        <bgColor rgb="FFFF3300"/>
      </patternFill>
    </fill>
    <fill>
      <patternFill patternType="solid">
        <fgColor rgb="FFB4DCF9"/>
        <bgColor rgb="FFB4DCF9"/>
      </patternFill>
    </fill>
    <fill>
      <patternFill patternType="solid">
        <fgColor rgb="FFFFCCA6"/>
        <bgColor rgb="FFFFCCA6"/>
      </patternFill>
    </fill>
    <fill>
      <patternFill patternType="solid">
        <fgColor rgb="FFFFF2CC"/>
        <bgColor rgb="FFFFF2CC"/>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00AF50"/>
      </left>
      <right style="thin">
        <color rgb="FF00AF50"/>
      </right>
      <top style="thin">
        <color rgb="FF00AF50"/>
      </top>
      <bottom style="thin">
        <color rgb="FF00AF50"/>
      </bottom>
    </border>
    <border>
      <left style="thin">
        <color rgb="FFFF0000"/>
      </left>
      <right style="thin">
        <color rgb="FFFF0000"/>
      </right>
      <top style="thin">
        <color rgb="FFFF0000"/>
      </top>
      <bottom style="thin">
        <color rgb="FFFF0000"/>
      </bottom>
    </border>
    <border>
      <left style="thin">
        <color rgb="FF0033CC"/>
      </left>
      <top style="thin">
        <color rgb="FF0033CC"/>
      </top>
      <bottom style="thin">
        <color rgb="FF0033CC"/>
      </bottom>
    </border>
    <border>
      <left style="thin">
        <color rgb="FFFF3300"/>
      </left>
      <right style="thin">
        <color rgb="FFFF3300"/>
      </right>
      <top style="thin">
        <color rgb="FFFF3300"/>
      </top>
      <bottom style="thin">
        <color rgb="FFFF3300"/>
      </bottom>
    </border>
    <border>
      <left style="thin">
        <color rgb="FF0033CC"/>
      </left>
      <right style="thin">
        <color rgb="FF0033CC"/>
      </right>
      <top style="thin">
        <color rgb="FF0033CC"/>
      </top>
      <bottom style="thin">
        <color rgb="FF0033CC"/>
      </bottom>
    </border>
    <border>
      <left style="thin">
        <color rgb="FFFF3300"/>
      </left>
      <right style="thin">
        <color rgb="FFFF3300"/>
      </right>
      <top style="thin">
        <color rgb="FFFF3300"/>
      </top>
    </border>
    <border>
      <left style="thin">
        <color rgb="FFFF0000"/>
      </left>
      <right style="thin">
        <color rgb="FFFF0000"/>
      </right>
      <top style="thin">
        <color rgb="FFFF0000"/>
      </top>
    </border>
    <border>
      <left style="thin">
        <color rgb="FFFF0000"/>
      </left>
      <right style="thin">
        <color rgb="FFFF0000"/>
      </right>
    </border>
    <border>
      <left style="thin">
        <color rgb="FFFF0000"/>
      </left>
      <right style="thin">
        <color rgb="FFFF0000"/>
      </right>
      <bottom style="thin">
        <color rgb="FFFF0000"/>
      </bottom>
    </border>
    <border>
      <left style="thin">
        <color rgb="FFFF3300"/>
      </left>
      <right style="thin">
        <color rgb="FFFF3300"/>
      </right>
    </border>
    <border>
      <left style="thin">
        <color rgb="FF0033CC"/>
      </left>
      <right style="thin">
        <color rgb="FF0033CC"/>
      </right>
      <top style="thin">
        <color rgb="FF0033CC"/>
      </top>
    </border>
    <border>
      <right style="thin">
        <color rgb="FFFF3300"/>
      </right>
    </border>
    <border>
      <left style="thin">
        <color rgb="FFFF3300"/>
      </left>
      <right style="thin">
        <color rgb="FFFF3300"/>
      </right>
      <bottom style="thin">
        <color rgb="FFFF3300"/>
      </bottom>
    </border>
    <border>
      <right style="thin">
        <color rgb="FFFF3300"/>
      </righ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6F2F9F"/>
      </left>
      <top style="thin">
        <color rgb="FF6F2F9F"/>
      </top>
      <bottom style="thin">
        <color rgb="FF6F2F9F"/>
      </bottom>
    </border>
    <border>
      <bottom style="medium">
        <color rgb="FFFF3300"/>
      </bottom>
    </border>
    <border>
      <left style="thin">
        <color rgb="FF959595"/>
      </left>
      <top style="thin">
        <color rgb="FF959595"/>
      </top>
    </border>
    <border>
      <left style="thin">
        <color rgb="FF6F2F9F"/>
      </left>
      <right style="thin">
        <color rgb="FF6F2F9F"/>
      </right>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left style="thin">
        <color rgb="FFFF3300"/>
      </left>
      <top style="thin">
        <color rgb="FFFF3300"/>
      </top>
    </border>
    <border>
      <left style="thin">
        <color rgb="FFFF3300"/>
      </left>
      <bottom style="thin">
        <color rgb="FFFF3300"/>
      </bottom>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FF0000"/>
      </left>
      <bottom style="thin">
        <color rgb="FFFF0000"/>
      </bottom>
    </border>
    <border>
      <left style="thin">
        <color rgb="FFFF0000"/>
      </left>
      <top style="thin">
        <color rgb="FFFF0000"/>
      </top>
      <bottom style="thin">
        <color rgb="FFFF0000"/>
      </bottom>
    </border>
    <border>
      <left style="thin">
        <color rgb="FFFF0000"/>
      </left>
      <top style="thin">
        <color rgb="FFFF0000"/>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right style="thin">
        <color rgb="FF0033CC"/>
      </right>
      <top style="thin">
        <color rgb="FF0033CC"/>
      </top>
      <bottom style="thin">
        <color rgb="FF0033CC"/>
      </bottom>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left style="thin">
        <color rgb="FF959595"/>
      </left>
      <right style="thin">
        <color rgb="FF959595"/>
      </right>
      <top style="thin">
        <color rgb="FF959595"/>
      </top>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64">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3" fontId="1" numFmtId="0" xfId="0" applyAlignment="1" applyBorder="1" applyFill="1" applyFont="1">
      <alignment vertical="center"/>
    </xf>
    <xf borderId="3" fillId="4" fontId="2" numFmtId="0" xfId="0" applyAlignment="1" applyBorder="1" applyFill="1" applyFont="1">
      <alignment shrinkToFit="0" vertical="center" wrapText="0"/>
    </xf>
    <xf borderId="1" fillId="5" fontId="3" numFmtId="0" xfId="0" applyAlignment="1" applyBorder="1" applyFill="1" applyFont="1">
      <alignment horizontal="center" vertical="center"/>
    </xf>
    <xf borderId="2" fillId="6" fontId="3" numFmtId="0" xfId="0" applyAlignment="1" applyBorder="1" applyFill="1" applyFont="1">
      <alignment horizontal="center" vertical="center"/>
    </xf>
    <xf borderId="3" fillId="4" fontId="1" numFmtId="0" xfId="0" applyAlignment="1" applyBorder="1" applyFill="1" applyFont="1">
      <alignment vertical="center"/>
    </xf>
    <xf borderId="1" fillId="0" fontId="4" numFmtId="0" xfId="0" applyAlignment="1" applyBorder="1" applyFont="1">
      <alignment horizontal="center" readingOrder="0" shrinkToFit="0" vertical="center" wrapText="0"/>
    </xf>
    <xf borderId="4" fillId="7" fontId="1" numFmtId="0" xfId="0" applyAlignment="1" applyBorder="1" applyFill="1" applyFont="1">
      <alignment vertical="center"/>
    </xf>
    <xf borderId="1" fillId="0" fontId="4" numFmtId="0" xfId="0" applyAlignment="1" applyBorder="1" applyFont="1">
      <alignment horizontal="center" vertical="center"/>
    </xf>
    <xf borderId="2" fillId="0" fontId="4" numFmtId="0" xfId="0" applyAlignment="1" applyBorder="1" applyFont="1">
      <alignment readingOrder="0" shrinkToFit="0" vertical="center" wrapText="0"/>
    </xf>
    <xf borderId="5" fillId="8" fontId="5" numFmtId="0" xfId="0" applyAlignment="1" applyBorder="1" applyFill="1" applyFont="1">
      <alignment horizontal="center" vertical="center"/>
    </xf>
    <xf borderId="6" fillId="9" fontId="3" numFmtId="0" xfId="0" applyAlignment="1" applyBorder="1" applyFill="1" applyFont="1">
      <alignment horizontal="center" vertical="center"/>
    </xf>
    <xf borderId="7" fillId="0" fontId="4" numFmtId="0" xfId="0" applyAlignment="1" applyBorder="1" applyFont="1">
      <alignment readingOrder="0" shrinkToFit="0" vertical="center" wrapText="1"/>
    </xf>
    <xf borderId="1" fillId="0" fontId="6" numFmtId="0" xfId="0" applyAlignment="1" applyBorder="1" applyFont="1">
      <alignment readingOrder="0" shrinkToFit="0" vertical="center" wrapText="1"/>
    </xf>
    <xf borderId="5" fillId="8" fontId="4" numFmtId="0" xfId="0" applyAlignment="1" applyBorder="1" applyFill="1" applyFont="1">
      <alignment horizontal="center" vertical="center"/>
    </xf>
    <xf borderId="4" fillId="0" fontId="4" numFmtId="0" xfId="0" applyAlignment="1" applyBorder="1" applyFont="1">
      <alignment horizontal="center" readingOrder="0" shrinkToFit="0" vertical="center" wrapText="0"/>
    </xf>
    <xf borderId="8" fillId="0" fontId="7" numFmtId="0" xfId="0" applyBorder="1" applyFont="1"/>
    <xf borderId="1" fillId="0" fontId="8" numFmtId="49" xfId="0" applyAlignment="1" applyBorder="1" applyFont="1" applyNumberFormat="1">
      <alignment horizontal="center" readingOrder="0" shrinkToFit="0" vertical="center" wrapText="0"/>
    </xf>
    <xf borderId="6" fillId="9" fontId="9" numFmtId="0" xfId="0" applyAlignment="1" applyBorder="1" applyFill="1" applyFont="1">
      <alignment horizontal="center" vertical="center"/>
    </xf>
    <xf borderId="5" fillId="8" fontId="3" numFmtId="0" xfId="0" applyAlignment="1" applyBorder="1" applyFill="1" applyFont="1">
      <alignment horizontal="center" vertical="center"/>
    </xf>
    <xf borderId="6" fillId="0" fontId="6" numFmtId="0" xfId="0" applyAlignment="1" applyBorder="1" applyFont="1">
      <alignment horizontal="center" readingOrder="0" shrinkToFit="0" vertical="center" wrapText="0"/>
    </xf>
    <xf borderId="2" fillId="6" fontId="3" numFmtId="0" xfId="0" applyAlignment="1" applyBorder="1" applyFill="1" applyFont="1">
      <alignment horizontal="center" readingOrder="0" vertical="center"/>
    </xf>
    <xf borderId="5" fillId="0" fontId="6" numFmtId="0" xfId="0" applyAlignment="1" applyBorder="1" applyFont="1">
      <alignment horizontal="center" readingOrder="0" shrinkToFit="0" vertical="center" wrapText="1"/>
    </xf>
    <xf borderId="2" fillId="10" fontId="4" numFmtId="164" xfId="0" applyAlignment="1" applyBorder="1" applyFill="1" applyFont="1" applyNumberFormat="1">
      <alignment horizontal="left" readingOrder="0" shrinkToFit="0" vertical="center" wrapText="0"/>
    </xf>
    <xf borderId="5" fillId="0" fontId="6" numFmtId="0" xfId="0" applyAlignment="1" applyBorder="1" applyFont="1">
      <alignment horizontal="center" shrinkToFit="0" vertical="center" wrapText="1"/>
    </xf>
    <xf borderId="9" fillId="0" fontId="7" numFmtId="0" xfId="0" applyBorder="1" applyFont="1"/>
    <xf borderId="10" fillId="9" fontId="3" numFmtId="0" xfId="0" applyAlignment="1" applyBorder="1" applyFill="1" applyFont="1">
      <alignment horizontal="center" vertical="center"/>
    </xf>
    <xf borderId="11" fillId="8" fontId="3" numFmtId="0" xfId="0" applyAlignment="1" applyBorder="1" applyFill="1" applyFont="1">
      <alignment horizontal="center" vertical="center"/>
    </xf>
    <xf borderId="11" fillId="0" fontId="6" numFmtId="0" xfId="0" applyAlignment="1" applyBorder="1" applyFont="1">
      <alignment horizontal="center" readingOrder="0" shrinkToFit="0" vertical="center" wrapText="0"/>
    </xf>
    <xf borderId="11" fillId="0" fontId="6" numFmtId="0" xfId="0" applyAlignment="1" applyBorder="1" applyFont="1">
      <alignment horizontal="center" shrinkToFit="0" vertical="center" wrapText="0"/>
    </xf>
    <xf borderId="10" fillId="0" fontId="4" numFmtId="0" xfId="0" applyAlignment="1" applyBorder="1" applyFont="1">
      <alignment horizontal="center" vertical="center"/>
    </xf>
    <xf borderId="11" fillId="8" fontId="3" numFmtId="0" xfId="0" applyAlignment="1" applyBorder="1" applyFill="1" applyFont="1">
      <alignment horizontal="center" readingOrder="0" vertical="center"/>
    </xf>
    <xf borderId="11" fillId="0" fontId="4" numFmtId="165" xfId="0" applyAlignment="1" applyBorder="1" applyFont="1" applyNumberFormat="1">
      <alignment horizontal="center" readingOrder="0" shrinkToFit="0" vertical="center" wrapText="0"/>
    </xf>
    <xf borderId="11" fillId="0" fontId="4" numFmtId="165" xfId="0" applyAlignment="1" applyBorder="1" applyFont="1" applyNumberFormat="1">
      <alignment horizontal="center" shrinkToFit="0" vertical="center" wrapText="0"/>
    </xf>
    <xf borderId="11" fillId="0" fontId="4" numFmtId="165" xfId="0" applyAlignment="1" applyBorder="1" applyFont="1" applyNumberFormat="1">
      <alignment horizontal="center" readingOrder="0" shrinkToFit="0" vertical="center" wrapText="0"/>
    </xf>
    <xf borderId="11" fillId="0" fontId="4" numFmtId="165" xfId="0" applyAlignment="1" applyBorder="1" applyFont="1" applyNumberFormat="1">
      <alignment horizontal="center" shrinkToFit="0" vertical="center" wrapText="0"/>
    </xf>
    <xf borderId="5" fillId="8" fontId="3" numFmtId="0" xfId="0" applyAlignment="1" applyBorder="1" applyFill="1" applyFont="1">
      <alignment horizontal="center" readingOrder="0" vertical="center"/>
    </xf>
    <xf borderId="5" fillId="0" fontId="4" numFmtId="166" xfId="0" applyAlignment="1" applyBorder="1" applyFont="1" applyNumberFormat="1">
      <alignment horizontal="center" readingOrder="0" shrinkToFit="0" vertical="center" wrapText="0"/>
    </xf>
    <xf borderId="5" fillId="0" fontId="4" numFmtId="166" xfId="0" applyAlignment="1" applyBorder="1" applyFont="1" applyNumberFormat="1">
      <alignment horizontal="center" shrinkToFit="0" vertical="center" wrapText="0"/>
    </xf>
    <xf borderId="12" fillId="0" fontId="4" numFmtId="0" xfId="0" applyAlignment="1" applyBorder="1" applyFont="1">
      <alignment horizontal="center" vertical="center"/>
    </xf>
    <xf borderId="13" fillId="9" fontId="3" numFmtId="0" xfId="0" applyAlignment="1" applyBorder="1" applyFill="1" applyFont="1">
      <alignment horizontal="center" vertical="center"/>
    </xf>
    <xf borderId="14" fillId="0" fontId="4" numFmtId="0" xfId="0" applyAlignment="1" applyBorder="1" applyFont="1">
      <alignment horizontal="center" vertical="center"/>
    </xf>
    <xf borderId="13" fillId="0" fontId="4" numFmtId="0" xfId="0" applyAlignment="1" applyBorder="1" applyFont="1">
      <alignment horizontal="center" vertical="center"/>
    </xf>
    <xf borderId="4" fillId="0" fontId="6" numFmtId="0" xfId="0" applyAlignment="1" applyBorder="1" applyFont="1">
      <alignment readingOrder="0" shrinkToFit="0" vertical="center" wrapText="1"/>
    </xf>
    <xf borderId="15" fillId="11" fontId="10" numFmtId="0" xfId="0" applyAlignment="1" applyBorder="1" applyFill="1" applyFont="1">
      <alignment vertical="center"/>
    </xf>
    <xf borderId="4" fillId="9" fontId="3" numFmtId="0" xfId="0" applyAlignment="1" applyBorder="1" applyFill="1" applyFont="1">
      <alignment horizontal="center" vertical="center"/>
    </xf>
    <xf borderId="16" fillId="12" fontId="1" numFmtId="0" xfId="0" applyAlignment="1" applyBorder="1" applyFill="1" applyFont="1">
      <alignment vertical="center"/>
    </xf>
    <xf borderId="4" fillId="0" fontId="4" numFmtId="0" xfId="0" applyAlignment="1" applyBorder="1" applyFont="1">
      <alignment horizontal="center" readingOrder="0" shrinkToFit="0" vertical="center" wrapText="1"/>
    </xf>
    <xf borderId="17" fillId="13" fontId="4" numFmtId="0" xfId="0" applyAlignment="1" applyBorder="1" applyFill="1" applyFont="1">
      <alignment horizontal="center" vertical="center"/>
    </xf>
    <xf borderId="15" fillId="0" fontId="11" numFmtId="0" xfId="0" applyAlignment="1" applyBorder="1" applyFont="1">
      <alignment horizontal="center" readingOrder="0" shrinkToFit="0" vertical="center" wrapText="1"/>
    </xf>
    <xf borderId="18" fillId="0" fontId="11" numFmtId="0" xfId="0" applyAlignment="1" applyBorder="1" applyFont="1">
      <alignment horizontal="center" shrinkToFit="0" vertical="center" wrapText="1"/>
    </xf>
    <xf borderId="19" fillId="0" fontId="12" numFmtId="0" xfId="0" applyAlignment="1" applyBorder="1" applyFont="1">
      <alignment horizontal="left" readingOrder="0" vertical="bottom"/>
    </xf>
    <xf borderId="20" fillId="0" fontId="6" numFmtId="0" xfId="0" applyAlignment="1" applyBorder="1" applyFont="1">
      <alignment horizontal="center" readingOrder="0" vertical="center"/>
    </xf>
    <xf borderId="19" fillId="0" fontId="13" numFmtId="0" xfId="0" applyAlignment="1" applyBorder="1" applyFont="1">
      <alignment horizontal="left" readingOrder="0" vertical="bottom"/>
    </xf>
    <xf borderId="16" fillId="0" fontId="6" numFmtId="0" xfId="0" applyAlignment="1" applyBorder="1" applyFont="1">
      <alignment horizontal="left" readingOrder="0" vertical="center"/>
    </xf>
    <xf borderId="21" fillId="0" fontId="7" numFmtId="0" xfId="0" applyBorder="1" applyFont="1"/>
    <xf borderId="4" fillId="0" fontId="4" numFmtId="0" xfId="0" applyAlignment="1" applyBorder="1" applyFont="1">
      <alignment horizontal="center" shrinkToFit="0" vertical="center" wrapText="1"/>
    </xf>
    <xf borderId="19" fillId="0" fontId="14" numFmtId="0" xfId="0" applyAlignment="1" applyBorder="1" applyFont="1">
      <alignment horizontal="left" vertical="bottom"/>
    </xf>
    <xf borderId="20" fillId="0" fontId="6" numFmtId="0" xfId="0" applyAlignment="1" applyBorder="1" applyFont="1">
      <alignment horizontal="left" readingOrder="0" shrinkToFit="0" vertical="center" wrapText="1"/>
    </xf>
    <xf borderId="0" fillId="0" fontId="15" numFmtId="0" xfId="0" applyAlignment="1" applyFont="1">
      <alignment horizontal="left" vertical="center"/>
    </xf>
    <xf borderId="22" fillId="0" fontId="7" numFmtId="0" xfId="0" applyBorder="1" applyFont="1"/>
    <xf borderId="23" fillId="0" fontId="7" numFmtId="0" xfId="0" applyBorder="1" applyFont="1"/>
    <xf borderId="15" fillId="0" fontId="11" numFmtId="0" xfId="0" applyAlignment="1" applyBorder="1" applyFont="1">
      <alignment horizontal="center" shrinkToFit="0" vertical="center" wrapText="1"/>
    </xf>
    <xf borderId="24" fillId="0" fontId="7" numFmtId="0" xfId="0" applyBorder="1" applyFont="1"/>
    <xf borderId="25" fillId="0" fontId="7" numFmtId="0" xfId="0" applyBorder="1" applyFont="1"/>
    <xf borderId="6" fillId="0" fontId="8" numFmtId="49" xfId="0" applyAlignment="1" applyBorder="1" applyFont="1" applyNumberFormat="1">
      <alignment horizontal="center" shrinkToFit="0" vertical="center" wrapText="0"/>
    </xf>
    <xf borderId="6" fillId="0" fontId="8" numFmtId="49" xfId="0" applyAlignment="1" applyBorder="1" applyFont="1" applyNumberFormat="1">
      <alignment horizontal="center" readingOrder="0" shrinkToFit="0" vertical="center" wrapText="0"/>
    </xf>
    <xf borderId="26" fillId="7" fontId="1" numFmtId="0" xfId="0" applyAlignment="1" applyBorder="1" applyFill="1" applyFont="1">
      <alignment vertical="center"/>
    </xf>
    <xf borderId="27" fillId="7" fontId="4" numFmtId="0" xfId="0" applyBorder="1" applyFill="1" applyFont="1"/>
    <xf borderId="6" fillId="0" fontId="4" numFmtId="0" xfId="0" applyAlignment="1" applyBorder="1" applyFont="1">
      <alignment horizontal="center" shrinkToFit="0" vertical="center" wrapText="0"/>
    </xf>
    <xf borderId="28" fillId="9" fontId="3" numFmtId="0" xfId="0" applyAlignment="1" applyBorder="1" applyFill="1" applyFont="1">
      <alignment horizontal="center" vertical="center"/>
    </xf>
    <xf borderId="6" fillId="0" fontId="4" numFmtId="167" xfId="0" applyAlignment="1" applyBorder="1" applyFont="1" applyNumberFormat="1">
      <alignment horizontal="center" readingOrder="0" shrinkToFit="0" vertical="center" wrapText="0"/>
    </xf>
    <xf borderId="29" fillId="0" fontId="7" numFmtId="0" xfId="0" applyBorder="1" applyFont="1"/>
    <xf borderId="13" fillId="0" fontId="4" numFmtId="168" xfId="0" applyAlignment="1" applyBorder="1" applyFont="1" applyNumberFormat="1">
      <alignment horizontal="center" readingOrder="0" shrinkToFit="0" vertical="center" wrapText="0"/>
    </xf>
    <xf borderId="6" fillId="0" fontId="6" numFmtId="0" xfId="0" applyAlignment="1" applyBorder="1" applyFont="1">
      <alignment horizontal="center" shrinkToFit="0" vertical="center" wrapText="1"/>
    </xf>
    <xf borderId="30" fillId="0" fontId="16" numFmtId="0" xfId="0" applyAlignment="1" applyBorder="1" applyFont="1">
      <alignment vertical="bottom"/>
    </xf>
    <xf borderId="30" fillId="0" fontId="16" numFmtId="0" xfId="0" applyAlignment="1" applyBorder="1" applyFont="1">
      <alignment vertical="bottom"/>
    </xf>
    <xf borderId="31" fillId="14" fontId="16" numFmtId="0" xfId="0" applyAlignment="1" applyBorder="1" applyFill="1" applyFont="1">
      <alignment vertical="bottom"/>
    </xf>
    <xf borderId="32" fillId="14" fontId="16" numFmtId="0" xfId="0" applyAlignment="1" applyBorder="1" applyFill="1" applyFont="1">
      <alignment vertical="bottom"/>
    </xf>
    <xf borderId="32" fillId="14" fontId="17" numFmtId="0" xfId="0" applyAlignment="1" applyBorder="1" applyFill="1" applyFont="1">
      <alignment horizontal="center" vertical="bottom"/>
    </xf>
    <xf borderId="32" fillId="14" fontId="17" numFmtId="0" xfId="0" applyAlignment="1" applyBorder="1" applyFill="1" applyFont="1">
      <alignment horizontal="center" vertical="bottom"/>
    </xf>
    <xf borderId="31" fillId="0" fontId="18" numFmtId="0" xfId="0" applyAlignment="1" applyBorder="1" applyFont="1">
      <alignment vertical="bottom"/>
    </xf>
    <xf borderId="32" fillId="0" fontId="16" numFmtId="0" xfId="0" applyAlignment="1" applyBorder="1" applyFont="1">
      <alignment vertical="bottom"/>
    </xf>
    <xf borderId="32" fillId="0" fontId="16" numFmtId="0" xfId="0" applyAlignment="1" applyBorder="1" applyFont="1">
      <alignment horizontal="center" readingOrder="0"/>
    </xf>
    <xf borderId="32" fillId="0" fontId="16" numFmtId="0" xfId="0" applyAlignment="1" applyBorder="1" applyFont="1">
      <alignment readingOrder="0" vertical="bottom"/>
    </xf>
    <xf borderId="0" fillId="0" fontId="16" numFmtId="0" xfId="0" applyAlignment="1" applyFont="1">
      <alignment vertical="bottom"/>
    </xf>
    <xf borderId="0" fillId="0" fontId="16" numFmtId="0" xfId="0" applyAlignment="1" applyFont="1">
      <alignment horizontal="center" vertical="bottom"/>
    </xf>
    <xf borderId="0" fillId="0" fontId="4" numFmtId="14" xfId="0" applyAlignment="1" applyFont="1" applyNumberFormat="1">
      <alignment readingOrder="0"/>
    </xf>
    <xf borderId="0" fillId="0" fontId="4" numFmtId="169" xfId="0" applyAlignment="1" applyFont="1" applyNumberFormat="1">
      <alignment readingOrder="0"/>
    </xf>
    <xf borderId="4" fillId="0" fontId="6" numFmtId="0" xfId="0" applyAlignment="1" applyBorder="1" applyFont="1">
      <alignment horizontal="left" shrinkToFit="0" vertical="center" wrapText="1"/>
    </xf>
    <xf borderId="2" fillId="3" fontId="1" numFmtId="0" xfId="0" applyAlignment="1" applyBorder="1" applyFill="1" applyFont="1">
      <alignment horizontal="center" vertical="center"/>
    </xf>
    <xf borderId="0" fillId="0" fontId="4" numFmtId="0" xfId="0" applyAlignment="1" applyFont="1">
      <alignment horizontal="center" vertical="center"/>
    </xf>
    <xf borderId="33" fillId="6" fontId="3" numFmtId="0" xfId="0" applyAlignment="1" applyBorder="1" applyFill="1" applyFont="1">
      <alignment horizontal="center" vertical="center"/>
    </xf>
    <xf borderId="4" fillId="0" fontId="4" numFmtId="0" xfId="0" applyAlignment="1" applyBorder="1" applyFont="1">
      <alignment readingOrder="0" shrinkToFit="0" vertical="center" wrapText="0"/>
    </xf>
    <xf borderId="4" fillId="7" fontId="1" numFmtId="0" xfId="0" applyAlignment="1" applyBorder="1" applyFill="1" applyFont="1">
      <alignment horizontal="center" vertical="center"/>
    </xf>
    <xf borderId="6" fillId="0" fontId="4" numFmtId="0" xfId="0" applyAlignment="1" applyBorder="1" applyFont="1">
      <alignment readingOrder="0" shrinkToFit="0" vertical="center" wrapText="1"/>
    </xf>
    <xf borderId="33" fillId="0" fontId="4" numFmtId="0" xfId="0" applyAlignment="1" applyBorder="1" applyFont="1">
      <alignment readingOrder="0" shrinkToFit="0" vertical="center" wrapText="0"/>
    </xf>
    <xf borderId="10" fillId="0" fontId="7" numFmtId="0" xfId="0" applyBorder="1" applyFont="1"/>
    <xf borderId="6" fillId="0" fontId="4" numFmtId="167" xfId="0" applyAlignment="1" applyBorder="1" applyFont="1" applyNumberFormat="1">
      <alignment horizontal="center" shrinkToFit="0" vertical="center" wrapText="0"/>
    </xf>
    <xf borderId="34" fillId="0" fontId="4" numFmtId="0" xfId="0" applyAlignment="1" applyBorder="1" applyFont="1">
      <alignment readingOrder="0" shrinkToFit="0" vertical="center" wrapText="0"/>
    </xf>
    <xf borderId="7" fillId="6" fontId="3" numFmtId="0" xfId="0" applyAlignment="1" applyBorder="1" applyFill="1" applyFont="1">
      <alignment horizontal="center" vertical="center"/>
    </xf>
    <xf borderId="35" fillId="0" fontId="4" numFmtId="0" xfId="0" applyAlignment="1" applyBorder="1" applyFont="1">
      <alignment readingOrder="0" shrinkToFit="0" vertical="center" wrapText="0"/>
    </xf>
    <xf borderId="4" fillId="6" fontId="3" numFmtId="0" xfId="0" applyAlignment="1" applyBorder="1" applyFill="1" applyFont="1">
      <alignment horizontal="center" readingOrder="0" vertical="center"/>
    </xf>
    <xf borderId="4" fillId="0" fontId="4" numFmtId="164" xfId="0" applyAlignment="1" applyBorder="1" applyFont="1" applyNumberFormat="1">
      <alignment horizontal="left" readingOrder="0" shrinkToFit="0" vertical="center" wrapText="0"/>
    </xf>
    <xf borderId="13" fillId="0" fontId="7" numFmtId="0" xfId="0" applyBorder="1" applyFont="1"/>
    <xf borderId="13" fillId="0" fontId="4" numFmtId="168" xfId="0" applyAlignment="1" applyBorder="1" applyFont="1" applyNumberFormat="1">
      <alignment horizontal="center" shrinkToFit="0" vertical="center" wrapText="0"/>
    </xf>
    <xf borderId="36" fillId="2" fontId="1" numFmtId="0" xfId="0" applyAlignment="1" applyBorder="1" applyFill="1" applyFont="1">
      <alignment vertical="center"/>
    </xf>
    <xf borderId="37" fillId="2" fontId="4" numFmtId="0" xfId="0" applyBorder="1" applyFill="1" applyFont="1"/>
    <xf borderId="1" fillId="0" fontId="4" numFmtId="0" xfId="0" applyAlignment="1" applyBorder="1" applyFont="1">
      <alignment horizontal="center" shrinkToFit="0" vertical="center" wrapText="0"/>
    </xf>
    <xf borderId="1" fillId="0" fontId="6" numFmtId="0" xfId="0" applyAlignment="1" applyBorder="1" applyFont="1">
      <alignment horizontal="left" shrinkToFit="0" vertical="center" wrapText="1"/>
    </xf>
    <xf borderId="1" fillId="2" fontId="1" numFmtId="0" xfId="0" applyAlignment="1" applyBorder="1" applyFill="1" applyFont="1">
      <alignment horizontal="center" vertical="center"/>
    </xf>
    <xf borderId="1" fillId="0" fontId="8" numFmtId="49" xfId="0" applyAlignment="1" applyBorder="1" applyFont="1" applyNumberFormat="1">
      <alignment horizontal="center" shrinkToFit="0" vertical="center" wrapText="0"/>
    </xf>
    <xf borderId="6" fillId="0" fontId="19" numFmtId="0" xfId="0" applyAlignment="1" applyBorder="1" applyFont="1">
      <alignment horizontal="center" shrinkToFit="0" vertical="center" wrapText="0"/>
    </xf>
    <xf borderId="6" fillId="0" fontId="19" numFmtId="0" xfId="0" applyAlignment="1" applyBorder="1" applyFont="1">
      <alignment horizontal="center" readingOrder="0" shrinkToFit="0" vertical="center" wrapText="0"/>
    </xf>
    <xf borderId="6" fillId="0" fontId="19" numFmtId="170" xfId="0" applyAlignment="1" applyBorder="1" applyFont="1" applyNumberFormat="1">
      <alignment horizontal="center" readingOrder="0" shrinkToFit="0" vertical="center" wrapText="0"/>
    </xf>
    <xf borderId="3" fillId="4" fontId="2" numFmtId="0" xfId="0" applyAlignment="1" applyBorder="1" applyFill="1" applyFont="1">
      <alignment horizontal="center" shrinkToFit="0" vertical="center" wrapText="0"/>
    </xf>
    <xf borderId="29" fillId="9" fontId="3" numFmtId="0" xfId="0" applyAlignment="1" applyBorder="1" applyFill="1" applyFont="1">
      <alignment horizontal="center" readingOrder="0" vertical="center"/>
    </xf>
    <xf borderId="38" fillId="4" fontId="4" numFmtId="0" xfId="0" applyBorder="1" applyFill="1" applyFont="1"/>
    <xf borderId="13" fillId="0" fontId="4" numFmtId="168" xfId="0" applyAlignment="1" applyBorder="1" applyFont="1" applyNumberFormat="1">
      <alignment horizontal="center" readingOrder="0" shrinkToFit="0" vertical="center" wrapText="0"/>
    </xf>
    <xf borderId="3" fillId="4" fontId="1" numFmtId="0" xfId="0" applyAlignment="1" applyBorder="1" applyFill="1" applyFont="1">
      <alignment horizontal="center" vertical="center"/>
    </xf>
    <xf borderId="1" fillId="0" fontId="20" numFmtId="49" xfId="0" applyAlignment="1" applyBorder="1" applyFont="1" applyNumberFormat="1">
      <alignment horizontal="center" readingOrder="0" shrinkToFit="0" vertical="center" wrapText="0"/>
    </xf>
    <xf borderId="18" fillId="11" fontId="1" numFmtId="0" xfId="0" applyAlignment="1" applyBorder="1" applyFill="1" applyFont="1">
      <alignment vertical="center"/>
    </xf>
    <xf borderId="39" fillId="11" fontId="4" numFmtId="0" xfId="0" applyBorder="1" applyFill="1" applyFont="1"/>
    <xf borderId="0" fillId="12" fontId="1" numFmtId="0" xfId="0" applyAlignment="1" applyFill="1" applyFont="1">
      <alignment vertical="center"/>
    </xf>
    <xf borderId="0" fillId="12" fontId="4" numFmtId="0" xfId="0" applyFill="1" applyFont="1"/>
    <xf borderId="16" fillId="0" fontId="6" numFmtId="0" xfId="0" applyAlignment="1" applyBorder="1" applyFont="1">
      <alignment horizontal="center" vertical="center"/>
    </xf>
    <xf borderId="40" fillId="0" fontId="6" numFmtId="0" xfId="0" applyAlignment="1" applyBorder="1" applyFont="1">
      <alignment horizontal="left" vertical="center"/>
    </xf>
    <xf borderId="41" fillId="0" fontId="7" numFmtId="0" xfId="0" applyBorder="1" applyFont="1"/>
    <xf borderId="20" fillId="0" fontId="6" numFmtId="0" xfId="0" applyAlignment="1" applyBorder="1" applyFont="1">
      <alignment horizontal="left" shrinkToFit="0" vertical="center" wrapText="1"/>
    </xf>
    <xf borderId="42" fillId="0" fontId="7" numFmtId="0" xfId="0" applyBorder="1" applyFont="1"/>
    <xf borderId="43" fillId="0" fontId="7" numFmtId="0" xfId="0" applyBorder="1" applyFont="1"/>
    <xf borderId="34" fillId="3" fontId="1" numFmtId="0" xfId="0" applyAlignment="1" applyBorder="1" applyFill="1" applyFont="1">
      <alignment vertical="center"/>
    </xf>
    <xf borderId="44" fillId="3" fontId="4" numFmtId="0" xfId="0" applyBorder="1" applyFill="1" applyFont="1"/>
    <xf borderId="34" fillId="0" fontId="4" numFmtId="0" xfId="0" applyAlignment="1" applyBorder="1" applyFont="1">
      <alignment shrinkToFit="0" vertical="center" wrapText="0"/>
    </xf>
    <xf borderId="45" fillId="0" fontId="7" numFmtId="0" xfId="0" applyBorder="1" applyFont="1"/>
    <xf borderId="44" fillId="0" fontId="7" numFmtId="0" xfId="0" applyBorder="1" applyFont="1"/>
    <xf borderId="15" fillId="11" fontId="10" numFmtId="0" xfId="0" applyAlignment="1" applyBorder="1" applyFill="1" applyFont="1">
      <alignment horizontal="center" vertical="center"/>
    </xf>
    <xf borderId="35" fillId="0" fontId="4" numFmtId="0" xfId="0" applyAlignment="1" applyBorder="1" applyFont="1">
      <alignment shrinkToFit="0" vertical="center" wrapText="1"/>
    </xf>
    <xf borderId="46" fillId="0" fontId="7" numFmtId="0" xfId="0" applyBorder="1" applyFont="1"/>
    <xf borderId="47" fillId="0" fontId="7" numFmtId="0" xfId="0" applyBorder="1" applyFont="1"/>
    <xf borderId="16" fillId="12" fontId="1" numFmtId="0" xfId="0" applyAlignment="1" applyBorder="1" applyFill="1" applyFont="1">
      <alignment horizontal="center" vertical="center"/>
    </xf>
    <xf borderId="48" fillId="0" fontId="7" numFmtId="0" xfId="0" applyBorder="1" applyFont="1"/>
    <xf borderId="49" fillId="0" fontId="7" numFmtId="0" xfId="0" applyBorder="1" applyFont="1"/>
    <xf borderId="50" fillId="0" fontId="6" numFmtId="0" xfId="0" applyAlignment="1" applyBorder="1" applyFont="1">
      <alignment horizontal="left" readingOrder="0" shrinkToFit="0" vertical="center" wrapText="1"/>
    </xf>
    <xf borderId="6" fillId="0" fontId="4" numFmtId="0" xfId="0" applyAlignment="1" applyBorder="1" applyFont="1">
      <alignment horizontal="center" readingOrder="0" shrinkToFit="0" vertical="center" wrapText="0"/>
    </xf>
    <xf borderId="6" fillId="0" fontId="6" numFmtId="0" xfId="0" applyAlignment="1" applyBorder="1" applyFont="1">
      <alignment horizontal="center" readingOrder="0" shrinkToFit="0" vertical="center" wrapText="1"/>
    </xf>
    <xf borderId="34" fillId="0" fontId="4" numFmtId="164" xfId="0" applyAlignment="1" applyBorder="1" applyFont="1" applyNumberFormat="1">
      <alignment horizontal="left" shrinkToFit="0" vertical="center" wrapText="0"/>
    </xf>
    <xf borderId="33" fillId="0" fontId="7" numFmtId="0" xfId="0" applyBorder="1" applyFont="1"/>
    <xf borderId="51" fillId="0" fontId="7" numFmtId="0" xfId="0" applyBorder="1" applyFont="1"/>
    <xf borderId="52" fillId="0" fontId="7" numFmtId="0" xfId="0" applyBorder="1" applyFont="1"/>
    <xf borderId="4" fillId="0" fontId="6" numFmtId="0" xfId="0" applyAlignment="1" applyBorder="1" applyFont="1">
      <alignment horizontal="left" readingOrder="0" shrinkToFit="0" vertical="center" wrapText="1"/>
    </xf>
    <xf borderId="6" fillId="0" fontId="19" numFmtId="49" xfId="0" applyAlignment="1" applyBorder="1" applyFont="1" applyNumberFormat="1">
      <alignment horizontal="center" shrinkToFit="0" vertical="center" wrapText="0"/>
    </xf>
    <xf borderId="6" fillId="0" fontId="19" numFmtId="49" xfId="0" applyAlignment="1" applyBorder="1" applyFont="1" applyNumberFormat="1">
      <alignment horizontal="center" readingOrder="0" shrinkToFit="0" vertical="center" wrapText="0"/>
    </xf>
    <xf borderId="6" fillId="0" fontId="4" numFmtId="171" xfId="0" applyAlignment="1" applyBorder="1" applyFont="1" applyNumberFormat="1">
      <alignment horizontal="center" readingOrder="0" shrinkToFit="0" vertical="center" wrapText="0"/>
    </xf>
    <xf borderId="1" fillId="0" fontId="6" numFmtId="0" xfId="0" applyAlignment="1" applyBorder="1" applyFont="1">
      <alignment horizontal="left" readingOrder="0" shrinkToFit="0" vertical="center" wrapText="1"/>
    </xf>
    <xf borderId="5" fillId="0" fontId="4" numFmtId="172" xfId="0" applyAlignment="1" applyBorder="1" applyFont="1" applyNumberFormat="1">
      <alignment horizontal="center" readingOrder="0" shrinkToFit="0" vertical="center" wrapText="0"/>
    </xf>
    <xf borderId="5" fillId="0" fontId="4" numFmtId="172" xfId="0" applyAlignment="1" applyBorder="1" applyFont="1" applyNumberFormat="1">
      <alignment horizontal="center" shrinkToFit="0" vertical="center" wrapText="0"/>
    </xf>
    <xf borderId="5" fillId="0" fontId="4" numFmtId="172" xfId="0" applyAlignment="1" applyBorder="1" applyFont="1" applyNumberFormat="1">
      <alignment horizontal="center" readingOrder="0" shrinkToFit="0" vertical="center" wrapText="0"/>
    </xf>
    <xf borderId="5" fillId="0" fontId="4" numFmtId="172" xfId="0" applyAlignment="1" applyBorder="1" applyFont="1" applyNumberFormat="1">
      <alignment horizontal="center" shrinkToFit="0" vertical="center" wrapText="0"/>
    </xf>
    <xf borderId="16" fillId="0" fontId="6" numFmtId="0" xfId="0" applyAlignment="1" applyBorder="1" applyFont="1">
      <alignment horizontal="center" readingOrder="0" vertical="center"/>
    </xf>
    <xf borderId="40" fillId="0" fontId="6" numFmtId="0" xfId="0" applyAlignment="1" applyBorder="1" applyFont="1">
      <alignment horizontal="left" readingOrder="0" vertical="center"/>
    </xf>
    <xf borderId="35" fillId="0" fontId="4" numFmtId="0" xfId="0" applyAlignment="1" applyBorder="1" applyFont="1">
      <alignment readingOrder="0" shrinkToFit="0" vertical="center" wrapText="1"/>
    </xf>
    <xf borderId="34" fillId="0" fontId="4" numFmtId="14" xfId="0" applyAlignment="1" applyBorder="1" applyFont="1" applyNumberForma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1" Type="http://schemas.openxmlformats.org/officeDocument/2006/relationships/image" Target="../media/image6.jpg"/><Relationship Id="rId10" Type="http://schemas.openxmlformats.org/officeDocument/2006/relationships/image" Target="../media/image13.jpg"/><Relationship Id="rId13" Type="http://schemas.openxmlformats.org/officeDocument/2006/relationships/image" Target="../media/image15.jpg"/><Relationship Id="rId12" Type="http://schemas.openxmlformats.org/officeDocument/2006/relationships/image" Target="../media/image5.jpg"/><Relationship Id="rId1" Type="http://schemas.openxmlformats.org/officeDocument/2006/relationships/image" Target="../media/image7.jpg"/><Relationship Id="rId2" Type="http://schemas.openxmlformats.org/officeDocument/2006/relationships/image" Target="../media/image12.jpg"/><Relationship Id="rId3" Type="http://schemas.openxmlformats.org/officeDocument/2006/relationships/image" Target="../media/image9.jpg"/><Relationship Id="rId4" Type="http://schemas.openxmlformats.org/officeDocument/2006/relationships/image" Target="../media/image8.jpg"/><Relationship Id="rId9" Type="http://schemas.openxmlformats.org/officeDocument/2006/relationships/image" Target="../media/image10.jpg"/><Relationship Id="rId15" Type="http://schemas.openxmlformats.org/officeDocument/2006/relationships/image" Target="../media/image2.jpg"/><Relationship Id="rId14" Type="http://schemas.openxmlformats.org/officeDocument/2006/relationships/image" Target="../media/image14.jpg"/><Relationship Id="rId5" Type="http://schemas.openxmlformats.org/officeDocument/2006/relationships/image" Target="../media/image3.jpg"/><Relationship Id="rId6" Type="http://schemas.openxmlformats.org/officeDocument/2006/relationships/image" Target="../media/image1.jpg"/><Relationship Id="rId7" Type="http://schemas.openxmlformats.org/officeDocument/2006/relationships/image" Target="../media/image4.jpg"/><Relationship Id="rId8" Type="http://schemas.openxmlformats.org/officeDocument/2006/relationships/image" Target="../media/image11.jpg"/></Relationships>
</file>

<file path=xl/drawings/_rels/drawing2.xml.rels><?xml version="1.0" encoding="UTF-8" standalone="yes"?><Relationships xmlns="http://schemas.openxmlformats.org/package/2006/relationships"><Relationship Id="rId11" Type="http://schemas.openxmlformats.org/officeDocument/2006/relationships/image" Target="../media/image6.jpg"/><Relationship Id="rId10" Type="http://schemas.openxmlformats.org/officeDocument/2006/relationships/image" Target="../media/image13.jpg"/><Relationship Id="rId13" Type="http://schemas.openxmlformats.org/officeDocument/2006/relationships/image" Target="../media/image15.jpg"/><Relationship Id="rId12" Type="http://schemas.openxmlformats.org/officeDocument/2006/relationships/image" Target="../media/image5.jpg"/><Relationship Id="rId1" Type="http://schemas.openxmlformats.org/officeDocument/2006/relationships/image" Target="../media/image7.jpg"/><Relationship Id="rId2" Type="http://schemas.openxmlformats.org/officeDocument/2006/relationships/image" Target="../media/image12.jpg"/><Relationship Id="rId3" Type="http://schemas.openxmlformats.org/officeDocument/2006/relationships/image" Target="../media/image9.jpg"/><Relationship Id="rId4" Type="http://schemas.openxmlformats.org/officeDocument/2006/relationships/image" Target="../media/image8.jpg"/><Relationship Id="rId9" Type="http://schemas.openxmlformats.org/officeDocument/2006/relationships/image" Target="../media/image10.jpg"/><Relationship Id="rId15" Type="http://schemas.openxmlformats.org/officeDocument/2006/relationships/image" Target="../media/image2.jpg"/><Relationship Id="rId14" Type="http://schemas.openxmlformats.org/officeDocument/2006/relationships/image" Target="../media/image14.jpg"/><Relationship Id="rId5" Type="http://schemas.openxmlformats.org/officeDocument/2006/relationships/image" Target="../media/image3.jpg"/><Relationship Id="rId6" Type="http://schemas.openxmlformats.org/officeDocument/2006/relationships/image" Target="../media/image1.jpg"/><Relationship Id="rId7" Type="http://schemas.openxmlformats.org/officeDocument/2006/relationships/image" Target="../media/image4.jpg"/><Relationship Id="rId8" Type="http://schemas.openxmlformats.org/officeDocument/2006/relationships/image" Target="../media/image1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28675"/>
    <xdr:pic>
      <xdr:nvPicPr>
        <xdr:cNvPr id="0" name="image7.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28675"/>
    <xdr:pic>
      <xdr:nvPicPr>
        <xdr:cNvPr id="0" name="image12.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28675"/>
    <xdr:pic>
      <xdr:nvPicPr>
        <xdr:cNvPr id="0" name="image9.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28675"/>
    <xdr:pic>
      <xdr:nvPicPr>
        <xdr:cNvPr id="0" name="image8.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28675"/>
    <xdr:pic>
      <xdr:nvPicPr>
        <xdr:cNvPr id="0" name="image3.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28675"/>
    <xdr:pic>
      <xdr:nvPicPr>
        <xdr:cNvPr id="0" name="image1.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5</xdr:row>
      <xdr:rowOff>0</xdr:rowOff>
    </xdr:from>
    <xdr:ext cx="1247775" cy="828675"/>
    <xdr:pic>
      <xdr:nvPicPr>
        <xdr:cNvPr id="0" name="image4.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5</xdr:row>
      <xdr:rowOff>0</xdr:rowOff>
    </xdr:from>
    <xdr:ext cx="1247775" cy="828675"/>
    <xdr:pic>
      <xdr:nvPicPr>
        <xdr:cNvPr id="0" name="image4.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5</xdr:row>
      <xdr:rowOff>0</xdr:rowOff>
    </xdr:from>
    <xdr:ext cx="1247775" cy="828675"/>
    <xdr:pic>
      <xdr:nvPicPr>
        <xdr:cNvPr id="0" name="image11.jp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0</xdr:colOff>
      <xdr:row>5</xdr:row>
      <xdr:rowOff>0</xdr:rowOff>
    </xdr:from>
    <xdr:ext cx="1247775" cy="828675"/>
    <xdr:pic>
      <xdr:nvPicPr>
        <xdr:cNvPr id="0" name="image10.jpg"/>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0</xdr:colOff>
      <xdr:row>5</xdr:row>
      <xdr:rowOff>0</xdr:rowOff>
    </xdr:from>
    <xdr:ext cx="1247775" cy="828675"/>
    <xdr:pic>
      <xdr:nvPicPr>
        <xdr:cNvPr id="0" name="image13.jpg"/>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0</xdr:colOff>
      <xdr:row>5</xdr:row>
      <xdr:rowOff>0</xdr:rowOff>
    </xdr:from>
    <xdr:ext cx="1247775" cy="828675"/>
    <xdr:pic>
      <xdr:nvPicPr>
        <xdr:cNvPr id="0" name="image6.jpg"/>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0</xdr:colOff>
      <xdr:row>7</xdr:row>
      <xdr:rowOff>0</xdr:rowOff>
    </xdr:from>
    <xdr:ext cx="1247775" cy="828675"/>
    <xdr:pic>
      <xdr:nvPicPr>
        <xdr:cNvPr id="0" name="image5.jpg"/>
        <xdr:cNvPicPr preferRelativeResize="0"/>
      </xdr:nvPicPr>
      <xdr:blipFill>
        <a:blip cstate="print" r:embed="rId12"/>
        <a:stretch>
          <a:fillRect/>
        </a:stretch>
      </xdr:blipFill>
      <xdr:spPr>
        <a:prstGeom prst="rect">
          <a:avLst/>
        </a:prstGeom>
        <a:noFill/>
      </xdr:spPr>
    </xdr:pic>
    <xdr:clientData fLocksWithSheet="0"/>
  </xdr:oneCellAnchor>
  <xdr:oneCellAnchor>
    <xdr:from>
      <xdr:col>2</xdr:col>
      <xdr:colOff>0</xdr:colOff>
      <xdr:row>7</xdr:row>
      <xdr:rowOff>0</xdr:rowOff>
    </xdr:from>
    <xdr:ext cx="1247775" cy="828675"/>
    <xdr:pic>
      <xdr:nvPicPr>
        <xdr:cNvPr id="0" name="image5.jpg"/>
        <xdr:cNvPicPr preferRelativeResize="0"/>
      </xdr:nvPicPr>
      <xdr:blipFill>
        <a:blip cstate="print" r:embed="rId12"/>
        <a:stretch>
          <a:fillRect/>
        </a:stretch>
      </xdr:blipFill>
      <xdr:spPr>
        <a:prstGeom prst="rect">
          <a:avLst/>
        </a:prstGeom>
        <a:noFill/>
      </xdr:spPr>
    </xdr:pic>
    <xdr:clientData fLocksWithSheet="0"/>
  </xdr:oneCellAnchor>
  <xdr:oneCellAnchor>
    <xdr:from>
      <xdr:col>3</xdr:col>
      <xdr:colOff>0</xdr:colOff>
      <xdr:row>7</xdr:row>
      <xdr:rowOff>0</xdr:rowOff>
    </xdr:from>
    <xdr:ext cx="1247775" cy="828675"/>
    <xdr:pic>
      <xdr:nvPicPr>
        <xdr:cNvPr id="0" name="image5.jpg"/>
        <xdr:cNvPicPr preferRelativeResize="0"/>
      </xdr:nvPicPr>
      <xdr:blipFill>
        <a:blip cstate="print" r:embed="rId12"/>
        <a:stretch>
          <a:fillRect/>
        </a:stretch>
      </xdr:blipFill>
      <xdr:spPr>
        <a:prstGeom prst="rect">
          <a:avLst/>
        </a:prstGeom>
        <a:noFill/>
      </xdr:spPr>
    </xdr:pic>
    <xdr:clientData fLocksWithSheet="0"/>
  </xdr:oneCellAnchor>
  <xdr:oneCellAnchor>
    <xdr:from>
      <xdr:col>4</xdr:col>
      <xdr:colOff>0</xdr:colOff>
      <xdr:row>7</xdr:row>
      <xdr:rowOff>0</xdr:rowOff>
    </xdr:from>
    <xdr:ext cx="1247775" cy="828675"/>
    <xdr:pic>
      <xdr:nvPicPr>
        <xdr:cNvPr id="0" name="image15.jpg"/>
        <xdr:cNvPicPr preferRelativeResize="0"/>
      </xdr:nvPicPr>
      <xdr:blipFill>
        <a:blip cstate="print" r:embed="rId13"/>
        <a:stretch>
          <a:fillRect/>
        </a:stretch>
      </xdr:blipFill>
      <xdr:spPr>
        <a:prstGeom prst="rect">
          <a:avLst/>
        </a:prstGeom>
        <a:noFill/>
      </xdr:spPr>
    </xdr:pic>
    <xdr:clientData fLocksWithSheet="0"/>
  </xdr:oneCellAnchor>
  <xdr:oneCellAnchor>
    <xdr:from>
      <xdr:col>5</xdr:col>
      <xdr:colOff>0</xdr:colOff>
      <xdr:row>7</xdr:row>
      <xdr:rowOff>0</xdr:rowOff>
    </xdr:from>
    <xdr:ext cx="1247775" cy="828675"/>
    <xdr:pic>
      <xdr:nvPicPr>
        <xdr:cNvPr id="0" name="image14.jpg"/>
        <xdr:cNvPicPr preferRelativeResize="0"/>
      </xdr:nvPicPr>
      <xdr:blipFill>
        <a:blip cstate="print" r:embed="rId14"/>
        <a:stretch>
          <a:fillRect/>
        </a:stretch>
      </xdr:blipFill>
      <xdr:spPr>
        <a:prstGeom prst="rect">
          <a:avLst/>
        </a:prstGeom>
        <a:noFill/>
      </xdr:spPr>
    </xdr:pic>
    <xdr:clientData fLocksWithSheet="0"/>
  </xdr:oneCellAnchor>
  <xdr:oneCellAnchor>
    <xdr:from>
      <xdr:col>6</xdr:col>
      <xdr:colOff>0</xdr:colOff>
      <xdr:row>7</xdr:row>
      <xdr:rowOff>0</xdr:rowOff>
    </xdr:from>
    <xdr:ext cx="1247775" cy="828675"/>
    <xdr:pic>
      <xdr:nvPicPr>
        <xdr:cNvPr id="0" name="image2.jpg"/>
        <xdr:cNvPicPr preferRelativeResize="0"/>
      </xdr:nvPicPr>
      <xdr:blipFill>
        <a:blip cstate="print" r:embed="rId15"/>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28675"/>
    <xdr:pic>
      <xdr:nvPicPr>
        <xdr:cNvPr id="0" name="image7.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28675"/>
    <xdr:pic>
      <xdr:nvPicPr>
        <xdr:cNvPr id="0" name="image12.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28675"/>
    <xdr:pic>
      <xdr:nvPicPr>
        <xdr:cNvPr id="0" name="image9.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28675"/>
    <xdr:pic>
      <xdr:nvPicPr>
        <xdr:cNvPr id="0" name="image8.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28675"/>
    <xdr:pic>
      <xdr:nvPicPr>
        <xdr:cNvPr id="0" name="image3.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28675"/>
    <xdr:pic>
      <xdr:nvPicPr>
        <xdr:cNvPr id="0" name="image1.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5</xdr:row>
      <xdr:rowOff>0</xdr:rowOff>
    </xdr:from>
    <xdr:ext cx="1247775" cy="828675"/>
    <xdr:pic>
      <xdr:nvPicPr>
        <xdr:cNvPr id="0" name="image4.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5</xdr:row>
      <xdr:rowOff>0</xdr:rowOff>
    </xdr:from>
    <xdr:ext cx="1247775" cy="828675"/>
    <xdr:pic>
      <xdr:nvPicPr>
        <xdr:cNvPr id="0" name="image4.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5</xdr:row>
      <xdr:rowOff>0</xdr:rowOff>
    </xdr:from>
    <xdr:ext cx="1247775" cy="828675"/>
    <xdr:pic>
      <xdr:nvPicPr>
        <xdr:cNvPr id="0" name="image11.jp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0</xdr:colOff>
      <xdr:row>5</xdr:row>
      <xdr:rowOff>0</xdr:rowOff>
    </xdr:from>
    <xdr:ext cx="1247775" cy="828675"/>
    <xdr:pic>
      <xdr:nvPicPr>
        <xdr:cNvPr id="0" name="image10.jpg"/>
        <xdr:cNvPicPr preferRelativeResize="0"/>
      </xdr:nvPicPr>
      <xdr:blipFill>
        <a:blip cstate="print" r:embed="rId9"/>
        <a:stretch>
          <a:fillRect/>
        </a:stretch>
      </xdr:blipFill>
      <xdr:spPr>
        <a:prstGeom prst="rect">
          <a:avLst/>
        </a:prstGeom>
        <a:noFill/>
      </xdr:spPr>
    </xdr:pic>
    <xdr:clientData fLocksWithSheet="0"/>
  </xdr:oneCellAnchor>
  <xdr:oneCellAnchor>
    <xdr:from>
      <xdr:col>5</xdr:col>
      <xdr:colOff>0</xdr:colOff>
      <xdr:row>5</xdr:row>
      <xdr:rowOff>0</xdr:rowOff>
    </xdr:from>
    <xdr:ext cx="1247775" cy="828675"/>
    <xdr:pic>
      <xdr:nvPicPr>
        <xdr:cNvPr id="0" name="image13.jpg"/>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0</xdr:colOff>
      <xdr:row>5</xdr:row>
      <xdr:rowOff>0</xdr:rowOff>
    </xdr:from>
    <xdr:ext cx="1247775" cy="828675"/>
    <xdr:pic>
      <xdr:nvPicPr>
        <xdr:cNvPr id="0" name="image6.jpg"/>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0</xdr:colOff>
      <xdr:row>7</xdr:row>
      <xdr:rowOff>0</xdr:rowOff>
    </xdr:from>
    <xdr:ext cx="1247775" cy="828675"/>
    <xdr:pic>
      <xdr:nvPicPr>
        <xdr:cNvPr id="0" name="image5.jpg"/>
        <xdr:cNvPicPr preferRelativeResize="0"/>
      </xdr:nvPicPr>
      <xdr:blipFill>
        <a:blip cstate="print" r:embed="rId12"/>
        <a:stretch>
          <a:fillRect/>
        </a:stretch>
      </xdr:blipFill>
      <xdr:spPr>
        <a:prstGeom prst="rect">
          <a:avLst/>
        </a:prstGeom>
        <a:noFill/>
      </xdr:spPr>
    </xdr:pic>
    <xdr:clientData fLocksWithSheet="0"/>
  </xdr:oneCellAnchor>
  <xdr:oneCellAnchor>
    <xdr:from>
      <xdr:col>2</xdr:col>
      <xdr:colOff>0</xdr:colOff>
      <xdr:row>7</xdr:row>
      <xdr:rowOff>0</xdr:rowOff>
    </xdr:from>
    <xdr:ext cx="1247775" cy="828675"/>
    <xdr:pic>
      <xdr:nvPicPr>
        <xdr:cNvPr id="0" name="image5.jpg"/>
        <xdr:cNvPicPr preferRelativeResize="0"/>
      </xdr:nvPicPr>
      <xdr:blipFill>
        <a:blip cstate="print" r:embed="rId12"/>
        <a:stretch>
          <a:fillRect/>
        </a:stretch>
      </xdr:blipFill>
      <xdr:spPr>
        <a:prstGeom prst="rect">
          <a:avLst/>
        </a:prstGeom>
        <a:noFill/>
      </xdr:spPr>
    </xdr:pic>
    <xdr:clientData fLocksWithSheet="0"/>
  </xdr:oneCellAnchor>
  <xdr:oneCellAnchor>
    <xdr:from>
      <xdr:col>3</xdr:col>
      <xdr:colOff>0</xdr:colOff>
      <xdr:row>7</xdr:row>
      <xdr:rowOff>0</xdr:rowOff>
    </xdr:from>
    <xdr:ext cx="1247775" cy="828675"/>
    <xdr:pic>
      <xdr:nvPicPr>
        <xdr:cNvPr id="0" name="image5.jpg"/>
        <xdr:cNvPicPr preferRelativeResize="0"/>
      </xdr:nvPicPr>
      <xdr:blipFill>
        <a:blip cstate="print" r:embed="rId12"/>
        <a:stretch>
          <a:fillRect/>
        </a:stretch>
      </xdr:blipFill>
      <xdr:spPr>
        <a:prstGeom prst="rect">
          <a:avLst/>
        </a:prstGeom>
        <a:noFill/>
      </xdr:spPr>
    </xdr:pic>
    <xdr:clientData fLocksWithSheet="0"/>
  </xdr:oneCellAnchor>
  <xdr:oneCellAnchor>
    <xdr:from>
      <xdr:col>4</xdr:col>
      <xdr:colOff>0</xdr:colOff>
      <xdr:row>7</xdr:row>
      <xdr:rowOff>0</xdr:rowOff>
    </xdr:from>
    <xdr:ext cx="1247775" cy="828675"/>
    <xdr:pic>
      <xdr:nvPicPr>
        <xdr:cNvPr id="0" name="image15.jpg"/>
        <xdr:cNvPicPr preferRelativeResize="0"/>
      </xdr:nvPicPr>
      <xdr:blipFill>
        <a:blip cstate="print" r:embed="rId13"/>
        <a:stretch>
          <a:fillRect/>
        </a:stretch>
      </xdr:blipFill>
      <xdr:spPr>
        <a:prstGeom prst="rect">
          <a:avLst/>
        </a:prstGeom>
        <a:noFill/>
      </xdr:spPr>
    </xdr:pic>
    <xdr:clientData fLocksWithSheet="0"/>
  </xdr:oneCellAnchor>
  <xdr:oneCellAnchor>
    <xdr:from>
      <xdr:col>5</xdr:col>
      <xdr:colOff>0</xdr:colOff>
      <xdr:row>7</xdr:row>
      <xdr:rowOff>0</xdr:rowOff>
    </xdr:from>
    <xdr:ext cx="1247775" cy="828675"/>
    <xdr:pic>
      <xdr:nvPicPr>
        <xdr:cNvPr id="0" name="image14.jpg"/>
        <xdr:cNvPicPr preferRelativeResize="0"/>
      </xdr:nvPicPr>
      <xdr:blipFill>
        <a:blip cstate="print" r:embed="rId14"/>
        <a:stretch>
          <a:fillRect/>
        </a:stretch>
      </xdr:blipFill>
      <xdr:spPr>
        <a:prstGeom prst="rect">
          <a:avLst/>
        </a:prstGeom>
        <a:noFill/>
      </xdr:spPr>
    </xdr:pic>
    <xdr:clientData fLocksWithSheet="0"/>
  </xdr:oneCellAnchor>
  <xdr:oneCellAnchor>
    <xdr:from>
      <xdr:col>6</xdr:col>
      <xdr:colOff>0</xdr:colOff>
      <xdr:row>7</xdr:row>
      <xdr:rowOff>0</xdr:rowOff>
    </xdr:from>
    <xdr:ext cx="1247775" cy="828675"/>
    <xdr:pic>
      <xdr:nvPicPr>
        <xdr:cNvPr id="0" name="image2.jpg"/>
        <xdr:cNvPicPr preferRelativeResize="0"/>
      </xdr:nvPicPr>
      <xdr:blipFill>
        <a:blip cstate="print" r:embed="rId15"/>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2" t="str">
        <f>IFERROR(__xludf.DUMMYFUNCTION("IMPORTRANGE(""https://docs.google.com/spreadsheets/d/1vsTcEcugRZXGU84Ng3dXvNCAOD3CAaUTEbnnM7tyUJg/edit?usp=sharing"",""施設概要!A1"")"),"施設概要")</f>
        <v>施設概要</v>
      </c>
    </row>
    <row r="2" ht="22.5" customHeight="1">
      <c r="A2" s="5" t="str">
        <f>IFERROR(__xludf.DUMMYFUNCTION("IMPORTRANGE(""https://docs.google.com/spreadsheets/d/1vsTcEcugRZXGU84Ng3dXvNCAOD3CAaUTEbnnM7tyUJg/edit?usp=sharing"",""施設概要!A2"")"),"所在地")</f>
        <v>所在地</v>
      </c>
      <c r="B2" s="10" t="s">
        <v>1</v>
      </c>
      <c r="C2" s="13" t="s">
        <v>8</v>
      </c>
    </row>
    <row r="3" ht="22.5" customHeight="1">
      <c r="A3" s="5" t="str">
        <f>IFERROR(__xludf.DUMMYFUNCTION("IMPORTRANGE(""https://docs.google.com/spreadsheets/d/1vsTcEcugRZXGU84Ng3dXvNCAOD3CAaUTEbnnM7tyUJg/edit?usp=sharing"",""施設概要!A3"")"),"給食部門名")</f>
        <v>給食部門名</v>
      </c>
      <c r="B3" s="10" t="s">
        <v>17</v>
      </c>
      <c r="C3" s="17"/>
    </row>
    <row r="4" ht="22.5" customHeight="1">
      <c r="A4" s="5" t="str">
        <f>IFERROR(__xludf.DUMMYFUNCTION("IMPORTRANGE(""https://docs.google.com/spreadsheets/d/1vsTcEcugRZXGU84Ng3dXvNCAOD3CAaUTEbnnM7tyUJg/edit?usp=sharing"",""施設概要!A4"")"),"電話")</f>
        <v>電話</v>
      </c>
      <c r="B4" s="10" t="s">
        <v>23</v>
      </c>
      <c r="C4" s="17"/>
    </row>
    <row r="5" ht="22.5" customHeight="1">
      <c r="A5" s="5" t="str">
        <f>IFERROR(__xludf.DUMMYFUNCTION("IMPORTRANGE(""https://docs.google.com/spreadsheets/d/1vsTcEcugRZXGU84Ng3dXvNCAOD3CAaUTEbnnM7tyUJg/edit?usp=sharing"",""施設概要!A5"")"),"FAX")</f>
        <v>FAX</v>
      </c>
      <c r="B5" s="10" t="s">
        <v>24</v>
      </c>
      <c r="C5" s="17"/>
    </row>
    <row r="6" ht="22.5" customHeight="1">
      <c r="A6" s="22" t="str">
        <f>IFERROR(__xludf.DUMMYFUNCTION("IMPORTRANGE(""https://docs.google.com/spreadsheets/d/1vsTcEcugRZXGU84Ng3dXvNCAOD3CAaUTEbnnM7tyUJg/edit?usp=sharing"",""施設概要!A6"")"),"更新日")</f>
        <v>更新日</v>
      </c>
      <c r="B6" s="24">
        <v>45775.74293760417</v>
      </c>
      <c r="C6" s="26"/>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95" t="str">
        <f>IFERROR(__xludf.DUMMYFUNCTION("IMPORTRANGE(""https://docs.google.com/spreadsheets/d/1vsTcEcugRZXGU84Ng3dXvNCAOD3CAaUTEbnnM7tyUJg/edit?usp=sharing"",""おかず形態一覧表!A1"")"),"1. おかず形態一覧表")</f>
        <v>1. おかず形態一覧表</v>
      </c>
      <c r="B1" s="92"/>
      <c r="C1" s="92"/>
      <c r="D1" s="92"/>
      <c r="E1" s="92"/>
      <c r="F1" s="92"/>
      <c r="G1" s="92"/>
      <c r="H1" s="92"/>
    </row>
    <row r="2" ht="22.5" customHeight="1">
      <c r="A2" s="12" t="str">
        <f>IFERROR(__xludf.DUMMYFUNCTION("IMPORTRANGE(""https://docs.google.com/spreadsheets/d/1vsTcEcugRZXGU84Ng3dXvNCAOD3CAaUTEbnnM7tyUJg/edit?usp=sharing"",""おかず形態一覧表!A2"")"),"食種名称")</f>
        <v>食種名称</v>
      </c>
      <c r="B2" s="16" t="s">
        <v>10</v>
      </c>
      <c r="C2" s="16" t="s">
        <v>18</v>
      </c>
      <c r="D2" s="16" t="s">
        <v>19</v>
      </c>
      <c r="E2" s="16" t="s">
        <v>20</v>
      </c>
      <c r="F2" s="16" t="s">
        <v>21</v>
      </c>
      <c r="G2" s="16" t="s">
        <v>22</v>
      </c>
      <c r="H2" s="16"/>
    </row>
    <row r="3" ht="18.75" customHeight="1">
      <c r="A3" s="19" t="str">
        <f>IFERROR(__xludf.DUMMYFUNCTION("IMPORTRANGE(""https://docs.google.com/spreadsheets/d/1vsTcEcugRZXGU84Ng3dXvNCAOD3CAaUTEbnnM7tyUJg/edit?usp=sharing"",""おかず形態一覧表!A3"")"),"肉のおかず")</f>
        <v>肉のおかず</v>
      </c>
      <c r="B3" s="21" t="s">
        <v>25</v>
      </c>
      <c r="C3" s="21" t="s">
        <v>25</v>
      </c>
      <c r="D3" s="21" t="s">
        <v>25</v>
      </c>
      <c r="E3" s="21" t="s">
        <v>25</v>
      </c>
      <c r="F3" s="21" t="s">
        <v>25</v>
      </c>
      <c r="G3" s="21" t="s">
        <v>25</v>
      </c>
      <c r="H3" s="21"/>
    </row>
    <row r="4" ht="67.5" customHeight="1">
      <c r="A4" s="27" t="str">
        <f>IFERROR(__xludf.DUMMYFUNCTION("IMPORTRANGE(""https://docs.google.com/spreadsheets/d/1vsTcEcugRZXGU84Ng3dXvNCAOD3CAaUTEbnnM7tyUJg/edit?usp=sharing"",""おかず形態一覧表!A4"")"),"画像")</f>
        <v>画像</v>
      </c>
      <c r="B4" s="31"/>
      <c r="C4" s="31"/>
      <c r="D4" s="31"/>
      <c r="E4" s="31"/>
      <c r="F4" s="31"/>
      <c r="G4" s="31"/>
      <c r="H4" s="31"/>
    </row>
    <row r="5" ht="18.75" customHeight="1">
      <c r="A5" s="19" t="str">
        <f>IFERROR(__xludf.DUMMYFUNCTION("IMPORTRANGE(""https://docs.google.com/spreadsheets/d/1vsTcEcugRZXGU84Ng3dXvNCAOD3CAaUTEbnnM7tyUJg/edit?usp=sharing"",""おかず形態一覧表!A5"")"),"魚のおかず")</f>
        <v>魚のおかず</v>
      </c>
      <c r="B5" s="21" t="s">
        <v>29</v>
      </c>
      <c r="C5" s="21" t="s">
        <v>29</v>
      </c>
      <c r="D5" s="21" t="s">
        <v>29</v>
      </c>
      <c r="E5" s="21" t="s">
        <v>29</v>
      </c>
      <c r="F5" s="21" t="s">
        <v>29</v>
      </c>
      <c r="G5" s="21" t="s">
        <v>29</v>
      </c>
      <c r="H5" s="21"/>
    </row>
    <row r="6" ht="67.5" customHeight="1">
      <c r="A6" s="27" t="str">
        <f>IFERROR(__xludf.DUMMYFUNCTION("IMPORTRANGE(""https://docs.google.com/spreadsheets/d/1vsTcEcugRZXGU84Ng3dXvNCAOD3CAaUTEbnnM7tyUJg/edit?usp=sharing"",""おかず形態一覧表!A6"")"),"画像")</f>
        <v>画像</v>
      </c>
      <c r="B6" s="40"/>
      <c r="C6" s="31"/>
      <c r="D6" s="31"/>
      <c r="E6" s="31"/>
      <c r="F6" s="31"/>
      <c r="G6" s="31"/>
      <c r="H6" s="31"/>
    </row>
    <row r="7" ht="18.75" customHeight="1">
      <c r="A7" s="19" t="str">
        <f>IFERROR(__xludf.DUMMYFUNCTION("IMPORTRANGE(""https://docs.google.com/spreadsheets/d/1vsTcEcugRZXGU84Ng3dXvNCAOD3CAaUTEbnnM7tyUJg/edit?usp=sharing"",""おかず形態一覧表!A7"")"),"野菜のおかず")</f>
        <v>野菜のおかず</v>
      </c>
      <c r="B7" s="21" t="s">
        <v>31</v>
      </c>
      <c r="C7" s="21" t="s">
        <v>31</v>
      </c>
      <c r="D7" s="21" t="s">
        <v>31</v>
      </c>
      <c r="E7" s="21" t="s">
        <v>31</v>
      </c>
      <c r="F7" s="21" t="s">
        <v>31</v>
      </c>
      <c r="G7" s="21" t="s">
        <v>31</v>
      </c>
      <c r="H7" s="21"/>
    </row>
    <row r="8" ht="67.5" customHeight="1">
      <c r="A8" s="41" t="str">
        <f>IFERROR(__xludf.DUMMYFUNCTION("IMPORTRANGE(""https://docs.google.com/spreadsheets/d/1vsTcEcugRZXGU84Ng3dXvNCAOD3CAaUTEbnnM7tyUJg/edit?usp=sharing"",""おかず形態一覧表!A8"")"),"画像")</f>
        <v>画像</v>
      </c>
      <c r="B8" s="42"/>
      <c r="C8" s="43"/>
      <c r="D8" s="43"/>
      <c r="E8" s="43"/>
      <c r="F8" s="43"/>
      <c r="G8" s="43"/>
      <c r="H8" s="43"/>
    </row>
    <row r="9" ht="112.5" customHeight="1">
      <c r="A9" s="41" t="str">
        <f>IFERROR(__xludf.DUMMYFUNCTION("IMPORTRANGE(""https://docs.google.com/spreadsheets/d/1vsTcEcugRZXGU84Ng3dXvNCAOD3CAaUTEbnnM7tyUJg/edit?usp=sharing"",""おかず形態一覧表!A9"")"),"内容")</f>
        <v>内容</v>
      </c>
      <c r="B9" s="44" t="s">
        <v>32</v>
      </c>
      <c r="C9" s="44" t="s">
        <v>33</v>
      </c>
      <c r="D9" s="44" t="s">
        <v>34</v>
      </c>
      <c r="E9" s="44" t="s">
        <v>35</v>
      </c>
      <c r="F9" s="44" t="s">
        <v>36</v>
      </c>
      <c r="G9" s="44" t="s">
        <v>37</v>
      </c>
      <c r="H9" s="44"/>
    </row>
    <row r="10" ht="45.0" customHeight="1">
      <c r="A10" s="46" t="str">
        <f>IFERROR(__xludf.DUMMYFUNCTION("IMPORTRANGE(""https://docs.google.com/spreadsheets/d/1vsTcEcugRZXGU84Ng3dXvNCAOD3CAaUTEbnnM7tyUJg/edit?usp=sharing"",""おかず形態一覧表!A10"")"),"大きさ・形状")</f>
        <v>大きさ・形状</v>
      </c>
      <c r="B10" s="48" t="s">
        <v>38</v>
      </c>
      <c r="C10" s="48" t="s">
        <v>38</v>
      </c>
      <c r="D10" s="48" t="s">
        <v>40</v>
      </c>
      <c r="E10" s="48" t="s">
        <v>41</v>
      </c>
      <c r="F10" s="48" t="s">
        <v>42</v>
      </c>
      <c r="G10" s="48" t="s">
        <v>43</v>
      </c>
      <c r="H10" s="48"/>
    </row>
    <row r="11" ht="45.0" customHeight="1">
      <c r="A11" s="46" t="str">
        <f>IFERROR(__xludf.DUMMYFUNCTION("IMPORTRANGE(""https://docs.google.com/spreadsheets/d/1vsTcEcugRZXGU84Ng3dXvNCAOD3CAaUTEbnnM7tyUJg/edit?usp=sharing"",""おかず形態一覧表!A11"")"),"咀嚼の必要性")</f>
        <v>咀嚼の必要性</v>
      </c>
      <c r="B11" s="57"/>
      <c r="C11" s="48"/>
      <c r="D11" s="48"/>
      <c r="E11" s="48"/>
      <c r="F11" s="48" t="s">
        <v>48</v>
      </c>
      <c r="G11" s="48" t="s">
        <v>49</v>
      </c>
      <c r="H11" s="48"/>
    </row>
    <row r="12" ht="22.5" customHeight="1">
      <c r="A12" s="46" t="str">
        <f>IFERROR(__xludf.DUMMYFUNCTION("IMPORTRANGE(""https://docs.google.com/spreadsheets/d/1vsTcEcugRZXGU84Ng3dXvNCAOD3CAaUTEbnnM7tyUJg/edit?usp=sharing"",""おかず形態一覧表!A12"")"),"学会分類2021")</f>
        <v>学会分類2021</v>
      </c>
      <c r="B12" s="113"/>
      <c r="C12" s="114"/>
      <c r="D12" s="114"/>
      <c r="E12" s="114"/>
      <c r="F12" s="114">
        <v>4.0</v>
      </c>
      <c r="G12" s="114" t="s">
        <v>51</v>
      </c>
      <c r="H12" s="115"/>
    </row>
    <row r="13" ht="22.5" customHeight="1">
      <c r="A13" s="71" t="str">
        <f>IFERROR(__xludf.DUMMYFUNCTION("IMPORTRANGE(""https://docs.google.com/spreadsheets/d/1vsTcEcugRZXGU84Ng3dXvNCAOD3CAaUTEbnnM7tyUJg/edit?usp=sharing"",""おかず形態一覧表!A13"")"),"栄養量目安")</f>
        <v>栄養量目安</v>
      </c>
      <c r="B13" s="72" t="s">
        <v>52</v>
      </c>
      <c r="C13" s="72" t="s">
        <v>52</v>
      </c>
      <c r="D13" s="72" t="s">
        <v>52</v>
      </c>
      <c r="E13" s="72" t="s">
        <v>52</v>
      </c>
      <c r="F13" s="72" t="s">
        <v>53</v>
      </c>
      <c r="G13" s="72" t="s">
        <v>54</v>
      </c>
      <c r="H13" s="72"/>
    </row>
    <row r="14" ht="22.5" customHeight="1">
      <c r="A14" s="117" t="s">
        <v>64</v>
      </c>
      <c r="B14" s="119">
        <v>1400.0</v>
      </c>
      <c r="C14" s="119">
        <v>1400.0</v>
      </c>
      <c r="D14" s="119">
        <v>1400.0</v>
      </c>
      <c r="E14" s="119">
        <v>1400.0</v>
      </c>
      <c r="F14" s="119">
        <v>1300.0</v>
      </c>
      <c r="G14" s="119">
        <v>1200.0</v>
      </c>
      <c r="H14" s="119"/>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1" t="str">
        <f>IFERROR(__xludf.DUMMYFUNCTION("IMPORTRANGE(""https://docs.google.com/spreadsheets/d/1vsTcEcugRZXGU84Ng3dXvNCAOD3CAaUTEbnnM7tyUJg/edit?usp=sharing"",""主食一覧!A1"")"),"2. 主食一覧")</f>
        <v>2. 主食一覧</v>
      </c>
      <c r="B1" s="92"/>
      <c r="C1" s="92"/>
      <c r="D1" s="92"/>
      <c r="E1" s="92"/>
      <c r="F1" s="92"/>
      <c r="G1" s="92"/>
      <c r="H1" s="92"/>
    </row>
    <row r="2" ht="22.5" customHeight="1">
      <c r="A2" s="4" t="str">
        <f>IFERROR(__xludf.DUMMYFUNCTION("IMPORTRANGE(""https://docs.google.com/spreadsheets/d/1vsTcEcugRZXGU84Ng3dXvNCAOD3CAaUTEbnnM7tyUJg/edit?usp=sharing"",""主食一覧!A2"")"),"主食名称")</f>
        <v>主食名称</v>
      </c>
      <c r="B2" s="7" t="s">
        <v>0</v>
      </c>
      <c r="C2" s="7" t="s">
        <v>2</v>
      </c>
      <c r="D2" s="7" t="s">
        <v>3</v>
      </c>
      <c r="E2" s="7" t="s">
        <v>4</v>
      </c>
      <c r="F2" s="7" t="s">
        <v>5</v>
      </c>
      <c r="G2" s="7" t="s">
        <v>6</v>
      </c>
      <c r="H2" s="7" t="s">
        <v>7</v>
      </c>
    </row>
    <row r="3" ht="67.5" customHeight="1">
      <c r="A3" s="4" t="str">
        <f>IFERROR(__xludf.DUMMYFUNCTION("IMPORTRANGE(""https://docs.google.com/spreadsheets/d/1vsTcEcugRZXGU84Ng3dXvNCAOD3CAaUTEbnnM7tyUJg/edit?usp=sharing"",""主食一覧!A3"")"),"画像")</f>
        <v>画像</v>
      </c>
      <c r="B3" s="9"/>
      <c r="C3" s="9"/>
      <c r="D3" s="9"/>
      <c r="E3" s="9"/>
      <c r="F3" s="9"/>
      <c r="G3" s="9"/>
      <c r="H3" s="9"/>
    </row>
    <row r="4" ht="45.0" customHeight="1">
      <c r="A4" s="4" t="str">
        <f>IFERROR(__xludf.DUMMYFUNCTION("IMPORTRANGE(""https://docs.google.com/spreadsheets/d/1vsTcEcugRZXGU84Ng3dXvNCAOD3CAaUTEbnnM7tyUJg/edit?usp=sharing"",""主食一覧!A4"")"),"内容")</f>
        <v>内容</v>
      </c>
      <c r="B4" s="14" t="s">
        <v>9</v>
      </c>
      <c r="C4" s="14" t="s">
        <v>11</v>
      </c>
      <c r="D4" s="14" t="s">
        <v>12</v>
      </c>
      <c r="E4" s="14" t="s">
        <v>13</v>
      </c>
      <c r="F4" s="14" t="s">
        <v>14</v>
      </c>
      <c r="G4" s="14" t="s">
        <v>15</v>
      </c>
      <c r="H4" s="14" t="s">
        <v>16</v>
      </c>
    </row>
    <row r="5" ht="22.5" customHeight="1">
      <c r="A5" s="4" t="str">
        <f>IFERROR(__xludf.DUMMYFUNCTION("IMPORTRANGE(""https://docs.google.com/spreadsheets/d/1vsTcEcugRZXGU84Ng3dXvNCAOD3CAaUTEbnnM7tyUJg/edit?usp=sharing"",""主食一覧!A5"")"),"学会分類2021")</f>
        <v>学会分類2021</v>
      </c>
      <c r="B5" s="121"/>
      <c r="C5" s="121"/>
      <c r="D5" s="121"/>
      <c r="E5" s="121"/>
      <c r="F5" s="121"/>
      <c r="G5" s="121"/>
      <c r="H5" s="121"/>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6" t="str">
        <f>IFERROR(__xludf.DUMMYFUNCTION("IMPORTRANGE(""https://docs.google.com/spreadsheets/d/1vsTcEcugRZXGU84Ng3dXvNCAOD3CAaUTEbnnM7tyUJg/edit?usp=sharing"",""水分とろみの基準・水分ゼリー!A1"")"),"3-1. 水分とろみの基準")</f>
        <v>3-1. 水分とろみの基準</v>
      </c>
      <c r="B1" s="92"/>
      <c r="C1" s="92"/>
      <c r="D1" s="92"/>
      <c r="E1" s="92"/>
      <c r="F1" s="120" t="str">
        <f>IFERROR(__xludf.DUMMYFUNCTION("IMPORTRANGE(""https://docs.google.com/spreadsheets/d/1vsTcEcugRZXGU84Ng3dXvNCAOD3CAaUTEbnnM7tyUJg/edit?usp=sharing"",""水分とろみの基準・水分ゼリー!F1"")"),"3-2. 水分ゼリー")</f>
        <v>3-2. 水分ゼリー</v>
      </c>
      <c r="G1" s="92"/>
      <c r="H1" s="92"/>
    </row>
    <row r="2" ht="30.0" customHeight="1">
      <c r="A2" s="11" t="str">
        <f>IFERROR(__xludf.DUMMYFUNCTION("IMPORTRANGE(""https://docs.google.com/spreadsheets/d/1vsTcEcugRZXGU84Ng3dXvNCAOD3CAaUTEbnnM7tyUJg/edit?usp=sharing"",""水分とろみの基準・水分ゼリー!A2"")"),"学会分類2021
（とろみ）")</f>
        <v>学会分類2021
（とろみ）</v>
      </c>
      <c r="B2" s="15" t="str">
        <f>IFERROR(__xludf.DUMMYFUNCTION("IMPORTRANGE(""https://docs.google.com/spreadsheets/d/1vsTcEcugRZXGU84Ng3dXvNCAOD3CAaUTEbnnM7tyUJg/edit?usp=sharing"",""水分とろみの基準・水分ゼリー!B2"")"),"薄いとろみ")</f>
        <v>薄いとろみ</v>
      </c>
      <c r="C2" s="15" t="str">
        <f>IFERROR(__xludf.DUMMYFUNCTION("IMPORTRANGE(""https://docs.google.com/spreadsheets/d/1vsTcEcugRZXGU84Ng3dXvNCAOD3CAaUTEbnnM7tyUJg/edit?usp=sharing"",""水分とろみの基準・水分ゼリー!C2"")"),"中間のとろみ")</f>
        <v>中間のとろみ</v>
      </c>
      <c r="D2" s="15" t="str">
        <f>IFERROR(__xludf.DUMMYFUNCTION("IMPORTRANGE(""https://docs.google.com/spreadsheets/d/1vsTcEcugRZXGU84Ng3dXvNCAOD3CAaUTEbnnM7tyUJg/edit?usp=sharing"",""水分とろみの基準・水分ゼリー!D2"")"),"濃いとろみ")</f>
        <v>濃いとろみ</v>
      </c>
      <c r="E2" s="15" t="str">
        <f>IFERROR(__xludf.DUMMYFUNCTION("IMPORTRANGE(""https://docs.google.com/spreadsheets/d/1vsTcEcugRZXGU84Ng3dXvNCAOD3CAaUTEbnnM7tyUJg/edit?usp=sharing"",""水分とろみの基準・水分ゼリー!E2"")"),"")</f>
        <v/>
      </c>
      <c r="F2" s="20" t="str">
        <f>IFERROR(__xludf.DUMMYFUNCTION("IMPORTRANGE(""https://docs.google.com/spreadsheets/d/1vsTcEcugRZXGU84Ng3dXvNCAOD3CAaUTEbnnM7tyUJg/edit?usp=sharing"",""水分とろみの基準・水分ゼリー!F2"")"),"名称")</f>
        <v>名称</v>
      </c>
      <c r="G2" s="23" t="s">
        <v>26</v>
      </c>
      <c r="H2" s="25"/>
    </row>
    <row r="3" ht="22.5" customHeight="1">
      <c r="A3" s="28" t="str">
        <f>IFERROR(__xludf.DUMMYFUNCTION("IMPORTRANGE(""https://docs.google.com/spreadsheets/d/1vsTcEcugRZXGU84Ng3dXvNCAOD3CAaUTEbnnM7tyUJg/edit?usp=sharing"",""水分とろみの基準・水分ゼリー!A3"")"),"とろみ調整食品")</f>
        <v>とろみ調整食品</v>
      </c>
      <c r="B3" s="29" t="s">
        <v>27</v>
      </c>
      <c r="C3" s="29" t="s">
        <v>27</v>
      </c>
      <c r="D3" s="29" t="s">
        <v>27</v>
      </c>
      <c r="E3" s="30"/>
      <c r="F3" s="28" t="str">
        <f>IFERROR(__xludf.DUMMYFUNCTION("IMPORTRANGE(""https://docs.google.com/spreadsheets/d/1vsTcEcugRZXGU84Ng3dXvNCAOD3CAaUTEbnnM7tyUJg/edit?usp=sharing"",""水分とろみの基準・水分ゼリー!F3"")"),"とろみ調整食品")</f>
        <v>とろみ調整食品</v>
      </c>
      <c r="G3" s="29" t="s">
        <v>28</v>
      </c>
      <c r="H3" s="30"/>
    </row>
    <row r="4" ht="22.5" customHeight="1">
      <c r="A4" s="32" t="str">
        <f>IFERROR(__xludf.DUMMYFUNCTION("IMPORTRANGE(""https://docs.google.com/spreadsheets/d/1vsTcEcugRZXGU84Ng3dXvNCAOD3CAaUTEbnnM7tyUJg/edit?usp=sharing"",""水分とろみの基準・水分ゼリー!A4"")"),"水100mlあたり")</f>
        <v>水100mlあたり</v>
      </c>
      <c r="B4" s="35" t="s">
        <v>65</v>
      </c>
      <c r="C4" s="35" t="s">
        <v>65</v>
      </c>
      <c r="D4" s="35" t="s">
        <v>65</v>
      </c>
      <c r="E4" s="35" t="s">
        <v>65</v>
      </c>
      <c r="F4" s="28" t="str">
        <f>IFERROR(__xludf.DUMMYFUNCTION("IMPORTRANGE(""https://docs.google.com/spreadsheets/d/1vsTcEcugRZXGU84Ng3dXvNCAOD3CAaUTEbnnM7tyUJg/edit?usp=sharing"",""水分とろみの基準・水分ゼリー!F4"")"),"水100mlあたり")</f>
        <v>水100mlあたり</v>
      </c>
      <c r="G4" s="35">
        <v>7.0</v>
      </c>
      <c r="H4" s="36"/>
    </row>
    <row r="5" ht="22.5" customHeight="1">
      <c r="A5" s="37" t="str">
        <f>IFERROR(__xludf.DUMMYFUNCTION("IMPORTRANGE(""https://docs.google.com/spreadsheets/d/1vsTcEcugRZXGU84Ng3dXvNCAOD3CAaUTEbnnM7tyUJg/edit?usp=sharing"",""水分とろみの基準・水分ゼリー!A5"")"),"小さじ")</f>
        <v>小さじ</v>
      </c>
      <c r="B5" s="38" t="s">
        <v>65</v>
      </c>
      <c r="C5" s="38" t="s">
        <v>65</v>
      </c>
      <c r="D5" s="38" t="s">
        <v>65</v>
      </c>
      <c r="E5" s="38" t="s">
        <v>65</v>
      </c>
      <c r="F5" s="37" t="s">
        <v>30</v>
      </c>
      <c r="G5" s="38"/>
      <c r="H5" s="39"/>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37" t="str">
        <f>IFERROR(__xludf.DUMMYFUNCTION("IMPORTRANGE(""https://docs.google.com/spreadsheets/d/1vsTcEcugRZXGU84Ng3dXvNCAOD3CAaUTEbnnM7tyUJg/edit?usp=sharing"",""濃厚流動食・補助食品!A1"")"),"4. 濃厚流動食（経管栄養）")</f>
        <v>4. 濃厚流動食（経管栄養）</v>
      </c>
      <c r="B1" s="92"/>
      <c r="C1" s="92"/>
      <c r="D1" s="92"/>
      <c r="E1" s="92"/>
      <c r="F1" s="141" t="str">
        <f>IFERROR(__xludf.DUMMYFUNCTION("IMPORTRANGE(""https://docs.google.com/spreadsheets/d/1vsTcEcugRZXGU84Ng3dXvNCAOD3CAaUTEbnnM7tyUJg/edit?usp=sharing"",""濃厚流動食・補助食品!F1"")"),"5. 補助食品、その他")</f>
        <v>5. 補助食品、その他</v>
      </c>
      <c r="G1" s="92"/>
    </row>
    <row r="2" ht="22.5" customHeight="1">
      <c r="A2" s="49" t="str">
        <f>IFERROR(__xludf.DUMMYFUNCTION("IMPORTRANGE(""https://docs.google.com/spreadsheets/d/1vsTcEcugRZXGU84Ng3dXvNCAOD3CAaUTEbnnM7tyUJg/edit?usp=sharing"",""濃厚流動食・補助食品!A2"")"),"商品名")</f>
        <v>商品名</v>
      </c>
      <c r="B2" s="50" t="s">
        <v>39</v>
      </c>
      <c r="C2" s="50"/>
      <c r="D2" s="50"/>
      <c r="E2" s="51"/>
      <c r="F2" s="53" t="s">
        <v>45</v>
      </c>
      <c r="G2" s="144"/>
    </row>
    <row r="3" ht="22.5" customHeight="1">
      <c r="A3" s="56"/>
      <c r="B3" s="50"/>
      <c r="C3" s="50"/>
      <c r="D3" s="50"/>
      <c r="E3" s="51"/>
      <c r="F3" s="59" t="s">
        <v>47</v>
      </c>
      <c r="G3" s="61"/>
    </row>
    <row r="4" ht="22.5" customHeight="1">
      <c r="A4" s="62"/>
      <c r="B4" s="50"/>
      <c r="C4" s="50"/>
      <c r="D4" s="63"/>
      <c r="E4" s="51"/>
      <c r="F4" s="64"/>
      <c r="G4" s="65"/>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52" t="s">
        <v>44</v>
      </c>
      <c r="B1" s="54"/>
      <c r="C1" s="54" t="s">
        <v>46</v>
      </c>
      <c r="D1" s="54"/>
      <c r="E1" s="54"/>
      <c r="F1" s="58"/>
      <c r="G1" s="58"/>
      <c r="H1" s="58"/>
      <c r="I1" s="60"/>
      <c r="J1" s="60"/>
      <c r="K1" s="60"/>
      <c r="L1" s="60"/>
      <c r="M1" s="60"/>
      <c r="N1" s="60"/>
      <c r="O1" s="60"/>
      <c r="P1" s="60"/>
      <c r="Q1" s="60"/>
      <c r="R1" s="60"/>
      <c r="S1" s="60"/>
      <c r="T1" s="60"/>
      <c r="U1" s="60"/>
      <c r="V1" s="60"/>
      <c r="W1" s="60"/>
      <c r="X1" s="60"/>
      <c r="Y1" s="60"/>
      <c r="Z1" s="60"/>
    </row>
    <row r="2" ht="7.5" customHeight="1"/>
    <row r="3" ht="22.5" customHeight="1">
      <c r="A3" s="68" t="str">
        <f>IFERROR(__xludf.DUMMYFUNCTION("IMPORTRANGE(""https://docs.google.com/spreadsheets/d/1vsTcEcugRZXGU84Ng3dXvNCAOD3CAaUTEbnnM7tyUJg/edit?usp=sharing"",""おかず形態一覧表!A1"")"),"1. おかず形態一覧表")</f>
        <v>1. おかず形態一覧表</v>
      </c>
      <c r="B3" s="69"/>
    </row>
    <row r="4" ht="22.5" customHeight="1">
      <c r="A4" s="12" t="str">
        <f>IFERROR(__xludf.DUMMYFUNCTION("IMPORTRANGE(""https://docs.google.com/spreadsheets/d/1vsTcEcugRZXGU84Ng3dXvNCAOD3CAaUTEbnnM7tyUJg/edit?usp=sharing"",""おかず形態一覧表!A2"")"),"食種名称")</f>
        <v>食種名称</v>
      </c>
      <c r="B4" s="145" t="s">
        <v>10</v>
      </c>
      <c r="C4" s="145" t="s">
        <v>18</v>
      </c>
      <c r="D4" s="145" t="s">
        <v>19</v>
      </c>
      <c r="E4" s="145" t="s">
        <v>20</v>
      </c>
      <c r="F4" s="145" t="s">
        <v>21</v>
      </c>
      <c r="G4" s="145" t="s">
        <v>22</v>
      </c>
      <c r="H4" s="145"/>
    </row>
    <row r="5" ht="22.5" customHeight="1">
      <c r="A5" s="12" t="str">
        <f>IFERROR(__xludf.DUMMYFUNCTION("IMPORTRANGE(""https://docs.google.com/spreadsheets/d/1vsTcEcugRZXGU84Ng3dXvNCAOD3CAaUTEbnnM7tyUJg/edit?usp=sharing"",""おかず形態一覧表!A3"")"),"肉のおかず")</f>
        <v>肉のおかず</v>
      </c>
      <c r="B5" s="146" t="s">
        <v>25</v>
      </c>
      <c r="C5" s="146" t="s">
        <v>25</v>
      </c>
      <c r="D5" s="146" t="s">
        <v>25</v>
      </c>
      <c r="E5" s="146" t="s">
        <v>25</v>
      </c>
      <c r="F5" s="146" t="s">
        <v>25</v>
      </c>
      <c r="G5" s="146" t="s">
        <v>25</v>
      </c>
      <c r="H5" s="146"/>
    </row>
    <row r="6" ht="67.5" customHeight="1">
      <c r="A6" s="27" t="str">
        <f>IFERROR(__xludf.DUMMYFUNCTION("IMPORTRANGE(""https://docs.google.com/spreadsheets/d/1vsTcEcugRZXGU84Ng3dXvNCAOD3CAaUTEbnnM7tyUJg/edit?usp=sharing"",""おかず形態一覧表!A4"")"),"画像")</f>
        <v>画像</v>
      </c>
      <c r="B6" s="40" t="str">
        <f>'おかず形態一覧表'!B4</f>
        <v/>
      </c>
      <c r="C6" s="40" t="str">
        <f>'おかず形態一覧表'!C4</f>
        <v/>
      </c>
      <c r="D6" s="40" t="str">
        <f>'おかず形態一覧表'!D4</f>
        <v/>
      </c>
      <c r="E6" s="40" t="str">
        <f>'おかず形態一覧表'!E4</f>
        <v/>
      </c>
      <c r="F6" s="40" t="str">
        <f>'おかず形態一覧表'!F4</f>
        <v/>
      </c>
      <c r="G6" s="40" t="str">
        <f>'おかず形態一覧表'!G4</f>
        <v/>
      </c>
      <c r="H6" s="40" t="str">
        <f>'おかず形態一覧表'!H4</f>
        <v/>
      </c>
    </row>
    <row r="7" ht="22.5" customHeight="1">
      <c r="A7" s="12" t="str">
        <f>IFERROR(__xludf.DUMMYFUNCTION("IMPORTRANGE(""https://docs.google.com/spreadsheets/d/1vsTcEcugRZXGU84Ng3dXvNCAOD3CAaUTEbnnM7tyUJg/edit?usp=sharing"",""おかず形態一覧表!A5"")"),"魚のおかず")</f>
        <v>魚のおかず</v>
      </c>
      <c r="B7" s="146" t="s">
        <v>29</v>
      </c>
      <c r="C7" s="146" t="s">
        <v>29</v>
      </c>
      <c r="D7" s="146" t="s">
        <v>29</v>
      </c>
      <c r="E7" s="146" t="s">
        <v>29</v>
      </c>
      <c r="F7" s="146" t="s">
        <v>29</v>
      </c>
      <c r="G7" s="146" t="s">
        <v>29</v>
      </c>
      <c r="H7" s="146"/>
    </row>
    <row r="8" ht="67.5" customHeight="1">
      <c r="A8" s="27" t="str">
        <f>IFERROR(__xludf.DUMMYFUNCTION("IMPORTRANGE(""https://docs.google.com/spreadsheets/d/1vsTcEcugRZXGU84Ng3dXvNCAOD3CAaUTEbnnM7tyUJg/edit?usp=sharing"",""おかず形態一覧表!A6"")"),"画像")</f>
        <v>画像</v>
      </c>
      <c r="B8" s="40" t="str">
        <f>'おかず形態一覧表'!B6</f>
        <v/>
      </c>
      <c r="C8" s="40" t="str">
        <f>'おかず形態一覧表'!C6</f>
        <v/>
      </c>
      <c r="D8" s="40" t="str">
        <f>'おかず形態一覧表'!D6</f>
        <v/>
      </c>
      <c r="E8" s="40" t="str">
        <f>'おかず形態一覧表'!E6</f>
        <v/>
      </c>
      <c r="F8" s="40" t="str">
        <f>'おかず形態一覧表'!F6</f>
        <v/>
      </c>
      <c r="G8" s="40" t="str">
        <f>'おかず形態一覧表'!G6</f>
        <v/>
      </c>
      <c r="H8" s="40" t="str">
        <f>'おかず形態一覧表'!H6</f>
        <v/>
      </c>
    </row>
    <row r="9" ht="22.5" customHeight="1">
      <c r="A9" s="12" t="str">
        <f>IFERROR(__xludf.DUMMYFUNCTION("IMPORTRANGE(""https://docs.google.com/spreadsheets/d/1vsTcEcugRZXGU84Ng3dXvNCAOD3CAaUTEbnnM7tyUJg/edit?usp=sharing"",""おかず形態一覧表!A7"")"),"野菜のおかず")</f>
        <v>野菜のおかず</v>
      </c>
      <c r="B9" s="146" t="s">
        <v>31</v>
      </c>
      <c r="C9" s="146" t="s">
        <v>31</v>
      </c>
      <c r="D9" s="146" t="s">
        <v>31</v>
      </c>
      <c r="E9" s="146" t="s">
        <v>31</v>
      </c>
      <c r="F9" s="146" t="s">
        <v>31</v>
      </c>
      <c r="G9" s="146" t="s">
        <v>31</v>
      </c>
      <c r="H9" s="146"/>
    </row>
    <row r="10" ht="67.5" customHeight="1">
      <c r="A10" s="41" t="str">
        <f>IFERROR(__xludf.DUMMYFUNCTION("IMPORTRANGE(""https://docs.google.com/spreadsheets/d/1vsTcEcugRZXGU84Ng3dXvNCAOD3CAaUTEbnnM7tyUJg/edit?usp=sharing"",""おかず形態一覧表!A8"")"),"画像")</f>
        <v>画像</v>
      </c>
      <c r="B10" s="42" t="str">
        <f>'おかず形態一覧表'!B8</f>
        <v/>
      </c>
      <c r="C10" s="42" t="str">
        <f>'おかず形態一覧表'!C8</f>
        <v/>
      </c>
      <c r="D10" s="42" t="str">
        <f>'おかず形態一覧表'!D8</f>
        <v/>
      </c>
      <c r="E10" s="42" t="str">
        <f>'おかず形態一覧表'!E8</f>
        <v/>
      </c>
      <c r="F10" s="42" t="str">
        <f>'おかず形態一覧表'!F8</f>
        <v/>
      </c>
      <c r="G10" s="42" t="str">
        <f>'おかず形態一覧表'!G8</f>
        <v/>
      </c>
      <c r="H10" s="42" t="str">
        <f>'おかず形態一覧表'!H8</f>
        <v/>
      </c>
    </row>
    <row r="11" ht="112.5" customHeight="1">
      <c r="A11" s="41" t="str">
        <f>IFERROR(__xludf.DUMMYFUNCTION("IMPORTRANGE(""https://docs.google.com/spreadsheets/d/1vsTcEcugRZXGU84Ng3dXvNCAOD3CAaUTEbnnM7tyUJg/edit?usp=sharing"",""おかず形態一覧表!A9"")"),"内容")</f>
        <v>内容</v>
      </c>
      <c r="B11" s="151" t="s">
        <v>32</v>
      </c>
      <c r="C11" s="151" t="s">
        <v>33</v>
      </c>
      <c r="D11" s="151" t="s">
        <v>34</v>
      </c>
      <c r="E11" s="151" t="s">
        <v>35</v>
      </c>
      <c r="F11" s="151" t="s">
        <v>36</v>
      </c>
      <c r="G11" s="151" t="s">
        <v>37</v>
      </c>
      <c r="H11" s="151"/>
    </row>
    <row r="12" ht="45.0" customHeight="1">
      <c r="A12" s="46" t="str">
        <f>IFERROR(__xludf.DUMMYFUNCTION("IMPORTRANGE(""https://docs.google.com/spreadsheets/d/1vsTcEcugRZXGU84Ng3dXvNCAOD3CAaUTEbnnM7tyUJg/edit?usp=sharing"",""おかず形態一覧表!A10"")"),"大きさ・形状")</f>
        <v>大きさ・形状</v>
      </c>
      <c r="B12" s="48" t="s">
        <v>38</v>
      </c>
      <c r="C12" s="48" t="s">
        <v>38</v>
      </c>
      <c r="D12" s="48" t="s">
        <v>40</v>
      </c>
      <c r="E12" s="48" t="s">
        <v>41</v>
      </c>
      <c r="F12" s="48" t="s">
        <v>42</v>
      </c>
      <c r="G12" s="48" t="s">
        <v>43</v>
      </c>
      <c r="H12" s="48"/>
    </row>
    <row r="13" ht="45.0" customHeight="1">
      <c r="A13" s="46" t="str">
        <f>IFERROR(__xludf.DUMMYFUNCTION("IMPORTRANGE(""https://docs.google.com/spreadsheets/d/1vsTcEcugRZXGU84Ng3dXvNCAOD3CAaUTEbnnM7tyUJg/edit?usp=sharing"",""おかず形態一覧表!A11"")"),"咀嚼の必要性")</f>
        <v>咀嚼の必要性</v>
      </c>
      <c r="B13" s="57"/>
      <c r="C13" s="48"/>
      <c r="D13" s="48"/>
      <c r="E13" s="48"/>
      <c r="F13" s="48" t="s">
        <v>48</v>
      </c>
      <c r="G13" s="48" t="s">
        <v>49</v>
      </c>
      <c r="H13" s="48"/>
    </row>
    <row r="14" ht="22.5" customHeight="1">
      <c r="A14" s="46" t="str">
        <f>IFERROR(__xludf.DUMMYFUNCTION("IMPORTRANGE(""https://docs.google.com/spreadsheets/d/1vsTcEcugRZXGU84Ng3dXvNCAOD3CAaUTEbnnM7tyUJg/edit?usp=sharing"",""おかず形態一覧表!A12"")"),"学会分類2021")</f>
        <v>学会分類2021</v>
      </c>
      <c r="B14" s="152"/>
      <c r="C14" s="153"/>
      <c r="D14" s="153"/>
      <c r="E14" s="153"/>
      <c r="F14" s="153" t="s">
        <v>50</v>
      </c>
      <c r="G14" s="153" t="s">
        <v>51</v>
      </c>
      <c r="H14" s="153"/>
    </row>
    <row r="15" ht="22.5" customHeight="1">
      <c r="A15" s="71" t="str">
        <f>IFERROR(__xludf.DUMMYFUNCTION("IMPORTRANGE(""https://docs.google.com/spreadsheets/d/1vsTcEcugRZXGU84Ng3dXvNCAOD3CAaUTEbnnM7tyUJg/edit?usp=sharing"",""おかず形態一覧表!A13"")"),"栄養量目安")</f>
        <v>栄養量目安</v>
      </c>
      <c r="B15" s="154" t="s">
        <v>52</v>
      </c>
      <c r="C15" s="154" t="s">
        <v>52</v>
      </c>
      <c r="D15" s="154" t="s">
        <v>52</v>
      </c>
      <c r="E15" s="154" t="s">
        <v>52</v>
      </c>
      <c r="F15" s="154" t="s">
        <v>53</v>
      </c>
      <c r="G15" s="154" t="s">
        <v>54</v>
      </c>
      <c r="H15" s="154"/>
    </row>
    <row r="16" ht="22.5" customHeight="1">
      <c r="A16" s="73"/>
      <c r="B16" s="119">
        <v>1400.0</v>
      </c>
      <c r="C16" s="119">
        <v>1400.0</v>
      </c>
      <c r="D16" s="119">
        <v>1400.0</v>
      </c>
      <c r="E16" s="119">
        <v>1400.0</v>
      </c>
      <c r="F16" s="119">
        <v>1300.0</v>
      </c>
      <c r="G16" s="119">
        <v>1200.0</v>
      </c>
      <c r="H16" s="119"/>
    </row>
    <row r="17" ht="7.5" customHeight="1"/>
    <row r="18" ht="22.5" customHeight="1">
      <c r="A18" s="107" t="str">
        <f>IFERROR(__xludf.DUMMYFUNCTION("IMPORTRANGE(""https://docs.google.com/spreadsheets/d/1vsTcEcugRZXGU84Ng3dXvNCAOD3CAaUTEbnnM7tyUJg/edit?usp=sharing"",""主食一覧!A1"")"),"2. 主食一覧")</f>
        <v>2. 主食一覧</v>
      </c>
      <c r="B18" s="108"/>
    </row>
    <row r="19" ht="22.5" customHeight="1">
      <c r="A19" s="4" t="str">
        <f>IFERROR(__xludf.DUMMYFUNCTION("IMPORTRANGE(""https://docs.google.com/spreadsheets/d/1vsTcEcugRZXGU84Ng3dXvNCAOD3CAaUTEbnnM7tyUJg/edit?usp=sharing"",""主食一覧!A2"")"),"主食名称")</f>
        <v>主食名称</v>
      </c>
      <c r="B19" s="7" t="s">
        <v>0</v>
      </c>
      <c r="C19" s="7" t="s">
        <v>2</v>
      </c>
      <c r="D19" s="7" t="s">
        <v>3</v>
      </c>
      <c r="E19" s="7" t="s">
        <v>4</v>
      </c>
      <c r="F19" s="7" t="s">
        <v>5</v>
      </c>
      <c r="G19" s="7" t="s">
        <v>6</v>
      </c>
      <c r="H19" s="7" t="s">
        <v>7</v>
      </c>
    </row>
    <row r="20" ht="67.5" customHeight="1">
      <c r="A20" s="4" t="str">
        <f>IFERROR(__xludf.DUMMYFUNCTION("IMPORTRANGE(""https://docs.google.com/spreadsheets/d/1vsTcEcugRZXGU84Ng3dXvNCAOD3CAaUTEbnnM7tyUJg/edit?usp=sharing"",""主食一覧!A3"")"),"画像")</f>
        <v>画像</v>
      </c>
      <c r="B20" s="9" t="str">
        <f>'主食一覧'!B3</f>
        <v/>
      </c>
      <c r="C20" s="9" t="str">
        <f>'主食一覧'!C3</f>
        <v/>
      </c>
      <c r="D20" s="9" t="str">
        <f>'主食一覧'!D3</f>
        <v/>
      </c>
      <c r="E20" s="9" t="str">
        <f>'主食一覧'!E3</f>
        <v/>
      </c>
      <c r="F20" s="9" t="str">
        <f>'主食一覧'!F3</f>
        <v/>
      </c>
      <c r="G20" s="9" t="str">
        <f>'主食一覧'!G3</f>
        <v/>
      </c>
      <c r="H20" s="9" t="str">
        <f>'主食一覧'!H3</f>
        <v/>
      </c>
    </row>
    <row r="21" ht="45.0" customHeight="1">
      <c r="A21" s="4" t="str">
        <f>IFERROR(__xludf.DUMMYFUNCTION("IMPORTRANGE(""https://docs.google.com/spreadsheets/d/1vsTcEcugRZXGU84Ng3dXvNCAOD3CAaUTEbnnM7tyUJg/edit?usp=sharing"",""主食一覧!A4"")"),"内容")</f>
        <v>内容</v>
      </c>
      <c r="B21" s="155" t="s">
        <v>9</v>
      </c>
      <c r="C21" s="155" t="s">
        <v>11</v>
      </c>
      <c r="D21" s="155" t="s">
        <v>12</v>
      </c>
      <c r="E21" s="155" t="s">
        <v>13</v>
      </c>
      <c r="F21" s="155" t="s">
        <v>14</v>
      </c>
      <c r="G21" s="155" t="s">
        <v>15</v>
      </c>
      <c r="H21" s="155" t="s">
        <v>16</v>
      </c>
    </row>
    <row r="22" ht="22.5" customHeight="1">
      <c r="A22" s="4" t="str">
        <f>IFERROR(__xludf.DUMMYFUNCTION("IMPORTRANGE(""https://docs.google.com/spreadsheets/d/1vsTcEcugRZXGU84Ng3dXvNCAOD3CAaUTEbnnM7tyUJg/edit?usp=sharing"",""主食一覧!A5"")"),"学会分類2021")</f>
        <v>学会分類2021</v>
      </c>
      <c r="B22" s="121"/>
      <c r="C22" s="121"/>
      <c r="D22" s="121"/>
      <c r="E22" s="121"/>
      <c r="F22" s="121"/>
      <c r="G22" s="121"/>
      <c r="H22" s="121"/>
    </row>
    <row r="23" ht="7.5" customHeight="1"/>
    <row r="24" ht="22.5" customHeight="1">
      <c r="A24" s="6" t="str">
        <f>IFERROR(__xludf.DUMMYFUNCTION("IMPORTRANGE(""https://docs.google.com/spreadsheets/d/1vsTcEcugRZXGU84Ng3dXvNCAOD3CAaUTEbnnM7tyUJg/edit?usp=sharing"",""水分とろみの基準・水分ゼリー!A1"")"),"3-1. 水分とろみの基準")</f>
        <v>3-1. 水分とろみの基準</v>
      </c>
      <c r="B24" s="118"/>
      <c r="F24" s="6" t="str">
        <f>IFERROR(__xludf.DUMMYFUNCTION("IMPORTRANGE(""https://docs.google.com/spreadsheets/d/1vsTcEcugRZXGU84Ng3dXvNCAOD3CAaUTEbnnM7tyUJg/edit?usp=sharing"",""水分とろみの基準・水分ゼリー!F1"")"),"3-2. 水分ゼリー")</f>
        <v>3-2. 水分ゼリー</v>
      </c>
      <c r="G24" s="118"/>
    </row>
    <row r="25" ht="30.0" customHeight="1">
      <c r="A25" s="11" t="str">
        <f>IFERROR(__xludf.DUMMYFUNCTION("IMPORTRANGE(""https://docs.google.com/spreadsheets/d/1vsTcEcugRZXGU84Ng3dXvNCAOD3CAaUTEbnnM7tyUJg/edit?usp=sharing"",""水分とろみの基準・水分ゼリー!A2"")"),"学会分類2021
（とろみ）")</f>
        <v>学会分類2021
（とろみ）</v>
      </c>
      <c r="B25" s="15" t="str">
        <f>IFERROR(__xludf.DUMMYFUNCTION("IMPORTRANGE(""https://docs.google.com/spreadsheets/d/1vsTcEcugRZXGU84Ng3dXvNCAOD3CAaUTEbnnM7tyUJg/edit?usp=sharing"",""水分とろみの基準・水分ゼリー!B2"")"),"薄いとろみ")</f>
        <v>薄いとろみ</v>
      </c>
      <c r="C25" s="15" t="str">
        <f>IFERROR(__xludf.DUMMYFUNCTION("IMPORTRANGE(""https://docs.google.com/spreadsheets/d/1vsTcEcugRZXGU84Ng3dXvNCAOD3CAaUTEbnnM7tyUJg/edit?usp=sharing"",""水分とろみの基準・水分ゼリー!C2"")"),"中間のとろみ")</f>
        <v>中間のとろみ</v>
      </c>
      <c r="D25" s="15" t="str">
        <f>IFERROR(__xludf.DUMMYFUNCTION("IMPORTRANGE(""https://docs.google.com/spreadsheets/d/1vsTcEcugRZXGU84Ng3dXvNCAOD3CAaUTEbnnM7tyUJg/edit?usp=sharing"",""水分とろみの基準・水分ゼリー!D2"")"),"濃いとろみ")</f>
        <v>濃いとろみ</v>
      </c>
      <c r="E25" s="15" t="str">
        <f>IFERROR(__xludf.DUMMYFUNCTION("IMPORTRANGE(""https://docs.google.com/spreadsheets/d/1vsTcEcugRZXGU84Ng3dXvNCAOD3CAaUTEbnnM7tyUJg/edit?usp=sharing"",""水分とろみの基準・水分ゼリー!E2"")"),"")</f>
        <v/>
      </c>
      <c r="F25" s="20" t="str">
        <f>IFERROR(__xludf.DUMMYFUNCTION("IMPORTRANGE(""https://docs.google.com/spreadsheets/d/1vsTcEcugRZXGU84Ng3dXvNCAOD3CAaUTEbnnM7tyUJg/edit?usp=sharing"",""水分とろみの基準・水分ゼリー!F2"")"),"名称")</f>
        <v>名称</v>
      </c>
      <c r="G25" s="23" t="s">
        <v>26</v>
      </c>
      <c r="H25" s="25"/>
    </row>
    <row r="26" ht="22.5" customHeight="1">
      <c r="A26" s="28" t="str">
        <f>IFERROR(__xludf.DUMMYFUNCTION("IMPORTRANGE(""https://docs.google.com/spreadsheets/d/1vsTcEcugRZXGU84Ng3dXvNCAOD3CAaUTEbnnM7tyUJg/edit?usp=sharing"",""水分とろみの基準・水分ゼリー!A3"")"),"とろみ調整食品")</f>
        <v>とろみ調整食品</v>
      </c>
      <c r="B26" s="29" t="s">
        <v>27</v>
      </c>
      <c r="C26" s="29" t="s">
        <v>27</v>
      </c>
      <c r="D26" s="29" t="s">
        <v>27</v>
      </c>
      <c r="E26" s="30"/>
      <c r="F26" s="32" t="s">
        <v>66</v>
      </c>
      <c r="G26" s="29" t="s">
        <v>28</v>
      </c>
      <c r="H26" s="30"/>
    </row>
    <row r="27" ht="22.5" customHeight="1">
      <c r="A27" s="32" t="str">
        <f>IFERROR(__xludf.DUMMYFUNCTION("IMPORTRANGE(""https://docs.google.com/spreadsheets/d/1vsTcEcugRZXGU84Ng3dXvNCAOD3CAaUTEbnnM7tyUJg/edit?usp=sharing"",""水分とろみの基準・水分ゼリー!A4"")"),"水100mlあたり")</f>
        <v>水100mlあたり</v>
      </c>
      <c r="B27" s="35"/>
      <c r="C27" s="36"/>
      <c r="D27" s="35"/>
      <c r="E27" s="36"/>
      <c r="F27" s="32" t="s">
        <v>67</v>
      </c>
      <c r="G27" s="35">
        <v>7.0</v>
      </c>
      <c r="H27" s="36"/>
    </row>
    <row r="28" ht="22.5" customHeight="1">
      <c r="A28" s="37" t="str">
        <f>IFERROR(__xludf.DUMMYFUNCTION("IMPORTRANGE(""https://docs.google.com/spreadsheets/d/1vsTcEcugRZXGU84Ng3dXvNCAOD3CAaUTEbnnM7tyUJg/edit?usp=sharing"",""水分とろみの基準・水分ゼリー!A5"")"),"小さじ")</f>
        <v>小さじ</v>
      </c>
      <c r="B28" s="156"/>
      <c r="C28" s="157"/>
      <c r="D28" s="156"/>
      <c r="E28" s="157"/>
      <c r="F28" s="37" t="s">
        <v>30</v>
      </c>
      <c r="G28" s="158"/>
      <c r="H28" s="159"/>
    </row>
    <row r="29" ht="7.5" customHeight="1"/>
    <row r="30" ht="22.5" customHeight="1">
      <c r="A30" s="122" t="str">
        <f>IFERROR(__xludf.DUMMYFUNCTION("IMPORTRANGE(""https://docs.google.com/spreadsheets/d/1vsTcEcugRZXGU84Ng3dXvNCAOD3CAaUTEbnnM7tyUJg/edit?usp=sharing"",""濃厚流動食・補助食品!A1"")"),"4. 濃厚流動食（経管栄養）")</f>
        <v>4. 濃厚流動食（経管栄養）</v>
      </c>
      <c r="B30" s="123"/>
      <c r="F30" s="124" t="str">
        <f>IFERROR(__xludf.DUMMYFUNCTION("IMPORTRANGE(""https://docs.google.com/spreadsheets/d/1vsTcEcugRZXGU84Ng3dXvNCAOD3CAaUTEbnnM7tyUJg/edit?usp=sharing"",""濃厚流動食・補助食品!F1"")"),"5. 補助食品、その他")</f>
        <v>5. 補助食品、その他</v>
      </c>
      <c r="G30" s="125"/>
    </row>
    <row r="31" ht="22.5" customHeight="1">
      <c r="A31" s="49" t="str">
        <f>IFERROR(__xludf.DUMMYFUNCTION("IMPORTRANGE(""https://docs.google.com/spreadsheets/d/1vsTcEcugRZXGU84Ng3dXvNCAOD3CAaUTEbnnM7tyUJg/edit?usp=sharing"",""濃厚流動食・補助食品!A2"")"),"商品名")</f>
        <v>商品名</v>
      </c>
      <c r="B31" s="50" t="s">
        <v>39</v>
      </c>
      <c r="C31" s="50"/>
      <c r="D31" s="50"/>
      <c r="E31" s="51"/>
      <c r="F31" s="160" t="s">
        <v>45</v>
      </c>
      <c r="G31" s="161"/>
      <c r="H31" s="128"/>
    </row>
    <row r="32" ht="22.5" customHeight="1">
      <c r="A32" s="56"/>
      <c r="B32" s="50"/>
      <c r="C32" s="50"/>
      <c r="D32" s="50"/>
      <c r="E32" s="63"/>
      <c r="F32" s="59" t="s">
        <v>47</v>
      </c>
      <c r="G32" s="130"/>
      <c r="H32" s="61"/>
    </row>
    <row r="33" ht="22.5" customHeight="1">
      <c r="A33" s="62"/>
      <c r="B33" s="50"/>
      <c r="C33" s="50"/>
      <c r="D33" s="63"/>
      <c r="E33" s="63"/>
      <c r="F33" s="64"/>
      <c r="G33" s="131"/>
      <c r="H33" s="65"/>
    </row>
    <row r="34" ht="7.5" customHeight="1"/>
    <row r="35" ht="22.5" customHeight="1">
      <c r="A35" s="132" t="str">
        <f>IFERROR(__xludf.DUMMYFUNCTION("IMPORTRANGE(""https://docs.google.com/spreadsheets/d/1vsTcEcugRZXGU84Ng3dXvNCAOD3CAaUTEbnnM7tyUJg/edit?usp=sharing"",""施設概要!A1"")"),"施設概要")</f>
        <v>施設概要</v>
      </c>
      <c r="B35" s="133"/>
    </row>
    <row r="36" ht="22.5" customHeight="1">
      <c r="A36" s="5" t="str">
        <f>IFERROR(__xludf.DUMMYFUNCTION("IMPORTRANGE(""https://docs.google.com/spreadsheets/d/1vsTcEcugRZXGU84Ng3dXvNCAOD3CAaUTEbnnM7tyUJg/edit?usp=sharing"",""施設概要!A2"")"),"所在地")</f>
        <v>所在地</v>
      </c>
      <c r="B36" s="100" t="s">
        <v>1</v>
      </c>
      <c r="C36" s="135"/>
      <c r="D36" s="136"/>
      <c r="E36" s="162" t="s">
        <v>8</v>
      </c>
      <c r="F36" s="139"/>
      <c r="G36" s="139"/>
      <c r="H36" s="140"/>
    </row>
    <row r="37" ht="22.5" customHeight="1">
      <c r="A37" s="5" t="str">
        <f>IFERROR(__xludf.DUMMYFUNCTION("IMPORTRANGE(""https://docs.google.com/spreadsheets/d/1vsTcEcugRZXGU84Ng3dXvNCAOD3CAaUTEbnnM7tyUJg/edit?usp=sharing"",""施設概要!A3"")"),"給食部門名")</f>
        <v>給食部門名</v>
      </c>
      <c r="B37" s="100" t="s">
        <v>17</v>
      </c>
      <c r="C37" s="135"/>
      <c r="D37" s="136"/>
      <c r="E37" s="142"/>
      <c r="H37" s="143"/>
    </row>
    <row r="38" ht="22.5" customHeight="1">
      <c r="A38" s="5" t="str">
        <f>IFERROR(__xludf.DUMMYFUNCTION("IMPORTRANGE(""https://docs.google.com/spreadsheets/d/1vsTcEcugRZXGU84Ng3dXvNCAOD3CAaUTEbnnM7tyUJg/edit?usp=sharing"",""施設概要!A4"")"),"電話")</f>
        <v>電話</v>
      </c>
      <c r="B38" s="100" t="s">
        <v>23</v>
      </c>
      <c r="C38" s="135"/>
      <c r="D38" s="136"/>
      <c r="E38" s="142"/>
      <c r="H38" s="143"/>
    </row>
    <row r="39" ht="22.5" customHeight="1">
      <c r="A39" s="101" t="str">
        <f>IFERROR(__xludf.DUMMYFUNCTION("IMPORTRANGE(""https://docs.google.com/spreadsheets/d/1vsTcEcugRZXGU84Ng3dXvNCAOD3CAaUTEbnnM7tyUJg/edit?usp=sharing"",""施設概要!A5"")"),"FAX")</f>
        <v>FAX</v>
      </c>
      <c r="B39" s="100" t="s">
        <v>24</v>
      </c>
      <c r="C39" s="135"/>
      <c r="D39" s="136"/>
      <c r="E39" s="142"/>
      <c r="H39" s="143"/>
    </row>
    <row r="40" ht="22.5" customHeight="1">
      <c r="A40" s="103" t="str">
        <f>IFERROR(__xludf.DUMMYFUNCTION("IMPORTRANGE(""https://docs.google.com/spreadsheets/d/1vsTcEcugRZXGU84Ng3dXvNCAOD3CAaUTEbnnM7tyUJg/edit?usp=sharing"",""施設概要!A6"")"),"更新日")</f>
        <v>更新日</v>
      </c>
      <c r="B40" s="163">
        <v>45775.74275450232</v>
      </c>
      <c r="C40" s="135"/>
      <c r="D40" s="136"/>
      <c r="E40" s="148"/>
      <c r="F40" s="149"/>
      <c r="G40" s="149"/>
      <c r="H40" s="150"/>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8" t="str">
        <f>IFERROR(__xludf.DUMMYFUNCTION("IMPORTRANGE(""https://docs.google.com/spreadsheets/d/1vsTcEcugRZXGU84Ng3dXvNCAOD3CAaUTEbnnM7tyUJg/edit?usp=sharing"",""おかず形態一覧表!A1"")"),"1. おかず形態一覧表")</f>
        <v>1. おかず形態一覧表</v>
      </c>
    </row>
    <row r="2" ht="22.5" customHeight="1">
      <c r="A2" s="12" t="str">
        <f>IFERROR(__xludf.DUMMYFUNCTION("IMPORTRANGE(""https://docs.google.com/spreadsheets/d/1vsTcEcugRZXGU84Ng3dXvNCAOD3CAaUTEbnnM7tyUJg/edit?usp=sharing"",""おかず形態一覧表!A2"")"),"食種名称")</f>
        <v>食種名称</v>
      </c>
      <c r="B2" s="16" t="s">
        <v>10</v>
      </c>
      <c r="C2" s="16" t="s">
        <v>18</v>
      </c>
      <c r="D2" s="16" t="s">
        <v>19</v>
      </c>
      <c r="E2" s="16" t="s">
        <v>20</v>
      </c>
      <c r="F2" s="16" t="s">
        <v>21</v>
      </c>
      <c r="G2" s="16" t="s">
        <v>22</v>
      </c>
      <c r="H2" s="16"/>
    </row>
    <row r="3" ht="18.75" customHeight="1">
      <c r="A3" s="19" t="str">
        <f>IFERROR(__xludf.DUMMYFUNCTION("IMPORTRANGE(""https://docs.google.com/spreadsheets/d/1vsTcEcugRZXGU84Ng3dXvNCAOD3CAaUTEbnnM7tyUJg/edit?usp=sharing"",""おかず形態一覧表!A3"")"),"肉のおかず")</f>
        <v>肉のおかず</v>
      </c>
      <c r="B3" s="21" t="s">
        <v>25</v>
      </c>
      <c r="C3" s="21" t="s">
        <v>25</v>
      </c>
      <c r="D3" s="21" t="s">
        <v>25</v>
      </c>
      <c r="E3" s="21" t="s">
        <v>25</v>
      </c>
      <c r="F3" s="21" t="s">
        <v>25</v>
      </c>
      <c r="G3" s="21" t="s">
        <v>25</v>
      </c>
      <c r="H3" s="21"/>
    </row>
    <row r="4" ht="67.5" customHeight="1">
      <c r="A4" s="27" t="str">
        <f>IFERROR(__xludf.DUMMYFUNCTION("IMPORTRANGE(""https://docs.google.com/spreadsheets/d/1vsTcEcugRZXGU84Ng3dXvNCAOD3CAaUTEbnnM7tyUJg/edit?usp=sharing"",""おかず形態一覧表!A4"")"),"画像")</f>
        <v>画像</v>
      </c>
      <c r="B4" s="31"/>
      <c r="C4" s="31"/>
      <c r="D4" s="31"/>
      <c r="E4" s="31"/>
      <c r="F4" s="31"/>
      <c r="G4" s="31"/>
      <c r="H4" s="31"/>
    </row>
    <row r="5" ht="18.75" customHeight="1">
      <c r="A5" s="19" t="str">
        <f>IFERROR(__xludf.DUMMYFUNCTION("IMPORTRANGE(""https://docs.google.com/spreadsheets/d/1vsTcEcugRZXGU84Ng3dXvNCAOD3CAaUTEbnnM7tyUJg/edit?usp=sharing"",""おかず形態一覧表!A5"")"),"魚のおかず")</f>
        <v>魚のおかず</v>
      </c>
      <c r="B5" s="21" t="s">
        <v>29</v>
      </c>
      <c r="C5" s="21" t="s">
        <v>29</v>
      </c>
      <c r="D5" s="21" t="s">
        <v>29</v>
      </c>
      <c r="E5" s="21" t="s">
        <v>29</v>
      </c>
      <c r="F5" s="21" t="s">
        <v>29</v>
      </c>
      <c r="G5" s="21" t="s">
        <v>29</v>
      </c>
      <c r="H5" s="21"/>
    </row>
    <row r="6" ht="67.5" customHeight="1">
      <c r="A6" s="27" t="str">
        <f>IFERROR(__xludf.DUMMYFUNCTION("IMPORTRANGE(""https://docs.google.com/spreadsheets/d/1vsTcEcugRZXGU84Ng3dXvNCAOD3CAaUTEbnnM7tyUJg/edit?usp=sharing"",""おかず形態一覧表!A6"")"),"画像")</f>
        <v>画像</v>
      </c>
      <c r="B6" s="40"/>
      <c r="C6" s="31"/>
      <c r="D6" s="31"/>
      <c r="E6" s="31"/>
      <c r="F6" s="31"/>
      <c r="G6" s="31"/>
      <c r="H6" s="31"/>
    </row>
    <row r="7" ht="18.75" customHeight="1">
      <c r="A7" s="19" t="str">
        <f>IFERROR(__xludf.DUMMYFUNCTION("IMPORTRANGE(""https://docs.google.com/spreadsheets/d/1vsTcEcugRZXGU84Ng3dXvNCAOD3CAaUTEbnnM7tyUJg/edit?usp=sharing"",""おかず形態一覧表!A7"")"),"野菜のおかず")</f>
        <v>野菜のおかず</v>
      </c>
      <c r="B7" s="21" t="s">
        <v>31</v>
      </c>
      <c r="C7" s="21" t="s">
        <v>31</v>
      </c>
      <c r="D7" s="21" t="s">
        <v>31</v>
      </c>
      <c r="E7" s="21" t="s">
        <v>31</v>
      </c>
      <c r="F7" s="21" t="s">
        <v>31</v>
      </c>
      <c r="G7" s="21" t="s">
        <v>31</v>
      </c>
      <c r="H7" s="21"/>
    </row>
    <row r="8" ht="67.5" customHeight="1">
      <c r="A8" s="41" t="str">
        <f>IFERROR(__xludf.DUMMYFUNCTION("IMPORTRANGE(""https://docs.google.com/spreadsheets/d/1vsTcEcugRZXGU84Ng3dXvNCAOD3CAaUTEbnnM7tyUJg/edit?usp=sharing"",""おかず形態一覧表!A8"")"),"画像")</f>
        <v>画像</v>
      </c>
      <c r="B8" s="42"/>
      <c r="C8" s="43"/>
      <c r="D8" s="43"/>
      <c r="E8" s="43"/>
      <c r="F8" s="43"/>
      <c r="G8" s="43"/>
      <c r="H8" s="43"/>
    </row>
    <row r="9" ht="112.5" customHeight="1">
      <c r="A9" s="41" t="str">
        <f>IFERROR(__xludf.DUMMYFUNCTION("IMPORTRANGE(""https://docs.google.com/spreadsheets/d/1vsTcEcugRZXGU84Ng3dXvNCAOD3CAaUTEbnnM7tyUJg/edit?usp=sharing"",""おかず形態一覧表!A9"")"),"内容")</f>
        <v>内容</v>
      </c>
      <c r="B9" s="44" t="s">
        <v>32</v>
      </c>
      <c r="C9" s="44" t="s">
        <v>33</v>
      </c>
      <c r="D9" s="44" t="s">
        <v>34</v>
      </c>
      <c r="E9" s="44" t="s">
        <v>35</v>
      </c>
      <c r="F9" s="44" t="s">
        <v>36</v>
      </c>
      <c r="G9" s="44" t="s">
        <v>37</v>
      </c>
      <c r="H9" s="44"/>
    </row>
    <row r="10" ht="45.0" customHeight="1">
      <c r="A10" s="46" t="str">
        <f>IFERROR(__xludf.DUMMYFUNCTION("IMPORTRANGE(""https://docs.google.com/spreadsheets/d/1vsTcEcugRZXGU84Ng3dXvNCAOD3CAaUTEbnnM7tyUJg/edit?usp=sharing"",""おかず形態一覧表!A10"")"),"大きさ・形状")</f>
        <v>大きさ・形状</v>
      </c>
      <c r="B10" s="48" t="s">
        <v>38</v>
      </c>
      <c r="C10" s="48" t="s">
        <v>38</v>
      </c>
      <c r="D10" s="48" t="s">
        <v>40</v>
      </c>
      <c r="E10" s="48" t="s">
        <v>41</v>
      </c>
      <c r="F10" s="48" t="s">
        <v>42</v>
      </c>
      <c r="G10" s="48" t="s">
        <v>43</v>
      </c>
      <c r="H10" s="48"/>
    </row>
    <row r="11" ht="45.0" customHeight="1">
      <c r="A11" s="46" t="str">
        <f>IFERROR(__xludf.DUMMYFUNCTION("IMPORTRANGE(""https://docs.google.com/spreadsheets/d/1vsTcEcugRZXGU84Ng3dXvNCAOD3CAaUTEbnnM7tyUJg/edit?usp=sharing"",""おかず形態一覧表!A11"")"),"咀嚼の必要性")</f>
        <v>咀嚼の必要性</v>
      </c>
      <c r="B11" s="57"/>
      <c r="C11" s="48"/>
      <c r="D11" s="48"/>
      <c r="E11" s="48"/>
      <c r="F11" s="48" t="s">
        <v>48</v>
      </c>
      <c r="G11" s="48" t="s">
        <v>49</v>
      </c>
      <c r="H11" s="48"/>
    </row>
    <row r="12" ht="22.5" customHeight="1">
      <c r="A12" s="46" t="str">
        <f>IFERROR(__xludf.DUMMYFUNCTION("IMPORTRANGE(""https://docs.google.com/spreadsheets/d/1vsTcEcugRZXGU84Ng3dXvNCAOD3CAaUTEbnnM7tyUJg/edit?usp=sharing"",""おかず形態一覧表!A12"")"),"学会分類2021")</f>
        <v>学会分類2021</v>
      </c>
      <c r="B12" s="66"/>
      <c r="C12" s="67"/>
      <c r="D12" s="67"/>
      <c r="E12" s="67"/>
      <c r="F12" s="67" t="s">
        <v>50</v>
      </c>
      <c r="G12" s="67" t="s">
        <v>51</v>
      </c>
      <c r="H12" s="67"/>
    </row>
    <row r="13" ht="22.5" customHeight="1">
      <c r="A13" s="71" t="str">
        <f>IFERROR(__xludf.DUMMYFUNCTION("IMPORTRANGE(""https://docs.google.com/spreadsheets/d/1vsTcEcugRZXGU84Ng3dXvNCAOD3CAaUTEbnnM7tyUJg/edit?usp=sharing"",""おかず形態一覧表!A13"")"),"栄養量目安")</f>
        <v>栄養量目安</v>
      </c>
      <c r="B13" s="72" t="s">
        <v>52</v>
      </c>
      <c r="C13" s="72" t="s">
        <v>52</v>
      </c>
      <c r="D13" s="72" t="s">
        <v>52</v>
      </c>
      <c r="E13" s="72" t="s">
        <v>52</v>
      </c>
      <c r="F13" s="72" t="s">
        <v>53</v>
      </c>
      <c r="G13" s="72" t="s">
        <v>54</v>
      </c>
      <c r="H13" s="72"/>
    </row>
    <row r="14" ht="22.5" customHeight="1">
      <c r="A14" s="73"/>
      <c r="B14" s="74">
        <v>1400.0</v>
      </c>
      <c r="C14" s="74">
        <v>1400.0</v>
      </c>
      <c r="D14" s="74">
        <v>1400.0</v>
      </c>
      <c r="E14" s="74">
        <v>1400.0</v>
      </c>
      <c r="F14" s="74">
        <v>1300.0</v>
      </c>
      <c r="G14" s="74">
        <v>1200.0</v>
      </c>
      <c r="H14" s="74"/>
    </row>
  </sheetData>
  <mergeCells count="1">
    <mergeCell ref="A13:A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1" t="str">
        <f>IFERROR(__xludf.DUMMYFUNCTION("IMPORTRANGE(""https://docs.google.com/spreadsheets/d/1vsTcEcugRZXGU84Ng3dXvNCAOD3CAaUTEbnnM7tyUJg/edit?usp=sharing"",""主食一覧!A1"")"),"2. 主食一覧")</f>
        <v>2. 主食一覧</v>
      </c>
    </row>
    <row r="2" ht="22.5" customHeight="1">
      <c r="A2" s="4" t="str">
        <f>IFERROR(__xludf.DUMMYFUNCTION("IMPORTRANGE(""https://docs.google.com/spreadsheets/d/1vsTcEcugRZXGU84Ng3dXvNCAOD3CAaUTEbnnM7tyUJg/edit?usp=sharing"",""主食一覧!A2"")"),"主食名称")</f>
        <v>主食名称</v>
      </c>
      <c r="B2" s="7" t="s">
        <v>0</v>
      </c>
      <c r="C2" s="7" t="s">
        <v>2</v>
      </c>
      <c r="D2" s="7" t="s">
        <v>3</v>
      </c>
      <c r="E2" s="7" t="s">
        <v>4</v>
      </c>
      <c r="F2" s="7" t="s">
        <v>5</v>
      </c>
      <c r="G2" s="7" t="s">
        <v>6</v>
      </c>
      <c r="H2" s="7" t="s">
        <v>7</v>
      </c>
    </row>
    <row r="3" ht="67.5" customHeight="1">
      <c r="A3" s="4" t="str">
        <f>IFERROR(__xludf.DUMMYFUNCTION("IMPORTRANGE(""https://docs.google.com/spreadsheets/d/1vsTcEcugRZXGU84Ng3dXvNCAOD3CAaUTEbnnM7tyUJg/edit?usp=sharing"",""主食一覧!A3"")"),"画像")</f>
        <v>画像</v>
      </c>
      <c r="B3" s="9"/>
      <c r="C3" s="9"/>
      <c r="D3" s="9"/>
      <c r="E3" s="9"/>
      <c r="F3" s="9"/>
      <c r="G3" s="9"/>
      <c r="H3" s="9"/>
    </row>
    <row r="4" ht="45.0" customHeight="1">
      <c r="A4" s="4" t="str">
        <f>IFERROR(__xludf.DUMMYFUNCTION("IMPORTRANGE(""https://docs.google.com/spreadsheets/d/1vsTcEcugRZXGU84Ng3dXvNCAOD3CAaUTEbnnM7tyUJg/edit?usp=sharing"",""主食一覧!A4"")"),"内容")</f>
        <v>内容</v>
      </c>
      <c r="B4" s="14" t="s">
        <v>9</v>
      </c>
      <c r="C4" s="14" t="s">
        <v>11</v>
      </c>
      <c r="D4" s="14" t="s">
        <v>12</v>
      </c>
      <c r="E4" s="14" t="s">
        <v>13</v>
      </c>
      <c r="F4" s="14" t="s">
        <v>14</v>
      </c>
      <c r="G4" s="14" t="s">
        <v>15</v>
      </c>
      <c r="H4" s="14" t="s">
        <v>16</v>
      </c>
    </row>
    <row r="5" ht="22.5" customHeight="1">
      <c r="A5" s="4" t="str">
        <f>IFERROR(__xludf.DUMMYFUNCTION("IMPORTRANGE(""https://docs.google.com/spreadsheets/d/1vsTcEcugRZXGU84Ng3dXvNCAOD3CAaUTEbnnM7tyUJg/edit?usp=sharing"",""主食一覧!A5"")"),"学会分類2021")</f>
        <v>学会分類2021</v>
      </c>
      <c r="B5" s="18"/>
      <c r="C5" s="18"/>
      <c r="D5" s="18"/>
      <c r="E5" s="18"/>
      <c r="F5" s="18"/>
      <c r="G5" s="18"/>
      <c r="H5" s="18"/>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3" t="str">
        <f>IFERROR(__xludf.DUMMYFUNCTION("IMPORTRANGE(""https://docs.google.com/spreadsheets/d/1vsTcEcugRZXGU84Ng3dXvNCAOD3CAaUTEbnnM7tyUJg/edit?usp=sharing"",""水分とろみの基準・水分ゼリー!A1"")"),"3-1. 水分とろみの基準")</f>
        <v>3-1. 水分とろみの基準</v>
      </c>
      <c r="F1" s="6" t="str">
        <f>IFERROR(__xludf.DUMMYFUNCTION("IMPORTRANGE(""https://docs.google.com/spreadsheets/d/1vsTcEcugRZXGU84Ng3dXvNCAOD3CAaUTEbnnM7tyUJg/edit?usp=sharing"",""水分とろみの基準・水分ゼリー!F1"")"),"3-2. 水分ゼリー")</f>
        <v>3-2. 水分ゼリー</v>
      </c>
    </row>
    <row r="2" ht="30.0" customHeight="1">
      <c r="A2" s="11" t="str">
        <f>IFERROR(__xludf.DUMMYFUNCTION("IMPORTRANGE(""https://docs.google.com/spreadsheets/d/1vsTcEcugRZXGU84Ng3dXvNCAOD3CAaUTEbnnM7tyUJg/edit?usp=sharing"",""水分とろみの基準・水分ゼリー!A2"")"),"学会分類2021
（とろみ）")</f>
        <v>学会分類2021
（とろみ）</v>
      </c>
      <c r="B2" s="15" t="str">
        <f>IFERROR(__xludf.DUMMYFUNCTION("IMPORTRANGE(""https://docs.google.com/spreadsheets/d/1vsTcEcugRZXGU84Ng3dXvNCAOD3CAaUTEbnnM7tyUJg/edit?usp=sharing"",""水分とろみの基準・水分ゼリー!B2"")"),"薄いとろみ")</f>
        <v>薄いとろみ</v>
      </c>
      <c r="C2" s="15" t="str">
        <f>IFERROR(__xludf.DUMMYFUNCTION("IMPORTRANGE(""https://docs.google.com/spreadsheets/d/1vsTcEcugRZXGU84Ng3dXvNCAOD3CAaUTEbnnM7tyUJg/edit?usp=sharing"",""水分とろみの基準・水分ゼリー!C2"")"),"中間のとろみ")</f>
        <v>中間のとろみ</v>
      </c>
      <c r="D2" s="15" t="str">
        <f>IFERROR(__xludf.DUMMYFUNCTION("IMPORTRANGE(""https://docs.google.com/spreadsheets/d/1vsTcEcugRZXGU84Ng3dXvNCAOD3CAaUTEbnnM7tyUJg/edit?usp=sharing"",""水分とろみの基準・水分ゼリー!D2"")"),"濃いとろみ")</f>
        <v>濃いとろみ</v>
      </c>
      <c r="E2" s="15" t="str">
        <f>IFERROR(__xludf.DUMMYFUNCTION("IMPORTRANGE(""https://docs.google.com/spreadsheets/d/1vsTcEcugRZXGU84Ng3dXvNCAOD3CAaUTEbnnM7tyUJg/edit?usp=sharing"",""水分とろみの基準・水分ゼリー!E2"")"),"")</f>
        <v/>
      </c>
      <c r="F2" s="20" t="str">
        <f>IFERROR(__xludf.DUMMYFUNCTION("IMPORTRANGE(""https://docs.google.com/spreadsheets/d/1vsTcEcugRZXGU84Ng3dXvNCAOD3CAaUTEbnnM7tyUJg/edit?usp=sharing"",""水分とろみの基準・水分ゼリー!F2"")"),"名称")</f>
        <v>名称</v>
      </c>
      <c r="G2" s="23" t="s">
        <v>26</v>
      </c>
      <c r="H2" s="25"/>
    </row>
    <row r="3" ht="22.5" customHeight="1">
      <c r="A3" s="28" t="str">
        <f>IFERROR(__xludf.DUMMYFUNCTION("IMPORTRANGE(""https://docs.google.com/spreadsheets/d/1vsTcEcugRZXGU84Ng3dXvNCAOD3CAaUTEbnnM7tyUJg/edit?usp=sharing"",""水分とろみの基準・水分ゼリー!A3"")"),"とろみ調整食品")</f>
        <v>とろみ調整食品</v>
      </c>
      <c r="B3" s="29" t="s">
        <v>27</v>
      </c>
      <c r="C3" s="29" t="s">
        <v>27</v>
      </c>
      <c r="D3" s="29" t="s">
        <v>27</v>
      </c>
      <c r="E3" s="30"/>
      <c r="F3" s="28" t="str">
        <f>IFERROR(__xludf.DUMMYFUNCTION("IMPORTRANGE(""https://docs.google.com/spreadsheets/d/1vsTcEcugRZXGU84Ng3dXvNCAOD3CAaUTEbnnM7tyUJg/edit?usp=sharing"",""水分とろみの基準・水分ゼリー!F3"")"),"とろみ調整食品")</f>
        <v>とろみ調整食品</v>
      </c>
      <c r="G3" s="29" t="s">
        <v>28</v>
      </c>
      <c r="H3" s="30"/>
    </row>
    <row r="4" ht="22.5" customHeight="1">
      <c r="A4" s="32" t="str">
        <f>IFERROR(__xludf.DUMMYFUNCTION("IMPORTRANGE(""https://docs.google.com/spreadsheets/d/1vsTcEcugRZXGU84Ng3dXvNCAOD3CAaUTEbnnM7tyUJg/edit?usp=sharing"",""水分とろみの基準・水分ゼリー!A4"")"),"水100mlあたり")</f>
        <v>水100mlあたり</v>
      </c>
      <c r="B4" s="33"/>
      <c r="C4" s="33"/>
      <c r="D4" s="33"/>
      <c r="E4" s="34"/>
      <c r="F4" s="28" t="str">
        <f>IFERROR(__xludf.DUMMYFUNCTION("IMPORTRANGE(""https://docs.google.com/spreadsheets/d/1vsTcEcugRZXGU84Ng3dXvNCAOD3CAaUTEbnnM7tyUJg/edit?usp=sharing"",""水分とろみの基準・水分ゼリー!F4"")"),"水100mlあたり")</f>
        <v>水100mlあたり</v>
      </c>
      <c r="G4" s="35">
        <v>7.0</v>
      </c>
      <c r="H4" s="36"/>
    </row>
    <row r="5" ht="22.5" customHeight="1">
      <c r="A5" s="37" t="str">
        <f>IFERROR(__xludf.DUMMYFUNCTION("IMPORTRANGE(""https://docs.google.com/spreadsheets/d/1vsTcEcugRZXGU84Ng3dXvNCAOD3CAaUTEbnnM7tyUJg/edit?usp=sharing"",""水分とろみの基準・水分ゼリー!A5"")"),"小さじ")</f>
        <v>小さじ</v>
      </c>
      <c r="B5" s="38"/>
      <c r="C5" s="39"/>
      <c r="D5" s="38"/>
      <c r="E5" s="39"/>
      <c r="F5" s="37" t="s">
        <v>30</v>
      </c>
      <c r="G5" s="38"/>
      <c r="H5" s="39"/>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45" t="str">
        <f>IFERROR(__xludf.DUMMYFUNCTION("IMPORTRANGE(""https://docs.google.com/spreadsheets/d/1vsTcEcugRZXGU84Ng3dXvNCAOD3CAaUTEbnnM7tyUJg/edit?usp=sharing"",""濃厚流動食・補助食品!A1"")"),"4. 濃厚流動食（経管栄養）")</f>
        <v>4. 濃厚流動食（経管栄養）</v>
      </c>
      <c r="F1" s="47" t="str">
        <f>IFERROR(__xludf.DUMMYFUNCTION("IMPORTRANGE(""https://docs.google.com/spreadsheets/d/1vsTcEcugRZXGU84Ng3dXvNCAOD3CAaUTEbnnM7tyUJg/edit?usp=sharing"",""濃厚流動食・補助食品!F1"")"),"5. 補助食品、その他")</f>
        <v>5. 補助食品、その他</v>
      </c>
    </row>
    <row r="2" ht="22.5" customHeight="1">
      <c r="A2" s="49" t="str">
        <f>IFERROR(__xludf.DUMMYFUNCTION("IMPORTRANGE(""https://docs.google.com/spreadsheets/d/1vsTcEcugRZXGU84Ng3dXvNCAOD3CAaUTEbnnM7tyUJg/edit?usp=sharing"",""濃厚流動食・補助食品!A2"")"),"商品名")</f>
        <v>商品名</v>
      </c>
      <c r="B2" s="50" t="s">
        <v>39</v>
      </c>
      <c r="C2" s="50"/>
      <c r="D2" s="50"/>
      <c r="E2" s="51"/>
      <c r="F2" s="53" t="s">
        <v>45</v>
      </c>
      <c r="G2" s="55"/>
    </row>
    <row r="3" ht="22.5" customHeight="1">
      <c r="A3" s="56"/>
      <c r="B3" s="50"/>
      <c r="C3" s="50"/>
      <c r="D3" s="50"/>
      <c r="E3" s="51"/>
      <c r="F3" s="59" t="s">
        <v>47</v>
      </c>
      <c r="G3" s="61"/>
    </row>
    <row r="4" ht="22.5" customHeight="1">
      <c r="A4" s="62"/>
      <c r="B4" s="50"/>
      <c r="C4" s="50"/>
      <c r="D4" s="63"/>
      <c r="E4" s="51"/>
      <c r="F4" s="64"/>
      <c r="G4" s="65"/>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52" t="s">
        <v>44</v>
      </c>
      <c r="B1" s="54"/>
      <c r="C1" s="54" t="s">
        <v>46</v>
      </c>
      <c r="D1" s="54"/>
      <c r="E1" s="54"/>
      <c r="F1" s="58"/>
      <c r="G1" s="58"/>
      <c r="H1" s="58"/>
      <c r="I1" s="60"/>
      <c r="J1" s="60"/>
      <c r="K1" s="60"/>
      <c r="L1" s="60"/>
      <c r="M1" s="60"/>
      <c r="N1" s="60"/>
      <c r="O1" s="60"/>
      <c r="P1" s="60"/>
      <c r="Q1" s="60"/>
      <c r="R1" s="60"/>
      <c r="S1" s="60"/>
      <c r="T1" s="60"/>
      <c r="U1" s="60"/>
      <c r="V1" s="60"/>
      <c r="W1" s="60"/>
      <c r="X1" s="60"/>
      <c r="Y1" s="60"/>
      <c r="Z1" s="60"/>
    </row>
    <row r="2" ht="7.5" customHeight="1"/>
    <row r="3" ht="22.5" customHeight="1">
      <c r="A3" s="68" t="str">
        <f>IFERROR(__xludf.DUMMYFUNCTION("IMPORTRANGE(""https://docs.google.com/spreadsheets/d/1vsTcEcugRZXGU84Ng3dXvNCAOD3CAaUTEbnnM7tyUJg/edit?usp=sharing"",""おかず形態一覧表!A1"")"),"1. おかず形態一覧表")</f>
        <v>1. おかず形態一覧表</v>
      </c>
      <c r="B3" s="69"/>
    </row>
    <row r="4" ht="22.5" customHeight="1">
      <c r="A4" s="12" t="str">
        <f>IFERROR(__xludf.DUMMYFUNCTION("IMPORTRANGE(""https://docs.google.com/spreadsheets/d/1vsTcEcugRZXGU84Ng3dXvNCAOD3CAaUTEbnnM7tyUJg/edit?usp=sharing"",""おかず形態一覧表!A2"")"),"食種名称")</f>
        <v>食種名称</v>
      </c>
      <c r="B4" s="70" t="str">
        <f>'おかず形態一覧表'!B2</f>
        <v>常食</v>
      </c>
      <c r="C4" s="70" t="str">
        <f>'おかず形態一覧表'!C2</f>
        <v>軟菜食</v>
      </c>
      <c r="D4" s="70" t="str">
        <f>'おかず形態一覧表'!D2</f>
        <v>一口大</v>
      </c>
      <c r="E4" s="70" t="str">
        <f>'おかず形態一覧表'!E2</f>
        <v>刻み食</v>
      </c>
      <c r="F4" s="70" t="str">
        <f>'おかず形態一覧表'!F2</f>
        <v>極刻み食</v>
      </c>
      <c r="G4" s="70" t="str">
        <f>'おかず形態一覧表'!G2</f>
        <v>ムース食</v>
      </c>
      <c r="H4" s="70" t="str">
        <f>'おかず形態一覧表'!H2</f>
        <v/>
      </c>
    </row>
    <row r="5" ht="22.5" customHeight="1">
      <c r="A5" s="12" t="str">
        <f>IFERROR(__xludf.DUMMYFUNCTION("IMPORTRANGE(""https://docs.google.com/spreadsheets/d/1vsTcEcugRZXGU84Ng3dXvNCAOD3CAaUTEbnnM7tyUJg/edit?usp=sharing"",""おかず形態一覧表!A3"")"),"肉のおかず")</f>
        <v>肉のおかず</v>
      </c>
      <c r="B5" s="75" t="str">
        <f>'おかず形態一覧表'!B3</f>
        <v>鶏肉のはちみつ煮</v>
      </c>
      <c r="C5" s="75" t="str">
        <f>'おかず形態一覧表'!C3</f>
        <v>鶏肉のはちみつ煮</v>
      </c>
      <c r="D5" s="75" t="str">
        <f>'おかず形態一覧表'!D3</f>
        <v>鶏肉のはちみつ煮</v>
      </c>
      <c r="E5" s="75" t="str">
        <f>'おかず形態一覧表'!E3</f>
        <v>鶏肉のはちみつ煮</v>
      </c>
      <c r="F5" s="75" t="str">
        <f>'おかず形態一覧表'!F3</f>
        <v>鶏肉のはちみつ煮</v>
      </c>
      <c r="G5" s="75" t="str">
        <f>'おかず形態一覧表'!G3</f>
        <v>鶏肉のはちみつ煮</v>
      </c>
      <c r="H5" s="75" t="str">
        <f>'おかず形態一覧表'!H3</f>
        <v/>
      </c>
    </row>
    <row r="6" ht="67.5" customHeight="1">
      <c r="A6" s="27" t="str">
        <f>IFERROR(__xludf.DUMMYFUNCTION("IMPORTRANGE(""https://docs.google.com/spreadsheets/d/1vsTcEcugRZXGU84Ng3dXvNCAOD3CAaUTEbnnM7tyUJg/edit?usp=sharing"",""おかず形態一覧表!A4"")"),"画像")</f>
        <v>画像</v>
      </c>
      <c r="B6" s="40" t="str">
        <f>'おかず形態一覧表'!B4</f>
        <v/>
      </c>
      <c r="C6" s="40" t="str">
        <f>'おかず形態一覧表'!C4</f>
        <v/>
      </c>
      <c r="D6" s="40" t="str">
        <f>'おかず形態一覧表'!D4</f>
        <v/>
      </c>
      <c r="E6" s="40" t="str">
        <f>'おかず形態一覧表'!E4</f>
        <v/>
      </c>
      <c r="F6" s="40" t="str">
        <f>'おかず形態一覧表'!F4</f>
        <v/>
      </c>
      <c r="G6" s="40" t="str">
        <f>'おかず形態一覧表'!G4</f>
        <v/>
      </c>
      <c r="H6" s="40" t="str">
        <f>'おかず形態一覧表'!H4</f>
        <v/>
      </c>
    </row>
    <row r="7" ht="22.5" customHeight="1">
      <c r="A7" s="12" t="str">
        <f>IFERROR(__xludf.DUMMYFUNCTION("IMPORTRANGE(""https://docs.google.com/spreadsheets/d/1vsTcEcugRZXGU84Ng3dXvNCAOD3CAaUTEbnnM7tyUJg/edit?usp=sharing"",""おかず形態一覧表!A5"")"),"魚のおかず")</f>
        <v>魚のおかず</v>
      </c>
      <c r="B7" s="75" t="str">
        <f>'おかず形態一覧表'!B5</f>
        <v>鮭の葱味噌のせ焼き</v>
      </c>
      <c r="C7" s="75" t="str">
        <f>'おかず形態一覧表'!C5</f>
        <v>鮭の葱味噌のせ焼き</v>
      </c>
      <c r="D7" s="75" t="str">
        <f>'おかず形態一覧表'!D5</f>
        <v>鮭の葱味噌のせ焼き</v>
      </c>
      <c r="E7" s="75" t="str">
        <f>'おかず形態一覧表'!E5</f>
        <v>鮭の葱味噌のせ焼き</v>
      </c>
      <c r="F7" s="75" t="str">
        <f>'おかず形態一覧表'!F5</f>
        <v>鮭の葱味噌のせ焼き</v>
      </c>
      <c r="G7" s="75" t="str">
        <f>'おかず形態一覧表'!G5</f>
        <v>鮭の葱味噌のせ焼き</v>
      </c>
      <c r="H7" s="75" t="str">
        <f>'おかず形態一覧表'!H5</f>
        <v/>
      </c>
    </row>
    <row r="8" ht="67.5" customHeight="1">
      <c r="A8" s="27" t="str">
        <f>IFERROR(__xludf.DUMMYFUNCTION("IMPORTRANGE(""https://docs.google.com/spreadsheets/d/1vsTcEcugRZXGU84Ng3dXvNCAOD3CAaUTEbnnM7tyUJg/edit?usp=sharing"",""おかず形態一覧表!A6"")"),"画像")</f>
        <v>画像</v>
      </c>
      <c r="B8" s="40" t="str">
        <f>'おかず形態一覧表'!B6</f>
        <v/>
      </c>
      <c r="C8" s="40" t="str">
        <f>'おかず形態一覧表'!C6</f>
        <v/>
      </c>
      <c r="D8" s="40" t="str">
        <f>'おかず形態一覧表'!D6</f>
        <v/>
      </c>
      <c r="E8" s="40" t="str">
        <f>'おかず形態一覧表'!E6</f>
        <v/>
      </c>
      <c r="F8" s="40" t="str">
        <f>'おかず形態一覧表'!F6</f>
        <v/>
      </c>
      <c r="G8" s="40" t="str">
        <f>'おかず形態一覧表'!G6</f>
        <v/>
      </c>
      <c r="H8" s="40" t="str">
        <f>'おかず形態一覧表'!H6</f>
        <v/>
      </c>
    </row>
    <row r="9" ht="22.5" customHeight="1">
      <c r="A9" s="12" t="str">
        <f>IFERROR(__xludf.DUMMYFUNCTION("IMPORTRANGE(""https://docs.google.com/spreadsheets/d/1vsTcEcugRZXGU84Ng3dXvNCAOD3CAaUTEbnnM7tyUJg/edit?usp=sharing"",""おかず形態一覧表!A7"")"),"野菜のおかず")</f>
        <v>野菜のおかず</v>
      </c>
      <c r="B9" s="75" t="str">
        <f>'おかず形態一覧表'!B7</f>
        <v>ポテト金平</v>
      </c>
      <c r="C9" s="75" t="str">
        <f>'おかず形態一覧表'!C7</f>
        <v>ポテト金平</v>
      </c>
      <c r="D9" s="75" t="str">
        <f>'おかず形態一覧表'!D7</f>
        <v>ポテト金平</v>
      </c>
      <c r="E9" s="75" t="str">
        <f>'おかず形態一覧表'!E7</f>
        <v>ポテト金平</v>
      </c>
      <c r="F9" s="75" t="str">
        <f>'おかず形態一覧表'!F7</f>
        <v>ポテト金平</v>
      </c>
      <c r="G9" s="75" t="str">
        <f>'おかず形態一覧表'!G7</f>
        <v>ポテト金平</v>
      </c>
      <c r="H9" s="75" t="str">
        <f>'おかず形態一覧表'!H7</f>
        <v/>
      </c>
    </row>
    <row r="10" ht="67.5" customHeight="1">
      <c r="A10" s="41" t="str">
        <f>IFERROR(__xludf.DUMMYFUNCTION("IMPORTRANGE(""https://docs.google.com/spreadsheets/d/1vsTcEcugRZXGU84Ng3dXvNCAOD3CAaUTEbnnM7tyUJg/edit?usp=sharing"",""おかず形態一覧表!A8"")"),"画像")</f>
        <v>画像</v>
      </c>
      <c r="B10" s="42" t="str">
        <f>'おかず形態一覧表'!B8</f>
        <v/>
      </c>
      <c r="C10" s="42" t="str">
        <f>'おかず形態一覧表'!C8</f>
        <v/>
      </c>
      <c r="D10" s="42" t="str">
        <f>'おかず形態一覧表'!D8</f>
        <v/>
      </c>
      <c r="E10" s="42" t="str">
        <f>'おかず形態一覧表'!E8</f>
        <v/>
      </c>
      <c r="F10" s="42" t="str">
        <f>'おかず形態一覧表'!F8</f>
        <v/>
      </c>
      <c r="G10" s="42" t="str">
        <f>'おかず形態一覧表'!G8</f>
        <v/>
      </c>
      <c r="H10" s="42" t="str">
        <f>'おかず形態一覧表'!H8</f>
        <v/>
      </c>
    </row>
    <row r="11" ht="112.5" customHeight="1">
      <c r="A11" s="41" t="str">
        <f>IFERROR(__xludf.DUMMYFUNCTION("IMPORTRANGE(""https://docs.google.com/spreadsheets/d/1vsTcEcugRZXGU84Ng3dXvNCAOD3CAaUTEbnnM7tyUJg/edit?usp=sharing"",""おかず形態一覧表!A9"")"),"内容")</f>
        <v>内容</v>
      </c>
      <c r="B11" s="90" t="str">
        <f>'おかず形態一覧表'!B9</f>
        <v>一般的な食事</v>
      </c>
      <c r="C11" s="90" t="str">
        <f>'おかず形態一覧表'!C9</f>
        <v>常食から硬い食材を除いたもの</v>
      </c>
      <c r="D11" s="90" t="str">
        <f>'おかず形態一覧表'!D9</f>
        <v>常食又は軟菜食を一口大にカットしたもの</v>
      </c>
      <c r="E11" s="90" t="str">
        <f>'おかず形態一覧表'!E9</f>
        <v>軟菜食を包丁で刻んだもの</v>
      </c>
      <c r="F11" s="90" t="str">
        <f>'おかず形態一覧表'!F9</f>
        <v>軟菜食を包丁又はミキサーでみじん切りにし、とろみを付けたもの（トロメイクコンパクト）</v>
      </c>
      <c r="G11" s="90" t="str">
        <f>'おかず形態一覧表'!G9</f>
        <v>軟菜食をミキサーにかけ、ムース状に固めたもの（カタメリン）</v>
      </c>
      <c r="H11" s="90" t="str">
        <f>'おかず形態一覧表'!H9</f>
        <v/>
      </c>
    </row>
    <row r="12" ht="45.0" customHeight="1">
      <c r="A12" s="46" t="str">
        <f>IFERROR(__xludf.DUMMYFUNCTION("IMPORTRANGE(""https://docs.google.com/spreadsheets/d/1vsTcEcugRZXGU84Ng3dXvNCAOD3CAaUTEbnnM7tyUJg/edit?usp=sharing"",""おかず形態一覧表!A10"")"),"大きさ・形状")</f>
        <v>大きさ・形状</v>
      </c>
      <c r="B12" s="57" t="str">
        <f>'おかず形態一覧表'!B10</f>
        <v>通常の大きさ</v>
      </c>
      <c r="C12" s="57" t="str">
        <f>'おかず形態一覧表'!C10</f>
        <v>通常の大きさ</v>
      </c>
      <c r="D12" s="57" t="str">
        <f>'おかず形態一覧表'!D10</f>
        <v>2㎝程度</v>
      </c>
      <c r="E12" s="57" t="str">
        <f>'おかず形態一覧表'!E10</f>
        <v>1㎝程度</v>
      </c>
      <c r="F12" s="57" t="str">
        <f>'おかず形態一覧表'!F10</f>
        <v>0.5㎝大</v>
      </c>
      <c r="G12" s="57" t="str">
        <f>'おかず形態一覧表'!G10</f>
        <v>ムース状・ペースト状</v>
      </c>
      <c r="H12" s="57" t="str">
        <f>'おかず形態一覧表'!H10</f>
        <v/>
      </c>
    </row>
    <row r="13" ht="45.0" customHeight="1">
      <c r="A13" s="46" t="str">
        <f>IFERROR(__xludf.DUMMYFUNCTION("IMPORTRANGE(""https://docs.google.com/spreadsheets/d/1vsTcEcugRZXGU84Ng3dXvNCAOD3CAaUTEbnnM7tyUJg/edit?usp=sharing"",""おかず形態一覧表!A11"")"),"咀嚼の必要性")</f>
        <v>咀嚼の必要性</v>
      </c>
      <c r="B13" s="57" t="str">
        <f>'おかず形態一覧表'!B11</f>
        <v/>
      </c>
      <c r="C13" s="57" t="str">
        <f>'おかず形態一覧表'!C11</f>
        <v/>
      </c>
      <c r="D13" s="57" t="str">
        <f>'おかず形態一覧表'!D11</f>
        <v/>
      </c>
      <c r="E13" s="57" t="str">
        <f>'おかず形態一覧表'!E11</f>
        <v/>
      </c>
      <c r="F13" s="57" t="str">
        <f>'おかず形態一覧表'!F11</f>
        <v>歯茎でつぶせる</v>
      </c>
      <c r="G13" s="57" t="str">
        <f>'おかず形態一覧表'!G11</f>
        <v>噛まなくてよい</v>
      </c>
      <c r="H13" s="57" t="str">
        <f>'おかず形態一覧表'!H11</f>
        <v/>
      </c>
    </row>
    <row r="14" ht="22.5" customHeight="1">
      <c r="A14" s="46" t="str">
        <f>IFERROR(__xludf.DUMMYFUNCTION("IMPORTRANGE(""https://docs.google.com/spreadsheets/d/1vsTcEcugRZXGU84Ng3dXvNCAOD3CAaUTEbnnM7tyUJg/edit?usp=sharing"",""おかず形態一覧表!A12"")"),"学会分類2021")</f>
        <v>学会分類2021</v>
      </c>
      <c r="B14" s="66" t="str">
        <f>'おかず形態一覧表'!B12</f>
        <v/>
      </c>
      <c r="C14" s="66" t="str">
        <f>'おかず形態一覧表'!C12</f>
        <v/>
      </c>
      <c r="D14" s="66" t="str">
        <f>'おかず形態一覧表'!D12</f>
        <v/>
      </c>
      <c r="E14" s="66" t="str">
        <f>'おかず形態一覧表'!E12</f>
        <v/>
      </c>
      <c r="F14" s="66" t="str">
        <f>'おかず形態一覧表'!F12</f>
        <v>4</v>
      </c>
      <c r="G14" s="66" t="str">
        <f>'おかず形態一覧表'!G12</f>
        <v>2-1 / 1j</v>
      </c>
      <c r="H14" s="66" t="str">
        <f>'おかず形態一覧表'!H12</f>
        <v/>
      </c>
    </row>
    <row r="15" ht="22.5" customHeight="1">
      <c r="A15" s="71" t="str">
        <f>IFERROR(__xludf.DUMMYFUNCTION("IMPORTRANGE(""https://docs.google.com/spreadsheets/d/1vsTcEcugRZXGU84Ng3dXvNCAOD3CAaUTEbnnM7tyUJg/edit?usp=sharing"",""おかず形態一覧表!A13"")"),"栄養量目安")</f>
        <v>栄養量目安</v>
      </c>
      <c r="B15" s="99" t="str">
        <f>'おかず形態一覧表'!B13</f>
        <v>ご飯140</v>
      </c>
      <c r="C15" s="99" t="str">
        <f>'おかず形態一覧表'!C13</f>
        <v>ご飯140</v>
      </c>
      <c r="D15" s="99" t="str">
        <f>'おかず形態一覧表'!D13</f>
        <v>ご飯140</v>
      </c>
      <c r="E15" s="99" t="str">
        <f>'おかず形態一覧表'!E13</f>
        <v>ご飯140</v>
      </c>
      <c r="F15" s="99" t="str">
        <f>'おかず形態一覧表'!F13</f>
        <v>全粥250</v>
      </c>
      <c r="G15" s="99" t="str">
        <f>'おかず形態一覧表'!G13</f>
        <v>ムース粥250</v>
      </c>
      <c r="H15" s="99" t="str">
        <f>'おかず形態一覧表'!H13</f>
        <v/>
      </c>
    </row>
    <row r="16" ht="22.5" customHeight="1">
      <c r="A16" s="73"/>
      <c r="B16" s="106">
        <f>'おかず形態一覧表'!B14</f>
        <v>1400</v>
      </c>
      <c r="C16" s="106">
        <f>'おかず形態一覧表'!C14</f>
        <v>1400</v>
      </c>
      <c r="D16" s="106">
        <f>'おかず形態一覧表'!D14</f>
        <v>1400</v>
      </c>
      <c r="E16" s="106">
        <f>'おかず形態一覧表'!E14</f>
        <v>1400</v>
      </c>
      <c r="F16" s="106">
        <f>'おかず形態一覧表'!F14</f>
        <v>1300</v>
      </c>
      <c r="G16" s="106">
        <f>'おかず形態一覧表'!G14</f>
        <v>1200</v>
      </c>
      <c r="H16" s="106" t="str">
        <f>'おかず形態一覧表'!H14</f>
        <v/>
      </c>
    </row>
    <row r="17" ht="7.5" customHeight="1"/>
    <row r="18" ht="22.5" customHeight="1">
      <c r="A18" s="107" t="str">
        <f>IFERROR(__xludf.DUMMYFUNCTION("IMPORTRANGE(""https://docs.google.com/spreadsheets/d/1vsTcEcugRZXGU84Ng3dXvNCAOD3CAaUTEbnnM7tyUJg/edit?usp=sharing"",""主食一覧!A1"")"),"2. 主食一覧")</f>
        <v>2. 主食一覧</v>
      </c>
      <c r="B18" s="108"/>
    </row>
    <row r="19" ht="22.5" customHeight="1">
      <c r="A19" s="4" t="str">
        <f>IFERROR(__xludf.DUMMYFUNCTION("IMPORTRANGE(""https://docs.google.com/spreadsheets/d/1vsTcEcugRZXGU84Ng3dXvNCAOD3CAaUTEbnnM7tyUJg/edit?usp=sharing"",""主食一覧!A2"")"),"主食名称")</f>
        <v>主食名称</v>
      </c>
      <c r="B19" s="109" t="str">
        <f>'主食一覧'!B2</f>
        <v>ご飯</v>
      </c>
      <c r="C19" s="109" t="str">
        <f>'主食一覧'!C2</f>
        <v>軟飯</v>
      </c>
      <c r="D19" s="109" t="str">
        <f>'主食一覧'!D2</f>
        <v>全粥</v>
      </c>
      <c r="E19" s="109" t="str">
        <f>'主食一覧'!E2</f>
        <v>離水防止粥</v>
      </c>
      <c r="F19" s="109" t="str">
        <f>'主食一覧'!F2</f>
        <v>ムース粥</v>
      </c>
      <c r="G19" s="109" t="str">
        <f>'主食一覧'!G2</f>
        <v>食パン</v>
      </c>
      <c r="H19" s="109" t="str">
        <f>'主食一覧'!H2</f>
        <v>パン粥</v>
      </c>
    </row>
    <row r="20" ht="67.5" customHeight="1">
      <c r="A20" s="4" t="str">
        <f>IFERROR(__xludf.DUMMYFUNCTION("IMPORTRANGE(""https://docs.google.com/spreadsheets/d/1vsTcEcugRZXGU84Ng3dXvNCAOD3CAaUTEbnnM7tyUJg/edit?usp=sharing"",""主食一覧!A3"")"),"画像")</f>
        <v>画像</v>
      </c>
      <c r="B20" s="9" t="str">
        <f>'主食一覧'!B3</f>
        <v/>
      </c>
      <c r="C20" s="9" t="str">
        <f>'主食一覧'!C3</f>
        <v/>
      </c>
      <c r="D20" s="9" t="str">
        <f>'主食一覧'!D3</f>
        <v/>
      </c>
      <c r="E20" s="9" t="str">
        <f>'主食一覧'!E3</f>
        <v/>
      </c>
      <c r="F20" s="9" t="str">
        <f>'主食一覧'!F3</f>
        <v/>
      </c>
      <c r="G20" s="9" t="str">
        <f>'主食一覧'!G3</f>
        <v/>
      </c>
      <c r="H20" s="9" t="str">
        <f>'主食一覧'!H3</f>
        <v/>
      </c>
    </row>
    <row r="21" ht="45.0" customHeight="1">
      <c r="A21" s="4" t="str">
        <f>IFERROR(__xludf.DUMMYFUNCTION("IMPORTRANGE(""https://docs.google.com/spreadsheets/d/1vsTcEcugRZXGU84Ng3dXvNCAOD3CAaUTEbnnM7tyUJg/edit?usp=sharing"",""主食一覧!A4"")"),"内容")</f>
        <v>内容</v>
      </c>
      <c r="B21" s="110" t="str">
        <f>'主食一覧'!B4</f>
        <v>通常のご飯</v>
      </c>
      <c r="C21" s="110" t="str">
        <f>'主食一覧'!C4</f>
        <v>ご飯と全粥を混ぜたもの</v>
      </c>
      <c r="D21" s="110" t="str">
        <f>'主食一覧'!D4</f>
        <v>通常の粥</v>
      </c>
      <c r="E21" s="110" t="str">
        <f>'主食一覧'!E4</f>
        <v>全粥に1％のカタメリンを加え混ぜたもの</v>
      </c>
      <c r="F21" s="110" t="str">
        <f>'主食一覧'!F4</f>
        <v>全粥にスベラカーゼを加え(米の重量の9％）ミキサーで攪拌したもの</v>
      </c>
      <c r="G21" s="110" t="str">
        <f>'主食一覧'!G4</f>
        <v>市販の食パン</v>
      </c>
      <c r="H21" s="110" t="str">
        <f>'主食一覧'!H4</f>
        <v>市販の食パンを牛乳と砂糖で煮たもの</v>
      </c>
    </row>
    <row r="22" ht="22.5" customHeight="1">
      <c r="A22" s="4" t="str">
        <f>IFERROR(__xludf.DUMMYFUNCTION("IMPORTRANGE(""https://docs.google.com/spreadsheets/d/1vsTcEcugRZXGU84Ng3dXvNCAOD3CAaUTEbnnM7tyUJg/edit?usp=sharing"",""主食一覧!A5"")"),"学会分類2021")</f>
        <v>学会分類2021</v>
      </c>
      <c r="B22" s="112" t="str">
        <f>'主食一覧'!B5</f>
        <v/>
      </c>
      <c r="C22" s="112" t="str">
        <f>'主食一覧'!C5</f>
        <v/>
      </c>
      <c r="D22" s="112" t="str">
        <f>'主食一覧'!D5</f>
        <v/>
      </c>
      <c r="E22" s="112" t="str">
        <f>'主食一覧'!E5</f>
        <v/>
      </c>
      <c r="F22" s="112" t="str">
        <f>'主食一覧'!F5</f>
        <v/>
      </c>
      <c r="G22" s="112" t="str">
        <f>'主食一覧'!G5</f>
        <v/>
      </c>
      <c r="H22" s="112" t="str">
        <f>'主食一覧'!H5</f>
        <v/>
      </c>
    </row>
    <row r="23" ht="7.5" customHeight="1"/>
    <row r="24" ht="22.5" customHeight="1">
      <c r="A24" s="6" t="str">
        <f>IFERROR(__xludf.DUMMYFUNCTION("IMPORTRANGE(""https://docs.google.com/spreadsheets/d/1vsTcEcugRZXGU84Ng3dXvNCAOD3CAaUTEbnnM7tyUJg/edit?usp=sharing"",""水分とろみの基準・水分ゼリー!A1"")"),"3-1. 水分とろみの基準")</f>
        <v>3-1. 水分とろみの基準</v>
      </c>
      <c r="B24" s="118"/>
      <c r="F24" s="6" t="str">
        <f>IFERROR(__xludf.DUMMYFUNCTION("IMPORTRANGE(""https://docs.google.com/spreadsheets/d/1vsTcEcugRZXGU84Ng3dXvNCAOD3CAaUTEbnnM7tyUJg/edit?usp=sharing"",""水分とろみの基準・水分ゼリー!F1"")"),"3-2. 水分ゼリー")</f>
        <v>3-2. 水分ゼリー</v>
      </c>
      <c r="G24" s="118"/>
    </row>
    <row r="25" ht="30.0" customHeight="1">
      <c r="A25" s="11" t="str">
        <f>IFERROR(__xludf.DUMMYFUNCTION("IMPORTRANGE(""https://docs.google.com/spreadsheets/d/1vsTcEcugRZXGU84Ng3dXvNCAOD3CAaUTEbnnM7tyUJg/edit?usp=sharing"",""水分とろみの基準・水分ゼリー!A2"")"),"学会分類2021
（とろみ）")</f>
        <v>学会分類2021
（とろみ）</v>
      </c>
      <c r="B25" s="15" t="str">
        <f>IFERROR(__xludf.DUMMYFUNCTION("IMPORTRANGE(""https://docs.google.com/spreadsheets/d/1vsTcEcugRZXGU84Ng3dXvNCAOD3CAaUTEbnnM7tyUJg/edit?usp=sharing"",""水分とろみの基準・水分ゼリー!B2"")"),"薄いとろみ")</f>
        <v>薄いとろみ</v>
      </c>
      <c r="C25" s="15" t="str">
        <f>IFERROR(__xludf.DUMMYFUNCTION("IMPORTRANGE(""https://docs.google.com/spreadsheets/d/1vsTcEcugRZXGU84Ng3dXvNCAOD3CAaUTEbnnM7tyUJg/edit?usp=sharing"",""水分とろみの基準・水分ゼリー!C2"")"),"中間のとろみ")</f>
        <v>中間のとろみ</v>
      </c>
      <c r="D25" s="15" t="str">
        <f>IFERROR(__xludf.DUMMYFUNCTION("IMPORTRANGE(""https://docs.google.com/spreadsheets/d/1vsTcEcugRZXGU84Ng3dXvNCAOD3CAaUTEbnnM7tyUJg/edit?usp=sharing"",""水分とろみの基準・水分ゼリー!D2"")"),"濃いとろみ")</f>
        <v>濃いとろみ</v>
      </c>
      <c r="E25" s="15" t="str">
        <f>IFERROR(__xludf.DUMMYFUNCTION("IMPORTRANGE(""https://docs.google.com/spreadsheets/d/1vsTcEcugRZXGU84Ng3dXvNCAOD3CAaUTEbnnM7tyUJg/edit?usp=sharing"",""水分とろみの基準・水分ゼリー!E2"")"),"")</f>
        <v/>
      </c>
      <c r="F25" s="20" t="str">
        <f>IFERROR(__xludf.DUMMYFUNCTION("IMPORTRANGE(""https://docs.google.com/spreadsheets/d/1vsTcEcugRZXGU84Ng3dXvNCAOD3CAaUTEbnnM7tyUJg/edit?usp=sharing"",""水分とろみの基準・水分ゼリー!F2"")"),"名称")</f>
        <v>名称</v>
      </c>
      <c r="G25" s="25" t="str">
        <f>'水分とろみの基準・水分ゼリー'!G2</f>
        <v>イオンサポートゼリー</v>
      </c>
      <c r="H25" s="25" t="str">
        <f>'水分とろみの基準・水分ゼリー'!H2</f>
        <v/>
      </c>
    </row>
    <row r="26" ht="22.5" customHeight="1">
      <c r="A26" s="28" t="str">
        <f>IFERROR(__xludf.DUMMYFUNCTION("IMPORTRANGE(""https://docs.google.com/spreadsheets/d/1vsTcEcugRZXGU84Ng3dXvNCAOD3CAaUTEbnnM7tyUJg/edit?usp=sharing"",""水分とろみの基準・水分ゼリー!A3"")"),"とろみ調整食品")</f>
        <v>とろみ調整食品</v>
      </c>
      <c r="B26" s="30" t="str">
        <f>'水分とろみの基準・水分ゼリー'!B3</f>
        <v>かんたんトロメイク</v>
      </c>
      <c r="C26" s="30" t="str">
        <f>'水分とろみの基準・水分ゼリー'!C3</f>
        <v>かんたんトロメイク</v>
      </c>
      <c r="D26" s="30" t="str">
        <f>'水分とろみの基準・水分ゼリー'!D3</f>
        <v>かんたんトロメイク</v>
      </c>
      <c r="E26" s="30" t="str">
        <f>'水分とろみの基準・水分ゼリー'!E3</f>
        <v/>
      </c>
      <c r="F26" s="28" t="str">
        <f>IFERROR(__xludf.DUMMYFUNCTION("IMPORTRANGE(""https://docs.google.com/spreadsheets/d/1vsTcEcugRZXGU84Ng3dXvNCAOD3CAaUTEbnnM7tyUJg/edit?usp=sharing"",""水分とろみの基準・水分ゼリー!F3"")"),"とろみ調整食品")</f>
        <v>とろみ調整食品</v>
      </c>
      <c r="G26" s="30" t="str">
        <f>'水分とろみの基準・水分ゼリー'!G3</f>
        <v>イオンサポート</v>
      </c>
      <c r="H26" s="30" t="str">
        <f>'水分とろみの基準・水分ゼリー'!H3</f>
        <v/>
      </c>
    </row>
    <row r="27" ht="22.5" customHeight="1">
      <c r="A27" s="32" t="str">
        <f>IFERROR(__xludf.DUMMYFUNCTION("IMPORTRANGE(""https://docs.google.com/spreadsheets/d/1vsTcEcugRZXGU84Ng3dXvNCAOD3CAaUTEbnnM7tyUJg/edit?usp=sharing"",""水分とろみの基準・水分ゼリー!A4"")"),"水100mlあたり")</f>
        <v>水100mlあたり</v>
      </c>
      <c r="B27" s="36" t="str">
        <f>'水分とろみの基準・水分ゼリー'!B4</f>
        <v/>
      </c>
      <c r="C27" s="36" t="str">
        <f>'水分とろみの基準・水分ゼリー'!C4</f>
        <v/>
      </c>
      <c r="D27" s="36" t="str">
        <f>'水分とろみの基準・水分ゼリー'!D4</f>
        <v/>
      </c>
      <c r="E27" s="36" t="str">
        <f>'水分とろみの基準・水分ゼリー'!E4</f>
        <v/>
      </c>
      <c r="F27" s="28" t="str">
        <f>IFERROR(__xludf.DUMMYFUNCTION("IMPORTRANGE(""https://docs.google.com/spreadsheets/d/1vsTcEcugRZXGU84Ng3dXvNCAOD3CAaUTEbnnM7tyUJg/edit?usp=sharing"",""水分とろみの基準・水分ゼリー!F4"")"),"水100mlあたり")</f>
        <v>水100mlあたり</v>
      </c>
      <c r="G27" s="36">
        <f>'水分とろみの基準・水分ゼリー'!G4</f>
        <v>7</v>
      </c>
      <c r="H27" s="36" t="str">
        <f>'水分とろみの基準・水分ゼリー'!H4</f>
        <v/>
      </c>
    </row>
    <row r="28" ht="22.5" customHeight="1">
      <c r="A28" s="37" t="str">
        <f>IFERROR(__xludf.DUMMYFUNCTION("IMPORTRANGE(""https://docs.google.com/spreadsheets/d/1vsTcEcugRZXGU84Ng3dXvNCAOD3CAaUTEbnnM7tyUJg/edit?usp=sharing"",""水分とろみの基準・水分ゼリー!A5"")"),"小さじ")</f>
        <v>小さじ</v>
      </c>
      <c r="B28" s="39" t="str">
        <f>'水分とろみの基準・水分ゼリー'!B5</f>
        <v/>
      </c>
      <c r="C28" s="39" t="str">
        <f>'水分とろみの基準・水分ゼリー'!C5</f>
        <v/>
      </c>
      <c r="D28" s="39" t="str">
        <f>'水分とろみの基準・水分ゼリー'!D5</f>
        <v/>
      </c>
      <c r="E28" s="39" t="str">
        <f>'水分とろみの基準・水分ゼリー'!E5</f>
        <v/>
      </c>
      <c r="F28" s="37" t="s">
        <v>30</v>
      </c>
      <c r="G28" s="39" t="str">
        <f>'水分とろみの基準・水分ゼリー'!G5</f>
        <v/>
      </c>
      <c r="H28" s="39" t="str">
        <f>'水分とろみの基準・水分ゼリー'!H5</f>
        <v/>
      </c>
    </row>
    <row r="29" ht="7.5" customHeight="1"/>
    <row r="30" ht="22.5" customHeight="1">
      <c r="A30" s="122" t="str">
        <f>IFERROR(__xludf.DUMMYFUNCTION("IMPORTRANGE(""https://docs.google.com/spreadsheets/d/1vsTcEcugRZXGU84Ng3dXvNCAOD3CAaUTEbnnM7tyUJg/edit?usp=sharing"",""濃厚流動食・補助食品!A1"")"),"4. 濃厚流動食（経管栄養）")</f>
        <v>4. 濃厚流動食（経管栄養）</v>
      </c>
      <c r="B30" s="123"/>
      <c r="F30" s="124" t="str">
        <f>IFERROR(__xludf.DUMMYFUNCTION("IMPORTRANGE(""https://docs.google.com/spreadsheets/d/1vsTcEcugRZXGU84Ng3dXvNCAOD3CAaUTEbnnM7tyUJg/edit?usp=sharing"",""濃厚流動食・補助食品!F1"")"),"5. 補助食品、その他")</f>
        <v>5. 補助食品、その他</v>
      </c>
      <c r="G30" s="125"/>
    </row>
    <row r="31" ht="22.5" customHeight="1">
      <c r="A31" s="49" t="str">
        <f>IFERROR(__xludf.DUMMYFUNCTION("IMPORTRANGE(""https://docs.google.com/spreadsheets/d/1vsTcEcugRZXGU84Ng3dXvNCAOD3CAaUTEbnnM7tyUJg/edit?usp=sharing"",""濃厚流動食・補助食品!A2"")"),"商品名")</f>
        <v>商品名</v>
      </c>
      <c r="B31" s="63" t="str">
        <f>'濃厚流動食・補助食品'!B2</f>
        <v>メイバランスHP1.5</v>
      </c>
      <c r="C31" s="63" t="str">
        <f>'濃厚流動食・補助食品'!C2</f>
        <v/>
      </c>
      <c r="D31" s="63" t="str">
        <f>'濃厚流動食・補助食品'!D2</f>
        <v/>
      </c>
      <c r="E31" s="51" t="str">
        <f>'濃厚流動食・補助食品'!E2</f>
        <v/>
      </c>
      <c r="F31" s="126" t="str">
        <f>'濃厚流動食・補助食品'!F2</f>
        <v>Ｏｊ・１ｊ対応：可</v>
      </c>
      <c r="G31" s="127" t="str">
        <f>'濃厚流動食・補助食品'!G2</f>
        <v/>
      </c>
      <c r="H31" s="128"/>
    </row>
    <row r="32" ht="22.5" customHeight="1">
      <c r="A32" s="56"/>
      <c r="B32" s="63" t="str">
        <f>'濃厚流動食・補助食品'!B3</f>
        <v/>
      </c>
      <c r="C32" s="63" t="str">
        <f>'濃厚流動食・補助食品'!C3</f>
        <v/>
      </c>
      <c r="D32" s="63" t="str">
        <f>'濃厚流動食・補助食品'!D3</f>
        <v/>
      </c>
      <c r="E32" s="63" t="str">
        <f>'濃厚流動食・補助食品'!E3</f>
        <v/>
      </c>
      <c r="F32" s="129" t="str">
        <f>'濃厚流動食・補助食品'!F3</f>
        <v>ブリックゼリー、メイバランスミニ、ハイプチゼリー、メイプロテイン、粉飴、カルシウムの素、食物繊維</v>
      </c>
      <c r="G32" s="130"/>
      <c r="H32" s="61"/>
    </row>
    <row r="33" ht="22.5" customHeight="1">
      <c r="A33" s="62"/>
      <c r="B33" s="63" t="str">
        <f>'濃厚流動食・補助食品'!B4</f>
        <v/>
      </c>
      <c r="C33" s="63" t="str">
        <f>'濃厚流動食・補助食品'!C4</f>
        <v/>
      </c>
      <c r="D33" s="63" t="str">
        <f>'濃厚流動食・補助食品'!D4</f>
        <v/>
      </c>
      <c r="E33" s="63" t="str">
        <f>'濃厚流動食・補助食品'!E4</f>
        <v/>
      </c>
      <c r="F33" s="64"/>
      <c r="G33" s="131"/>
      <c r="H33" s="65"/>
    </row>
    <row r="34" ht="7.5" customHeight="1"/>
    <row r="35" ht="22.5" customHeight="1">
      <c r="A35" s="132" t="str">
        <f>IFERROR(__xludf.DUMMYFUNCTION("IMPORTRANGE(""https://docs.google.com/spreadsheets/d/1vsTcEcugRZXGU84Ng3dXvNCAOD3CAaUTEbnnM7tyUJg/edit?usp=sharing"",""施設概要!A1"")"),"施設概要")</f>
        <v>施設概要</v>
      </c>
      <c r="B35" s="133"/>
    </row>
    <row r="36" ht="22.5" customHeight="1">
      <c r="A36" s="5" t="str">
        <f>IFERROR(__xludf.DUMMYFUNCTION("IMPORTRANGE(""https://docs.google.com/spreadsheets/d/1vsTcEcugRZXGU84Ng3dXvNCAOD3CAaUTEbnnM7tyUJg/edit?usp=sharing"",""施設概要!A2"")"),"所在地")</f>
        <v>所在地</v>
      </c>
      <c r="B36" s="134" t="str">
        <f>'施設概要'!B2</f>
        <v>新潟県五泉市本町6丁目7-7</v>
      </c>
      <c r="C36" s="135"/>
      <c r="D36" s="136"/>
      <c r="E36" s="138" t="str">
        <f>'施設概要'!C2</f>
        <v>平成26年4月開設。3ユニットで構成され、定員は29名です。毎日の食事が美味しく、安全に提供できるように給食委員会を中心に多職種共同で取り組んでいます。季節を食事を楽しんでいただけるように行事食の提供や、ユニットごとにお菓子作りなども行っています。</v>
      </c>
      <c r="F36" s="139"/>
      <c r="G36" s="139"/>
      <c r="H36" s="140"/>
    </row>
    <row r="37" ht="22.5" customHeight="1">
      <c r="A37" s="5" t="str">
        <f>IFERROR(__xludf.DUMMYFUNCTION("IMPORTRANGE(""https://docs.google.com/spreadsheets/d/1vsTcEcugRZXGU84Ng3dXvNCAOD3CAaUTEbnnM7tyUJg/edit?usp=sharing"",""施設概要!A3"")"),"給食部門名")</f>
        <v>給食部門名</v>
      </c>
      <c r="B37" s="134" t="str">
        <f>'施設概要'!B3</f>
        <v>庶務</v>
      </c>
      <c r="C37" s="135"/>
      <c r="D37" s="136"/>
      <c r="E37" s="142"/>
      <c r="H37" s="143"/>
    </row>
    <row r="38" ht="22.5" customHeight="1">
      <c r="A38" s="5" t="str">
        <f>IFERROR(__xludf.DUMMYFUNCTION("IMPORTRANGE(""https://docs.google.com/spreadsheets/d/1vsTcEcugRZXGU84Ng3dXvNCAOD3CAaUTEbnnM7tyUJg/edit?usp=sharing"",""施設概要!A4"")"),"電話")</f>
        <v>電話</v>
      </c>
      <c r="B38" s="134" t="str">
        <f>'施設概要'!B4</f>
        <v>0250-47-4300（代表）</v>
      </c>
      <c r="C38" s="135"/>
      <c r="D38" s="136"/>
      <c r="E38" s="142"/>
      <c r="H38" s="143"/>
    </row>
    <row r="39" ht="22.5" customHeight="1">
      <c r="A39" s="101" t="str">
        <f>IFERROR(__xludf.DUMMYFUNCTION("IMPORTRANGE(""https://docs.google.com/spreadsheets/d/1vsTcEcugRZXGU84Ng3dXvNCAOD3CAaUTEbnnM7tyUJg/edit?usp=sharing"",""施設概要!A5"")"),"FAX")</f>
        <v>FAX</v>
      </c>
      <c r="B39" s="134" t="str">
        <f>'施設概要'!B5</f>
        <v>0250-43-3370（代表）</v>
      </c>
      <c r="C39" s="135"/>
      <c r="D39" s="136"/>
      <c r="E39" s="142"/>
      <c r="H39" s="143"/>
    </row>
    <row r="40" ht="22.5" customHeight="1">
      <c r="A40" s="103" t="str">
        <f>IFERROR(__xludf.DUMMYFUNCTION("IMPORTRANGE(""https://docs.google.com/spreadsheets/d/1vsTcEcugRZXGU84Ng3dXvNCAOD3CAaUTEbnnM7tyUJg/edit?usp=sharing"",""施設概要!A6"")"),"更新日")</f>
        <v>更新日</v>
      </c>
      <c r="B40" s="147">
        <f>'施設概要'!B6</f>
        <v>45775.74294</v>
      </c>
      <c r="C40" s="135"/>
      <c r="D40" s="136"/>
      <c r="E40" s="148"/>
      <c r="F40" s="149"/>
      <c r="G40" s="149"/>
      <c r="H40" s="150"/>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76" t="s">
        <v>55</v>
      </c>
      <c r="B1" s="77"/>
      <c r="C1" s="77"/>
      <c r="D1" s="77"/>
    </row>
    <row r="2">
      <c r="A2" s="78" t="s">
        <v>56</v>
      </c>
      <c r="B2" s="79"/>
      <c r="C2" s="80" t="s">
        <v>57</v>
      </c>
      <c r="D2" s="81" t="s">
        <v>58</v>
      </c>
    </row>
    <row r="3">
      <c r="A3" s="82" t="s">
        <v>59</v>
      </c>
      <c r="B3" s="83"/>
      <c r="C3" s="84" t="b">
        <v>0</v>
      </c>
      <c r="D3" s="85"/>
    </row>
    <row r="4">
      <c r="A4" s="86"/>
      <c r="B4" s="86"/>
      <c r="C4" s="86"/>
      <c r="D4" s="86"/>
    </row>
    <row r="5">
      <c r="A5" s="87" t="s">
        <v>60</v>
      </c>
      <c r="B5" s="87" t="s">
        <v>61</v>
      </c>
      <c r="C5" s="86"/>
      <c r="D5" s="86"/>
    </row>
    <row r="6">
      <c r="A6" s="88"/>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86" t="s">
        <v>62</v>
      </c>
      <c r="B1" s="86"/>
    </row>
    <row r="2">
      <c r="A2" s="86" t="s">
        <v>60</v>
      </c>
      <c r="B2" s="86" t="s">
        <v>63</v>
      </c>
    </row>
    <row r="3">
      <c r="A3" s="89"/>
    </row>
    <row r="4">
      <c r="A4" s="89"/>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91" t="str">
        <f>IFERROR(__xludf.DUMMYFUNCTION("IMPORTRANGE(""https://docs.google.com/spreadsheets/d/1vsTcEcugRZXGU84Ng3dXvNCAOD3CAaUTEbnnM7tyUJg/edit?usp=sharing"",""施設概要!A1"")"),"施設概要")</f>
        <v>施設概要</v>
      </c>
      <c r="B1" s="92"/>
      <c r="C1" s="92"/>
    </row>
    <row r="2" ht="22.5" customHeight="1">
      <c r="A2" s="93" t="str">
        <f>IFERROR(__xludf.DUMMYFUNCTION("IMPORTRANGE(""https://docs.google.com/spreadsheets/d/1vsTcEcugRZXGU84Ng3dXvNCAOD3CAaUTEbnnM7tyUJg/edit?usp=sharing"",""施設概要!A2"")"),"所在地")</f>
        <v>所在地</v>
      </c>
      <c r="B2" s="94" t="s">
        <v>1</v>
      </c>
      <c r="C2" s="96" t="s">
        <v>8</v>
      </c>
    </row>
    <row r="3" ht="22.5" customHeight="1">
      <c r="A3" s="5" t="str">
        <f>IFERROR(__xludf.DUMMYFUNCTION("IMPORTRANGE(""https://docs.google.com/spreadsheets/d/1vsTcEcugRZXGU84Ng3dXvNCAOD3CAaUTEbnnM7tyUJg/edit?usp=sharing"",""施設概要!A3"")"),"給食部門名")</f>
        <v>給食部門名</v>
      </c>
      <c r="B3" s="97" t="s">
        <v>17</v>
      </c>
      <c r="C3" s="98"/>
    </row>
    <row r="4" ht="22.5" customHeight="1">
      <c r="A4" s="5" t="str">
        <f>IFERROR(__xludf.DUMMYFUNCTION("IMPORTRANGE(""https://docs.google.com/spreadsheets/d/1vsTcEcugRZXGU84Ng3dXvNCAOD3CAaUTEbnnM7tyUJg/edit?usp=sharing"",""施設概要!A4"")"),"電話")</f>
        <v>電話</v>
      </c>
      <c r="B4" s="100" t="s">
        <v>23</v>
      </c>
      <c r="C4" s="98"/>
    </row>
    <row r="5" ht="22.5" customHeight="1">
      <c r="A5" s="101" t="str">
        <f>IFERROR(__xludf.DUMMYFUNCTION("IMPORTRANGE(""https://docs.google.com/spreadsheets/d/1vsTcEcugRZXGU84Ng3dXvNCAOD3CAaUTEbnnM7tyUJg/edit?usp=sharing"",""施設概要!A5"")"),"FAX")</f>
        <v>FAX</v>
      </c>
      <c r="B5" s="102" t="s">
        <v>24</v>
      </c>
      <c r="C5" s="98"/>
    </row>
    <row r="6" ht="22.5" customHeight="1">
      <c r="A6" s="103" t="str">
        <f>IFERROR(__xludf.DUMMYFUNCTION("IMPORTRANGE(""https://docs.google.com/spreadsheets/d/1vsTcEcugRZXGU84Ng3dXvNCAOD3CAaUTEbnnM7tyUJg/edit?usp=sharing"",""施設概要!A6"")"),"更新日")</f>
        <v>更新日</v>
      </c>
      <c r="B6" s="104">
        <v>45775.74275450232</v>
      </c>
      <c r="C6" s="105"/>
    </row>
  </sheetData>
  <mergeCells count="1">
    <mergeCell ref="C2:C6"/>
  </mergeCells>
  <drawing r:id="rId1"/>
</worksheet>
</file>