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ULL - Men" sheetId="1" r:id="rId4"/>
    <sheet state="visible" name="FULL - Ladies" sheetId="2" r:id="rId5"/>
    <sheet state="visible" name="BADGERS - Men" sheetId="3" r:id="rId6"/>
    <sheet state="visible" name="BADGERS - Ladies" sheetId="4" r:id="rId7"/>
    <sheet state="visible" name="SCORERS" sheetId="5" r:id="rId8"/>
  </sheets>
  <definedNames/>
  <calcPr/>
</workbook>
</file>

<file path=xl/sharedStrings.xml><?xml version="1.0" encoding="utf-8"?>
<sst xmlns="http://schemas.openxmlformats.org/spreadsheetml/2006/main" count="1601" uniqueCount="637">
  <si>
    <t>Position</t>
  </si>
  <si>
    <t>Time</t>
  </si>
  <si>
    <t>Age Cat</t>
  </si>
  <si>
    <t>Name</t>
  </si>
  <si>
    <t>2nd Claim</t>
  </si>
  <si>
    <t>Club</t>
  </si>
  <si>
    <t>Jenny Laing</t>
  </si>
  <si>
    <t>Tim Hartley</t>
  </si>
  <si>
    <t>S.Derbyshire</t>
  </si>
  <si>
    <t>Barrow</t>
  </si>
  <si>
    <t>VM50</t>
  </si>
  <si>
    <t>Y</t>
  </si>
  <si>
    <t>Jose Gilbert</t>
  </si>
  <si>
    <t>Poplar RC</t>
  </si>
  <si>
    <t>Alice Rowland</t>
  </si>
  <si>
    <t>Wigston</t>
  </si>
  <si>
    <t>Sebastian Hall</t>
  </si>
  <si>
    <t>Westend</t>
  </si>
  <si>
    <t>Bonita Robinson</t>
  </si>
  <si>
    <t>Hermitage</t>
  </si>
  <si>
    <t>John Orgill</t>
  </si>
  <si>
    <t>Birstall</t>
  </si>
  <si>
    <t>Nicola Holmes(Stevenson)</t>
  </si>
  <si>
    <t>Kenny Malton</t>
  </si>
  <si>
    <t>Shelton</t>
  </si>
  <si>
    <t>Tamela Maciel</t>
  </si>
  <si>
    <t>Martin Makin</t>
  </si>
  <si>
    <t>Katie Hateley</t>
  </si>
  <si>
    <t>VM40</t>
  </si>
  <si>
    <t>Stilton</t>
  </si>
  <si>
    <t>VL40</t>
  </si>
  <si>
    <t>Pascale Holden</t>
  </si>
  <si>
    <t>Geoff Beetham</t>
  </si>
  <si>
    <t>VL45</t>
  </si>
  <si>
    <t>Lucy Ellis</t>
  </si>
  <si>
    <t>Chris Nicoll</t>
  </si>
  <si>
    <t>Derby Tri</t>
  </si>
  <si>
    <t>VM45</t>
  </si>
  <si>
    <t>Emma Marvin</t>
  </si>
  <si>
    <t>Desford</t>
  </si>
  <si>
    <t>Scott Jenkins</t>
  </si>
  <si>
    <t>Sarah Thorp</t>
  </si>
  <si>
    <t>Wreake</t>
  </si>
  <si>
    <t>Sarah Bransby</t>
  </si>
  <si>
    <t>Robert Donald</t>
  </si>
  <si>
    <t>Christina Hawtin</t>
  </si>
  <si>
    <t>Trudi Unwin</t>
  </si>
  <si>
    <t>Huncote</t>
  </si>
  <si>
    <t>Aaron Chetwynd</t>
  </si>
  <si>
    <t>Eva Morant</t>
  </si>
  <si>
    <t>BADGERS</t>
  </si>
  <si>
    <t>Beaumont</t>
  </si>
  <si>
    <t>Danny Warren</t>
  </si>
  <si>
    <t>Leah Butler</t>
  </si>
  <si>
    <t>Emily Wideman</t>
  </si>
  <si>
    <t>Ivanhoe</t>
  </si>
  <si>
    <t>Richard Whitelegg</t>
  </si>
  <si>
    <t>Hinckley</t>
  </si>
  <si>
    <t>Rachel Farrow</t>
  </si>
  <si>
    <t>Mia Weston</t>
  </si>
  <si>
    <t>Oliver Lees</t>
  </si>
  <si>
    <t>Janine Ainscow</t>
  </si>
  <si>
    <t>Christopher Pearson</t>
  </si>
  <si>
    <t>Kathryn Evans</t>
  </si>
  <si>
    <t>Cheryl Dewis</t>
  </si>
  <si>
    <t>Simon Mayes</t>
  </si>
  <si>
    <t>Kate Wray</t>
  </si>
  <si>
    <t>Jason Molloy</t>
  </si>
  <si>
    <t>Monika Lampart</t>
  </si>
  <si>
    <t>Rebecca Holmes</t>
  </si>
  <si>
    <t>Neil Russell</t>
  </si>
  <si>
    <t>Esther Holyoak</t>
  </si>
  <si>
    <t>Sarah Terry</t>
  </si>
  <si>
    <t>Martin Kerr</t>
  </si>
  <si>
    <t>Nicola Clews</t>
  </si>
  <si>
    <t>Mark Lambell</t>
  </si>
  <si>
    <t>Katie Dennis</t>
  </si>
  <si>
    <t>Faith Tipper</t>
  </si>
  <si>
    <t>Chris Horton</t>
  </si>
  <si>
    <t>Toni O'Donovan</t>
  </si>
  <si>
    <t>Ashley Payne</t>
  </si>
  <si>
    <t>Sam Chivers</t>
  </si>
  <si>
    <t>Celine Guery</t>
  </si>
  <si>
    <t>James Farmer</t>
  </si>
  <si>
    <t>U20M</t>
  </si>
  <si>
    <t>Gayle Brown</t>
  </si>
  <si>
    <t>Sam Martin</t>
  </si>
  <si>
    <t>Deirdre Harrington</t>
  </si>
  <si>
    <t>Nivette Chester</t>
  </si>
  <si>
    <t>David Gorley</t>
  </si>
  <si>
    <t>Leicester Tri</t>
  </si>
  <si>
    <t>Hannah Wheeler</t>
  </si>
  <si>
    <t>Sam Cleveland</t>
  </si>
  <si>
    <t>Gaynor Watts</t>
  </si>
  <si>
    <t>Adrian Payne</t>
  </si>
  <si>
    <t>Jennifer Duncan</t>
  </si>
  <si>
    <t>Rachel Trivett</t>
  </si>
  <si>
    <t>Mark Ramsden</t>
  </si>
  <si>
    <t>R.Hoggs</t>
  </si>
  <si>
    <t>Leanne Milner</t>
  </si>
  <si>
    <t>Ramzi Sidani</t>
  </si>
  <si>
    <t>Karen Bell</t>
  </si>
  <si>
    <t>VL50</t>
  </si>
  <si>
    <t>Vicki Lowe</t>
  </si>
  <si>
    <t>Philip Chritchlow</t>
  </si>
  <si>
    <t>Mariasole Da Boit</t>
  </si>
  <si>
    <t>Chris Wilshaw</t>
  </si>
  <si>
    <t>Niamh Lowe</t>
  </si>
  <si>
    <t>VL60</t>
  </si>
  <si>
    <t>Lisa Spence</t>
  </si>
  <si>
    <t>Connor Mcardle</t>
  </si>
  <si>
    <t>Elisa Whittlestone</t>
  </si>
  <si>
    <t>VL55</t>
  </si>
  <si>
    <t>Andy Simpson</t>
  </si>
  <si>
    <t>Sarah Huskinson</t>
  </si>
  <si>
    <t>Team Derby Runner</t>
  </si>
  <si>
    <t>Anne Tinbergen</t>
  </si>
  <si>
    <t>Josh Smith</t>
  </si>
  <si>
    <t>Tiffini Castle</t>
  </si>
  <si>
    <t>Elaine O'Connor</t>
  </si>
  <si>
    <t>Peter Armstrong</t>
  </si>
  <si>
    <t>Kim Burns</t>
  </si>
  <si>
    <t>1485 Tri Club</t>
  </si>
  <si>
    <t>Matty Brennan</t>
  </si>
  <si>
    <t>Lisa Wright</t>
  </si>
  <si>
    <t>April Clough</t>
  </si>
  <si>
    <t>Andy Hawtin</t>
  </si>
  <si>
    <t>Shepshed</t>
  </si>
  <si>
    <t>Julie Page</t>
  </si>
  <si>
    <t>Alex Coleman</t>
  </si>
  <si>
    <t>Joe Parker</t>
  </si>
  <si>
    <t>Heather Avul</t>
  </si>
  <si>
    <t>Robert Jinks</t>
  </si>
  <si>
    <t>Linda Whitelegg</t>
  </si>
  <si>
    <t>Jake Smith</t>
  </si>
  <si>
    <t>Paula Jennings</t>
  </si>
  <si>
    <t>Matthew Franklin</t>
  </si>
  <si>
    <t>Anna Harding</t>
  </si>
  <si>
    <t>Jules Oliver</t>
  </si>
  <si>
    <t>Zach Spence</t>
  </si>
  <si>
    <t>Soar Valley</t>
  </si>
  <si>
    <t>Sarah Butcher</t>
  </si>
  <si>
    <t>Amy Stenson</t>
  </si>
  <si>
    <t>Niall Rennie</t>
  </si>
  <si>
    <t>Hannah Askham</t>
  </si>
  <si>
    <t>Shaun Coulton</t>
  </si>
  <si>
    <t>Zoe Sewter</t>
  </si>
  <si>
    <t>Amy Mark</t>
  </si>
  <si>
    <t>Jane White</t>
  </si>
  <si>
    <t>Team Anstey</t>
  </si>
  <si>
    <t>Nicola Mcglinchy</t>
  </si>
  <si>
    <t>Karl Wideman</t>
  </si>
  <si>
    <t>Julie Raftery</t>
  </si>
  <si>
    <t>Paul Gregory</t>
  </si>
  <si>
    <t>Andrea Trickett</t>
  </si>
  <si>
    <t>Michaela Latham</t>
  </si>
  <si>
    <t>Ross Clarke</t>
  </si>
  <si>
    <t>Holly Battisson</t>
  </si>
  <si>
    <t>Nikola Dolphin-Rowland</t>
  </si>
  <si>
    <t>Alex Toll</t>
  </si>
  <si>
    <t>Emily Lawrie</t>
  </si>
  <si>
    <t>U20F</t>
  </si>
  <si>
    <t>Shane Chapman</t>
  </si>
  <si>
    <t>Sam Middleton</t>
  </si>
  <si>
    <t>Sam Starkey</t>
  </si>
  <si>
    <t>Emma Finlinson</t>
  </si>
  <si>
    <t>Stephen Snow</t>
  </si>
  <si>
    <t>Nicki Bowman</t>
  </si>
  <si>
    <t>Jemma Leggett</t>
  </si>
  <si>
    <t>Sarah Day</t>
  </si>
  <si>
    <t>Alan Slater</t>
  </si>
  <si>
    <t>Ann Pearce</t>
  </si>
  <si>
    <t>Daniel Butcher</t>
  </si>
  <si>
    <t>Sadie Murphy</t>
  </si>
  <si>
    <t>Julie Taylor</t>
  </si>
  <si>
    <t>Gary Hawksley</t>
  </si>
  <si>
    <t>Hannah Coleman</t>
  </si>
  <si>
    <t>Martin Button</t>
  </si>
  <si>
    <t>Eleanor Bateman</t>
  </si>
  <si>
    <t>Stephanie White</t>
  </si>
  <si>
    <t>Simon Durston-Smith</t>
  </si>
  <si>
    <t>Teresa Talbott</t>
  </si>
  <si>
    <t>Jacqui Williamson</t>
  </si>
  <si>
    <t>Ricki Cumberland</t>
  </si>
  <si>
    <t>Kerrie Wilmot-Green</t>
  </si>
  <si>
    <t>Richard Tissington</t>
  </si>
  <si>
    <t>Louise Houghton</t>
  </si>
  <si>
    <t>Andrea Winkless</t>
  </si>
  <si>
    <t>Coalville Tri</t>
  </si>
  <si>
    <t>David Yarnal</t>
  </si>
  <si>
    <t>Lindsey Appleby</t>
  </si>
  <si>
    <t>Louise Norton</t>
  </si>
  <si>
    <t>Mark Harriott</t>
  </si>
  <si>
    <t>Vicki Galbraith</t>
  </si>
  <si>
    <t>Vicky Mayes</t>
  </si>
  <si>
    <t>Rob Pullen</t>
  </si>
  <si>
    <t>Rebecca Emerton</t>
  </si>
  <si>
    <t>Jeanette Douglas</t>
  </si>
  <si>
    <t>Sam Bassett</t>
  </si>
  <si>
    <t>Sarah Lawrence</t>
  </si>
  <si>
    <t>Patrick Alderson</t>
  </si>
  <si>
    <t>Linda New</t>
  </si>
  <si>
    <t>Teresa Rizoyannis</t>
  </si>
  <si>
    <t>Dan Booth</t>
  </si>
  <si>
    <t>Claire Kiffin</t>
  </si>
  <si>
    <t>Kelly Hebden</t>
  </si>
  <si>
    <t>Jason Tomkins</t>
  </si>
  <si>
    <t>Anita Badock</t>
  </si>
  <si>
    <t>Matthew Mann</t>
  </si>
  <si>
    <t>Roisin Knight</t>
  </si>
  <si>
    <t>Bec Brown</t>
  </si>
  <si>
    <t>Lucas Spence</t>
  </si>
  <si>
    <t>Jill Murdey</t>
  </si>
  <si>
    <t>Rebeka Cohen</t>
  </si>
  <si>
    <t>Richard Billington</t>
  </si>
  <si>
    <t>Fay Winchester</t>
  </si>
  <si>
    <t>Rhydell Poole</t>
  </si>
  <si>
    <t>Sarah Millican</t>
  </si>
  <si>
    <t>Lisa Bentley-Whittaker</t>
  </si>
  <si>
    <t>Andrew Lewis</t>
  </si>
  <si>
    <t>Rebecca Kinson</t>
  </si>
  <si>
    <t>James Middleton</t>
  </si>
  <si>
    <t>Kate Scott</t>
  </si>
  <si>
    <t>John Hartley</t>
  </si>
  <si>
    <t>Hayley Smalley</t>
  </si>
  <si>
    <t>Phillipa Weston</t>
  </si>
  <si>
    <t>MEN'S</t>
  </si>
  <si>
    <t>Neil Clemons</t>
  </si>
  <si>
    <t>Cheryl Bayliss</t>
  </si>
  <si>
    <t>Catherine Ross</t>
  </si>
  <si>
    <t>Nick Rowles</t>
  </si>
  <si>
    <t>Judy Parkes</t>
  </si>
  <si>
    <t>Suzanne Parish</t>
  </si>
  <si>
    <t>Nathan Fagan</t>
  </si>
  <si>
    <t>Sandra Lawless</t>
  </si>
  <si>
    <t>Alan Thompson</t>
  </si>
  <si>
    <t>Jane Hagreen</t>
  </si>
  <si>
    <t>Katherine Dean</t>
  </si>
  <si>
    <t>Gareth Pymm</t>
  </si>
  <si>
    <t>Sarah Jackson</t>
  </si>
  <si>
    <t>Anna Dawe</t>
  </si>
  <si>
    <t>Kent Butcher</t>
  </si>
  <si>
    <t>Nikki Welyczko</t>
  </si>
  <si>
    <t>Luke Wrench</t>
  </si>
  <si>
    <t>Sue Bosley</t>
  </si>
  <si>
    <t>Heather Newbold</t>
  </si>
  <si>
    <t>Ron Mahoney</t>
  </si>
  <si>
    <t>Gemma Phillips</t>
  </si>
  <si>
    <t>Craig Freer</t>
  </si>
  <si>
    <t>Kelly Mclellan</t>
  </si>
  <si>
    <t>Vivien Betts</t>
  </si>
  <si>
    <t>Ian Drage</t>
  </si>
  <si>
    <t>Eileen Carpenter</t>
  </si>
  <si>
    <t>LADIES</t>
  </si>
  <si>
    <t>Gareth Mcguire</t>
  </si>
  <si>
    <t>Stephen Bailey</t>
  </si>
  <si>
    <t>Josh Cartwright</t>
  </si>
  <si>
    <t>Mark Kemp</t>
  </si>
  <si>
    <t>Aruna Bhagwan</t>
  </si>
  <si>
    <t>MIXED</t>
  </si>
  <si>
    <t>Lyndsey Wilson</t>
  </si>
  <si>
    <t>Steve Tampin</t>
  </si>
  <si>
    <t>Kathy Walsh</t>
  </si>
  <si>
    <t>Darren Robinson</t>
  </si>
  <si>
    <t>Sally Doherty</t>
  </si>
  <si>
    <t>#</t>
  </si>
  <si>
    <t>Susie Lee</t>
  </si>
  <si>
    <t>David Pallett</t>
  </si>
  <si>
    <t>Amanda Palmer</t>
  </si>
  <si>
    <t>Ben Hewson</t>
  </si>
  <si>
    <t>Wendy Griffin</t>
  </si>
  <si>
    <t>Charlotte Dredge</t>
  </si>
  <si>
    <t>Rupert May</t>
  </si>
  <si>
    <t>Heather Grant</t>
  </si>
  <si>
    <t>Helen Hartley</t>
  </si>
  <si>
    <t>John Robinson</t>
  </si>
  <si>
    <t>Jude Minty</t>
  </si>
  <si>
    <t>Becca Bryers</t>
  </si>
  <si>
    <t>Andrew Price</t>
  </si>
  <si>
    <t>Gill Rathbone</t>
  </si>
  <si>
    <t>Corrina Powell</t>
  </si>
  <si>
    <t>Gerard Eivors</t>
  </si>
  <si>
    <t>Hannah Wintrip</t>
  </si>
  <si>
    <t>James Gough</t>
  </si>
  <si>
    <t>Rosie O'Doherty</t>
  </si>
  <si>
    <t>Rachel Congreve</t>
  </si>
  <si>
    <t>Mark Bush</t>
  </si>
  <si>
    <t>Joy Brown</t>
  </si>
  <si>
    <t>Celia Bown</t>
  </si>
  <si>
    <t>Jamie Kingsbury-Smith</t>
  </si>
  <si>
    <t>Emily Atkins</t>
  </si>
  <si>
    <t>Richard Russell</t>
  </si>
  <si>
    <t>Racheal Cornes</t>
  </si>
  <si>
    <t>Lorraine Jex</t>
  </si>
  <si>
    <t>Ian Hillier</t>
  </si>
  <si>
    <t>Marie Luker</t>
  </si>
  <si>
    <t>Sarah Jane Chetwynd</t>
  </si>
  <si>
    <t>Clive Mason</t>
  </si>
  <si>
    <t>Stephanie King</t>
  </si>
  <si>
    <t>Alex Papadopoulos</t>
  </si>
  <si>
    <t>Amy Miller</t>
  </si>
  <si>
    <t>Sue Taylor</t>
  </si>
  <si>
    <t>Nick White</t>
  </si>
  <si>
    <t>Lorraine Toll</t>
  </si>
  <si>
    <t>Emma Hope</t>
  </si>
  <si>
    <t>Matt Lovett</t>
  </si>
  <si>
    <t>Karen Lazzari</t>
  </si>
  <si>
    <t>Helen Finn</t>
  </si>
  <si>
    <t>Mark Stoneley</t>
  </si>
  <si>
    <t>Jo Gregory</t>
  </si>
  <si>
    <t>Ian Parker</t>
  </si>
  <si>
    <t>Graham Hobbs</t>
  </si>
  <si>
    <t>Helen Arthur</t>
  </si>
  <si>
    <t>VM55</t>
  </si>
  <si>
    <t>Leesa Dennis</t>
  </si>
  <si>
    <t>Richard Keep</t>
  </si>
  <si>
    <t>Joanne Hardy</t>
  </si>
  <si>
    <t>Martin Coley</t>
  </si>
  <si>
    <t>Megan Brewster</t>
  </si>
  <si>
    <t>Ann Popovich</t>
  </si>
  <si>
    <t>Jamie Atkinson</t>
  </si>
  <si>
    <t>Victoria Mee</t>
  </si>
  <si>
    <t>Clive Jones</t>
  </si>
  <si>
    <t>Joanne Allerton</t>
  </si>
  <si>
    <t>Peter Fitzpatrick</t>
  </si>
  <si>
    <t>Becky Lenaghan</t>
  </si>
  <si>
    <t>Matt Webster</t>
  </si>
  <si>
    <t>Denise Muddimer</t>
  </si>
  <si>
    <t>Thomas Boden</t>
  </si>
  <si>
    <t>Laura Bentley</t>
  </si>
  <si>
    <t>Jimmy Dewis</t>
  </si>
  <si>
    <t>Murray Eden</t>
  </si>
  <si>
    <t>Dave Lodwick</t>
  </si>
  <si>
    <t>Lottie Farmer</t>
  </si>
  <si>
    <t>Nigel Ayres</t>
  </si>
  <si>
    <t>Rachael Warren</t>
  </si>
  <si>
    <t>David Lawrie</t>
  </si>
  <si>
    <t>Joanne Davies</t>
  </si>
  <si>
    <t>Gavin Poynton</t>
  </si>
  <si>
    <t>Elisa Zamora</t>
  </si>
  <si>
    <t>Christian Glover</t>
  </si>
  <si>
    <t>Heather Turley</t>
  </si>
  <si>
    <t>Richard Bettsworth</t>
  </si>
  <si>
    <t>Tracey Hepburn</t>
  </si>
  <si>
    <t>Tom Scott</t>
  </si>
  <si>
    <t>Carly Williams</t>
  </si>
  <si>
    <t>Christian O'Brien</t>
  </si>
  <si>
    <t>Janet Hall</t>
  </si>
  <si>
    <t>Simon Bottrill</t>
  </si>
  <si>
    <t>Gail Bibb</t>
  </si>
  <si>
    <t>Kelly Hammonds</t>
  </si>
  <si>
    <t>Neil Stephens</t>
  </si>
  <si>
    <t>Julie Cunningham</t>
  </si>
  <si>
    <t>Craig Loach</t>
  </si>
  <si>
    <t>Sheila Carruthers</t>
  </si>
  <si>
    <t>Andrew Pearson</t>
  </si>
  <si>
    <t>VL65</t>
  </si>
  <si>
    <t>Jeanette Franklin</t>
  </si>
  <si>
    <t>Stefan Martin</t>
  </si>
  <si>
    <t>Elaine Barrett</t>
  </si>
  <si>
    <t>Richard Thompson</t>
  </si>
  <si>
    <t>Sarah Malone</t>
  </si>
  <si>
    <t>Chris Rawson</t>
  </si>
  <si>
    <t>Ashley Jackson</t>
  </si>
  <si>
    <t>Mark Langdale</t>
  </si>
  <si>
    <t>Anna Casey</t>
  </si>
  <si>
    <t>Alex Palmer</t>
  </si>
  <si>
    <t>Louise Faye</t>
  </si>
  <si>
    <t>Fleckney</t>
  </si>
  <si>
    <t>Steve Sayers</t>
  </si>
  <si>
    <t>Victoria Hawley</t>
  </si>
  <si>
    <t>Marsha Weale</t>
  </si>
  <si>
    <t>James Gaydon</t>
  </si>
  <si>
    <t>Karen Holt</t>
  </si>
  <si>
    <t>Russell Lewin</t>
  </si>
  <si>
    <t>Victoria Meynell</t>
  </si>
  <si>
    <t>Michael Clements</t>
  </si>
  <si>
    <t>Maria Boyce</t>
  </si>
  <si>
    <t>Christine Donald</t>
  </si>
  <si>
    <t>Mark Repton</t>
  </si>
  <si>
    <t>Julie Corby</t>
  </si>
  <si>
    <t>Phil Higgs</t>
  </si>
  <si>
    <t>Angela Monk</t>
  </si>
  <si>
    <t>Mark Hodson</t>
  </si>
  <si>
    <t>Jane Farmer</t>
  </si>
  <si>
    <t>Philip Elliott</t>
  </si>
  <si>
    <t>Julia Wells</t>
  </si>
  <si>
    <t>Kev Higham</t>
  </si>
  <si>
    <t>Jenny Cooling</t>
  </si>
  <si>
    <t>Duncan Smith</t>
  </si>
  <si>
    <t>Hilary Browne</t>
  </si>
  <si>
    <t>Sam Jolly</t>
  </si>
  <si>
    <t>Grania Towle</t>
  </si>
  <si>
    <t>Mark Ashmore</t>
  </si>
  <si>
    <t>Gail Gunn</t>
  </si>
  <si>
    <t>Stuart Hughes</t>
  </si>
  <si>
    <t>Emma Sharp</t>
  </si>
  <si>
    <t>Romain Chambard</t>
  </si>
  <si>
    <t>Lisa Johnson</t>
  </si>
  <si>
    <t>Mark Bradford</t>
  </si>
  <si>
    <t>Christine Parker</t>
  </si>
  <si>
    <t>Ramandeep Kaur</t>
  </si>
  <si>
    <t>Neil Parry</t>
  </si>
  <si>
    <t>Maggi Savin-Baden</t>
  </si>
  <si>
    <t>Sam Crouchman</t>
  </si>
  <si>
    <t>Jo Raine</t>
  </si>
  <si>
    <t>Andy Machin</t>
  </si>
  <si>
    <t>Sam Klucis</t>
  </si>
  <si>
    <t>Robert Boland</t>
  </si>
  <si>
    <t>Marie Standley</t>
  </si>
  <si>
    <t>Andy Nicholls</t>
  </si>
  <si>
    <t>Cath Brookes</t>
  </si>
  <si>
    <t>Christopher Mason</t>
  </si>
  <si>
    <t>VM65</t>
  </si>
  <si>
    <t>Chris Thurburn-Huelin</t>
  </si>
  <si>
    <t>Lindsey-Jo Hartshorn</t>
  </si>
  <si>
    <t>Paul Dewick</t>
  </si>
  <si>
    <t>Hayley Riley</t>
  </si>
  <si>
    <t>Leigh Reynolds</t>
  </si>
  <si>
    <t>Nick Brown</t>
  </si>
  <si>
    <t>Lesley Palmer</t>
  </si>
  <si>
    <t>Natalie Varnham</t>
  </si>
  <si>
    <t>James Cheung</t>
  </si>
  <si>
    <t>Jazzy Drew</t>
  </si>
  <si>
    <t>James Cunningham</t>
  </si>
  <si>
    <t>Andrew Lindley</t>
  </si>
  <si>
    <t>Rachel Waters</t>
  </si>
  <si>
    <t>Gail Whalley</t>
  </si>
  <si>
    <t>Daniel Caldwell</t>
  </si>
  <si>
    <t>Siobhan Ridgeway</t>
  </si>
  <si>
    <t>Gary Davies</t>
  </si>
  <si>
    <t>Richard Green</t>
  </si>
  <si>
    <t>Usha Goyal</t>
  </si>
  <si>
    <t>Lisa Barnes</t>
  </si>
  <si>
    <t>John Potter</t>
  </si>
  <si>
    <t>Jayne Clapman</t>
  </si>
  <si>
    <t>Matthew Green</t>
  </si>
  <si>
    <t>Pauline Cooper</t>
  </si>
  <si>
    <t>TOTAL</t>
  </si>
  <si>
    <t>Tristan Snutch</t>
  </si>
  <si>
    <t>Christine Kerry</t>
  </si>
  <si>
    <t>Liam Grest</t>
  </si>
  <si>
    <t>Gillian Clingham</t>
  </si>
  <si>
    <t>Tom Wormleighton</t>
  </si>
  <si>
    <t>Barry Hibberd</t>
  </si>
  <si>
    <t>VM60</t>
  </si>
  <si>
    <t>Nigel Atkins</t>
  </si>
  <si>
    <t>Andy Gale</t>
  </si>
  <si>
    <t>Mike Scott</t>
  </si>
  <si>
    <t>Alistair Drencas</t>
  </si>
  <si>
    <t>Andrew Dolphin-Rowland</t>
  </si>
  <si>
    <t>Ian Wilkins</t>
  </si>
  <si>
    <t>Thomas Muddimer</t>
  </si>
  <si>
    <t>Robert Dawe</t>
  </si>
  <si>
    <t>Graham Engley</t>
  </si>
  <si>
    <t>Andy Parmee</t>
  </si>
  <si>
    <t>John Salamacha</t>
  </si>
  <si>
    <t>Nick Moore</t>
  </si>
  <si>
    <t>Andrew Orchard</t>
  </si>
  <si>
    <t>David Jackson</t>
  </si>
  <si>
    <t>Simon Ward</t>
  </si>
  <si>
    <t>Ian Archer</t>
  </si>
  <si>
    <t>Conrad Webbe</t>
  </si>
  <si>
    <t>Darren Glover</t>
  </si>
  <si>
    <t>Phil Copson</t>
  </si>
  <si>
    <t>Liam King</t>
  </si>
  <si>
    <t>Ross Ballinger</t>
  </si>
  <si>
    <t>Andrew Picknell</t>
  </si>
  <si>
    <t>Paul Mcmorran</t>
  </si>
  <si>
    <t>Chris Trzcinski</t>
  </si>
  <si>
    <t>Ian Fisk</t>
  </si>
  <si>
    <t>Adam Dovey</t>
  </si>
  <si>
    <t>Ian E Crompton</t>
  </si>
  <si>
    <t>Vince Armstrong</t>
  </si>
  <si>
    <t>James Goode</t>
  </si>
  <si>
    <t>Tony Nicholls</t>
  </si>
  <si>
    <t>Steve Hutton</t>
  </si>
  <si>
    <t>Justin Haywood</t>
  </si>
  <si>
    <t>Andy Grant</t>
  </si>
  <si>
    <t>Ian Gladwell</t>
  </si>
  <si>
    <t>Richard Bibb</t>
  </si>
  <si>
    <t>Michael O'Doherty</t>
  </si>
  <si>
    <t>Artur Lasinski</t>
  </si>
  <si>
    <t>John Mcdaid</t>
  </si>
  <si>
    <t>Mark Frost</t>
  </si>
  <si>
    <t>Sam Bradshaw</t>
  </si>
  <si>
    <t>Mark Jelley</t>
  </si>
  <si>
    <t>Darren Clayton</t>
  </si>
  <si>
    <t>David Earp</t>
  </si>
  <si>
    <t>Simon Dolphin-Rowland</t>
  </si>
  <si>
    <t>Jonathan Wortley</t>
  </si>
  <si>
    <t>Rob Lee</t>
  </si>
  <si>
    <t>Mark Larratt</t>
  </si>
  <si>
    <t>Ian Orton</t>
  </si>
  <si>
    <t>Andrew Cooke</t>
  </si>
  <si>
    <t>Chris Dunbobbin</t>
  </si>
  <si>
    <t>Neil Bayliss</t>
  </si>
  <si>
    <t>Mike Matthews</t>
  </si>
  <si>
    <t>Darren O'Reilly</t>
  </si>
  <si>
    <t>Mike Welch</t>
  </si>
  <si>
    <t>Paul Cohen</t>
  </si>
  <si>
    <t>John Houghton</t>
  </si>
  <si>
    <t>Christopher Finney</t>
  </si>
  <si>
    <t>Cameron Barnes</t>
  </si>
  <si>
    <t>James Mcbean</t>
  </si>
  <si>
    <t>Colin Lees</t>
  </si>
  <si>
    <t>Denis Thompson</t>
  </si>
  <si>
    <t>Adrian Middleton</t>
  </si>
  <si>
    <t>Andrew Mayes</t>
  </si>
  <si>
    <t>Ian Patheyjohns</t>
  </si>
  <si>
    <t>Kevin Brooks</t>
  </si>
  <si>
    <t>Andrew Bottrill</t>
  </si>
  <si>
    <t>Simon Morley</t>
  </si>
  <si>
    <t>James Ogilvie</t>
  </si>
  <si>
    <t>Steve Wheeler</t>
  </si>
  <si>
    <t>Paul Wheat</t>
  </si>
  <si>
    <t>Nick Halford</t>
  </si>
  <si>
    <t>Andrew Wilford</t>
  </si>
  <si>
    <t>Andrew Spare</t>
  </si>
  <si>
    <t>Neil Adams</t>
  </si>
  <si>
    <t>Kevin Laz</t>
  </si>
  <si>
    <t>James Hawley</t>
  </si>
  <si>
    <t>Neill Carman</t>
  </si>
  <si>
    <t>Darren Fitzjohn</t>
  </si>
  <si>
    <t>Andy Findlay</t>
  </si>
  <si>
    <t>Ashley Holt</t>
  </si>
  <si>
    <t>Damon Bland</t>
  </si>
  <si>
    <t>Paul Pearce</t>
  </si>
  <si>
    <t>Chris Elsegood</t>
  </si>
  <si>
    <t>Tony Menzel</t>
  </si>
  <si>
    <t>Ian Black</t>
  </si>
  <si>
    <t>James Raftery</t>
  </si>
  <si>
    <t>Chris Keegan</t>
  </si>
  <si>
    <t>Mark Sadler</t>
  </si>
  <si>
    <t>Nick Trim</t>
  </si>
  <si>
    <t>Marcus Shaikh</t>
  </si>
  <si>
    <t>Gary Downing</t>
  </si>
  <si>
    <t>Martin Yeomans</t>
  </si>
  <si>
    <t>Chris Simpson</t>
  </si>
  <si>
    <t>David Robson</t>
  </si>
  <si>
    <t>Michael Limmage</t>
  </si>
  <si>
    <t>Joseph Baldwin</t>
  </si>
  <si>
    <t>Patrick Le Grice</t>
  </si>
  <si>
    <t>Glenn Whitehouse</t>
  </si>
  <si>
    <t>Paul Knight</t>
  </si>
  <si>
    <t>Andrew Finlow</t>
  </si>
  <si>
    <t>Matt Smith</t>
  </si>
  <si>
    <t>Malcolm Moore</t>
  </si>
  <si>
    <t>Mick Anderson</t>
  </si>
  <si>
    <t>Kevin Borley</t>
  </si>
  <si>
    <t>Pete Winchester</t>
  </si>
  <si>
    <t>Mark Rockey</t>
  </si>
  <si>
    <t>Mark Murkin</t>
  </si>
  <si>
    <t>Jonathan Wells</t>
  </si>
  <si>
    <t>Matt Heath</t>
  </si>
  <si>
    <t>Steven Latham</t>
  </si>
  <si>
    <t>Lee Varnham</t>
  </si>
  <si>
    <t>Lloyd Leavis</t>
  </si>
  <si>
    <t>Pedro Lima</t>
  </si>
  <si>
    <t>Roger Western</t>
  </si>
  <si>
    <t>Anthony Richards</t>
  </si>
  <si>
    <t>Tom Neath</t>
  </si>
  <si>
    <t>Kevin Howarth</t>
  </si>
  <si>
    <t>Jon Norwell</t>
  </si>
  <si>
    <t>Tim Moore</t>
  </si>
  <si>
    <t>Simon Currier</t>
  </si>
  <si>
    <t>Alan Edwards</t>
  </si>
  <si>
    <t>Simon Hammonds</t>
  </si>
  <si>
    <t>Mukesh Deva</t>
  </si>
  <si>
    <t>James Snutch</t>
  </si>
  <si>
    <t>Jimmy Mitchinson</t>
  </si>
  <si>
    <t>Neil Millican</t>
  </si>
  <si>
    <t>Dave Turley</t>
  </si>
  <si>
    <t>Paul Grubb</t>
  </si>
  <si>
    <t>Jamie Butler</t>
  </si>
  <si>
    <t>Lorenzo Madge</t>
  </si>
  <si>
    <t>Alan Morris</t>
  </si>
  <si>
    <t>Stuart Hunter</t>
  </si>
  <si>
    <t>John Hall</t>
  </si>
  <si>
    <t>Marc Stringer</t>
  </si>
  <si>
    <t>Paul Raynor</t>
  </si>
  <si>
    <t>Francis Tickell</t>
  </si>
  <si>
    <t>Robert Crow</t>
  </si>
  <si>
    <t>Mike Percival</t>
  </si>
  <si>
    <t>Ashley Curtis</t>
  </si>
  <si>
    <t>Philip Chisnall</t>
  </si>
  <si>
    <t>Colin Mayes</t>
  </si>
  <si>
    <t>Ross Jackson</t>
  </si>
  <si>
    <t>Geoff Law</t>
  </si>
  <si>
    <t>Paul Leaney</t>
  </si>
  <si>
    <t>Scott Brownlow</t>
  </si>
  <si>
    <t>Chris Rielly</t>
  </si>
  <si>
    <t>Ian Knight</t>
  </si>
  <si>
    <t>Chris Genes</t>
  </si>
  <si>
    <t>Paul Jolley</t>
  </si>
  <si>
    <t>Richard Phipps</t>
  </si>
  <si>
    <t>Robin Thorne</t>
  </si>
  <si>
    <t>Chris Gowans</t>
  </si>
  <si>
    <t>David Highton</t>
  </si>
  <si>
    <t>Matt Jenkinson</t>
  </si>
  <si>
    <t>Lee Fairclough</t>
  </si>
  <si>
    <t>Nick Pryke</t>
  </si>
  <si>
    <t>Mark Flanaghan</t>
  </si>
  <si>
    <t>John Pegg</t>
  </si>
  <si>
    <t>Richard Guest</t>
  </si>
  <si>
    <t>Eamon Thawley</t>
  </si>
  <si>
    <t>Gary Sawle</t>
  </si>
  <si>
    <t>Stephen Wells</t>
  </si>
  <si>
    <t>Mark Nixon</t>
  </si>
  <si>
    <t>Dave Mee</t>
  </si>
  <si>
    <t>Paul Bratby</t>
  </si>
  <si>
    <t>Pete Sylvester</t>
  </si>
  <si>
    <t>Robin Hutchinson</t>
  </si>
  <si>
    <t>VM70</t>
  </si>
  <si>
    <t>Jack Ismail</t>
  </si>
  <si>
    <t>Damian Miles</t>
  </si>
  <si>
    <t>Arron Cox</t>
  </si>
  <si>
    <t>Kevin Milwain</t>
  </si>
  <si>
    <t>John Starbuck</t>
  </si>
  <si>
    <t>Mark Thompson</t>
  </si>
  <si>
    <t>David Hattersley</t>
  </si>
  <si>
    <t>Paul Restall</t>
  </si>
  <si>
    <t>Darren Stell</t>
  </si>
  <si>
    <t>Keith Baron</t>
  </si>
  <si>
    <t>Deryk Woods</t>
  </si>
  <si>
    <t>Richard Hewitt</t>
  </si>
  <si>
    <t>Richard Chester</t>
  </si>
  <si>
    <t>Ray Draycott</t>
  </si>
  <si>
    <t>Shaun Heaphy</t>
  </si>
  <si>
    <t>Jason Husselbee-Orwin</t>
  </si>
  <si>
    <t>Stuart Hall</t>
  </si>
  <si>
    <t>Chaz Harding</t>
  </si>
  <si>
    <t>Robert Frost</t>
  </si>
  <si>
    <t>Tim Bentley</t>
  </si>
  <si>
    <t>Neil Gillett</t>
  </si>
  <si>
    <t>Andy Kemp</t>
  </si>
  <si>
    <t>Brian Feldman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</si>
</sst>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:ss"/>
  </numFmts>
  <fonts count="7">
    <font>
      <sz val="10.0"/>
      <color rgb="FF000000"/>
      <name val="Arial"/>
    </font>
    <font>
      <b/>
      <sz val="11.0"/>
      <color rgb="FFFFFFFF"/>
    </font>
    <font>
      <b/>
      <sz val="11.0"/>
      <color rgb="FFFFFFFF"/>
      <name val="Arial"/>
    </font>
    <font>
      <name val="Arial"/>
    </font>
    <font/>
    <font>
      <b/>
      <sz val="12.0"/>
      <color rgb="FFFFFFFF"/>
      <name val="Arial"/>
    </font>
    <font>
      <b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F3F3F3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F3F3F3"/>
      </right>
      <bottom style="thin">
        <color rgb="FFF3F3F3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center" readingOrder="0" vertical="center"/>
    </xf>
    <xf borderId="0" fillId="2" fontId="2" numFmtId="0" xfId="0" applyAlignment="1" applyFont="1">
      <alignment horizontal="center" readingOrder="0" shrinkToFit="0" vertical="center" wrapText="0"/>
    </xf>
    <xf borderId="0" fillId="2" fontId="1" numFmtId="164" xfId="0" applyAlignment="1" applyFont="1" applyNumberFormat="1">
      <alignment horizontal="center" readingOrder="0" vertical="center"/>
    </xf>
    <xf borderId="0" fillId="0" fontId="3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/>
    </xf>
    <xf borderId="0" fillId="0" fontId="4" numFmtId="0" xfId="0" applyAlignment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0" fillId="0" fontId="4" numFmtId="164" xfId="0" applyAlignment="1" applyFont="1" applyNumberFormat="1">
      <alignment horizontal="center" readingOrder="0" vertical="center"/>
    </xf>
    <xf borderId="0" fillId="0" fontId="4" numFmtId="164" xfId="0" applyAlignment="1" applyFont="1" applyNumberFormat="1">
      <alignment horizontal="center" vertical="center"/>
    </xf>
    <xf borderId="1" fillId="2" fontId="5" numFmtId="0" xfId="0" applyAlignment="1" applyBorder="1" applyFont="1">
      <alignment horizontal="center" vertical="bottom"/>
    </xf>
    <xf borderId="2" fillId="0" fontId="4" numFmtId="0" xfId="0" applyBorder="1" applyFont="1"/>
    <xf borderId="3" fillId="0" fontId="4" numFmtId="0" xfId="0" applyBorder="1" applyFont="1"/>
    <xf borderId="4" fillId="3" fontId="3" numFmtId="0" xfId="0" applyAlignment="1" applyBorder="1" applyFill="1" applyFont="1">
      <alignment vertical="bottom"/>
    </xf>
    <xf borderId="2" fillId="2" fontId="5" numFmtId="0" xfId="0" applyAlignment="1" applyBorder="1" applyFont="1">
      <alignment horizontal="center" vertical="bottom"/>
    </xf>
    <xf borderId="5" fillId="2" fontId="2" numFmtId="0" xfId="0" applyAlignment="1" applyBorder="1" applyFont="1">
      <alignment horizontal="center" vertical="center"/>
    </xf>
    <xf borderId="6" fillId="2" fontId="2" numFmtId="0" xfId="0" applyAlignment="1" applyBorder="1" applyFont="1">
      <alignment horizontal="center" vertical="center"/>
    </xf>
    <xf borderId="6" fillId="2" fontId="2" numFmtId="0" xfId="0" applyAlignment="1" applyBorder="1" applyFont="1">
      <alignment horizontal="center" vertical="center"/>
    </xf>
    <xf borderId="7" fillId="2" fontId="2" numFmtId="0" xfId="0" applyAlignment="1" applyBorder="1" applyFont="1">
      <alignment horizontal="center" vertical="center"/>
    </xf>
    <xf borderId="4" fillId="3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bottom"/>
    </xf>
    <xf borderId="0" fillId="0" fontId="3" numFmtId="0" xfId="0" applyAlignment="1" applyFont="1">
      <alignment horizontal="center" vertical="bottom"/>
    </xf>
    <xf borderId="9" fillId="0" fontId="3" numFmtId="0" xfId="0" applyAlignment="1" applyBorder="1" applyFont="1">
      <alignment horizontal="center" vertical="bottom"/>
    </xf>
    <xf borderId="4" fillId="3" fontId="3" numFmtId="0" xfId="0" applyAlignment="1" applyBorder="1" applyFont="1">
      <alignment vertical="bottom"/>
    </xf>
    <xf borderId="0" fillId="0" fontId="3" numFmtId="0" xfId="0" applyAlignment="1" applyFont="1">
      <alignment horizontal="center" vertical="bottom"/>
    </xf>
    <xf borderId="6" fillId="0" fontId="3" numFmtId="0" xfId="0" applyAlignment="1" applyBorder="1" applyFont="1">
      <alignment horizontal="center" vertical="bottom"/>
    </xf>
    <xf borderId="6" fillId="0" fontId="3" numFmtId="0" xfId="0" applyAlignment="1" applyBorder="1" applyFont="1">
      <alignment horizontal="center" vertical="bottom"/>
    </xf>
    <xf borderId="7" fillId="0" fontId="3" numFmtId="0" xfId="0" applyAlignment="1" applyBorder="1" applyFont="1">
      <alignment horizontal="center" vertical="bottom"/>
    </xf>
    <xf borderId="6" fillId="0" fontId="6" numFmtId="0" xfId="0" applyAlignment="1" applyBorder="1" applyFont="1">
      <alignment horizontal="center" vertical="bottom"/>
    </xf>
    <xf borderId="7" fillId="0" fontId="6" numFmtId="0" xfId="0" applyAlignment="1" applyBorder="1" applyFont="1">
      <alignment horizontal="center" vertical="bottom"/>
    </xf>
    <xf borderId="10" fillId="3" fontId="3" numFmtId="0" xfId="0" applyAlignment="1" applyBorder="1" applyFont="1">
      <alignment vertical="bottom"/>
    </xf>
    <xf borderId="5" fillId="0" fontId="3" numFmtId="0" xfId="0" applyAlignment="1" applyBorder="1" applyFont="1">
      <alignment horizontal="center" vertical="bottom"/>
    </xf>
    <xf borderId="5" fillId="0" fontId="6" numFmtId="0" xfId="0" applyAlignment="1" applyBorder="1" applyFont="1">
      <alignment horizontal="center" vertical="bottom"/>
    </xf>
  </cellXfs>
  <cellStyles count="1">
    <cellStyle xfId="0" name="Normal" builtinId="0"/>
  </cellStyles>
  <dxfs count="1">
    <dxf>
      <font>
        <b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0.13"/>
    <col customWidth="1" min="3" max="4" width="23.25"/>
  </cols>
  <sheetData>
    <row r="1" ht="22.5" customHeight="1">
      <c r="A1" s="1" t="s">
        <v>0</v>
      </c>
      <c r="B1" s="4" t="s">
        <v>1</v>
      </c>
      <c r="C1" s="2" t="s">
        <v>3</v>
      </c>
      <c r="D1" s="1" t="s">
        <v>5</v>
      </c>
      <c r="E1" s="1" t="s">
        <v>2</v>
      </c>
      <c r="F1" s="2" t="s">
        <v>4</v>
      </c>
    </row>
    <row r="2">
      <c r="A2" s="5">
        <v>1.0</v>
      </c>
      <c r="B2" s="6">
        <v>0.022546296296296297</v>
      </c>
      <c r="C2" s="7" t="s">
        <v>7</v>
      </c>
      <c r="D2" s="9" t="s">
        <v>9</v>
      </c>
      <c r="E2" s="6" t="s">
        <v>10</v>
      </c>
      <c r="F2" s="12" t="s">
        <v>11</v>
      </c>
    </row>
    <row r="3">
      <c r="A3" s="5">
        <v>2.0</v>
      </c>
      <c r="B3" s="6">
        <v>0.023032407407407408</v>
      </c>
      <c r="C3" s="7" t="s">
        <v>16</v>
      </c>
      <c r="D3" s="9" t="s">
        <v>17</v>
      </c>
      <c r="E3" s="11"/>
      <c r="F3" s="10"/>
    </row>
    <row r="4">
      <c r="A4" s="5">
        <v>3.0</v>
      </c>
      <c r="B4" s="6">
        <v>0.023078703703703702</v>
      </c>
      <c r="C4" s="7" t="s">
        <v>20</v>
      </c>
      <c r="D4" s="9" t="s">
        <v>21</v>
      </c>
      <c r="E4" s="11"/>
      <c r="F4" s="13"/>
    </row>
    <row r="5">
      <c r="A5" s="5">
        <v>4.0</v>
      </c>
      <c r="B5" s="6">
        <v>0.023159722222222224</v>
      </c>
      <c r="C5" s="7" t="s">
        <v>23</v>
      </c>
      <c r="D5" s="9" t="s">
        <v>24</v>
      </c>
      <c r="E5" s="11"/>
      <c r="F5" s="13"/>
    </row>
    <row r="6">
      <c r="A6" s="5">
        <v>5.0</v>
      </c>
      <c r="B6" s="6">
        <v>0.02329861111111111</v>
      </c>
      <c r="C6" s="7" t="s">
        <v>26</v>
      </c>
      <c r="D6" s="9" t="s">
        <v>13</v>
      </c>
      <c r="E6" s="6" t="s">
        <v>28</v>
      </c>
      <c r="F6" s="8" t="s">
        <v>11</v>
      </c>
    </row>
    <row r="7">
      <c r="A7" s="5">
        <v>6.0</v>
      </c>
      <c r="B7" s="6">
        <v>0.023414351851851853</v>
      </c>
      <c r="C7" s="7" t="s">
        <v>32</v>
      </c>
      <c r="D7" s="9" t="s">
        <v>9</v>
      </c>
      <c r="E7" s="6" t="s">
        <v>28</v>
      </c>
      <c r="F7" s="10"/>
    </row>
    <row r="8">
      <c r="A8" s="5">
        <v>7.0</v>
      </c>
      <c r="B8" s="6">
        <v>0.023460648148148147</v>
      </c>
      <c r="C8" s="7" t="s">
        <v>35</v>
      </c>
      <c r="D8" s="9" t="s">
        <v>36</v>
      </c>
      <c r="E8" s="6" t="s">
        <v>37</v>
      </c>
      <c r="F8" s="10"/>
    </row>
    <row r="9">
      <c r="A9" s="5">
        <v>8.0</v>
      </c>
      <c r="B9" s="6">
        <v>0.02357638888888889</v>
      </c>
      <c r="C9" s="7" t="s">
        <v>40</v>
      </c>
      <c r="D9" s="9" t="s">
        <v>42</v>
      </c>
      <c r="E9" s="11"/>
      <c r="F9" s="13"/>
    </row>
    <row r="10">
      <c r="A10" s="5">
        <v>9.0</v>
      </c>
      <c r="B10" s="6">
        <v>0.02364583333333333</v>
      </c>
      <c r="C10" s="7" t="s">
        <v>44</v>
      </c>
      <c r="D10" s="9" t="s">
        <v>24</v>
      </c>
      <c r="E10" s="11"/>
      <c r="F10" s="10"/>
    </row>
    <row r="11">
      <c r="A11" s="12">
        <v>10.0</v>
      </c>
      <c r="B11" s="14">
        <v>0.023703703703703706</v>
      </c>
      <c r="C11" s="10" t="s">
        <v>48</v>
      </c>
      <c r="D11" s="12" t="s">
        <v>50</v>
      </c>
      <c r="E11" s="10"/>
      <c r="F11" s="10"/>
    </row>
    <row r="12">
      <c r="A12" s="12">
        <v>11.0</v>
      </c>
      <c r="B12" s="14">
        <v>0.023726851851851853</v>
      </c>
      <c r="C12" s="10" t="s">
        <v>52</v>
      </c>
      <c r="D12" s="12" t="s">
        <v>50</v>
      </c>
      <c r="E12" s="13"/>
      <c r="F12" s="13"/>
    </row>
    <row r="13">
      <c r="A13" s="12">
        <v>12.0</v>
      </c>
      <c r="B13" s="14">
        <v>0.023738425925925923</v>
      </c>
      <c r="C13" s="10" t="s">
        <v>56</v>
      </c>
      <c r="D13" s="12" t="s">
        <v>57</v>
      </c>
      <c r="E13" s="12" t="s">
        <v>37</v>
      </c>
      <c r="F13" s="10"/>
    </row>
    <row r="14">
      <c r="A14" s="12">
        <v>13.0</v>
      </c>
      <c r="B14" s="14">
        <v>0.02375</v>
      </c>
      <c r="C14" s="10" t="s">
        <v>60</v>
      </c>
      <c r="D14" s="12" t="s">
        <v>51</v>
      </c>
      <c r="E14" s="13"/>
      <c r="F14" s="13"/>
    </row>
    <row r="15">
      <c r="A15" s="12">
        <v>14.0</v>
      </c>
      <c r="B15" s="14">
        <v>0.023796296296296298</v>
      </c>
      <c r="C15" s="10" t="s">
        <v>62</v>
      </c>
      <c r="D15" s="12" t="s">
        <v>8</v>
      </c>
      <c r="E15" s="8" t="s">
        <v>28</v>
      </c>
      <c r="F15" s="13"/>
    </row>
    <row r="16">
      <c r="A16" s="12">
        <v>15.0</v>
      </c>
      <c r="B16" s="14">
        <v>0.023807870370370368</v>
      </c>
      <c r="C16" s="10" t="s">
        <v>65</v>
      </c>
      <c r="D16" s="12" t="s">
        <v>17</v>
      </c>
      <c r="E16" s="13"/>
      <c r="F16" s="13"/>
    </row>
    <row r="17">
      <c r="A17" s="12">
        <v>16.0</v>
      </c>
      <c r="B17" s="14">
        <v>0.023819444444444445</v>
      </c>
      <c r="C17" s="10" t="s">
        <v>67</v>
      </c>
      <c r="D17" s="12" t="s">
        <v>50</v>
      </c>
      <c r="E17" s="10"/>
      <c r="F17" s="10"/>
    </row>
    <row r="18">
      <c r="A18" s="12">
        <v>17.0</v>
      </c>
      <c r="B18" s="14">
        <v>0.02386574074074074</v>
      </c>
      <c r="C18" s="10" t="s">
        <v>70</v>
      </c>
      <c r="D18" s="8" t="s">
        <v>50</v>
      </c>
      <c r="E18" s="8" t="s">
        <v>28</v>
      </c>
      <c r="F18" s="13"/>
    </row>
    <row r="19">
      <c r="A19" s="12">
        <v>18.0</v>
      </c>
      <c r="B19" s="14">
        <v>0.023877314814814813</v>
      </c>
      <c r="C19" s="10" t="s">
        <v>73</v>
      </c>
      <c r="D19" s="12" t="s">
        <v>24</v>
      </c>
      <c r="E19" s="13"/>
      <c r="F19" s="13"/>
    </row>
    <row r="20">
      <c r="A20" s="12">
        <v>19.0</v>
      </c>
      <c r="B20" s="14">
        <v>0.02392361111111111</v>
      </c>
      <c r="C20" s="10" t="s">
        <v>75</v>
      </c>
      <c r="D20" s="8" t="s">
        <v>17</v>
      </c>
      <c r="E20" s="13"/>
      <c r="F20" s="13"/>
    </row>
    <row r="21">
      <c r="A21" s="12">
        <v>20.0</v>
      </c>
      <c r="B21" s="14">
        <v>0.02396990740740741</v>
      </c>
      <c r="C21" s="10" t="s">
        <v>78</v>
      </c>
      <c r="D21" s="12" t="s">
        <v>50</v>
      </c>
      <c r="E21" s="12" t="s">
        <v>28</v>
      </c>
      <c r="F21" s="10"/>
    </row>
    <row r="22">
      <c r="A22" s="12">
        <v>21.0</v>
      </c>
      <c r="B22" s="14">
        <v>0.024050925925925927</v>
      </c>
      <c r="C22" s="10" t="s">
        <v>80</v>
      </c>
      <c r="D22" s="12" t="s">
        <v>39</v>
      </c>
      <c r="E22" s="10"/>
      <c r="F22" s="10"/>
    </row>
    <row r="23">
      <c r="A23" s="12">
        <v>22.0</v>
      </c>
      <c r="B23" s="14">
        <v>0.024166666666666666</v>
      </c>
      <c r="C23" s="10" t="s">
        <v>83</v>
      </c>
      <c r="D23" s="12" t="s">
        <v>8</v>
      </c>
      <c r="E23" s="12" t="s">
        <v>84</v>
      </c>
      <c r="F23" s="10"/>
    </row>
    <row r="24">
      <c r="A24" s="12">
        <v>23.0</v>
      </c>
      <c r="B24" s="14">
        <v>0.02440972222222222</v>
      </c>
      <c r="C24" s="10" t="s">
        <v>86</v>
      </c>
      <c r="D24" s="12" t="s">
        <v>36</v>
      </c>
      <c r="E24" s="13"/>
      <c r="F24" s="13"/>
    </row>
    <row r="25">
      <c r="A25" s="12">
        <v>24.0</v>
      </c>
      <c r="B25" s="14">
        <v>0.024525462962962964</v>
      </c>
      <c r="C25" s="10" t="s">
        <v>89</v>
      </c>
      <c r="D25" s="12" t="s">
        <v>90</v>
      </c>
      <c r="E25" s="10"/>
      <c r="F25" s="10"/>
    </row>
    <row r="26">
      <c r="A26" s="12">
        <v>25.0</v>
      </c>
      <c r="B26" s="14">
        <v>0.02454861111111111</v>
      </c>
      <c r="C26" s="10" t="s">
        <v>92</v>
      </c>
      <c r="D26" s="12" t="s">
        <v>9</v>
      </c>
      <c r="E26" s="10"/>
      <c r="F26" s="10"/>
    </row>
    <row r="27">
      <c r="A27" s="12">
        <v>26.0</v>
      </c>
      <c r="B27" s="14">
        <v>0.024594907407407406</v>
      </c>
      <c r="C27" s="10" t="s">
        <v>94</v>
      </c>
      <c r="D27" s="12" t="s">
        <v>50</v>
      </c>
      <c r="E27" s="10"/>
      <c r="F27" s="10"/>
    </row>
    <row r="28">
      <c r="A28" s="12">
        <v>27.0</v>
      </c>
      <c r="B28" s="14">
        <v>0.02462962962962963</v>
      </c>
      <c r="C28" s="10" t="s">
        <v>97</v>
      </c>
      <c r="D28" s="12" t="s">
        <v>98</v>
      </c>
      <c r="E28" s="10"/>
      <c r="F28" s="10"/>
    </row>
    <row r="29">
      <c r="A29" s="12">
        <v>28.0</v>
      </c>
      <c r="B29" s="14">
        <v>0.02465277777777778</v>
      </c>
      <c r="C29" s="10" t="s">
        <v>100</v>
      </c>
      <c r="D29" s="8" t="s">
        <v>55</v>
      </c>
      <c r="E29" s="12" t="s">
        <v>28</v>
      </c>
      <c r="F29" s="10"/>
    </row>
    <row r="30">
      <c r="A30" s="12">
        <v>29.0</v>
      </c>
      <c r="B30" s="14">
        <v>0.02466435185185185</v>
      </c>
      <c r="C30" s="10" t="s">
        <v>104</v>
      </c>
      <c r="D30" s="12" t="s">
        <v>51</v>
      </c>
      <c r="E30" s="8" t="s">
        <v>10</v>
      </c>
      <c r="F30" s="13"/>
    </row>
    <row r="31">
      <c r="A31" s="12">
        <v>30.0</v>
      </c>
      <c r="B31" s="14">
        <v>0.024733796296296295</v>
      </c>
      <c r="C31" s="10" t="s">
        <v>106</v>
      </c>
      <c r="D31" s="12" t="s">
        <v>24</v>
      </c>
      <c r="E31" s="10"/>
      <c r="F31" s="10"/>
    </row>
    <row r="32">
      <c r="A32" s="12">
        <v>31.0</v>
      </c>
      <c r="B32" s="14">
        <v>0.024745370370370372</v>
      </c>
      <c r="C32" s="10" t="s">
        <v>110</v>
      </c>
      <c r="D32" s="12" t="s">
        <v>17</v>
      </c>
      <c r="E32" s="13"/>
      <c r="F32" s="8" t="s">
        <v>11</v>
      </c>
    </row>
    <row r="33">
      <c r="A33" s="12">
        <v>32.0</v>
      </c>
      <c r="B33" s="14">
        <v>0.024780092592592593</v>
      </c>
      <c r="C33" s="10" t="s">
        <v>113</v>
      </c>
      <c r="D33" s="12" t="s">
        <v>9</v>
      </c>
      <c r="E33" s="12" t="s">
        <v>37</v>
      </c>
      <c r="F33" s="10"/>
    </row>
    <row r="34">
      <c r="A34" s="12">
        <v>33.0</v>
      </c>
      <c r="B34" s="14">
        <v>0.02486111111111111</v>
      </c>
      <c r="C34" s="10" t="s">
        <v>117</v>
      </c>
      <c r="D34" s="12" t="s">
        <v>13</v>
      </c>
      <c r="E34" s="13"/>
      <c r="F34" s="8" t="s">
        <v>11</v>
      </c>
    </row>
    <row r="35">
      <c r="A35" s="12">
        <v>34.0</v>
      </c>
      <c r="B35" s="14">
        <v>0.024872685185185185</v>
      </c>
      <c r="C35" s="10" t="s">
        <v>120</v>
      </c>
      <c r="D35" s="12" t="s">
        <v>19</v>
      </c>
      <c r="E35" s="13"/>
      <c r="F35" s="13"/>
    </row>
    <row r="36">
      <c r="A36" s="12">
        <v>35.0</v>
      </c>
      <c r="B36" s="14">
        <v>0.02488425925925926</v>
      </c>
      <c r="C36" s="10" t="s">
        <v>123</v>
      </c>
      <c r="D36" s="8" t="s">
        <v>115</v>
      </c>
      <c r="E36" s="13"/>
      <c r="F36" s="8" t="s">
        <v>11</v>
      </c>
    </row>
    <row r="37">
      <c r="A37" s="12">
        <v>36.0</v>
      </c>
      <c r="B37" s="14">
        <v>0.024895833333333332</v>
      </c>
      <c r="C37" s="10" t="s">
        <v>126</v>
      </c>
      <c r="D37" s="12" t="s">
        <v>8</v>
      </c>
      <c r="E37" s="10"/>
      <c r="F37" s="10"/>
    </row>
    <row r="38">
      <c r="A38" s="12">
        <v>37.0</v>
      </c>
      <c r="B38" s="14">
        <v>0.025057870370370373</v>
      </c>
      <c r="C38" s="10" t="s">
        <v>129</v>
      </c>
      <c r="D38" s="12" t="s">
        <v>13</v>
      </c>
      <c r="E38" s="10"/>
      <c r="F38" s="10"/>
    </row>
    <row r="39">
      <c r="A39" s="12">
        <v>38.0</v>
      </c>
      <c r="B39" s="14">
        <v>0.025104166666666667</v>
      </c>
      <c r="C39" s="10" t="s">
        <v>130</v>
      </c>
      <c r="D39" s="12" t="s">
        <v>17</v>
      </c>
      <c r="E39" s="10"/>
      <c r="F39" s="10"/>
    </row>
    <row r="40">
      <c r="A40" s="12">
        <v>39.0</v>
      </c>
      <c r="B40" s="14">
        <v>0.025185185185185185</v>
      </c>
      <c r="C40" s="10" t="s">
        <v>132</v>
      </c>
      <c r="D40" s="12" t="s">
        <v>51</v>
      </c>
      <c r="E40" s="10"/>
      <c r="F40" s="10"/>
    </row>
    <row r="41">
      <c r="A41" s="12">
        <v>40.0</v>
      </c>
      <c r="B41" s="14">
        <v>0.02525462962962963</v>
      </c>
      <c r="C41" s="10" t="s">
        <v>134</v>
      </c>
      <c r="D41" s="12" t="s">
        <v>13</v>
      </c>
      <c r="E41" s="12" t="s">
        <v>28</v>
      </c>
      <c r="F41" s="10"/>
    </row>
    <row r="42">
      <c r="A42" s="12">
        <v>41.0</v>
      </c>
      <c r="B42" s="14">
        <v>0.025277777777777777</v>
      </c>
      <c r="C42" s="10" t="s">
        <v>136</v>
      </c>
      <c r="D42" s="12" t="s">
        <v>42</v>
      </c>
      <c r="E42" s="12" t="s">
        <v>28</v>
      </c>
      <c r="F42" s="10"/>
    </row>
    <row r="43">
      <c r="A43" s="12">
        <v>42.0</v>
      </c>
      <c r="B43" s="14">
        <v>0.02533564814814815</v>
      </c>
      <c r="C43" s="10" t="s">
        <v>139</v>
      </c>
      <c r="D43" s="12" t="s">
        <v>140</v>
      </c>
      <c r="E43" s="8" t="s">
        <v>84</v>
      </c>
      <c r="F43" s="13"/>
    </row>
    <row r="44">
      <c r="A44" s="12">
        <v>43.0</v>
      </c>
      <c r="B44" s="14">
        <v>0.025405092592592594</v>
      </c>
      <c r="C44" s="10" t="s">
        <v>143</v>
      </c>
      <c r="D44" s="8" t="s">
        <v>29</v>
      </c>
      <c r="E44" s="10"/>
      <c r="F44" s="10"/>
    </row>
    <row r="45">
      <c r="A45" s="12">
        <v>44.0</v>
      </c>
      <c r="B45" s="14">
        <v>0.02547453703703704</v>
      </c>
      <c r="C45" s="10" t="s">
        <v>145</v>
      </c>
      <c r="D45" s="12" t="s">
        <v>19</v>
      </c>
      <c r="E45" s="12" t="s">
        <v>10</v>
      </c>
      <c r="F45" s="10"/>
    </row>
    <row r="46">
      <c r="A46" s="12">
        <v>45.0</v>
      </c>
      <c r="B46" s="14">
        <v>0.02548611111111111</v>
      </c>
      <c r="C46" s="10" t="s">
        <v>151</v>
      </c>
      <c r="D46" s="12" t="s">
        <v>55</v>
      </c>
      <c r="E46" s="12" t="s">
        <v>28</v>
      </c>
      <c r="F46" s="10"/>
    </row>
    <row r="47">
      <c r="A47" s="12">
        <v>46.0</v>
      </c>
      <c r="B47" s="14">
        <v>0.025520833333333333</v>
      </c>
      <c r="C47" s="10" t="s">
        <v>153</v>
      </c>
      <c r="D47" s="12" t="s">
        <v>19</v>
      </c>
      <c r="E47" s="12" t="s">
        <v>37</v>
      </c>
      <c r="F47" s="10"/>
    </row>
    <row r="48">
      <c r="A48" s="12">
        <v>47.0</v>
      </c>
      <c r="B48" s="14">
        <v>0.025590277777777778</v>
      </c>
      <c r="C48" s="10" t="s">
        <v>156</v>
      </c>
      <c r="D48" s="8" t="s">
        <v>8</v>
      </c>
      <c r="E48" s="10"/>
      <c r="F48" s="10"/>
    </row>
    <row r="49">
      <c r="A49" s="12">
        <v>48.0</v>
      </c>
      <c r="B49" s="14">
        <v>0.02564814814814815</v>
      </c>
      <c r="C49" s="10" t="s">
        <v>159</v>
      </c>
      <c r="D49" s="12" t="s">
        <v>9</v>
      </c>
      <c r="E49" s="12" t="s">
        <v>10</v>
      </c>
      <c r="F49" s="10"/>
    </row>
    <row r="50">
      <c r="A50" s="12">
        <v>49.0</v>
      </c>
      <c r="B50" s="14">
        <v>0.025671296296296296</v>
      </c>
      <c r="C50" s="10" t="s">
        <v>162</v>
      </c>
      <c r="D50" s="12" t="s">
        <v>8</v>
      </c>
      <c r="E50" s="13"/>
      <c r="F50" s="13"/>
    </row>
    <row r="51">
      <c r="A51" s="12">
        <v>50.0</v>
      </c>
      <c r="B51" s="14">
        <v>0.025706018518518517</v>
      </c>
      <c r="C51" s="10" t="s">
        <v>164</v>
      </c>
      <c r="D51" s="12" t="s">
        <v>50</v>
      </c>
      <c r="E51" s="10"/>
      <c r="F51" s="10"/>
    </row>
    <row r="52">
      <c r="A52" s="12">
        <v>51.0</v>
      </c>
      <c r="B52" s="14">
        <v>0.025810185185185186</v>
      </c>
      <c r="C52" s="10" t="s">
        <v>166</v>
      </c>
      <c r="D52" s="12" t="s">
        <v>47</v>
      </c>
      <c r="E52" s="12" t="s">
        <v>37</v>
      </c>
      <c r="F52" s="10"/>
    </row>
    <row r="53">
      <c r="A53" s="12">
        <v>52.0</v>
      </c>
      <c r="B53" s="14">
        <v>0.025833333333333333</v>
      </c>
      <c r="C53" s="10" t="s">
        <v>170</v>
      </c>
      <c r="D53" s="12" t="s">
        <v>17</v>
      </c>
      <c r="E53" s="12" t="s">
        <v>37</v>
      </c>
      <c r="F53" s="10"/>
    </row>
    <row r="54">
      <c r="A54" s="12">
        <v>53.0</v>
      </c>
      <c r="B54" s="14">
        <v>0.02587962962962963</v>
      </c>
      <c r="C54" s="10" t="s">
        <v>172</v>
      </c>
      <c r="D54" s="12" t="s">
        <v>9</v>
      </c>
      <c r="E54" s="10"/>
      <c r="F54" s="10"/>
    </row>
    <row r="55">
      <c r="A55" s="12">
        <v>54.0</v>
      </c>
      <c r="B55" s="14">
        <v>0.025925925925925925</v>
      </c>
      <c r="C55" s="10" t="s">
        <v>175</v>
      </c>
      <c r="D55" s="12" t="s">
        <v>17</v>
      </c>
      <c r="E55" s="12" t="s">
        <v>37</v>
      </c>
      <c r="F55" s="10"/>
    </row>
    <row r="56">
      <c r="A56" s="12">
        <v>55.0</v>
      </c>
      <c r="B56" s="14">
        <v>0.0259375</v>
      </c>
      <c r="C56" s="10" t="s">
        <v>177</v>
      </c>
      <c r="D56" s="12" t="s">
        <v>13</v>
      </c>
      <c r="E56" s="8" t="s">
        <v>37</v>
      </c>
      <c r="F56" s="13"/>
    </row>
    <row r="57">
      <c r="A57" s="12">
        <v>56.0</v>
      </c>
      <c r="B57" s="14">
        <v>0.025949074074074076</v>
      </c>
      <c r="C57" s="10" t="s">
        <v>180</v>
      </c>
      <c r="D57" s="8" t="s">
        <v>24</v>
      </c>
      <c r="E57" s="8" t="s">
        <v>28</v>
      </c>
      <c r="F57" s="13"/>
    </row>
    <row r="58">
      <c r="A58" s="12">
        <v>57.0</v>
      </c>
      <c r="B58" s="14">
        <v>0.026203703703703705</v>
      </c>
      <c r="C58" s="10" t="s">
        <v>183</v>
      </c>
      <c r="D58" s="12" t="s">
        <v>149</v>
      </c>
      <c r="E58" s="10"/>
      <c r="F58" s="10"/>
    </row>
    <row r="59">
      <c r="A59" s="12">
        <v>58.0</v>
      </c>
      <c r="B59" s="14">
        <v>0.02621527777777778</v>
      </c>
      <c r="C59" s="10" t="s">
        <v>185</v>
      </c>
      <c r="D59" s="12" t="s">
        <v>24</v>
      </c>
      <c r="E59" s="8" t="s">
        <v>37</v>
      </c>
      <c r="F59" s="13"/>
    </row>
    <row r="60">
      <c r="A60" s="12">
        <v>59.0</v>
      </c>
      <c r="B60" s="14">
        <v>0.026238425925925925</v>
      </c>
      <c r="C60" s="10" t="s">
        <v>189</v>
      </c>
      <c r="D60" s="12" t="s">
        <v>39</v>
      </c>
      <c r="E60" s="13"/>
      <c r="F60" s="13"/>
    </row>
    <row r="61">
      <c r="A61" s="12">
        <v>60.0</v>
      </c>
      <c r="B61" s="14">
        <v>0.026261574074074076</v>
      </c>
      <c r="C61" s="10" t="s">
        <v>192</v>
      </c>
      <c r="D61" s="12" t="s">
        <v>8</v>
      </c>
      <c r="E61" s="8" t="s">
        <v>37</v>
      </c>
      <c r="F61" s="13"/>
    </row>
    <row r="62">
      <c r="A62" s="12">
        <v>61.0</v>
      </c>
      <c r="B62" s="14">
        <v>0.02630787037037037</v>
      </c>
      <c r="C62" s="10" t="s">
        <v>195</v>
      </c>
      <c r="D62" s="12" t="s">
        <v>17</v>
      </c>
      <c r="E62" s="12" t="s">
        <v>28</v>
      </c>
      <c r="F62" s="10"/>
    </row>
    <row r="63">
      <c r="A63" s="12">
        <v>62.0</v>
      </c>
      <c r="B63" s="14">
        <v>0.026319444444444444</v>
      </c>
      <c r="C63" s="10" t="s">
        <v>198</v>
      </c>
      <c r="D63" s="12" t="s">
        <v>8</v>
      </c>
      <c r="E63" s="13"/>
      <c r="F63" s="13"/>
    </row>
    <row r="64">
      <c r="A64" s="12">
        <v>63.0</v>
      </c>
      <c r="B64" s="14">
        <v>0.02633101851851852</v>
      </c>
      <c r="C64" s="10" t="s">
        <v>200</v>
      </c>
      <c r="D64" s="12" t="s">
        <v>17</v>
      </c>
      <c r="E64" s="8" t="s">
        <v>10</v>
      </c>
      <c r="F64" s="13"/>
    </row>
    <row r="65">
      <c r="A65" s="12">
        <v>64.0</v>
      </c>
      <c r="B65" s="14">
        <v>0.026400462962962962</v>
      </c>
      <c r="C65" s="10" t="s">
        <v>203</v>
      </c>
      <c r="D65" s="12" t="s">
        <v>19</v>
      </c>
      <c r="E65" s="10"/>
      <c r="F65" s="10"/>
    </row>
    <row r="66">
      <c r="A66" s="12">
        <v>65.0</v>
      </c>
      <c r="B66" s="14">
        <v>0.026423611111111113</v>
      </c>
      <c r="C66" s="10" t="s">
        <v>206</v>
      </c>
      <c r="D66" s="12" t="s">
        <v>47</v>
      </c>
      <c r="E66" s="13"/>
      <c r="F66" s="13"/>
    </row>
    <row r="67">
      <c r="A67" s="12">
        <v>66.0</v>
      </c>
      <c r="B67" s="14">
        <v>0.02645833333333333</v>
      </c>
      <c r="C67" s="10" t="s">
        <v>208</v>
      </c>
      <c r="D67" s="12" t="s">
        <v>57</v>
      </c>
      <c r="E67" s="8" t="s">
        <v>28</v>
      </c>
      <c r="F67" s="13"/>
    </row>
    <row r="68">
      <c r="A68" s="12">
        <v>67.0</v>
      </c>
      <c r="B68" s="14">
        <v>0.026539351851851852</v>
      </c>
      <c r="C68" s="10" t="s">
        <v>211</v>
      </c>
      <c r="D68" s="12" t="s">
        <v>140</v>
      </c>
      <c r="E68" s="8" t="s">
        <v>84</v>
      </c>
      <c r="F68" s="13"/>
    </row>
    <row r="69">
      <c r="A69" s="12">
        <v>68.0</v>
      </c>
      <c r="B69" s="14">
        <v>0.0265625</v>
      </c>
      <c r="C69" s="10" t="s">
        <v>214</v>
      </c>
      <c r="D69" s="12" t="s">
        <v>39</v>
      </c>
      <c r="E69" s="12" t="s">
        <v>10</v>
      </c>
      <c r="F69" s="10"/>
    </row>
    <row r="70">
      <c r="A70" s="12">
        <v>69.0</v>
      </c>
      <c r="B70" s="14">
        <v>0.026574074074074076</v>
      </c>
      <c r="C70" s="10" t="s">
        <v>219</v>
      </c>
      <c r="D70" s="12" t="s">
        <v>15</v>
      </c>
      <c r="E70" s="10"/>
      <c r="F70" s="10"/>
    </row>
    <row r="71">
      <c r="A71" s="12">
        <v>70.0</v>
      </c>
      <c r="B71" s="14">
        <v>0.026597222222222223</v>
      </c>
      <c r="C71" s="10" t="s">
        <v>221</v>
      </c>
      <c r="D71" s="12" t="s">
        <v>90</v>
      </c>
      <c r="E71" s="8" t="s">
        <v>28</v>
      </c>
      <c r="F71" s="13"/>
    </row>
    <row r="72">
      <c r="A72" s="12">
        <v>71.0</v>
      </c>
      <c r="B72" s="14">
        <v>0.026631944444444444</v>
      </c>
      <c r="C72" s="10" t="s">
        <v>223</v>
      </c>
      <c r="D72" s="12" t="s">
        <v>127</v>
      </c>
      <c r="E72" s="12" t="s">
        <v>37</v>
      </c>
      <c r="F72" s="10"/>
    </row>
    <row r="73">
      <c r="A73" s="12">
        <v>72.0</v>
      </c>
      <c r="B73" s="14">
        <v>0.02664351851851852</v>
      </c>
      <c r="C73" s="10" t="s">
        <v>227</v>
      </c>
      <c r="D73" s="12" t="s">
        <v>50</v>
      </c>
      <c r="E73" s="10"/>
      <c r="F73" s="10"/>
    </row>
    <row r="74">
      <c r="A74" s="12">
        <v>73.0</v>
      </c>
      <c r="B74" s="14">
        <v>0.026678240740740742</v>
      </c>
      <c r="C74" s="10" t="s">
        <v>230</v>
      </c>
      <c r="D74" s="12" t="s">
        <v>55</v>
      </c>
      <c r="E74" s="8" t="s">
        <v>37</v>
      </c>
      <c r="F74" s="13"/>
    </row>
    <row r="75">
      <c r="A75" s="12">
        <v>74.0</v>
      </c>
      <c r="B75" s="14">
        <v>0.026736111111111113</v>
      </c>
      <c r="C75" s="10" t="s">
        <v>233</v>
      </c>
      <c r="D75" s="12" t="s">
        <v>8</v>
      </c>
      <c r="E75" s="10"/>
      <c r="F75" s="10"/>
    </row>
    <row r="76">
      <c r="A76" s="12">
        <v>75.0</v>
      </c>
      <c r="B76" s="14">
        <v>0.026747685185185183</v>
      </c>
      <c r="C76" s="10" t="s">
        <v>235</v>
      </c>
      <c r="D76" s="12" t="s">
        <v>29</v>
      </c>
      <c r="E76" s="8" t="s">
        <v>37</v>
      </c>
      <c r="F76" s="13"/>
    </row>
    <row r="77">
      <c r="A77" s="12">
        <v>76.0</v>
      </c>
      <c r="B77" s="14">
        <v>0.026817129629629628</v>
      </c>
      <c r="C77" s="10" t="s">
        <v>238</v>
      </c>
      <c r="D77" s="12" t="s">
        <v>127</v>
      </c>
      <c r="E77" s="10"/>
      <c r="F77" s="10"/>
    </row>
    <row r="78">
      <c r="A78" s="12">
        <v>77.0</v>
      </c>
      <c r="B78" s="14">
        <v>0.026863425925925926</v>
      </c>
      <c r="C78" s="10" t="s">
        <v>241</v>
      </c>
      <c r="D78" s="12" t="s">
        <v>39</v>
      </c>
      <c r="E78" s="12" t="s">
        <v>28</v>
      </c>
      <c r="F78" s="10"/>
    </row>
    <row r="79">
      <c r="A79" s="12">
        <v>78.0</v>
      </c>
      <c r="B79" s="14">
        <v>0.026875</v>
      </c>
      <c r="C79" s="10" t="s">
        <v>243</v>
      </c>
      <c r="D79" s="12" t="s">
        <v>39</v>
      </c>
      <c r="E79" s="13"/>
      <c r="F79" s="13"/>
    </row>
    <row r="80">
      <c r="A80" s="12">
        <v>79.0</v>
      </c>
      <c r="B80" s="14">
        <v>0.026932870370370367</v>
      </c>
      <c r="C80" s="10" t="s">
        <v>246</v>
      </c>
      <c r="D80" s="12" t="s">
        <v>50</v>
      </c>
      <c r="E80" s="8" t="s">
        <v>37</v>
      </c>
      <c r="F80" s="13"/>
    </row>
    <row r="81">
      <c r="A81" s="12">
        <v>80.0</v>
      </c>
      <c r="B81" s="14">
        <v>0.026944444444444444</v>
      </c>
      <c r="C81" s="10" t="s">
        <v>248</v>
      </c>
      <c r="D81" s="12" t="s">
        <v>47</v>
      </c>
      <c r="E81" s="8" t="s">
        <v>10</v>
      </c>
      <c r="F81" s="13"/>
    </row>
    <row r="82">
      <c r="A82" s="12">
        <v>81.0</v>
      </c>
      <c r="B82" s="14">
        <v>0.026990740740740742</v>
      </c>
      <c r="C82" s="10" t="s">
        <v>251</v>
      </c>
      <c r="D82" s="12" t="s">
        <v>29</v>
      </c>
      <c r="E82" s="8" t="s">
        <v>28</v>
      </c>
      <c r="F82" s="13"/>
    </row>
    <row r="83">
      <c r="A83" s="12">
        <v>82.0</v>
      </c>
      <c r="B83" s="14">
        <v>0.027002314814814812</v>
      </c>
      <c r="C83" s="10" t="s">
        <v>254</v>
      </c>
      <c r="D83" s="12" t="s">
        <v>188</v>
      </c>
      <c r="E83" s="8" t="s">
        <v>28</v>
      </c>
      <c r="F83" s="13"/>
    </row>
    <row r="84">
      <c r="A84" s="12">
        <v>83.0</v>
      </c>
      <c r="B84" s="14">
        <v>0.02701388888888889</v>
      </c>
      <c r="C84" s="10" t="s">
        <v>255</v>
      </c>
      <c r="D84" s="12" t="s">
        <v>9</v>
      </c>
      <c r="E84" s="13"/>
      <c r="F84" s="8" t="s">
        <v>11</v>
      </c>
    </row>
    <row r="85">
      <c r="A85" s="12">
        <v>84.0</v>
      </c>
      <c r="B85" s="14">
        <v>0.027025462962962963</v>
      </c>
      <c r="C85" s="10" t="s">
        <v>256</v>
      </c>
      <c r="D85" s="12" t="s">
        <v>9</v>
      </c>
      <c r="E85" s="10"/>
      <c r="F85" s="12" t="s">
        <v>11</v>
      </c>
    </row>
    <row r="86">
      <c r="A86" s="12">
        <v>85.0</v>
      </c>
      <c r="B86" s="14">
        <v>0.027037037037037037</v>
      </c>
      <c r="C86" s="10" t="s">
        <v>257</v>
      </c>
      <c r="D86" s="12" t="s">
        <v>19</v>
      </c>
      <c r="E86" s="13"/>
      <c r="F86" s="13"/>
    </row>
    <row r="87">
      <c r="A87" s="12">
        <v>86.0</v>
      </c>
      <c r="B87" s="14">
        <v>0.027060185185185184</v>
      </c>
      <c r="C87" s="10" t="s">
        <v>261</v>
      </c>
      <c r="D87" s="12" t="s">
        <v>57</v>
      </c>
      <c r="E87" s="8" t="s">
        <v>37</v>
      </c>
      <c r="F87" s="13"/>
    </row>
    <row r="88">
      <c r="A88" s="12">
        <v>87.0</v>
      </c>
      <c r="B88" s="14">
        <v>0.02710648148148148</v>
      </c>
      <c r="C88" s="10" t="s">
        <v>263</v>
      </c>
      <c r="D88" s="12" t="s">
        <v>36</v>
      </c>
      <c r="E88" s="12" t="s">
        <v>37</v>
      </c>
      <c r="F88" s="10"/>
    </row>
    <row r="89">
      <c r="A89" s="12">
        <v>88.0</v>
      </c>
      <c r="B89" s="14">
        <v>0.02712962962962963</v>
      </c>
      <c r="C89" s="10" t="s">
        <v>267</v>
      </c>
      <c r="D89" s="12" t="s">
        <v>19</v>
      </c>
      <c r="E89" s="13"/>
      <c r="F89" s="13"/>
    </row>
    <row r="90">
      <c r="A90" s="12">
        <v>89.0</v>
      </c>
      <c r="B90" s="14">
        <v>0.027141203703703706</v>
      </c>
      <c r="C90" s="10" t="s">
        <v>269</v>
      </c>
      <c r="D90" s="12" t="s">
        <v>9</v>
      </c>
      <c r="E90" s="12" t="s">
        <v>84</v>
      </c>
      <c r="F90" s="10"/>
    </row>
    <row r="91">
      <c r="A91" s="12">
        <v>90.0</v>
      </c>
      <c r="B91" s="14">
        <v>0.027175925925925926</v>
      </c>
      <c r="C91" s="10" t="s">
        <v>272</v>
      </c>
      <c r="D91" s="12" t="s">
        <v>188</v>
      </c>
      <c r="E91" s="8" t="s">
        <v>28</v>
      </c>
      <c r="F91" s="13"/>
    </row>
    <row r="92">
      <c r="A92" s="12">
        <v>91.0</v>
      </c>
      <c r="B92" s="14">
        <v>0.027199074074074073</v>
      </c>
      <c r="C92" s="10" t="s">
        <v>275</v>
      </c>
      <c r="D92" s="12" t="s">
        <v>29</v>
      </c>
      <c r="E92" s="8" t="s">
        <v>28</v>
      </c>
      <c r="F92" s="13"/>
    </row>
    <row r="93">
      <c r="A93" s="12">
        <v>92.0</v>
      </c>
      <c r="B93" s="14">
        <v>0.02721064814814815</v>
      </c>
      <c r="C93" s="10" t="s">
        <v>278</v>
      </c>
      <c r="D93" s="12" t="s">
        <v>9</v>
      </c>
      <c r="E93" s="8" t="s">
        <v>37</v>
      </c>
      <c r="F93" s="13"/>
    </row>
    <row r="94">
      <c r="A94" s="12">
        <v>93.0</v>
      </c>
      <c r="B94" s="14">
        <v>0.02722222222222222</v>
      </c>
      <c r="C94" s="10" t="s">
        <v>281</v>
      </c>
      <c r="D94" s="12" t="s">
        <v>55</v>
      </c>
      <c r="E94" s="8" t="s">
        <v>37</v>
      </c>
      <c r="F94" s="13"/>
    </row>
    <row r="95">
      <c r="A95" s="12">
        <v>94.0</v>
      </c>
      <c r="B95" s="14">
        <v>0.027233796296296298</v>
      </c>
      <c r="C95" s="10" t="s">
        <v>283</v>
      </c>
      <c r="D95" s="12" t="s">
        <v>8</v>
      </c>
      <c r="E95" s="13"/>
      <c r="F95" s="13"/>
    </row>
    <row r="96">
      <c r="A96" s="12">
        <v>95.0</v>
      </c>
      <c r="B96" s="14">
        <v>0.02726851851851852</v>
      </c>
      <c r="C96" s="10" t="s">
        <v>286</v>
      </c>
      <c r="D96" s="12" t="s">
        <v>42</v>
      </c>
      <c r="E96" s="8" t="s">
        <v>37</v>
      </c>
      <c r="F96" s="13"/>
    </row>
    <row r="97">
      <c r="A97" s="12">
        <v>96.0</v>
      </c>
      <c r="B97" s="14">
        <v>0.027280092592592595</v>
      </c>
      <c r="C97" s="10" t="s">
        <v>289</v>
      </c>
      <c r="D97" s="12" t="s">
        <v>17</v>
      </c>
      <c r="E97" s="10"/>
      <c r="F97" s="10"/>
    </row>
    <row r="98">
      <c r="A98" s="12">
        <v>97.0</v>
      </c>
      <c r="B98" s="14">
        <v>0.027303240740740743</v>
      </c>
      <c r="C98" s="10" t="s">
        <v>291</v>
      </c>
      <c r="D98" s="12" t="s">
        <v>122</v>
      </c>
      <c r="E98" s="10"/>
      <c r="F98" s="10"/>
    </row>
    <row r="99">
      <c r="A99" s="12">
        <v>98.0</v>
      </c>
      <c r="B99" s="14">
        <v>0.027337962962962963</v>
      </c>
      <c r="C99" s="10" t="s">
        <v>294</v>
      </c>
      <c r="D99" s="12" t="s">
        <v>42</v>
      </c>
      <c r="E99" s="12" t="s">
        <v>37</v>
      </c>
      <c r="F99" s="10"/>
    </row>
    <row r="100">
      <c r="A100" s="12">
        <v>99.0</v>
      </c>
      <c r="B100" s="14">
        <v>0.02736111111111111</v>
      </c>
      <c r="C100" s="10" t="s">
        <v>297</v>
      </c>
      <c r="D100" s="12" t="s">
        <v>42</v>
      </c>
      <c r="E100" s="8" t="s">
        <v>37</v>
      </c>
      <c r="F100" s="13"/>
    </row>
    <row r="101">
      <c r="A101" s="12">
        <v>100.0</v>
      </c>
      <c r="B101" s="14">
        <v>0.027430555555555555</v>
      </c>
      <c r="C101" s="10" t="s">
        <v>299</v>
      </c>
      <c r="D101" s="12" t="s">
        <v>57</v>
      </c>
      <c r="E101" s="10"/>
      <c r="F101" s="10"/>
    </row>
    <row r="102">
      <c r="A102" s="12">
        <v>101.0</v>
      </c>
      <c r="B102" s="14">
        <v>0.02746527777777778</v>
      </c>
      <c r="C102" s="10" t="s">
        <v>302</v>
      </c>
      <c r="D102" s="12" t="s">
        <v>13</v>
      </c>
      <c r="E102" s="8" t="s">
        <v>37</v>
      </c>
      <c r="F102" s="13"/>
    </row>
    <row r="103">
      <c r="A103" s="12">
        <v>102.0</v>
      </c>
      <c r="B103" s="14">
        <v>0.02753472222222222</v>
      </c>
      <c r="C103" s="10" t="s">
        <v>305</v>
      </c>
      <c r="D103" s="12" t="s">
        <v>13</v>
      </c>
      <c r="E103" s="8" t="s">
        <v>37</v>
      </c>
      <c r="F103" s="13"/>
    </row>
    <row r="104">
      <c r="A104" s="12">
        <v>103.0</v>
      </c>
      <c r="B104" s="14">
        <v>0.027627314814814816</v>
      </c>
      <c r="C104" s="10" t="s">
        <v>308</v>
      </c>
      <c r="D104" s="12" t="s">
        <v>29</v>
      </c>
      <c r="E104" s="8" t="s">
        <v>37</v>
      </c>
      <c r="F104" s="13"/>
    </row>
    <row r="105">
      <c r="A105" s="12">
        <v>104.0</v>
      </c>
      <c r="B105" s="14">
        <v>0.02763888888888889</v>
      </c>
      <c r="C105" s="10" t="s">
        <v>310</v>
      </c>
      <c r="D105" s="12" t="s">
        <v>51</v>
      </c>
      <c r="E105" s="12" t="s">
        <v>10</v>
      </c>
      <c r="F105" s="10"/>
    </row>
    <row r="106">
      <c r="A106" s="12">
        <v>105.0</v>
      </c>
      <c r="B106" s="14">
        <v>0.027662037037037037</v>
      </c>
      <c r="C106" s="10" t="s">
        <v>311</v>
      </c>
      <c r="D106" s="8" t="s">
        <v>39</v>
      </c>
      <c r="E106" s="8" t="s">
        <v>313</v>
      </c>
      <c r="F106" s="13"/>
    </row>
    <row r="107">
      <c r="A107" s="12">
        <v>106.0</v>
      </c>
      <c r="B107" s="14">
        <v>0.027685185185185188</v>
      </c>
      <c r="C107" s="10" t="s">
        <v>315</v>
      </c>
      <c r="D107" s="12" t="s">
        <v>9</v>
      </c>
      <c r="E107" s="12" t="s">
        <v>28</v>
      </c>
      <c r="F107" s="10"/>
    </row>
    <row r="108">
      <c r="A108" s="12">
        <v>107.0</v>
      </c>
      <c r="B108" s="14">
        <v>0.02771990740740741</v>
      </c>
      <c r="C108" s="10" t="s">
        <v>317</v>
      </c>
      <c r="D108" s="12" t="s">
        <v>47</v>
      </c>
      <c r="E108" s="12" t="s">
        <v>28</v>
      </c>
      <c r="F108" s="10"/>
    </row>
    <row r="109">
      <c r="A109" s="12">
        <v>108.0</v>
      </c>
      <c r="B109" s="14">
        <v>0.027731481481481482</v>
      </c>
      <c r="C109" s="10" t="s">
        <v>320</v>
      </c>
      <c r="D109" s="12" t="s">
        <v>24</v>
      </c>
      <c r="E109" s="12" t="s">
        <v>10</v>
      </c>
      <c r="F109" s="10"/>
    </row>
    <row r="110">
      <c r="A110" s="12">
        <v>109.0</v>
      </c>
      <c r="B110" s="14">
        <v>0.027754629629629633</v>
      </c>
      <c r="C110" s="10" t="s">
        <v>322</v>
      </c>
      <c r="D110" s="12" t="s">
        <v>15</v>
      </c>
      <c r="E110" s="8" t="s">
        <v>10</v>
      </c>
      <c r="F110" s="13"/>
    </row>
    <row r="111">
      <c r="A111" s="12">
        <v>110.0</v>
      </c>
      <c r="B111" s="14">
        <v>0.0278125</v>
      </c>
      <c r="C111" s="10" t="s">
        <v>324</v>
      </c>
      <c r="D111" s="12" t="s">
        <v>188</v>
      </c>
      <c r="E111" s="12" t="s">
        <v>28</v>
      </c>
      <c r="F111" s="10"/>
    </row>
    <row r="112">
      <c r="A112" s="12">
        <v>111.0</v>
      </c>
      <c r="B112" s="14">
        <v>0.027835648148148148</v>
      </c>
      <c r="C112" s="10" t="s">
        <v>326</v>
      </c>
      <c r="D112" s="12" t="s">
        <v>17</v>
      </c>
      <c r="E112" s="13"/>
      <c r="F112" s="13"/>
    </row>
    <row r="113">
      <c r="A113" s="12">
        <v>112.0</v>
      </c>
      <c r="B113" s="14">
        <v>0.027870370370370372</v>
      </c>
      <c r="C113" s="10" t="s">
        <v>328</v>
      </c>
      <c r="D113" s="12" t="s">
        <v>29</v>
      </c>
      <c r="E113" s="13"/>
      <c r="F113" s="13"/>
    </row>
    <row r="114">
      <c r="A114" s="12">
        <v>113.0</v>
      </c>
      <c r="B114" s="14">
        <v>0.027916666666666666</v>
      </c>
      <c r="C114" s="10" t="s">
        <v>330</v>
      </c>
      <c r="D114" s="12" t="s">
        <v>50</v>
      </c>
      <c r="E114" s="8" t="s">
        <v>37</v>
      </c>
      <c r="F114" s="13"/>
    </row>
    <row r="115">
      <c r="A115" s="12">
        <v>114.0</v>
      </c>
      <c r="B115" s="14">
        <v>0.027974537037037037</v>
      </c>
      <c r="C115" s="10" t="s">
        <v>332</v>
      </c>
      <c r="D115" s="12" t="s">
        <v>98</v>
      </c>
      <c r="E115" s="12" t="s">
        <v>313</v>
      </c>
      <c r="F115" s="10"/>
    </row>
    <row r="116">
      <c r="A116" s="12">
        <v>115.0</v>
      </c>
      <c r="B116" s="14">
        <v>0.02804398148148148</v>
      </c>
      <c r="C116" s="10" t="s">
        <v>334</v>
      </c>
      <c r="D116" s="12" t="s">
        <v>15</v>
      </c>
      <c r="E116" s="12" t="s">
        <v>10</v>
      </c>
      <c r="F116" s="10"/>
    </row>
    <row r="117">
      <c r="A117" s="12">
        <v>116.0</v>
      </c>
      <c r="B117" s="14">
        <v>0.028078703703703703</v>
      </c>
      <c r="C117" s="10" t="s">
        <v>336</v>
      </c>
      <c r="D117" s="12" t="s">
        <v>122</v>
      </c>
      <c r="E117" s="8" t="s">
        <v>313</v>
      </c>
      <c r="F117" s="13"/>
    </row>
    <row r="118">
      <c r="A118" s="12">
        <v>117.0</v>
      </c>
      <c r="B118" s="14">
        <v>0.028101851851851854</v>
      </c>
      <c r="C118" s="10" t="s">
        <v>338</v>
      </c>
      <c r="D118" s="12" t="s">
        <v>42</v>
      </c>
      <c r="E118" s="8" t="s">
        <v>28</v>
      </c>
      <c r="F118" s="13"/>
    </row>
    <row r="119">
      <c r="A119" s="12">
        <v>118.0</v>
      </c>
      <c r="B119" s="14">
        <v>0.028113425925925924</v>
      </c>
      <c r="C119" s="10" t="s">
        <v>340</v>
      </c>
      <c r="D119" s="12" t="s">
        <v>8</v>
      </c>
      <c r="E119" s="13"/>
      <c r="F119" s="13"/>
    </row>
    <row r="120">
      <c r="A120" s="12">
        <v>119.0</v>
      </c>
      <c r="B120" s="14">
        <v>0.028136574074074074</v>
      </c>
      <c r="C120" s="10" t="s">
        <v>342</v>
      </c>
      <c r="D120" s="12" t="s">
        <v>42</v>
      </c>
      <c r="E120" s="12" t="s">
        <v>10</v>
      </c>
      <c r="F120" s="10"/>
    </row>
    <row r="121">
      <c r="A121" s="12">
        <v>120.0</v>
      </c>
      <c r="B121" s="14">
        <v>0.028148148148148148</v>
      </c>
      <c r="C121" s="10" t="s">
        <v>344</v>
      </c>
      <c r="D121" s="12" t="s">
        <v>188</v>
      </c>
      <c r="E121" s="13"/>
      <c r="F121" s="13"/>
    </row>
    <row r="122">
      <c r="A122" s="12">
        <v>121.0</v>
      </c>
      <c r="B122" s="14">
        <v>0.028171296296296295</v>
      </c>
      <c r="C122" s="10" t="s">
        <v>346</v>
      </c>
      <c r="D122" s="12" t="s">
        <v>21</v>
      </c>
      <c r="E122" s="8" t="s">
        <v>37</v>
      </c>
      <c r="F122" s="13"/>
    </row>
    <row r="123">
      <c r="A123" s="12">
        <v>122.0</v>
      </c>
      <c r="B123" s="14">
        <v>0.028182870370370372</v>
      </c>
      <c r="C123" s="10" t="s">
        <v>348</v>
      </c>
      <c r="D123" s="12" t="s">
        <v>29</v>
      </c>
      <c r="E123" s="12" t="s">
        <v>37</v>
      </c>
      <c r="F123" s="10"/>
    </row>
    <row r="124">
      <c r="A124" s="12">
        <v>123.0</v>
      </c>
      <c r="B124" s="14">
        <v>0.02820601851851852</v>
      </c>
      <c r="C124" s="10" t="s">
        <v>351</v>
      </c>
      <c r="D124" s="12" t="s">
        <v>15</v>
      </c>
      <c r="E124" s="12" t="s">
        <v>28</v>
      </c>
      <c r="F124" s="10"/>
    </row>
    <row r="125">
      <c r="A125" s="12">
        <v>124.0</v>
      </c>
      <c r="B125" s="14">
        <v>0.028217592592592593</v>
      </c>
      <c r="C125" s="10" t="s">
        <v>353</v>
      </c>
      <c r="D125" s="12" t="s">
        <v>90</v>
      </c>
      <c r="E125" s="8" t="s">
        <v>37</v>
      </c>
      <c r="F125" s="13"/>
    </row>
    <row r="126">
      <c r="A126" s="12">
        <v>125.0</v>
      </c>
      <c r="B126" s="14">
        <v>0.02822916666666667</v>
      </c>
      <c r="C126" s="10" t="s">
        <v>355</v>
      </c>
      <c r="D126" s="12" t="s">
        <v>17</v>
      </c>
      <c r="E126" s="8" t="s">
        <v>28</v>
      </c>
      <c r="F126" s="13"/>
    </row>
    <row r="127">
      <c r="A127" s="12">
        <v>126.0</v>
      </c>
      <c r="B127" s="14">
        <v>0.02824074074074074</v>
      </c>
      <c r="C127" s="10" t="s">
        <v>358</v>
      </c>
      <c r="D127" s="12" t="s">
        <v>50</v>
      </c>
      <c r="E127" s="12" t="s">
        <v>37</v>
      </c>
      <c r="F127" s="10"/>
    </row>
    <row r="128">
      <c r="A128" s="12">
        <v>127.0</v>
      </c>
      <c r="B128" s="14">
        <v>0.028252314814814817</v>
      </c>
      <c r="C128" s="10" t="s">
        <v>360</v>
      </c>
      <c r="D128" s="8" t="s">
        <v>9</v>
      </c>
      <c r="E128" s="8" t="s">
        <v>37</v>
      </c>
      <c r="F128" s="13"/>
    </row>
    <row r="129">
      <c r="A129" s="12">
        <v>128.0</v>
      </c>
      <c r="B129" s="14">
        <v>0.028263888888888887</v>
      </c>
      <c r="C129" s="10" t="s">
        <v>362</v>
      </c>
      <c r="D129" s="12" t="s">
        <v>57</v>
      </c>
      <c r="E129" s="8" t="s">
        <v>28</v>
      </c>
      <c r="F129" s="13"/>
    </row>
    <row r="130">
      <c r="A130" s="12">
        <v>129.0</v>
      </c>
      <c r="B130" s="14">
        <v>0.028275462962962964</v>
      </c>
      <c r="C130" s="10" t="s">
        <v>364</v>
      </c>
      <c r="D130" s="12" t="s">
        <v>17</v>
      </c>
      <c r="E130" s="8" t="s">
        <v>10</v>
      </c>
      <c r="F130" s="13"/>
    </row>
    <row r="131">
      <c r="A131" s="12">
        <v>130.0</v>
      </c>
      <c r="B131" s="14">
        <v>0.028287037037037038</v>
      </c>
      <c r="C131" s="10" t="s">
        <v>366</v>
      </c>
      <c r="D131" s="12" t="s">
        <v>51</v>
      </c>
      <c r="E131" s="13"/>
      <c r="F131" s="13"/>
    </row>
    <row r="132">
      <c r="A132" s="12">
        <v>131.0</v>
      </c>
      <c r="B132" s="14">
        <v>0.02829861111111111</v>
      </c>
      <c r="C132" s="10" t="s">
        <v>369</v>
      </c>
      <c r="D132" s="12" t="s">
        <v>51</v>
      </c>
      <c r="E132" s="8" t="s">
        <v>313</v>
      </c>
      <c r="F132" s="13"/>
    </row>
    <row r="133">
      <c r="A133" s="12">
        <v>132.0</v>
      </c>
      <c r="B133" s="14">
        <v>0.028321759259259262</v>
      </c>
      <c r="C133" s="10" t="s">
        <v>372</v>
      </c>
      <c r="D133" s="12" t="s">
        <v>21</v>
      </c>
      <c r="E133" s="13"/>
      <c r="F133" s="13"/>
    </row>
    <row r="134">
      <c r="A134" s="12">
        <v>133.0</v>
      </c>
      <c r="B134" s="14">
        <v>0.02835648148148148</v>
      </c>
      <c r="C134" s="10" t="s">
        <v>374</v>
      </c>
      <c r="D134" s="12" t="s">
        <v>9</v>
      </c>
      <c r="E134" s="12" t="s">
        <v>28</v>
      </c>
      <c r="F134" s="10"/>
    </row>
    <row r="135">
      <c r="A135" s="12">
        <v>134.0</v>
      </c>
      <c r="B135" s="14">
        <v>0.028449074074074075</v>
      </c>
      <c r="C135" s="10" t="s">
        <v>376</v>
      </c>
      <c r="D135" s="8" t="s">
        <v>42</v>
      </c>
      <c r="E135" s="13"/>
      <c r="F135" s="13"/>
    </row>
    <row r="136">
      <c r="A136" s="12">
        <v>135.0</v>
      </c>
      <c r="B136" s="14">
        <v>0.028530092592592593</v>
      </c>
      <c r="C136" s="10" t="s">
        <v>379</v>
      </c>
      <c r="D136" s="12" t="s">
        <v>50</v>
      </c>
      <c r="E136" s="13"/>
      <c r="F136" s="13"/>
    </row>
    <row r="137">
      <c r="A137" s="12">
        <v>136.0</v>
      </c>
      <c r="B137" s="14">
        <v>0.02857638888888889</v>
      </c>
      <c r="C137" s="10" t="s">
        <v>381</v>
      </c>
      <c r="D137" s="12" t="s">
        <v>127</v>
      </c>
      <c r="E137" s="13"/>
      <c r="F137" s="13"/>
    </row>
    <row r="138">
      <c r="A138" s="12">
        <v>137.0</v>
      </c>
      <c r="B138" s="14">
        <v>0.028599537037037038</v>
      </c>
      <c r="C138" s="10" t="s">
        <v>383</v>
      </c>
      <c r="D138" s="12" t="s">
        <v>39</v>
      </c>
      <c r="E138" s="8" t="s">
        <v>28</v>
      </c>
      <c r="F138" s="13"/>
    </row>
    <row r="139">
      <c r="A139" s="12">
        <v>138.0</v>
      </c>
      <c r="B139" s="14">
        <v>0.02863425925925926</v>
      </c>
      <c r="C139" s="10" t="s">
        <v>385</v>
      </c>
      <c r="D139" s="12" t="s">
        <v>13</v>
      </c>
      <c r="E139" s="13"/>
      <c r="F139" s="13"/>
    </row>
    <row r="140">
      <c r="A140" s="12">
        <v>139.0</v>
      </c>
      <c r="B140" s="14">
        <v>0.028645833333333332</v>
      </c>
      <c r="C140" s="10" t="s">
        <v>387</v>
      </c>
      <c r="D140" s="12" t="s">
        <v>47</v>
      </c>
      <c r="E140" s="13"/>
      <c r="F140" s="13"/>
    </row>
    <row r="141">
      <c r="A141" s="12">
        <v>140.0</v>
      </c>
      <c r="B141" s="14">
        <v>0.028715277777777777</v>
      </c>
      <c r="C141" s="10" t="s">
        <v>389</v>
      </c>
      <c r="D141" s="12" t="s">
        <v>47</v>
      </c>
      <c r="E141" s="8" t="s">
        <v>37</v>
      </c>
      <c r="F141" s="13"/>
    </row>
    <row r="142">
      <c r="A142" s="12">
        <v>141.0</v>
      </c>
      <c r="B142" s="14">
        <v>0.02875</v>
      </c>
      <c r="C142" s="10" t="s">
        <v>391</v>
      </c>
      <c r="D142" s="12" t="s">
        <v>98</v>
      </c>
      <c r="E142" s="10"/>
      <c r="F142" s="10"/>
    </row>
    <row r="143">
      <c r="A143" s="12">
        <v>142.0</v>
      </c>
      <c r="B143" s="14">
        <v>0.028761574074074075</v>
      </c>
      <c r="C143" s="10" t="s">
        <v>393</v>
      </c>
      <c r="D143" s="12" t="s">
        <v>140</v>
      </c>
      <c r="E143" s="12" t="s">
        <v>28</v>
      </c>
      <c r="F143" s="10"/>
    </row>
    <row r="144">
      <c r="A144" s="12">
        <v>143.0</v>
      </c>
      <c r="B144" s="14">
        <v>0.02888888888888889</v>
      </c>
      <c r="C144" s="10" t="s">
        <v>395</v>
      </c>
      <c r="D144" s="12" t="s">
        <v>122</v>
      </c>
      <c r="E144" s="12" t="s">
        <v>28</v>
      </c>
      <c r="F144" s="10"/>
    </row>
    <row r="145">
      <c r="A145" s="12">
        <v>144.0</v>
      </c>
      <c r="B145" s="14">
        <v>0.02890046296296296</v>
      </c>
      <c r="C145" s="10" t="s">
        <v>397</v>
      </c>
      <c r="D145" s="12" t="s">
        <v>8</v>
      </c>
      <c r="E145" s="13"/>
      <c r="F145" s="13"/>
    </row>
    <row r="146">
      <c r="A146" s="12">
        <v>145.0</v>
      </c>
      <c r="B146" s="14">
        <v>0.028923611111111112</v>
      </c>
      <c r="C146" s="10" t="s">
        <v>399</v>
      </c>
      <c r="D146" s="12" t="s">
        <v>55</v>
      </c>
      <c r="E146" s="8" t="s">
        <v>10</v>
      </c>
      <c r="F146" s="13"/>
    </row>
    <row r="147">
      <c r="A147" s="12">
        <v>146.0</v>
      </c>
      <c r="B147" s="14">
        <v>0.028969907407407406</v>
      </c>
      <c r="C147" s="10" t="s">
        <v>402</v>
      </c>
      <c r="D147" s="12" t="s">
        <v>47</v>
      </c>
      <c r="E147" s="8" t="s">
        <v>37</v>
      </c>
      <c r="F147" s="13"/>
    </row>
    <row r="148">
      <c r="A148" s="12">
        <v>147.0</v>
      </c>
      <c r="B148" s="14">
        <v>0.028981481481481483</v>
      </c>
      <c r="C148" s="10" t="s">
        <v>404</v>
      </c>
      <c r="D148" s="12" t="s">
        <v>98</v>
      </c>
      <c r="E148" s="13"/>
      <c r="F148" s="13"/>
    </row>
    <row r="149">
      <c r="A149" s="12">
        <v>148.0</v>
      </c>
      <c r="B149" s="14">
        <v>0.029074074074074075</v>
      </c>
      <c r="C149" s="10" t="s">
        <v>406</v>
      </c>
      <c r="D149" s="12" t="s">
        <v>51</v>
      </c>
      <c r="E149" s="8" t="s">
        <v>10</v>
      </c>
      <c r="F149" s="13"/>
    </row>
    <row r="150">
      <c r="A150" s="12">
        <v>149.0</v>
      </c>
      <c r="B150" s="14">
        <v>0.029097222222222222</v>
      </c>
      <c r="C150" s="10" t="s">
        <v>408</v>
      </c>
      <c r="D150" s="12" t="s">
        <v>50</v>
      </c>
      <c r="E150" s="10"/>
      <c r="F150" s="10"/>
    </row>
    <row r="151">
      <c r="A151" s="12">
        <v>150.0</v>
      </c>
      <c r="B151" s="14">
        <v>0.029131944444444443</v>
      </c>
      <c r="C151" s="10" t="s">
        <v>410</v>
      </c>
      <c r="D151" s="12" t="s">
        <v>29</v>
      </c>
      <c r="E151" s="8" t="s">
        <v>28</v>
      </c>
      <c r="F151" s="13"/>
    </row>
    <row r="152">
      <c r="A152" s="12">
        <v>151.0</v>
      </c>
      <c r="B152" s="14">
        <v>0.02921296296296296</v>
      </c>
      <c r="C152" s="10" t="s">
        <v>412</v>
      </c>
      <c r="D152" s="12" t="s">
        <v>8</v>
      </c>
      <c r="E152" s="8" t="s">
        <v>413</v>
      </c>
      <c r="F152" s="13"/>
    </row>
    <row r="153">
      <c r="A153" s="12">
        <v>152.0</v>
      </c>
      <c r="B153" s="14">
        <v>0.02922453703703704</v>
      </c>
      <c r="C153" s="10" t="s">
        <v>414</v>
      </c>
      <c r="D153" s="12" t="s">
        <v>55</v>
      </c>
      <c r="E153" s="13"/>
      <c r="F153" s="13"/>
    </row>
    <row r="154">
      <c r="A154" s="12">
        <v>153.0</v>
      </c>
      <c r="B154" s="14">
        <v>0.029236111111111112</v>
      </c>
      <c r="C154" s="10" t="s">
        <v>416</v>
      </c>
      <c r="D154" s="12" t="s">
        <v>13</v>
      </c>
      <c r="E154" s="12" t="s">
        <v>37</v>
      </c>
      <c r="F154" s="10"/>
    </row>
    <row r="155">
      <c r="A155" s="12">
        <v>154.0</v>
      </c>
      <c r="B155" s="14">
        <v>0.029247685185185186</v>
      </c>
      <c r="C155" s="10" t="s">
        <v>419</v>
      </c>
      <c r="D155" s="12" t="s">
        <v>29</v>
      </c>
      <c r="E155" s="12" t="s">
        <v>10</v>
      </c>
      <c r="F155" s="10"/>
    </row>
    <row r="156">
      <c r="A156" s="12">
        <v>155.0</v>
      </c>
      <c r="B156" s="14">
        <v>0.02925925925925926</v>
      </c>
      <c r="C156" s="10" t="s">
        <v>422</v>
      </c>
      <c r="D156" s="12" t="s">
        <v>17</v>
      </c>
      <c r="E156" s="10"/>
      <c r="F156" s="10"/>
    </row>
    <row r="157">
      <c r="A157" s="12">
        <v>156.0</v>
      </c>
      <c r="B157" s="14">
        <v>0.029270833333333336</v>
      </c>
      <c r="C157" s="10" t="s">
        <v>424</v>
      </c>
      <c r="D157" s="12" t="s">
        <v>24</v>
      </c>
      <c r="E157" s="10"/>
      <c r="F157" s="10"/>
    </row>
    <row r="158">
      <c r="A158" s="12">
        <v>157.0</v>
      </c>
      <c r="B158" s="14">
        <v>0.029282407407407406</v>
      </c>
      <c r="C158" s="10" t="s">
        <v>425</v>
      </c>
      <c r="D158" s="12" t="s">
        <v>19</v>
      </c>
      <c r="E158" s="8" t="s">
        <v>10</v>
      </c>
      <c r="F158" s="13"/>
    </row>
    <row r="159">
      <c r="A159" s="12">
        <v>158.0</v>
      </c>
      <c r="B159" s="14">
        <v>0.029293981481481483</v>
      </c>
      <c r="C159" s="10" t="s">
        <v>428</v>
      </c>
      <c r="D159" s="12" t="s">
        <v>51</v>
      </c>
      <c r="E159" s="10"/>
      <c r="F159" s="10"/>
    </row>
    <row r="160">
      <c r="A160" s="12">
        <v>159.0</v>
      </c>
      <c r="B160" s="14">
        <v>0.029305555555555553</v>
      </c>
      <c r="C160" s="10" t="s">
        <v>430</v>
      </c>
      <c r="D160" s="12" t="s">
        <v>17</v>
      </c>
      <c r="E160" s="12" t="s">
        <v>10</v>
      </c>
      <c r="F160" s="10"/>
    </row>
    <row r="161">
      <c r="A161" s="12">
        <v>160.0</v>
      </c>
      <c r="B161" s="14">
        <v>0.02935185185185185</v>
      </c>
      <c r="C161" s="10" t="s">
        <v>431</v>
      </c>
      <c r="D161" s="12" t="s">
        <v>24</v>
      </c>
      <c r="E161" s="8" t="s">
        <v>10</v>
      </c>
      <c r="F161" s="13"/>
    </row>
    <row r="162">
      <c r="A162" s="12">
        <v>161.0</v>
      </c>
      <c r="B162" s="14">
        <v>0.029375</v>
      </c>
      <c r="C162" s="10" t="s">
        <v>434</v>
      </c>
      <c r="D162" s="12" t="s">
        <v>39</v>
      </c>
      <c r="E162" s="12" t="s">
        <v>28</v>
      </c>
      <c r="F162" s="10"/>
    </row>
    <row r="163">
      <c r="A163" s="12">
        <v>162.0</v>
      </c>
      <c r="B163" s="14">
        <v>0.02943287037037037</v>
      </c>
      <c r="C163" s="10" t="s">
        <v>436</v>
      </c>
      <c r="D163" s="12" t="s">
        <v>50</v>
      </c>
      <c r="E163" s="8" t="s">
        <v>28</v>
      </c>
      <c r="F163" s="13"/>
    </row>
    <row r="164">
      <c r="A164" s="12">
        <v>163.0</v>
      </c>
      <c r="B164" s="14">
        <v>0.029525462962962965</v>
      </c>
      <c r="C164" s="10" t="s">
        <v>439</v>
      </c>
      <c r="D164" s="8" t="s">
        <v>21</v>
      </c>
      <c r="E164" s="10"/>
      <c r="F164" s="10"/>
    </row>
    <row r="165">
      <c r="A165" s="12">
        <v>164.0</v>
      </c>
      <c r="B165" s="14">
        <v>0.02957175925925926</v>
      </c>
      <c r="C165" s="10" t="s">
        <v>441</v>
      </c>
      <c r="D165" s="12" t="s">
        <v>13</v>
      </c>
      <c r="E165" s="8" t="s">
        <v>28</v>
      </c>
      <c r="F165" s="13"/>
    </row>
    <row r="166">
      <c r="A166" s="12">
        <v>165.0</v>
      </c>
      <c r="B166" s="14">
        <v>0.02960648148148148</v>
      </c>
      <c r="C166" s="10" t="s">
        <v>443</v>
      </c>
      <c r="D166" s="12" t="s">
        <v>57</v>
      </c>
      <c r="E166" s="10"/>
      <c r="F166" s="10"/>
    </row>
    <row r="167">
      <c r="A167" s="12">
        <v>166.0</v>
      </c>
      <c r="B167" s="14">
        <v>0.02971064814814815</v>
      </c>
      <c r="C167" s="10" t="s">
        <v>444</v>
      </c>
      <c r="D167" s="12" t="s">
        <v>47</v>
      </c>
      <c r="E167" s="8" t="s">
        <v>445</v>
      </c>
      <c r="F167" s="13"/>
    </row>
    <row r="168">
      <c r="A168" s="12">
        <v>167.0</v>
      </c>
      <c r="B168" s="14">
        <v>0.029756944444444444</v>
      </c>
      <c r="C168" s="10" t="s">
        <v>446</v>
      </c>
      <c r="D168" s="12" t="s">
        <v>8</v>
      </c>
      <c r="E168" s="8" t="s">
        <v>313</v>
      </c>
      <c r="F168" s="13"/>
    </row>
    <row r="169">
      <c r="A169" s="12">
        <v>168.0</v>
      </c>
      <c r="B169" s="14">
        <v>0.02976851851851852</v>
      </c>
      <c r="C169" s="10" t="s">
        <v>447</v>
      </c>
      <c r="D169" s="12" t="s">
        <v>98</v>
      </c>
      <c r="E169" s="8" t="s">
        <v>10</v>
      </c>
      <c r="F169" s="13"/>
    </row>
    <row r="170">
      <c r="A170" s="12">
        <v>169.0</v>
      </c>
      <c r="B170" s="14">
        <v>0.029837962962962965</v>
      </c>
      <c r="C170" s="10" t="s">
        <v>448</v>
      </c>
      <c r="D170" s="12" t="s">
        <v>13</v>
      </c>
      <c r="E170" s="8" t="s">
        <v>28</v>
      </c>
      <c r="F170" s="13"/>
    </row>
    <row r="171">
      <c r="A171" s="12">
        <v>170.0</v>
      </c>
      <c r="B171" s="14">
        <v>0.029907407407407407</v>
      </c>
      <c r="C171" s="10" t="s">
        <v>449</v>
      </c>
      <c r="D171" s="12" t="s">
        <v>140</v>
      </c>
      <c r="E171" s="8" t="s">
        <v>37</v>
      </c>
      <c r="F171" s="13"/>
    </row>
    <row r="172">
      <c r="A172" s="12">
        <v>171.0</v>
      </c>
      <c r="B172" s="14">
        <v>0.02991898148148148</v>
      </c>
      <c r="C172" s="10" t="s">
        <v>450</v>
      </c>
      <c r="D172" s="12" t="s">
        <v>57</v>
      </c>
      <c r="E172" s="8" t="s">
        <v>28</v>
      </c>
      <c r="F172" s="13"/>
    </row>
    <row r="173">
      <c r="A173" s="12">
        <v>172.0</v>
      </c>
      <c r="B173" s="14">
        <v>0.029930555555555557</v>
      </c>
      <c r="C173" s="10" t="s">
        <v>451</v>
      </c>
      <c r="D173" s="12" t="s">
        <v>21</v>
      </c>
      <c r="E173" s="8" t="s">
        <v>10</v>
      </c>
      <c r="F173" s="13"/>
    </row>
    <row r="174">
      <c r="A174" s="12">
        <v>173.0</v>
      </c>
      <c r="B174" s="14">
        <v>0.030046296296296297</v>
      </c>
      <c r="C174" s="10" t="s">
        <v>452</v>
      </c>
      <c r="D174" s="8" t="s">
        <v>15</v>
      </c>
      <c r="E174" s="10"/>
      <c r="F174" s="10"/>
    </row>
    <row r="175">
      <c r="A175" s="12">
        <v>174.0</v>
      </c>
      <c r="B175" s="14">
        <v>0.030162037037037036</v>
      </c>
      <c r="C175" s="10" t="s">
        <v>453</v>
      </c>
      <c r="D175" s="12" t="s">
        <v>50</v>
      </c>
      <c r="E175" s="13"/>
      <c r="F175" s="13"/>
    </row>
    <row r="176">
      <c r="A176" s="12">
        <v>175.0</v>
      </c>
      <c r="B176" s="14">
        <v>0.03023148148148148</v>
      </c>
      <c r="C176" s="10" t="s">
        <v>454</v>
      </c>
      <c r="D176" s="12" t="s">
        <v>50</v>
      </c>
      <c r="E176" s="13"/>
      <c r="F176" s="13"/>
    </row>
    <row r="177">
      <c r="A177" s="12">
        <v>176.0</v>
      </c>
      <c r="B177" s="14">
        <v>0.030243055555555558</v>
      </c>
      <c r="C177" s="10" t="s">
        <v>455</v>
      </c>
      <c r="D177" s="12" t="s">
        <v>90</v>
      </c>
      <c r="E177" s="12" t="s">
        <v>37</v>
      </c>
      <c r="F177" s="10"/>
    </row>
    <row r="178">
      <c r="A178" s="12">
        <v>177.0</v>
      </c>
      <c r="B178" s="14">
        <v>0.03027777777777778</v>
      </c>
      <c r="C178" s="10" t="s">
        <v>456</v>
      </c>
      <c r="D178" s="12" t="s">
        <v>17</v>
      </c>
      <c r="E178" s="8" t="s">
        <v>313</v>
      </c>
      <c r="F178" s="13"/>
    </row>
    <row r="179">
      <c r="A179" s="12">
        <v>178.0</v>
      </c>
      <c r="B179" s="14">
        <v>0.030324074074074073</v>
      </c>
      <c r="C179" s="10" t="s">
        <v>457</v>
      </c>
      <c r="D179" s="12" t="s">
        <v>57</v>
      </c>
      <c r="E179" s="13"/>
      <c r="F179" s="13"/>
    </row>
    <row r="180">
      <c r="A180" s="12">
        <v>179.0</v>
      </c>
      <c r="B180" s="14">
        <v>0.03033564814814815</v>
      </c>
      <c r="C180" s="10" t="s">
        <v>458</v>
      </c>
      <c r="D180" s="12" t="s">
        <v>50</v>
      </c>
      <c r="E180" s="12" t="s">
        <v>37</v>
      </c>
      <c r="F180" s="10"/>
    </row>
    <row r="181">
      <c r="A181" s="12">
        <v>180.0</v>
      </c>
      <c r="B181" s="14">
        <v>0.030347222222222223</v>
      </c>
      <c r="C181" s="10" t="s">
        <v>459</v>
      </c>
      <c r="D181" s="12" t="s">
        <v>42</v>
      </c>
      <c r="E181" s="12" t="s">
        <v>28</v>
      </c>
      <c r="F181" s="10"/>
    </row>
    <row r="182">
      <c r="A182" s="12">
        <v>181.0</v>
      </c>
      <c r="B182" s="14">
        <v>0.030358796296296297</v>
      </c>
      <c r="C182" s="10" t="s">
        <v>460</v>
      </c>
      <c r="D182" s="12" t="s">
        <v>19</v>
      </c>
      <c r="E182" s="8" t="s">
        <v>37</v>
      </c>
      <c r="F182" s="13"/>
    </row>
    <row r="183">
      <c r="A183" s="12">
        <v>182.0</v>
      </c>
      <c r="B183" s="14">
        <v>0.03037037037037037</v>
      </c>
      <c r="C183" s="10" t="s">
        <v>461</v>
      </c>
      <c r="D183" s="12" t="s">
        <v>8</v>
      </c>
      <c r="E183" s="12" t="s">
        <v>10</v>
      </c>
      <c r="F183" s="10"/>
    </row>
    <row r="184">
      <c r="A184" s="12">
        <v>183.0</v>
      </c>
      <c r="B184" s="14">
        <v>0.030428240740740742</v>
      </c>
      <c r="C184" s="10" t="s">
        <v>462</v>
      </c>
      <c r="D184" s="12" t="s">
        <v>17</v>
      </c>
      <c r="E184" s="8" t="s">
        <v>10</v>
      </c>
      <c r="F184" s="13"/>
    </row>
    <row r="185">
      <c r="A185" s="12">
        <v>184.0</v>
      </c>
      <c r="B185" s="14">
        <v>0.03045138888888889</v>
      </c>
      <c r="C185" s="10" t="s">
        <v>463</v>
      </c>
      <c r="D185" s="12" t="s">
        <v>29</v>
      </c>
      <c r="E185" s="8" t="s">
        <v>37</v>
      </c>
      <c r="F185" s="13"/>
    </row>
    <row r="186">
      <c r="A186" s="12">
        <v>185.0</v>
      </c>
      <c r="B186" s="14">
        <v>0.030497685185185187</v>
      </c>
      <c r="C186" s="10" t="s">
        <v>464</v>
      </c>
      <c r="D186" s="12" t="s">
        <v>90</v>
      </c>
      <c r="E186" s="8" t="s">
        <v>28</v>
      </c>
      <c r="F186" s="13"/>
    </row>
    <row r="187">
      <c r="A187" s="12">
        <v>186.0</v>
      </c>
      <c r="B187" s="14">
        <v>0.030509259259259257</v>
      </c>
      <c r="C187" s="10" t="s">
        <v>465</v>
      </c>
      <c r="D187" s="12" t="s">
        <v>9</v>
      </c>
      <c r="E187" s="10"/>
      <c r="F187" s="10"/>
    </row>
    <row r="188">
      <c r="A188" s="12">
        <v>187.0</v>
      </c>
      <c r="B188" s="14">
        <v>0.03054398148148148</v>
      </c>
      <c r="C188" s="10" t="s">
        <v>466</v>
      </c>
      <c r="D188" s="12" t="s">
        <v>8</v>
      </c>
      <c r="E188" s="13"/>
      <c r="F188" s="13"/>
    </row>
    <row r="189">
      <c r="A189" s="12">
        <v>188.0</v>
      </c>
      <c r="B189" s="14">
        <v>0.03060185185185185</v>
      </c>
      <c r="C189" s="10" t="s">
        <v>467</v>
      </c>
      <c r="D189" s="12" t="s">
        <v>90</v>
      </c>
      <c r="E189" s="12" t="s">
        <v>28</v>
      </c>
      <c r="F189" s="10"/>
    </row>
    <row r="190">
      <c r="A190" s="12">
        <v>189.0</v>
      </c>
      <c r="B190" s="14">
        <v>0.030636574074074073</v>
      </c>
      <c r="C190" s="10" t="s">
        <v>468</v>
      </c>
      <c r="D190" s="8" t="s">
        <v>149</v>
      </c>
      <c r="E190" s="12" t="s">
        <v>28</v>
      </c>
      <c r="F190" s="10"/>
    </row>
    <row r="191">
      <c r="A191" s="12">
        <v>190.0</v>
      </c>
      <c r="B191" s="14">
        <v>0.03068287037037037</v>
      </c>
      <c r="C191" s="10" t="s">
        <v>469</v>
      </c>
      <c r="D191" s="12" t="s">
        <v>9</v>
      </c>
      <c r="E191" s="8" t="s">
        <v>313</v>
      </c>
      <c r="F191" s="13"/>
    </row>
    <row r="192">
      <c r="A192" s="12">
        <v>191.0</v>
      </c>
      <c r="B192" s="14">
        <v>0.030694444444444444</v>
      </c>
      <c r="C192" s="10" t="s">
        <v>470</v>
      </c>
      <c r="D192" s="8" t="s">
        <v>9</v>
      </c>
      <c r="E192" s="10"/>
      <c r="F192" s="10"/>
    </row>
    <row r="193">
      <c r="A193" s="12">
        <v>192.0</v>
      </c>
      <c r="B193" s="14">
        <v>0.030706018518518518</v>
      </c>
      <c r="C193" s="10" t="s">
        <v>471</v>
      </c>
      <c r="D193" s="12" t="s">
        <v>15</v>
      </c>
      <c r="E193" s="12" t="s">
        <v>313</v>
      </c>
      <c r="F193" s="10"/>
    </row>
    <row r="194">
      <c r="A194" s="12">
        <v>193.0</v>
      </c>
      <c r="B194" s="14">
        <v>0.03071759259259259</v>
      </c>
      <c r="C194" s="10" t="s">
        <v>472</v>
      </c>
      <c r="D194" s="12" t="s">
        <v>24</v>
      </c>
      <c r="E194" s="12" t="s">
        <v>313</v>
      </c>
      <c r="F194" s="10"/>
    </row>
    <row r="195">
      <c r="A195" s="12">
        <v>194.0</v>
      </c>
      <c r="B195" s="14">
        <v>0.030833333333333334</v>
      </c>
      <c r="C195" s="10" t="s">
        <v>473</v>
      </c>
      <c r="D195" s="12" t="s">
        <v>90</v>
      </c>
      <c r="E195" s="8" t="s">
        <v>10</v>
      </c>
      <c r="F195" s="13"/>
    </row>
    <row r="196">
      <c r="A196" s="12">
        <v>195.0</v>
      </c>
      <c r="B196" s="14">
        <v>0.030844907407407408</v>
      </c>
      <c r="C196" s="10" t="s">
        <v>474</v>
      </c>
      <c r="D196" s="12" t="s">
        <v>122</v>
      </c>
      <c r="E196" s="13"/>
      <c r="F196" s="13"/>
    </row>
    <row r="197">
      <c r="A197" s="12">
        <v>196.0</v>
      </c>
      <c r="B197" s="14">
        <v>0.030879629629629632</v>
      </c>
      <c r="C197" s="10" t="s">
        <v>475</v>
      </c>
      <c r="D197" s="12" t="s">
        <v>47</v>
      </c>
      <c r="E197" s="8" t="s">
        <v>28</v>
      </c>
      <c r="F197" s="13"/>
    </row>
    <row r="198">
      <c r="A198" s="12">
        <v>197.0</v>
      </c>
      <c r="B198" s="14">
        <v>0.030891203703703702</v>
      </c>
      <c r="C198" s="10" t="s">
        <v>476</v>
      </c>
      <c r="D198" s="12" t="s">
        <v>21</v>
      </c>
      <c r="E198" s="12" t="s">
        <v>37</v>
      </c>
      <c r="F198" s="10"/>
    </row>
    <row r="199">
      <c r="A199" s="12">
        <v>198.0</v>
      </c>
      <c r="B199" s="14">
        <v>0.030914351851851853</v>
      </c>
      <c r="C199" s="10" t="s">
        <v>477</v>
      </c>
      <c r="D199" s="12" t="s">
        <v>50</v>
      </c>
      <c r="E199" s="8" t="s">
        <v>37</v>
      </c>
      <c r="F199" s="13"/>
    </row>
    <row r="200">
      <c r="A200" s="12">
        <v>199.0</v>
      </c>
      <c r="B200" s="14">
        <v>0.030925925925925926</v>
      </c>
      <c r="C200" s="10" t="s">
        <v>478</v>
      </c>
      <c r="D200" s="12" t="s">
        <v>13</v>
      </c>
      <c r="E200" s="8" t="s">
        <v>37</v>
      </c>
      <c r="F200" s="13"/>
    </row>
    <row r="201">
      <c r="A201" s="12">
        <v>200.0</v>
      </c>
      <c r="B201" s="14">
        <v>0.030949074074074077</v>
      </c>
      <c r="C201" s="10" t="s">
        <v>479</v>
      </c>
      <c r="D201" s="12" t="s">
        <v>17</v>
      </c>
      <c r="E201" s="12" t="s">
        <v>10</v>
      </c>
      <c r="F201" s="10"/>
    </row>
    <row r="202">
      <c r="A202" s="12">
        <v>201.0</v>
      </c>
      <c r="B202" s="14">
        <v>0.030972222222222224</v>
      </c>
      <c r="C202" s="10" t="s">
        <v>480</v>
      </c>
      <c r="D202" s="12" t="s">
        <v>127</v>
      </c>
      <c r="E202" s="8" t="s">
        <v>37</v>
      </c>
      <c r="F202" s="13"/>
    </row>
    <row r="203">
      <c r="A203" s="12">
        <v>202.0</v>
      </c>
      <c r="B203" s="14">
        <v>0.031064814814814816</v>
      </c>
      <c r="C203" s="10" t="s">
        <v>481</v>
      </c>
      <c r="D203" s="12" t="s">
        <v>36</v>
      </c>
      <c r="E203" s="8" t="s">
        <v>313</v>
      </c>
      <c r="F203" s="13"/>
    </row>
    <row r="204">
      <c r="A204" s="12">
        <v>203.0</v>
      </c>
      <c r="B204" s="14">
        <v>0.03111111111111111</v>
      </c>
      <c r="C204" s="10" t="s">
        <v>482</v>
      </c>
      <c r="D204" s="12" t="s">
        <v>42</v>
      </c>
      <c r="E204" s="12" t="s">
        <v>28</v>
      </c>
      <c r="F204" s="10"/>
    </row>
    <row r="205">
      <c r="A205" s="12">
        <v>204.0</v>
      </c>
      <c r="B205" s="14">
        <v>0.031122685185185184</v>
      </c>
      <c r="C205" s="10" t="s">
        <v>483</v>
      </c>
      <c r="D205" s="12" t="s">
        <v>21</v>
      </c>
      <c r="E205" s="12" t="s">
        <v>313</v>
      </c>
      <c r="F205" s="10"/>
    </row>
    <row r="206">
      <c r="A206" s="12">
        <v>205.0</v>
      </c>
      <c r="B206" s="14">
        <v>0.03116898148148148</v>
      </c>
      <c r="C206" s="10" t="s">
        <v>484</v>
      </c>
      <c r="D206" s="12" t="s">
        <v>122</v>
      </c>
      <c r="E206" s="12" t="s">
        <v>10</v>
      </c>
      <c r="F206" s="10"/>
    </row>
    <row r="207">
      <c r="A207" s="12">
        <v>206.0</v>
      </c>
      <c r="B207" s="14">
        <v>0.031180555555555555</v>
      </c>
      <c r="C207" s="10" t="s">
        <v>485</v>
      </c>
      <c r="D207" s="12" t="s">
        <v>188</v>
      </c>
      <c r="E207" s="8" t="s">
        <v>10</v>
      </c>
      <c r="F207" s="13"/>
    </row>
    <row r="208">
      <c r="A208" s="12">
        <v>207.0</v>
      </c>
      <c r="B208" s="14">
        <v>0.03119212962962963</v>
      </c>
      <c r="C208" s="10" t="s">
        <v>486</v>
      </c>
      <c r="D208" s="12" t="s">
        <v>42</v>
      </c>
      <c r="E208" s="8" t="s">
        <v>313</v>
      </c>
      <c r="F208" s="13"/>
    </row>
    <row r="209">
      <c r="A209" s="12">
        <v>208.0</v>
      </c>
      <c r="B209" s="14">
        <v>0.031215277777777776</v>
      </c>
      <c r="C209" s="10" t="s">
        <v>487</v>
      </c>
      <c r="D209" s="12" t="s">
        <v>15</v>
      </c>
      <c r="E209" s="12" t="s">
        <v>37</v>
      </c>
      <c r="F209" s="10"/>
    </row>
    <row r="210">
      <c r="A210" s="12">
        <v>209.0</v>
      </c>
      <c r="B210" s="14">
        <v>0.031238425925925923</v>
      </c>
      <c r="C210" s="10" t="s">
        <v>488</v>
      </c>
      <c r="D210" s="12" t="s">
        <v>50</v>
      </c>
      <c r="E210" s="10"/>
      <c r="F210" s="10"/>
    </row>
    <row r="211">
      <c r="A211" s="12">
        <v>210.0</v>
      </c>
      <c r="B211" s="14">
        <v>0.031261574074074074</v>
      </c>
      <c r="C211" s="10" t="s">
        <v>489</v>
      </c>
      <c r="D211" s="12" t="s">
        <v>29</v>
      </c>
      <c r="E211" s="12" t="s">
        <v>28</v>
      </c>
      <c r="F211" s="10"/>
    </row>
    <row r="212">
      <c r="A212" s="12">
        <v>211.0</v>
      </c>
      <c r="B212" s="14">
        <v>0.03128472222222222</v>
      </c>
      <c r="C212" s="10" t="s">
        <v>490</v>
      </c>
      <c r="D212" s="12" t="s">
        <v>127</v>
      </c>
      <c r="E212" s="8" t="s">
        <v>37</v>
      </c>
      <c r="F212" s="13"/>
    </row>
    <row r="213">
      <c r="A213" s="12">
        <v>212.0</v>
      </c>
      <c r="B213" s="14">
        <v>0.031307870370370375</v>
      </c>
      <c r="C213" s="10" t="s">
        <v>491</v>
      </c>
      <c r="D213" s="12" t="s">
        <v>17</v>
      </c>
      <c r="E213" s="8" t="s">
        <v>37</v>
      </c>
      <c r="F213" s="13"/>
    </row>
    <row r="214">
      <c r="A214" s="12">
        <v>213.0</v>
      </c>
      <c r="B214" s="14">
        <v>0.03131944444444444</v>
      </c>
      <c r="C214" s="10" t="s">
        <v>492</v>
      </c>
      <c r="D214" s="12" t="s">
        <v>47</v>
      </c>
      <c r="E214" s="8" t="s">
        <v>28</v>
      </c>
      <c r="F214" s="13"/>
    </row>
    <row r="215">
      <c r="A215" s="12">
        <v>214.0</v>
      </c>
      <c r="B215" s="14">
        <v>0.031342592592592596</v>
      </c>
      <c r="C215" s="10" t="s">
        <v>493</v>
      </c>
      <c r="D215" s="12" t="s">
        <v>50</v>
      </c>
      <c r="E215" s="13"/>
      <c r="F215" s="13"/>
    </row>
    <row r="216">
      <c r="A216" s="12">
        <v>215.0</v>
      </c>
      <c r="B216" s="14">
        <v>0.03142361111111111</v>
      </c>
      <c r="C216" s="10" t="s">
        <v>494</v>
      </c>
      <c r="D216" s="12" t="s">
        <v>15</v>
      </c>
      <c r="E216" s="8" t="s">
        <v>313</v>
      </c>
      <c r="F216" s="13"/>
    </row>
    <row r="217">
      <c r="A217" s="12">
        <v>216.0</v>
      </c>
      <c r="B217" s="14">
        <v>0.03145833333333333</v>
      </c>
      <c r="C217" s="10" t="s">
        <v>495</v>
      </c>
      <c r="D217" s="12" t="s">
        <v>140</v>
      </c>
      <c r="E217" s="8" t="s">
        <v>37</v>
      </c>
      <c r="F217" s="13"/>
    </row>
    <row r="218">
      <c r="A218" s="12">
        <v>217.0</v>
      </c>
      <c r="B218" s="14">
        <v>0.031516203703703706</v>
      </c>
      <c r="C218" s="10" t="s">
        <v>496</v>
      </c>
      <c r="D218" s="12" t="s">
        <v>13</v>
      </c>
      <c r="E218" s="13"/>
      <c r="F218" s="13"/>
    </row>
    <row r="219">
      <c r="A219" s="12">
        <v>218.0</v>
      </c>
      <c r="B219" s="14">
        <v>0.03152777777777778</v>
      </c>
      <c r="C219" s="10" t="s">
        <v>497</v>
      </c>
      <c r="D219" s="12" t="s">
        <v>39</v>
      </c>
      <c r="E219" s="8" t="s">
        <v>28</v>
      </c>
      <c r="F219" s="13"/>
    </row>
    <row r="220">
      <c r="A220" s="12">
        <v>219.0</v>
      </c>
      <c r="B220" s="14">
        <v>0.03153935185185185</v>
      </c>
      <c r="C220" s="10" t="s">
        <v>498</v>
      </c>
      <c r="D220" s="12" t="s">
        <v>36</v>
      </c>
      <c r="E220" s="12" t="s">
        <v>10</v>
      </c>
      <c r="F220" s="10"/>
    </row>
    <row r="221">
      <c r="A221" s="12">
        <v>220.0</v>
      </c>
      <c r="B221" s="14">
        <v>0.03155092592592593</v>
      </c>
      <c r="C221" s="10" t="s">
        <v>499</v>
      </c>
      <c r="D221" s="12" t="s">
        <v>57</v>
      </c>
      <c r="E221" s="8" t="s">
        <v>28</v>
      </c>
      <c r="F221" s="13"/>
    </row>
    <row r="222">
      <c r="A222" s="12">
        <v>221.0</v>
      </c>
      <c r="B222" s="14">
        <v>0.031574074074074074</v>
      </c>
      <c r="C222" s="10" t="s">
        <v>500</v>
      </c>
      <c r="D222" s="12" t="s">
        <v>149</v>
      </c>
      <c r="E222" s="8" t="s">
        <v>28</v>
      </c>
      <c r="F222" s="13"/>
    </row>
    <row r="223">
      <c r="A223" s="12">
        <v>222.0</v>
      </c>
      <c r="B223" s="14">
        <v>0.03158564814814815</v>
      </c>
      <c r="C223" s="10" t="s">
        <v>501</v>
      </c>
      <c r="D223" s="12" t="s">
        <v>29</v>
      </c>
      <c r="E223" s="8" t="s">
        <v>10</v>
      </c>
      <c r="F223" s="13"/>
    </row>
    <row r="224">
      <c r="A224" s="12">
        <v>223.0</v>
      </c>
      <c r="B224" s="14">
        <v>0.03159722222222222</v>
      </c>
      <c r="C224" s="10" t="s">
        <v>502</v>
      </c>
      <c r="D224" s="12" t="s">
        <v>55</v>
      </c>
      <c r="E224" s="12" t="s">
        <v>37</v>
      </c>
      <c r="F224" s="10"/>
    </row>
    <row r="225">
      <c r="A225" s="12">
        <v>224.0</v>
      </c>
      <c r="B225" s="14">
        <v>0.031608796296296295</v>
      </c>
      <c r="C225" s="10" t="s">
        <v>503</v>
      </c>
      <c r="D225" s="12" t="s">
        <v>50</v>
      </c>
      <c r="E225" s="10"/>
      <c r="F225" s="10"/>
    </row>
    <row r="226">
      <c r="A226" s="12">
        <v>225.0</v>
      </c>
      <c r="B226" s="14">
        <v>0.03162037037037037</v>
      </c>
      <c r="C226" s="10" t="s">
        <v>504</v>
      </c>
      <c r="D226" s="8" t="s">
        <v>57</v>
      </c>
      <c r="E226" s="13"/>
      <c r="F226" s="13"/>
    </row>
    <row r="227">
      <c r="A227" s="12">
        <v>226.0</v>
      </c>
      <c r="B227" s="14">
        <v>0.03163194444444444</v>
      </c>
      <c r="C227" s="10" t="s">
        <v>505</v>
      </c>
      <c r="D227" s="12" t="s">
        <v>50</v>
      </c>
      <c r="E227" s="12" t="s">
        <v>10</v>
      </c>
      <c r="F227" s="10"/>
    </row>
    <row r="228">
      <c r="A228" s="12">
        <v>227.0</v>
      </c>
      <c r="B228" s="14">
        <v>0.03167824074074074</v>
      </c>
      <c r="C228" s="10" t="s">
        <v>506</v>
      </c>
      <c r="D228" s="12" t="s">
        <v>17</v>
      </c>
      <c r="E228" s="8" t="s">
        <v>413</v>
      </c>
      <c r="F228" s="13"/>
    </row>
    <row r="229">
      <c r="A229" s="12">
        <v>228.0</v>
      </c>
      <c r="B229" s="14">
        <v>0.03184027777777778</v>
      </c>
      <c r="C229" s="10" t="s">
        <v>507</v>
      </c>
      <c r="D229" s="12" t="s">
        <v>8</v>
      </c>
      <c r="E229" s="12" t="s">
        <v>37</v>
      </c>
      <c r="F229" s="10"/>
    </row>
    <row r="230">
      <c r="A230" s="12">
        <v>229.0</v>
      </c>
      <c r="B230" s="14">
        <v>0.03189814814814815</v>
      </c>
      <c r="C230" s="10" t="s">
        <v>508</v>
      </c>
      <c r="D230" s="12" t="s">
        <v>15</v>
      </c>
      <c r="E230" s="8" t="s">
        <v>37</v>
      </c>
      <c r="F230" s="13"/>
    </row>
    <row r="231">
      <c r="A231" s="12">
        <v>230.0</v>
      </c>
      <c r="B231" s="14">
        <v>0.031921296296296295</v>
      </c>
      <c r="C231" s="10" t="s">
        <v>509</v>
      </c>
      <c r="D231" s="12" t="s">
        <v>24</v>
      </c>
      <c r="E231" s="12" t="s">
        <v>10</v>
      </c>
      <c r="F231" s="10"/>
    </row>
    <row r="232">
      <c r="A232" s="12">
        <v>231.0</v>
      </c>
      <c r="B232" s="14">
        <v>0.03193287037037037</v>
      </c>
      <c r="C232" s="10" t="s">
        <v>510</v>
      </c>
      <c r="D232" s="8" t="s">
        <v>13</v>
      </c>
      <c r="E232" s="13"/>
      <c r="F232" s="13"/>
    </row>
    <row r="233">
      <c r="A233" s="12">
        <v>232.0</v>
      </c>
      <c r="B233" s="14">
        <v>0.031956018518518516</v>
      </c>
      <c r="C233" s="10" t="s">
        <v>511</v>
      </c>
      <c r="D233" s="12" t="s">
        <v>55</v>
      </c>
      <c r="E233" s="8" t="s">
        <v>28</v>
      </c>
      <c r="F233" s="13"/>
    </row>
    <row r="234">
      <c r="A234" s="12">
        <v>233.0</v>
      </c>
      <c r="B234" s="14">
        <v>0.032025462962962964</v>
      </c>
      <c r="C234" s="10" t="s">
        <v>512</v>
      </c>
      <c r="D234" s="12" t="s">
        <v>13</v>
      </c>
      <c r="E234" s="8" t="s">
        <v>10</v>
      </c>
      <c r="F234" s="13"/>
    </row>
    <row r="235">
      <c r="A235" s="12">
        <v>234.0</v>
      </c>
      <c r="B235" s="14">
        <v>0.03224537037037037</v>
      </c>
      <c r="C235" s="10" t="s">
        <v>513</v>
      </c>
      <c r="D235" s="12" t="s">
        <v>55</v>
      </c>
      <c r="E235" s="8" t="s">
        <v>10</v>
      </c>
      <c r="F235" s="13"/>
    </row>
    <row r="236">
      <c r="A236" s="12">
        <v>235.0</v>
      </c>
      <c r="B236" s="14">
        <v>0.032303240740740743</v>
      </c>
      <c r="C236" s="10" t="s">
        <v>514</v>
      </c>
      <c r="D236" s="12" t="s">
        <v>98</v>
      </c>
      <c r="E236" s="8" t="s">
        <v>10</v>
      </c>
      <c r="F236" s="13"/>
    </row>
    <row r="237">
      <c r="A237" s="12">
        <v>236.0</v>
      </c>
      <c r="B237" s="14">
        <v>0.03231481481481482</v>
      </c>
      <c r="C237" s="10" t="s">
        <v>515</v>
      </c>
      <c r="D237" s="12" t="s">
        <v>188</v>
      </c>
      <c r="E237" s="8" t="s">
        <v>37</v>
      </c>
      <c r="F237" s="13"/>
    </row>
    <row r="238">
      <c r="A238" s="12">
        <v>237.0</v>
      </c>
      <c r="B238" s="14">
        <v>0.032372685185185185</v>
      </c>
      <c r="C238" s="10" t="s">
        <v>516</v>
      </c>
      <c r="D238" s="12" t="s">
        <v>127</v>
      </c>
      <c r="E238" s="13"/>
      <c r="F238" s="13"/>
    </row>
    <row r="239">
      <c r="A239" s="12">
        <v>238.0</v>
      </c>
      <c r="B239" s="14">
        <v>0.03239583333333333</v>
      </c>
      <c r="C239" s="10" t="s">
        <v>517</v>
      </c>
      <c r="D239" s="12" t="s">
        <v>47</v>
      </c>
      <c r="E239" s="8" t="s">
        <v>313</v>
      </c>
      <c r="F239" s="13"/>
    </row>
    <row r="240">
      <c r="A240" s="12">
        <v>239.0</v>
      </c>
      <c r="B240" s="14">
        <v>0.0324537037037037</v>
      </c>
      <c r="C240" s="10" t="s">
        <v>518</v>
      </c>
      <c r="D240" s="12" t="s">
        <v>47</v>
      </c>
      <c r="E240" s="8" t="s">
        <v>37</v>
      </c>
      <c r="F240" s="13"/>
    </row>
    <row r="241">
      <c r="A241" s="12">
        <v>240.0</v>
      </c>
      <c r="B241" s="14">
        <v>0.03246527777777778</v>
      </c>
      <c r="C241" s="10" t="s">
        <v>519</v>
      </c>
      <c r="D241" s="12" t="s">
        <v>39</v>
      </c>
      <c r="E241" s="8" t="s">
        <v>28</v>
      </c>
      <c r="F241" s="13"/>
    </row>
    <row r="242">
      <c r="A242" s="12">
        <v>241.0</v>
      </c>
      <c r="B242" s="14">
        <v>0.032476851851851854</v>
      </c>
      <c r="C242" s="10" t="s">
        <v>520</v>
      </c>
      <c r="D242" s="12" t="s">
        <v>55</v>
      </c>
      <c r="E242" s="13"/>
      <c r="F242" s="13"/>
    </row>
    <row r="243">
      <c r="A243" s="12">
        <v>242.0</v>
      </c>
      <c r="B243" s="14">
        <v>0.03248842592592593</v>
      </c>
      <c r="C243" s="10" t="s">
        <v>521</v>
      </c>
      <c r="D243" s="12" t="s">
        <v>368</v>
      </c>
      <c r="E243" s="8" t="s">
        <v>37</v>
      </c>
      <c r="F243" s="13"/>
    </row>
    <row r="244">
      <c r="A244" s="12">
        <v>243.0</v>
      </c>
      <c r="B244" s="14">
        <v>0.0325</v>
      </c>
      <c r="C244" s="10" t="s">
        <v>522</v>
      </c>
      <c r="D244" s="12" t="s">
        <v>149</v>
      </c>
      <c r="E244" s="8" t="s">
        <v>313</v>
      </c>
      <c r="F244" s="13"/>
    </row>
    <row r="245">
      <c r="A245" s="12">
        <v>244.0</v>
      </c>
      <c r="B245" s="14">
        <v>0.032511574074074075</v>
      </c>
      <c r="C245" s="10" t="s">
        <v>523</v>
      </c>
      <c r="D245" s="12" t="s">
        <v>47</v>
      </c>
      <c r="E245" s="12" t="s">
        <v>10</v>
      </c>
      <c r="F245" s="10"/>
    </row>
    <row r="246">
      <c r="A246" s="12">
        <v>245.0</v>
      </c>
      <c r="B246" s="14">
        <v>0.03255787037037037</v>
      </c>
      <c r="C246" s="10" t="s">
        <v>524</v>
      </c>
      <c r="D246" s="12" t="s">
        <v>368</v>
      </c>
      <c r="E246" s="8" t="s">
        <v>445</v>
      </c>
      <c r="F246" s="13"/>
    </row>
    <row r="247">
      <c r="A247" s="12">
        <v>246.0</v>
      </c>
      <c r="B247" s="14">
        <v>0.032581018518518516</v>
      </c>
      <c r="C247" s="10" t="s">
        <v>525</v>
      </c>
      <c r="D247" s="8" t="s">
        <v>42</v>
      </c>
      <c r="E247" s="12" t="s">
        <v>10</v>
      </c>
      <c r="F247" s="10"/>
    </row>
    <row r="248">
      <c r="A248" s="12">
        <v>247.0</v>
      </c>
      <c r="B248" s="14">
        <v>0.03262731481481482</v>
      </c>
      <c r="C248" s="10" t="s">
        <v>526</v>
      </c>
      <c r="D248" s="12" t="s">
        <v>55</v>
      </c>
      <c r="E248" s="12" t="s">
        <v>10</v>
      </c>
      <c r="F248" s="10"/>
    </row>
    <row r="249">
      <c r="A249" s="12">
        <v>248.0</v>
      </c>
      <c r="B249" s="14">
        <v>0.03266203703703704</v>
      </c>
      <c r="C249" s="10" t="s">
        <v>527</v>
      </c>
      <c r="D249" s="12" t="s">
        <v>90</v>
      </c>
      <c r="E249" s="12" t="s">
        <v>10</v>
      </c>
      <c r="F249" s="10"/>
    </row>
    <row r="250">
      <c r="A250" s="12">
        <v>249.0</v>
      </c>
      <c r="B250" s="14">
        <v>0.03270833333333333</v>
      </c>
      <c r="C250" s="10" t="s">
        <v>528</v>
      </c>
      <c r="D250" s="12" t="s">
        <v>8</v>
      </c>
      <c r="E250" s="10"/>
      <c r="F250" s="10"/>
    </row>
    <row r="251">
      <c r="A251" s="12">
        <v>250.0</v>
      </c>
      <c r="B251" s="14">
        <v>0.032777777777777774</v>
      </c>
      <c r="C251" s="10" t="s">
        <v>529</v>
      </c>
      <c r="D251" s="12" t="s">
        <v>19</v>
      </c>
      <c r="E251" s="12" t="s">
        <v>445</v>
      </c>
      <c r="F251" s="10"/>
    </row>
    <row r="252">
      <c r="A252" s="12">
        <v>251.0</v>
      </c>
      <c r="B252" s="14">
        <v>0.03280092592592592</v>
      </c>
      <c r="C252" s="10" t="s">
        <v>530</v>
      </c>
      <c r="D252" s="12" t="s">
        <v>21</v>
      </c>
      <c r="E252" s="8" t="s">
        <v>313</v>
      </c>
      <c r="F252" s="13"/>
    </row>
    <row r="253">
      <c r="A253" s="12">
        <v>252.0</v>
      </c>
      <c r="B253" s="14">
        <v>0.0328125</v>
      </c>
      <c r="C253" s="10" t="s">
        <v>531</v>
      </c>
      <c r="D253" s="12" t="s">
        <v>19</v>
      </c>
      <c r="E253" s="8" t="s">
        <v>28</v>
      </c>
      <c r="F253" s="13"/>
    </row>
    <row r="254">
      <c r="A254" s="12">
        <v>253.0</v>
      </c>
      <c r="B254" s="14">
        <v>0.032858796296296296</v>
      </c>
      <c r="C254" s="10" t="s">
        <v>532</v>
      </c>
      <c r="D254" s="12" t="s">
        <v>36</v>
      </c>
      <c r="E254" s="8" t="s">
        <v>28</v>
      </c>
      <c r="F254" s="13"/>
    </row>
    <row r="255">
      <c r="A255" s="12">
        <v>254.0</v>
      </c>
      <c r="B255" s="14">
        <v>0.03289351851851852</v>
      </c>
      <c r="C255" s="10" t="s">
        <v>533</v>
      </c>
      <c r="D255" s="12" t="s">
        <v>9</v>
      </c>
      <c r="E255" s="12" t="s">
        <v>313</v>
      </c>
      <c r="F255" s="10"/>
    </row>
    <row r="256">
      <c r="A256" s="12">
        <v>255.0</v>
      </c>
      <c r="B256" s="14">
        <v>0.03295138888888889</v>
      </c>
      <c r="C256" s="10" t="s">
        <v>534</v>
      </c>
      <c r="D256" s="8" t="s">
        <v>90</v>
      </c>
      <c r="E256" s="13"/>
      <c r="F256" s="13"/>
    </row>
    <row r="257">
      <c r="A257" s="12">
        <v>256.0</v>
      </c>
      <c r="B257" s="14">
        <v>0.03298611111111111</v>
      </c>
      <c r="C257" s="10" t="s">
        <v>535</v>
      </c>
      <c r="D257" s="12" t="s">
        <v>98</v>
      </c>
      <c r="E257" s="8" t="s">
        <v>28</v>
      </c>
      <c r="F257" s="13"/>
    </row>
    <row r="258">
      <c r="A258" s="12">
        <v>257.0</v>
      </c>
      <c r="B258" s="14">
        <v>0.03300925925925926</v>
      </c>
      <c r="C258" s="10" t="s">
        <v>536</v>
      </c>
      <c r="D258" s="12" t="s">
        <v>188</v>
      </c>
      <c r="E258" s="13"/>
      <c r="F258" s="13"/>
    </row>
    <row r="259">
      <c r="A259" s="12">
        <v>258.0</v>
      </c>
      <c r="B259" s="14">
        <v>0.03302083333333333</v>
      </c>
      <c r="C259" s="10" t="s">
        <v>537</v>
      </c>
      <c r="D259" s="12" t="s">
        <v>55</v>
      </c>
      <c r="E259" s="8" t="s">
        <v>10</v>
      </c>
      <c r="F259" s="13"/>
    </row>
    <row r="260">
      <c r="A260" s="12">
        <v>259.0</v>
      </c>
      <c r="B260" s="14">
        <v>0.033125</v>
      </c>
      <c r="C260" s="10" t="s">
        <v>538</v>
      </c>
      <c r="D260" s="12" t="s">
        <v>57</v>
      </c>
      <c r="E260" s="8" t="s">
        <v>28</v>
      </c>
      <c r="F260" s="13"/>
    </row>
    <row r="261">
      <c r="A261" s="12">
        <v>260.0</v>
      </c>
      <c r="B261" s="14">
        <v>0.03315972222222222</v>
      </c>
      <c r="C261" s="10" t="s">
        <v>539</v>
      </c>
      <c r="D261" s="12" t="s">
        <v>9</v>
      </c>
      <c r="E261" s="8" t="s">
        <v>10</v>
      </c>
      <c r="F261" s="13"/>
    </row>
    <row r="262">
      <c r="A262" s="12">
        <v>261.0</v>
      </c>
      <c r="B262" s="14">
        <v>0.033240740740740744</v>
      </c>
      <c r="C262" s="10" t="s">
        <v>540</v>
      </c>
      <c r="D262" s="12" t="s">
        <v>13</v>
      </c>
      <c r="E262" s="13"/>
      <c r="F262" s="13"/>
    </row>
    <row r="263">
      <c r="A263" s="12">
        <v>262.0</v>
      </c>
      <c r="B263" s="14">
        <v>0.03325231481481481</v>
      </c>
      <c r="C263" s="10" t="s">
        <v>541</v>
      </c>
      <c r="D263" s="12" t="s">
        <v>8</v>
      </c>
      <c r="E263" s="13"/>
      <c r="F263" s="13"/>
    </row>
    <row r="264">
      <c r="A264" s="12">
        <v>263.0</v>
      </c>
      <c r="B264" s="14">
        <v>0.033344907407407406</v>
      </c>
      <c r="C264" s="10" t="s">
        <v>542</v>
      </c>
      <c r="D264" s="8" t="s">
        <v>39</v>
      </c>
      <c r="E264" s="8" t="s">
        <v>28</v>
      </c>
      <c r="F264" s="13"/>
    </row>
    <row r="265">
      <c r="A265" s="12">
        <v>264.0</v>
      </c>
      <c r="B265" s="14">
        <v>0.03347222222222222</v>
      </c>
      <c r="C265" s="10" t="s">
        <v>543</v>
      </c>
      <c r="D265" s="12" t="s">
        <v>39</v>
      </c>
      <c r="E265" s="12" t="s">
        <v>28</v>
      </c>
      <c r="F265" s="10"/>
    </row>
    <row r="266">
      <c r="A266" s="12">
        <v>265.0</v>
      </c>
      <c r="B266" s="14">
        <v>0.03350694444444444</v>
      </c>
      <c r="C266" s="10" t="s">
        <v>544</v>
      </c>
      <c r="D266" s="12" t="s">
        <v>57</v>
      </c>
      <c r="E266" s="13"/>
      <c r="F266" s="13"/>
    </row>
    <row r="267">
      <c r="A267" s="12">
        <v>266.0</v>
      </c>
      <c r="B267" s="14">
        <v>0.03353009259259259</v>
      </c>
      <c r="C267" s="10" t="s">
        <v>545</v>
      </c>
      <c r="D267" s="12" t="s">
        <v>21</v>
      </c>
      <c r="E267" s="8" t="s">
        <v>10</v>
      </c>
      <c r="F267" s="13"/>
    </row>
    <row r="268">
      <c r="A268" s="12">
        <v>267.0</v>
      </c>
      <c r="B268" s="14">
        <v>0.03357638888888889</v>
      </c>
      <c r="C268" s="10" t="s">
        <v>546</v>
      </c>
      <c r="D268" s="12" t="s">
        <v>188</v>
      </c>
      <c r="E268" s="12" t="s">
        <v>37</v>
      </c>
      <c r="F268" s="10"/>
    </row>
    <row r="269">
      <c r="A269" s="12">
        <v>268.0</v>
      </c>
      <c r="B269" s="14">
        <v>0.0337037037037037</v>
      </c>
      <c r="C269" s="10" t="s">
        <v>547</v>
      </c>
      <c r="D269" s="12" t="s">
        <v>8</v>
      </c>
      <c r="E269" s="12" t="s">
        <v>413</v>
      </c>
      <c r="F269" s="10"/>
    </row>
    <row r="270">
      <c r="A270" s="12">
        <v>269.0</v>
      </c>
      <c r="B270" s="14">
        <v>0.03373842592592592</v>
      </c>
      <c r="C270" s="10" t="s">
        <v>548</v>
      </c>
      <c r="D270" s="12" t="s">
        <v>188</v>
      </c>
      <c r="E270" s="12" t="s">
        <v>313</v>
      </c>
      <c r="F270" s="10"/>
    </row>
    <row r="271">
      <c r="A271" s="12">
        <v>270.0</v>
      </c>
      <c r="B271" s="14">
        <v>0.033761574074074076</v>
      </c>
      <c r="C271" s="10" t="s">
        <v>549</v>
      </c>
      <c r="D271" s="12" t="s">
        <v>188</v>
      </c>
      <c r="E271" s="8" t="s">
        <v>37</v>
      </c>
      <c r="F271" s="13"/>
    </row>
    <row r="272">
      <c r="A272" s="12">
        <v>271.0</v>
      </c>
      <c r="B272" s="14">
        <v>0.033784722222222216</v>
      </c>
      <c r="C272" s="10" t="s">
        <v>550</v>
      </c>
      <c r="D272" s="12" t="s">
        <v>122</v>
      </c>
      <c r="E272" s="8" t="s">
        <v>37</v>
      </c>
      <c r="F272" s="13"/>
    </row>
    <row r="273">
      <c r="A273" s="12">
        <v>272.0</v>
      </c>
      <c r="B273" s="14">
        <v>0.03384259259259259</v>
      </c>
      <c r="C273" s="10" t="s">
        <v>551</v>
      </c>
      <c r="D273" s="12" t="s">
        <v>51</v>
      </c>
      <c r="E273" s="10"/>
      <c r="F273" s="10"/>
    </row>
    <row r="274">
      <c r="A274" s="12">
        <v>273.0</v>
      </c>
      <c r="B274" s="14">
        <v>0.033865740740740745</v>
      </c>
      <c r="C274" s="10" t="s">
        <v>552</v>
      </c>
      <c r="D274" s="12" t="s">
        <v>8</v>
      </c>
      <c r="E274" s="8" t="s">
        <v>28</v>
      </c>
      <c r="F274" s="13"/>
    </row>
    <row r="275">
      <c r="A275" s="12">
        <v>274.0</v>
      </c>
      <c r="B275" s="14">
        <v>0.03387731481481482</v>
      </c>
      <c r="C275" s="10" t="s">
        <v>553</v>
      </c>
      <c r="D275" s="12" t="s">
        <v>47</v>
      </c>
      <c r="E275" s="8" t="s">
        <v>28</v>
      </c>
      <c r="F275" s="13"/>
    </row>
    <row r="276">
      <c r="A276" s="12">
        <v>275.0</v>
      </c>
      <c r="B276" s="14">
        <v>0.03394675925925926</v>
      </c>
      <c r="C276" s="10" t="s">
        <v>554</v>
      </c>
      <c r="D276" s="12" t="s">
        <v>188</v>
      </c>
      <c r="E276" s="10"/>
      <c r="F276" s="10"/>
    </row>
    <row r="277">
      <c r="A277" s="12">
        <v>276.0</v>
      </c>
      <c r="B277" s="14">
        <v>0.03395833333333333</v>
      </c>
      <c r="C277" s="10" t="s">
        <v>555</v>
      </c>
      <c r="D277" s="12" t="s">
        <v>15</v>
      </c>
      <c r="E277" s="8" t="s">
        <v>28</v>
      </c>
      <c r="F277" s="13"/>
    </row>
    <row r="278">
      <c r="A278" s="12">
        <v>277.0</v>
      </c>
      <c r="B278" s="14">
        <v>0.033969907407407414</v>
      </c>
      <c r="C278" s="10" t="s">
        <v>556</v>
      </c>
      <c r="D278" s="12" t="s">
        <v>17</v>
      </c>
      <c r="E278" s="8" t="s">
        <v>37</v>
      </c>
      <c r="F278" s="13"/>
    </row>
    <row r="279">
      <c r="A279" s="12">
        <v>278.0</v>
      </c>
      <c r="B279" s="14">
        <v>0.033993055555555554</v>
      </c>
      <c r="C279" s="10" t="s">
        <v>557</v>
      </c>
      <c r="D279" s="12" t="s">
        <v>42</v>
      </c>
      <c r="E279" s="12" t="s">
        <v>37</v>
      </c>
      <c r="F279" s="10"/>
    </row>
    <row r="280">
      <c r="A280" s="12">
        <v>279.0</v>
      </c>
      <c r="B280" s="14">
        <v>0.03403935185185185</v>
      </c>
      <c r="C280" s="10" t="s">
        <v>558</v>
      </c>
      <c r="D280" s="12" t="s">
        <v>55</v>
      </c>
      <c r="E280" s="13"/>
      <c r="F280" s="13"/>
    </row>
    <row r="281">
      <c r="A281" s="12">
        <v>280.0</v>
      </c>
      <c r="B281" s="14">
        <v>0.03420138888888889</v>
      </c>
      <c r="C281" s="10" t="s">
        <v>559</v>
      </c>
      <c r="D281" s="12" t="s">
        <v>55</v>
      </c>
      <c r="E281" s="8" t="s">
        <v>10</v>
      </c>
      <c r="F281" s="13"/>
    </row>
    <row r="282">
      <c r="A282" s="12">
        <v>282.0</v>
      </c>
      <c r="B282" s="14">
        <v>0.03429398148148148</v>
      </c>
      <c r="C282" s="10" t="s">
        <v>560</v>
      </c>
      <c r="D282" s="12" t="s">
        <v>8</v>
      </c>
      <c r="E282" s="8" t="s">
        <v>10</v>
      </c>
      <c r="F282" s="13"/>
    </row>
    <row r="283">
      <c r="A283" s="12">
        <v>283.0</v>
      </c>
      <c r="B283" s="14">
        <v>0.034305555555555554</v>
      </c>
      <c r="C283" s="10" t="s">
        <v>561</v>
      </c>
      <c r="D283" s="12" t="s">
        <v>127</v>
      </c>
      <c r="E283" s="10"/>
      <c r="F283" s="10"/>
    </row>
    <row r="284">
      <c r="A284" s="12">
        <v>284.0</v>
      </c>
      <c r="B284" s="14">
        <v>0.03431712962962963</v>
      </c>
      <c r="C284" s="10" t="s">
        <v>562</v>
      </c>
      <c r="D284" s="12" t="s">
        <v>13</v>
      </c>
      <c r="E284" s="12" t="s">
        <v>313</v>
      </c>
      <c r="F284" s="10"/>
    </row>
    <row r="285">
      <c r="A285" s="12">
        <v>285.0</v>
      </c>
      <c r="B285" s="14">
        <v>0.0343287037037037</v>
      </c>
      <c r="C285" s="10" t="s">
        <v>563</v>
      </c>
      <c r="D285" s="12" t="s">
        <v>149</v>
      </c>
      <c r="E285" s="13"/>
      <c r="F285" s="13"/>
    </row>
    <row r="286">
      <c r="A286" s="12">
        <v>286.0</v>
      </c>
      <c r="B286" s="14">
        <v>0.03434027777777778</v>
      </c>
      <c r="C286" s="10" t="s">
        <v>564</v>
      </c>
      <c r="D286" s="12" t="s">
        <v>55</v>
      </c>
      <c r="E286" s="8" t="s">
        <v>28</v>
      </c>
      <c r="F286" s="13"/>
    </row>
    <row r="287">
      <c r="A287" s="12">
        <v>287.0</v>
      </c>
      <c r="B287" s="14">
        <v>0.034386574074074076</v>
      </c>
      <c r="C287" s="10" t="s">
        <v>565</v>
      </c>
      <c r="D287" s="12" t="s">
        <v>50</v>
      </c>
      <c r="E287" s="13"/>
      <c r="F287" s="13"/>
    </row>
    <row r="288">
      <c r="A288" s="12">
        <v>288.0</v>
      </c>
      <c r="B288" s="14">
        <v>0.03439814814814815</v>
      </c>
      <c r="C288" s="10" t="s">
        <v>566</v>
      </c>
      <c r="D288" s="12" t="s">
        <v>55</v>
      </c>
      <c r="E288" s="12" t="s">
        <v>10</v>
      </c>
      <c r="F288" s="10"/>
    </row>
    <row r="289">
      <c r="A289" s="12">
        <v>289.0</v>
      </c>
      <c r="B289" s="14">
        <v>0.03446759259259259</v>
      </c>
      <c r="C289" s="10" t="s">
        <v>567</v>
      </c>
      <c r="D289" s="12" t="s">
        <v>188</v>
      </c>
      <c r="E289" s="12" t="s">
        <v>28</v>
      </c>
      <c r="F289" s="10"/>
    </row>
    <row r="290">
      <c r="A290" s="12">
        <v>290.0</v>
      </c>
      <c r="B290" s="14">
        <v>0.034490740740740745</v>
      </c>
      <c r="C290" s="10" t="s">
        <v>568</v>
      </c>
      <c r="D290" s="8" t="s">
        <v>55</v>
      </c>
      <c r="E290" s="8" t="s">
        <v>10</v>
      </c>
      <c r="F290" s="13"/>
    </row>
    <row r="291">
      <c r="A291" s="12">
        <v>291.0</v>
      </c>
      <c r="B291" s="14">
        <v>0.034513888888888886</v>
      </c>
      <c r="C291" s="10" t="s">
        <v>569</v>
      </c>
      <c r="D291" s="12" t="s">
        <v>21</v>
      </c>
      <c r="E291" s="13"/>
      <c r="F291" s="13"/>
    </row>
    <row r="292">
      <c r="A292" s="12">
        <v>292.0</v>
      </c>
      <c r="B292" s="14">
        <v>0.034525462962962966</v>
      </c>
      <c r="C292" s="10" t="s">
        <v>570</v>
      </c>
      <c r="D292" s="12" t="s">
        <v>17</v>
      </c>
      <c r="E292" s="8" t="s">
        <v>413</v>
      </c>
      <c r="F292" s="13"/>
    </row>
    <row r="293">
      <c r="A293" s="12">
        <v>293.0</v>
      </c>
      <c r="B293" s="14">
        <v>0.03453703703703704</v>
      </c>
      <c r="C293" s="10" t="s">
        <v>571</v>
      </c>
      <c r="D293" s="12" t="s">
        <v>36</v>
      </c>
      <c r="E293" s="8" t="s">
        <v>28</v>
      </c>
      <c r="F293" s="13"/>
    </row>
    <row r="294">
      <c r="A294" s="12">
        <v>294.0</v>
      </c>
      <c r="B294" s="14">
        <v>0.034548611111111106</v>
      </c>
      <c r="C294" s="10" t="s">
        <v>572</v>
      </c>
      <c r="D294" s="12" t="s">
        <v>24</v>
      </c>
      <c r="E294" s="8" t="s">
        <v>10</v>
      </c>
      <c r="F294" s="13"/>
    </row>
    <row r="295">
      <c r="A295" s="12">
        <v>295.0</v>
      </c>
      <c r="B295" s="14">
        <v>0.0346412037037037</v>
      </c>
      <c r="C295" s="10" t="s">
        <v>573</v>
      </c>
      <c r="D295" s="12" t="s">
        <v>50</v>
      </c>
      <c r="E295" s="8" t="s">
        <v>28</v>
      </c>
      <c r="F295" s="13"/>
    </row>
    <row r="296">
      <c r="A296" s="12">
        <v>296.0</v>
      </c>
      <c r="B296" s="14">
        <v>0.03474537037037037</v>
      </c>
      <c r="C296" s="10" t="s">
        <v>574</v>
      </c>
      <c r="D296" s="12" t="s">
        <v>21</v>
      </c>
      <c r="E296" s="13"/>
      <c r="F296" s="13"/>
    </row>
    <row r="297">
      <c r="A297" s="12">
        <v>297.0</v>
      </c>
      <c r="B297" s="14">
        <v>0.034826388888888886</v>
      </c>
      <c r="C297" s="10" t="s">
        <v>575</v>
      </c>
      <c r="D297" s="12" t="s">
        <v>13</v>
      </c>
      <c r="E297" s="8" t="s">
        <v>313</v>
      </c>
      <c r="F297" s="13"/>
    </row>
    <row r="298">
      <c r="A298" s="12">
        <v>298.0</v>
      </c>
      <c r="B298" s="14">
        <v>0.03487268518518518</v>
      </c>
      <c r="C298" s="10" t="s">
        <v>576</v>
      </c>
      <c r="D298" s="12" t="s">
        <v>57</v>
      </c>
      <c r="E298" s="8" t="s">
        <v>313</v>
      </c>
      <c r="F298" s="13"/>
    </row>
    <row r="299">
      <c r="A299" s="12">
        <v>299.0</v>
      </c>
      <c r="B299" s="14">
        <v>0.03488425925925926</v>
      </c>
      <c r="C299" s="10" t="s">
        <v>577</v>
      </c>
      <c r="D299" s="12" t="s">
        <v>127</v>
      </c>
      <c r="E299" s="8" t="s">
        <v>313</v>
      </c>
      <c r="F299" s="13"/>
    </row>
    <row r="300">
      <c r="A300" s="12">
        <v>300.0</v>
      </c>
      <c r="B300" s="14">
        <v>0.03490740740740741</v>
      </c>
      <c r="C300" s="10" t="s">
        <v>578</v>
      </c>
      <c r="D300" s="12" t="s">
        <v>42</v>
      </c>
      <c r="E300" s="8" t="s">
        <v>413</v>
      </c>
      <c r="F300" s="13"/>
    </row>
    <row r="301">
      <c r="A301" s="12">
        <v>301.0</v>
      </c>
      <c r="B301" s="14">
        <v>0.035034722222222224</v>
      </c>
      <c r="C301" s="10" t="s">
        <v>579</v>
      </c>
      <c r="D301" s="12" t="s">
        <v>57</v>
      </c>
      <c r="E301" s="13"/>
      <c r="F301" s="13"/>
    </row>
    <row r="302">
      <c r="A302" s="12">
        <v>302.0</v>
      </c>
      <c r="B302" s="14">
        <v>0.035069444444444445</v>
      </c>
      <c r="C302" s="10" t="s">
        <v>580</v>
      </c>
      <c r="D302" s="8" t="s">
        <v>122</v>
      </c>
      <c r="E302" s="12" t="s">
        <v>10</v>
      </c>
      <c r="F302" s="10"/>
    </row>
    <row r="303">
      <c r="A303" s="12">
        <v>303.0</v>
      </c>
      <c r="B303" s="14">
        <v>0.03515046296296297</v>
      </c>
      <c r="C303" s="10" t="s">
        <v>581</v>
      </c>
      <c r="D303" s="12" t="s">
        <v>188</v>
      </c>
      <c r="E303" s="13"/>
      <c r="F303" s="13"/>
    </row>
    <row r="304">
      <c r="A304" s="12">
        <v>304.0</v>
      </c>
      <c r="B304" s="14">
        <v>0.03517361111111111</v>
      </c>
      <c r="C304" s="10" t="s">
        <v>582</v>
      </c>
      <c r="D304" s="12" t="s">
        <v>50</v>
      </c>
      <c r="E304" s="8" t="s">
        <v>313</v>
      </c>
      <c r="F304" s="13"/>
    </row>
    <row r="305">
      <c r="A305" s="12">
        <v>305.0</v>
      </c>
      <c r="B305" s="14">
        <v>0.03518518518518519</v>
      </c>
      <c r="C305" s="10" t="s">
        <v>583</v>
      </c>
      <c r="D305" s="12" t="s">
        <v>47</v>
      </c>
      <c r="E305" s="8" t="s">
        <v>445</v>
      </c>
      <c r="F305" s="13"/>
    </row>
    <row r="306">
      <c r="A306" s="12">
        <v>306.0</v>
      </c>
      <c r="B306" s="14">
        <v>0.03519675925925926</v>
      </c>
      <c r="C306" s="10" t="s">
        <v>584</v>
      </c>
      <c r="D306" s="12" t="s">
        <v>39</v>
      </c>
      <c r="E306" s="13"/>
      <c r="F306" s="13"/>
    </row>
    <row r="307">
      <c r="A307" s="12">
        <v>307.0</v>
      </c>
      <c r="B307" s="14">
        <v>0.03523148148148148</v>
      </c>
      <c r="C307" s="10" t="s">
        <v>585</v>
      </c>
      <c r="D307" s="12" t="s">
        <v>57</v>
      </c>
      <c r="E307" s="8" t="s">
        <v>10</v>
      </c>
      <c r="F307" s="13"/>
    </row>
    <row r="308">
      <c r="A308" s="12">
        <v>308.0</v>
      </c>
      <c r="B308" s="14">
        <v>0.035277777777777776</v>
      </c>
      <c r="C308" s="10" t="s">
        <v>586</v>
      </c>
      <c r="D308" s="12" t="s">
        <v>188</v>
      </c>
      <c r="E308" s="8" t="s">
        <v>413</v>
      </c>
      <c r="F308" s="13"/>
    </row>
    <row r="309">
      <c r="A309" s="12">
        <v>309.0</v>
      </c>
      <c r="B309" s="14">
        <v>0.0353125</v>
      </c>
      <c r="C309" s="10" t="s">
        <v>587</v>
      </c>
      <c r="D309" s="12" t="s">
        <v>29</v>
      </c>
      <c r="E309" s="13"/>
      <c r="F309" s="13"/>
    </row>
    <row r="310">
      <c r="A310" s="12">
        <v>310.0</v>
      </c>
      <c r="B310" s="14">
        <v>0.03534722222222222</v>
      </c>
      <c r="C310" s="10" t="s">
        <v>588</v>
      </c>
      <c r="D310" s="12" t="s">
        <v>21</v>
      </c>
      <c r="E310" s="12" t="s">
        <v>313</v>
      </c>
      <c r="F310" s="10"/>
    </row>
    <row r="311">
      <c r="A311" s="12">
        <v>311.0</v>
      </c>
      <c r="B311" s="14">
        <v>0.03542824074074074</v>
      </c>
      <c r="C311" s="10" t="s">
        <v>589</v>
      </c>
      <c r="D311" s="8" t="s">
        <v>9</v>
      </c>
      <c r="E311" s="12" t="s">
        <v>445</v>
      </c>
      <c r="F311" s="10"/>
    </row>
    <row r="312">
      <c r="A312" s="12">
        <v>312.0</v>
      </c>
      <c r="B312" s="14">
        <v>0.035451388888888886</v>
      </c>
      <c r="C312" s="10" t="s">
        <v>590</v>
      </c>
      <c r="D312" s="12" t="s">
        <v>21</v>
      </c>
      <c r="E312" s="8" t="s">
        <v>10</v>
      </c>
      <c r="F312" s="13"/>
    </row>
    <row r="313">
      <c r="A313" s="12">
        <v>313.0</v>
      </c>
      <c r="B313" s="14">
        <v>0.03557870370370371</v>
      </c>
      <c r="C313" s="10" t="s">
        <v>591</v>
      </c>
      <c r="D313" s="12" t="s">
        <v>13</v>
      </c>
      <c r="E313" s="8" t="s">
        <v>313</v>
      </c>
      <c r="F313" s="13"/>
    </row>
    <row r="314">
      <c r="A314" s="12">
        <v>314.0</v>
      </c>
      <c r="B314" s="14">
        <v>0.0356712962962963</v>
      </c>
      <c r="C314" s="10" t="s">
        <v>592</v>
      </c>
      <c r="D314" s="8" t="s">
        <v>57</v>
      </c>
      <c r="E314" s="13"/>
      <c r="F314" s="13"/>
    </row>
    <row r="315">
      <c r="A315" s="12">
        <v>315.0</v>
      </c>
      <c r="B315" s="14">
        <v>0.035763888888888894</v>
      </c>
      <c r="C315" s="10" t="s">
        <v>593</v>
      </c>
      <c r="D315" s="12" t="s">
        <v>29</v>
      </c>
      <c r="E315" s="8" t="s">
        <v>445</v>
      </c>
      <c r="F315" s="13"/>
    </row>
    <row r="316">
      <c r="A316" s="12">
        <v>316.0</v>
      </c>
      <c r="B316" s="14">
        <v>0.035787037037037034</v>
      </c>
      <c r="C316" s="10" t="s">
        <v>594</v>
      </c>
      <c r="D316" s="12" t="s">
        <v>57</v>
      </c>
      <c r="E316" s="8" t="s">
        <v>313</v>
      </c>
      <c r="F316" s="13"/>
    </row>
    <row r="317">
      <c r="A317" s="12">
        <v>317.0</v>
      </c>
      <c r="B317" s="14">
        <v>0.03607638888888889</v>
      </c>
      <c r="C317" s="10" t="s">
        <v>595</v>
      </c>
      <c r="D317" s="12" t="s">
        <v>36</v>
      </c>
      <c r="E317" s="8" t="s">
        <v>313</v>
      </c>
      <c r="F317" s="13"/>
    </row>
    <row r="318">
      <c r="A318" s="12">
        <v>318.0</v>
      </c>
      <c r="B318" s="14">
        <v>0.03609953703703704</v>
      </c>
      <c r="C318" s="10" t="s">
        <v>596</v>
      </c>
      <c r="D318" s="12" t="s">
        <v>8</v>
      </c>
      <c r="E318" s="8" t="s">
        <v>313</v>
      </c>
      <c r="F318" s="13"/>
    </row>
    <row r="319">
      <c r="A319" s="12">
        <v>319.0</v>
      </c>
      <c r="B319" s="14">
        <v>0.03616898148148148</v>
      </c>
      <c r="C319" s="10" t="s">
        <v>597</v>
      </c>
      <c r="D319" s="8" t="s">
        <v>19</v>
      </c>
      <c r="E319" s="8" t="s">
        <v>10</v>
      </c>
      <c r="F319" s="13"/>
    </row>
    <row r="320">
      <c r="A320" s="12">
        <v>320.0</v>
      </c>
      <c r="B320" s="14">
        <v>0.03673611111111111</v>
      </c>
      <c r="C320" s="10" t="s">
        <v>598</v>
      </c>
      <c r="D320" s="12" t="s">
        <v>122</v>
      </c>
      <c r="E320" s="8" t="s">
        <v>313</v>
      </c>
      <c r="F320" s="13"/>
    </row>
    <row r="321">
      <c r="A321" s="12">
        <v>321.0</v>
      </c>
      <c r="B321" s="14">
        <v>0.03688657407407407</v>
      </c>
      <c r="C321" s="10" t="s">
        <v>599</v>
      </c>
      <c r="D321" s="12" t="s">
        <v>98</v>
      </c>
      <c r="E321" s="8" t="s">
        <v>28</v>
      </c>
      <c r="F321" s="13"/>
    </row>
    <row r="322">
      <c r="A322" s="12">
        <v>322.0</v>
      </c>
      <c r="B322" s="14">
        <v>0.03693287037037037</v>
      </c>
      <c r="C322" s="10" t="s">
        <v>600</v>
      </c>
      <c r="D322" s="12" t="s">
        <v>98</v>
      </c>
      <c r="E322" s="10"/>
      <c r="F322" s="10"/>
    </row>
    <row r="323">
      <c r="A323" s="12">
        <v>323.0</v>
      </c>
      <c r="B323" s="14">
        <v>0.03697916666666667</v>
      </c>
      <c r="C323" s="10" t="s">
        <v>601</v>
      </c>
      <c r="D323" s="12" t="s">
        <v>29</v>
      </c>
      <c r="E323" s="12" t="s">
        <v>10</v>
      </c>
      <c r="F323" s="10"/>
    </row>
    <row r="324">
      <c r="A324" s="12">
        <v>324.0</v>
      </c>
      <c r="B324" s="14">
        <v>0.03700231481481482</v>
      </c>
      <c r="C324" s="10" t="s">
        <v>602</v>
      </c>
      <c r="D324" s="12" t="s">
        <v>21</v>
      </c>
      <c r="E324" s="8" t="s">
        <v>28</v>
      </c>
      <c r="F324" s="13"/>
    </row>
    <row r="325">
      <c r="A325" s="12">
        <v>325.0</v>
      </c>
      <c r="B325" s="14">
        <v>0.03702546296296296</v>
      </c>
      <c r="C325" s="10" t="s">
        <v>603</v>
      </c>
      <c r="D325" s="12" t="s">
        <v>8</v>
      </c>
      <c r="E325" s="12" t="s">
        <v>37</v>
      </c>
      <c r="F325" s="10"/>
    </row>
    <row r="326">
      <c r="A326" s="12">
        <v>326.0</v>
      </c>
      <c r="B326" s="14">
        <v>0.03715277777777778</v>
      </c>
      <c r="C326" s="10" t="s">
        <v>604</v>
      </c>
      <c r="D326" s="12" t="s">
        <v>57</v>
      </c>
      <c r="E326" s="13"/>
      <c r="F326" s="13"/>
    </row>
    <row r="327">
      <c r="A327" s="12">
        <v>327.0</v>
      </c>
      <c r="B327" s="14">
        <v>0.037222222222222226</v>
      </c>
      <c r="C327" s="10" t="s">
        <v>605</v>
      </c>
      <c r="D327" s="12" t="s">
        <v>50</v>
      </c>
      <c r="E327" s="8" t="s">
        <v>10</v>
      </c>
      <c r="F327" s="13"/>
    </row>
    <row r="328">
      <c r="A328" s="12">
        <v>328.0</v>
      </c>
      <c r="B328" s="14">
        <v>0.03729166666666666</v>
      </c>
      <c r="C328" s="10" t="s">
        <v>606</v>
      </c>
      <c r="D328" s="12" t="s">
        <v>127</v>
      </c>
      <c r="E328" s="8" t="s">
        <v>28</v>
      </c>
      <c r="F328" s="13"/>
    </row>
    <row r="329">
      <c r="A329" s="12">
        <v>329.0</v>
      </c>
      <c r="B329" s="14">
        <v>0.03774305555555556</v>
      </c>
      <c r="C329" s="10" t="s">
        <v>607</v>
      </c>
      <c r="D329" s="12" t="s">
        <v>24</v>
      </c>
      <c r="E329" s="8" t="s">
        <v>28</v>
      </c>
      <c r="F329" s="13"/>
    </row>
    <row r="330">
      <c r="A330" s="12">
        <v>330.0</v>
      </c>
      <c r="B330" s="14">
        <v>0.03775462962962963</v>
      </c>
      <c r="C330" s="10" t="s">
        <v>608</v>
      </c>
      <c r="D330" s="12" t="s">
        <v>8</v>
      </c>
      <c r="E330" s="13"/>
      <c r="F330" s="13"/>
    </row>
    <row r="331">
      <c r="A331" s="12">
        <v>331.0</v>
      </c>
      <c r="B331" s="14">
        <v>0.03785879629629629</v>
      </c>
      <c r="C331" s="10" t="s">
        <v>609</v>
      </c>
      <c r="D331" s="12" t="s">
        <v>188</v>
      </c>
      <c r="E331" s="10"/>
      <c r="F331" s="10"/>
    </row>
    <row r="332">
      <c r="A332" s="12">
        <v>332.0</v>
      </c>
      <c r="B332" s="14">
        <v>0.03790509259259259</v>
      </c>
      <c r="C332" s="10" t="s">
        <v>610</v>
      </c>
      <c r="D332" s="12" t="s">
        <v>36</v>
      </c>
      <c r="E332" s="8" t="s">
        <v>313</v>
      </c>
      <c r="F332" s="13"/>
    </row>
    <row r="333">
      <c r="A333" s="12">
        <v>333.0</v>
      </c>
      <c r="B333" s="14">
        <v>0.03805555555555555</v>
      </c>
      <c r="C333" s="10" t="s">
        <v>611</v>
      </c>
      <c r="D333" s="12" t="s">
        <v>15</v>
      </c>
      <c r="E333" s="8" t="s">
        <v>445</v>
      </c>
      <c r="F333" s="13"/>
    </row>
    <row r="334">
      <c r="A334" s="12">
        <v>334.0</v>
      </c>
      <c r="B334" s="14">
        <v>0.03810185185185185</v>
      </c>
      <c r="C334" s="10" t="s">
        <v>612</v>
      </c>
      <c r="D334" s="12" t="s">
        <v>24</v>
      </c>
      <c r="E334" s="8" t="s">
        <v>613</v>
      </c>
      <c r="F334" s="13"/>
    </row>
    <row r="335">
      <c r="A335" s="12">
        <v>335.0</v>
      </c>
      <c r="B335" s="14">
        <v>0.038113425925925926</v>
      </c>
      <c r="C335" s="10" t="s">
        <v>614</v>
      </c>
      <c r="D335" s="12" t="s">
        <v>13</v>
      </c>
      <c r="E335" s="8" t="s">
        <v>445</v>
      </c>
      <c r="F335" s="13"/>
    </row>
    <row r="336">
      <c r="A336" s="12">
        <v>336.0</v>
      </c>
      <c r="B336" s="14">
        <v>0.038217592592592595</v>
      </c>
      <c r="C336" s="10" t="s">
        <v>615</v>
      </c>
      <c r="D336" s="12" t="s">
        <v>39</v>
      </c>
      <c r="E336" s="12" t="s">
        <v>37</v>
      </c>
      <c r="F336" s="10"/>
    </row>
    <row r="337">
      <c r="A337" s="12">
        <v>337.0</v>
      </c>
      <c r="B337" s="14">
        <v>0.03853009259259259</v>
      </c>
      <c r="C337" s="10" t="s">
        <v>616</v>
      </c>
      <c r="D337" s="12" t="s">
        <v>47</v>
      </c>
      <c r="E337" s="13"/>
      <c r="F337" s="13"/>
    </row>
    <row r="338">
      <c r="A338" s="12">
        <v>338.0</v>
      </c>
      <c r="B338" s="14">
        <v>0.03869212962962963</v>
      </c>
      <c r="C338" s="10" t="s">
        <v>617</v>
      </c>
      <c r="D338" s="12" t="s">
        <v>24</v>
      </c>
      <c r="E338" s="8" t="s">
        <v>313</v>
      </c>
      <c r="F338" s="13"/>
    </row>
    <row r="339">
      <c r="A339" s="12">
        <v>339.0</v>
      </c>
      <c r="B339" s="14">
        <v>0.03871527777777777</v>
      </c>
      <c r="C339" s="10" t="s">
        <v>618</v>
      </c>
      <c r="D339" s="12" t="s">
        <v>21</v>
      </c>
      <c r="E339" s="8" t="s">
        <v>413</v>
      </c>
      <c r="F339" s="13"/>
    </row>
    <row r="340">
      <c r="A340" s="12">
        <v>340.0</v>
      </c>
      <c r="B340" s="14">
        <v>0.03894675925925926</v>
      </c>
      <c r="C340" s="10" t="s">
        <v>619</v>
      </c>
      <c r="D340" s="12" t="s">
        <v>17</v>
      </c>
      <c r="E340" s="8" t="s">
        <v>313</v>
      </c>
      <c r="F340" s="13"/>
    </row>
    <row r="341">
      <c r="A341" s="12">
        <v>341.0</v>
      </c>
      <c r="B341" s="14">
        <v>0.03936342592592593</v>
      </c>
      <c r="C341" s="10" t="s">
        <v>620</v>
      </c>
      <c r="D341" s="12" t="s">
        <v>127</v>
      </c>
      <c r="E341" s="12" t="s">
        <v>28</v>
      </c>
      <c r="F341" s="10"/>
    </row>
    <row r="342">
      <c r="A342" s="12">
        <v>342.0</v>
      </c>
      <c r="B342" s="14">
        <v>0.039803240740740736</v>
      </c>
      <c r="C342" s="10" t="s">
        <v>621</v>
      </c>
      <c r="D342" s="12" t="s">
        <v>50</v>
      </c>
      <c r="E342" s="8" t="s">
        <v>313</v>
      </c>
      <c r="F342" s="13"/>
    </row>
    <row r="343">
      <c r="A343" s="12">
        <v>343.0</v>
      </c>
      <c r="B343" s="14">
        <v>0.03984953703703704</v>
      </c>
      <c r="C343" s="10" t="s">
        <v>622</v>
      </c>
      <c r="D343" s="12" t="s">
        <v>149</v>
      </c>
      <c r="E343" s="8" t="s">
        <v>37</v>
      </c>
      <c r="F343" s="13"/>
    </row>
    <row r="344">
      <c r="A344" s="12">
        <v>344.0</v>
      </c>
      <c r="B344" s="14">
        <v>0.03989583333333333</v>
      </c>
      <c r="C344" s="10" t="s">
        <v>623</v>
      </c>
      <c r="D344" s="12" t="s">
        <v>55</v>
      </c>
      <c r="E344" s="12" t="s">
        <v>413</v>
      </c>
      <c r="F344" s="10"/>
    </row>
    <row r="345">
      <c r="A345" s="12">
        <v>345.0</v>
      </c>
      <c r="B345" s="14">
        <v>0.039942129629629626</v>
      </c>
      <c r="C345" s="10" t="s">
        <v>624</v>
      </c>
      <c r="D345" s="12" t="s">
        <v>21</v>
      </c>
      <c r="E345" s="8" t="s">
        <v>613</v>
      </c>
      <c r="F345" s="13"/>
    </row>
    <row r="346">
      <c r="A346" s="12">
        <v>346.0</v>
      </c>
      <c r="B346" s="14">
        <v>0.0403587962962963</v>
      </c>
      <c r="C346" s="10" t="s">
        <v>625</v>
      </c>
      <c r="D346" s="12" t="s">
        <v>47</v>
      </c>
      <c r="E346" s="13"/>
      <c r="F346" s="13"/>
    </row>
    <row r="347">
      <c r="A347" s="12">
        <v>347.0</v>
      </c>
      <c r="B347" s="14">
        <v>0.04038194444444444</v>
      </c>
      <c r="C347" s="10" t="s">
        <v>626</v>
      </c>
      <c r="D347" s="12" t="s">
        <v>50</v>
      </c>
      <c r="E347" s="8" t="s">
        <v>313</v>
      </c>
      <c r="F347" s="13"/>
    </row>
    <row r="348">
      <c r="A348" s="12">
        <v>348.0</v>
      </c>
      <c r="B348" s="14">
        <v>0.04043981481481482</v>
      </c>
      <c r="C348" s="10" t="s">
        <v>627</v>
      </c>
      <c r="D348" s="12" t="s">
        <v>15</v>
      </c>
      <c r="E348" s="12" t="s">
        <v>413</v>
      </c>
      <c r="F348" s="10"/>
    </row>
    <row r="349">
      <c r="A349" s="12">
        <v>349.0</v>
      </c>
      <c r="B349" s="14">
        <v>0.04048611111111111</v>
      </c>
      <c r="C349" s="10" t="s">
        <v>628</v>
      </c>
      <c r="D349" s="12" t="s">
        <v>98</v>
      </c>
      <c r="E349" s="12" t="s">
        <v>445</v>
      </c>
      <c r="F349" s="10"/>
    </row>
    <row r="350">
      <c r="A350" s="12">
        <v>350.0</v>
      </c>
      <c r="B350" s="14">
        <v>0.04149305555555556</v>
      </c>
      <c r="C350" s="10" t="s">
        <v>629</v>
      </c>
      <c r="D350" s="12" t="s">
        <v>50</v>
      </c>
      <c r="E350" s="8" t="s">
        <v>37</v>
      </c>
      <c r="F350" s="13"/>
    </row>
    <row r="351">
      <c r="A351" s="12">
        <v>351.0</v>
      </c>
      <c r="B351" s="14">
        <v>0.04165509259259259</v>
      </c>
      <c r="C351" s="10" t="s">
        <v>630</v>
      </c>
      <c r="D351" s="12" t="s">
        <v>39</v>
      </c>
      <c r="E351" s="8" t="s">
        <v>10</v>
      </c>
      <c r="F351" s="13"/>
    </row>
    <row r="352">
      <c r="A352" s="12">
        <v>352.0</v>
      </c>
      <c r="B352" s="14">
        <v>0.042476851851851856</v>
      </c>
      <c r="C352" s="10" t="s">
        <v>631</v>
      </c>
      <c r="D352" s="12" t="s">
        <v>39</v>
      </c>
      <c r="E352" s="13"/>
      <c r="F352" s="13"/>
    </row>
    <row r="353">
      <c r="A353" s="12">
        <v>353.0</v>
      </c>
      <c r="B353" s="14">
        <v>0.042743055555555555</v>
      </c>
      <c r="C353" s="10" t="s">
        <v>632</v>
      </c>
      <c r="D353" s="12" t="s">
        <v>50</v>
      </c>
      <c r="E353" s="8" t="s">
        <v>28</v>
      </c>
      <c r="F353" s="13"/>
    </row>
    <row r="354">
      <c r="A354" s="12">
        <v>354.0</v>
      </c>
      <c r="B354" s="14">
        <v>0.04438657407407408</v>
      </c>
      <c r="C354" s="10" t="s">
        <v>633</v>
      </c>
      <c r="D354" s="12" t="s">
        <v>24</v>
      </c>
      <c r="E354" s="8" t="s">
        <v>313</v>
      </c>
      <c r="F354" s="13"/>
    </row>
    <row r="355">
      <c r="A355" s="12">
        <v>355.0</v>
      </c>
      <c r="B355" s="14">
        <v>0.04542824074074074</v>
      </c>
      <c r="C355" s="10" t="s">
        <v>634</v>
      </c>
      <c r="D355" s="12" t="s">
        <v>149</v>
      </c>
      <c r="E355" s="8" t="s">
        <v>445</v>
      </c>
      <c r="F355" s="13"/>
    </row>
    <row r="356">
      <c r="A356" s="12">
        <v>356.0</v>
      </c>
      <c r="B356" s="14">
        <v>0.046134259259259264</v>
      </c>
      <c r="C356" s="10" t="s">
        <v>635</v>
      </c>
      <c r="D356" s="12" t="s">
        <v>368</v>
      </c>
      <c r="E356" s="8" t="s">
        <v>10</v>
      </c>
      <c r="F356" s="13"/>
    </row>
    <row r="357">
      <c r="A357" s="12">
        <v>357.0</v>
      </c>
      <c r="B357" s="14">
        <v>0.04618055555555556</v>
      </c>
      <c r="C357" s="10" t="s">
        <v>636</v>
      </c>
      <c r="D357" s="12" t="s">
        <v>98</v>
      </c>
      <c r="E357" s="8" t="s">
        <v>613</v>
      </c>
      <c r="F357" s="13"/>
    </row>
    <row r="358">
      <c r="A358" s="12"/>
      <c r="B358" s="14"/>
      <c r="C358" s="12"/>
      <c r="D358" s="12"/>
      <c r="E358" s="10"/>
      <c r="F358" s="10"/>
    </row>
    <row r="359">
      <c r="A359" s="12"/>
      <c r="B359" s="14"/>
      <c r="C359" s="12"/>
      <c r="D359" s="12"/>
      <c r="E359" s="8"/>
      <c r="F359" s="8"/>
    </row>
    <row r="360">
      <c r="A360" s="12"/>
      <c r="B360" s="14"/>
      <c r="C360" s="12"/>
      <c r="D360" s="12"/>
      <c r="E360" s="8"/>
      <c r="F360" s="8"/>
    </row>
    <row r="361">
      <c r="A361" s="12"/>
      <c r="B361" s="14"/>
      <c r="C361" s="12"/>
      <c r="D361" s="12"/>
      <c r="E361" s="8"/>
      <c r="F361" s="8"/>
    </row>
    <row r="362">
      <c r="A362" s="12"/>
      <c r="B362" s="14"/>
      <c r="C362" s="12"/>
      <c r="D362" s="12"/>
      <c r="E362" s="8"/>
      <c r="F362" s="8"/>
    </row>
    <row r="363">
      <c r="A363" s="12"/>
      <c r="B363" s="14"/>
      <c r="C363" s="12"/>
      <c r="D363" s="12"/>
      <c r="E363" s="8"/>
      <c r="F363" s="8"/>
    </row>
    <row r="364">
      <c r="A364" s="12"/>
      <c r="B364" s="14"/>
      <c r="C364" s="12"/>
      <c r="D364" s="12"/>
      <c r="E364" s="8"/>
      <c r="F364" s="8"/>
    </row>
    <row r="365">
      <c r="A365" s="12"/>
      <c r="B365" s="14"/>
      <c r="C365" s="12"/>
      <c r="D365" s="12"/>
      <c r="E365" s="8"/>
      <c r="F365" s="8"/>
    </row>
    <row r="366">
      <c r="A366" s="12"/>
      <c r="B366" s="14"/>
      <c r="C366" s="12"/>
      <c r="D366" s="12"/>
      <c r="E366" s="10"/>
      <c r="F366" s="10"/>
    </row>
    <row r="367">
      <c r="A367" s="12"/>
      <c r="B367" s="14"/>
      <c r="C367" s="12"/>
      <c r="D367" s="12"/>
      <c r="E367" s="8"/>
      <c r="F367" s="8"/>
    </row>
    <row r="368">
      <c r="A368" s="12"/>
      <c r="B368" s="14"/>
      <c r="C368" s="12"/>
      <c r="D368" s="12"/>
      <c r="E368" s="8"/>
      <c r="F368" s="8"/>
    </row>
    <row r="369">
      <c r="A369" s="12"/>
      <c r="B369" s="14"/>
      <c r="C369" s="12"/>
      <c r="D369" s="12"/>
      <c r="E369" s="8"/>
      <c r="F369" s="8"/>
    </row>
    <row r="370">
      <c r="A370" s="12"/>
      <c r="B370" s="14"/>
      <c r="C370" s="12"/>
      <c r="D370" s="12"/>
      <c r="E370" s="8"/>
      <c r="F370" s="8"/>
    </row>
    <row r="371">
      <c r="A371" s="12"/>
      <c r="B371" s="14"/>
      <c r="C371" s="12"/>
      <c r="D371" s="12"/>
      <c r="E371" s="10"/>
      <c r="F371" s="10"/>
    </row>
    <row r="372">
      <c r="A372" s="12"/>
      <c r="B372" s="14"/>
      <c r="C372" s="12"/>
      <c r="D372" s="12"/>
      <c r="E372" s="8"/>
      <c r="F372" s="8"/>
    </row>
    <row r="373">
      <c r="A373" s="12"/>
      <c r="B373" s="14"/>
      <c r="C373" s="12"/>
      <c r="D373" s="12"/>
      <c r="E373" s="8"/>
      <c r="F373" s="8"/>
    </row>
    <row r="374">
      <c r="A374" s="12"/>
      <c r="B374" s="14"/>
      <c r="C374" s="12"/>
      <c r="D374" s="12"/>
      <c r="E374" s="8"/>
      <c r="F374" s="8"/>
    </row>
    <row r="375">
      <c r="A375" s="12"/>
      <c r="B375" s="14"/>
      <c r="C375" s="12"/>
      <c r="D375" s="8"/>
      <c r="E375" s="8"/>
      <c r="F375" s="8"/>
    </row>
    <row r="376">
      <c r="A376" s="12"/>
      <c r="B376" s="14"/>
      <c r="C376" s="12"/>
      <c r="D376" s="8"/>
      <c r="E376" s="8"/>
      <c r="F376" s="8"/>
    </row>
    <row r="377">
      <c r="A377" s="12"/>
      <c r="B377" s="14"/>
      <c r="C377" s="12"/>
      <c r="D377" s="12"/>
      <c r="E377" s="8"/>
      <c r="F377" s="8"/>
    </row>
    <row r="378">
      <c r="A378" s="12"/>
      <c r="B378" s="14"/>
      <c r="C378" s="12"/>
      <c r="D378" s="12"/>
      <c r="E378" s="8"/>
      <c r="F378" s="8"/>
    </row>
    <row r="379">
      <c r="A379" s="12"/>
      <c r="B379" s="14"/>
      <c r="C379" s="12"/>
      <c r="D379" s="12"/>
      <c r="E379" s="8"/>
      <c r="F379" s="8"/>
    </row>
    <row r="380">
      <c r="A380" s="12"/>
      <c r="B380" s="14"/>
      <c r="C380" s="12"/>
      <c r="D380" s="12"/>
      <c r="E380" s="8"/>
      <c r="F380" s="8"/>
    </row>
    <row r="381">
      <c r="A381" s="12"/>
      <c r="B381" s="14"/>
      <c r="C381" s="12"/>
      <c r="D381" s="12"/>
      <c r="E381" s="8"/>
      <c r="F381" s="8"/>
    </row>
    <row r="382">
      <c r="A382" s="12"/>
      <c r="B382" s="14"/>
      <c r="C382" s="12"/>
      <c r="D382" s="12"/>
      <c r="E382" s="10"/>
      <c r="F382" s="10"/>
    </row>
    <row r="383">
      <c r="A383" s="12"/>
      <c r="B383" s="14"/>
      <c r="C383" s="12"/>
      <c r="D383" s="12"/>
      <c r="E383" s="8"/>
      <c r="F383" s="8"/>
    </row>
    <row r="384">
      <c r="A384" s="12"/>
      <c r="B384" s="14"/>
      <c r="C384" s="12"/>
      <c r="D384" s="12"/>
      <c r="E384" s="8"/>
      <c r="F384" s="8"/>
    </row>
    <row r="385">
      <c r="A385" s="12"/>
      <c r="B385" s="14"/>
      <c r="C385" s="12"/>
      <c r="D385" s="12"/>
      <c r="E385" s="8"/>
      <c r="F385" s="8"/>
    </row>
    <row r="386">
      <c r="A386" s="12"/>
      <c r="B386" s="14"/>
      <c r="C386" s="12"/>
      <c r="D386" s="12"/>
      <c r="E386" s="8"/>
      <c r="F386" s="8"/>
    </row>
    <row r="387">
      <c r="A387" s="12"/>
      <c r="B387" s="14"/>
      <c r="C387" s="12"/>
      <c r="D387" s="12"/>
      <c r="E387" s="8"/>
      <c r="F387" s="8"/>
    </row>
    <row r="388">
      <c r="A388" s="12"/>
      <c r="B388" s="14"/>
      <c r="C388" s="12"/>
      <c r="D388" s="12"/>
      <c r="E388" s="8"/>
      <c r="F388" s="8"/>
    </row>
    <row r="389">
      <c r="A389" s="12"/>
      <c r="B389" s="14"/>
      <c r="C389" s="12"/>
      <c r="D389" s="12"/>
      <c r="E389" s="10"/>
      <c r="F389" s="10"/>
    </row>
    <row r="390">
      <c r="A390" s="12"/>
      <c r="B390" s="14"/>
      <c r="C390" s="12"/>
      <c r="D390" s="12"/>
      <c r="E390" s="8"/>
      <c r="F390" s="8"/>
    </row>
    <row r="391">
      <c r="A391" s="12"/>
      <c r="B391" s="14"/>
      <c r="C391" s="12"/>
      <c r="D391" s="12"/>
      <c r="E391" s="8"/>
      <c r="F391" s="8"/>
    </row>
    <row r="392">
      <c r="A392" s="12"/>
      <c r="B392" s="14"/>
      <c r="C392" s="12"/>
      <c r="D392" s="12"/>
      <c r="E392" s="8"/>
      <c r="F392" s="8"/>
    </row>
    <row r="393">
      <c r="A393" s="12"/>
      <c r="B393" s="14"/>
      <c r="C393" s="12"/>
      <c r="D393" s="12"/>
      <c r="E393" s="8"/>
      <c r="F393" s="8"/>
    </row>
    <row r="394">
      <c r="A394" s="12"/>
      <c r="B394" s="14"/>
      <c r="C394" s="12"/>
      <c r="D394" s="12"/>
      <c r="E394" s="8"/>
      <c r="F394" s="8"/>
    </row>
    <row r="395">
      <c r="A395" s="12"/>
      <c r="B395" s="14"/>
      <c r="C395" s="12"/>
      <c r="D395" s="12"/>
      <c r="E395" s="8"/>
      <c r="F395" s="8"/>
    </row>
    <row r="396">
      <c r="A396" s="12"/>
      <c r="B396" s="14"/>
      <c r="C396" s="12"/>
      <c r="D396" s="12"/>
      <c r="E396" s="8"/>
      <c r="F396" s="8"/>
    </row>
    <row r="397">
      <c r="A397" s="12"/>
      <c r="B397" s="14"/>
      <c r="C397" s="12"/>
      <c r="D397" s="12"/>
      <c r="E397" s="8"/>
      <c r="F397" s="8"/>
    </row>
    <row r="398">
      <c r="A398" s="12"/>
      <c r="B398" s="14"/>
      <c r="C398" s="12"/>
      <c r="D398" s="12"/>
      <c r="E398" s="8"/>
      <c r="F398" s="8"/>
    </row>
    <row r="399">
      <c r="A399" s="12"/>
      <c r="B399" s="14"/>
      <c r="C399" s="12"/>
      <c r="D399" s="12"/>
      <c r="E399" s="8"/>
      <c r="F399" s="8"/>
    </row>
    <row r="400">
      <c r="A400" s="12"/>
      <c r="B400" s="14"/>
      <c r="C400" s="12"/>
      <c r="D400" s="12"/>
      <c r="E400" s="8"/>
      <c r="F400" s="8"/>
    </row>
  </sheetData>
  <conditionalFormatting sqref="B1:F400 A2:A400">
    <cfRule type="expression" dxfId="0" priority="1">
      <formula>if($D1="BADGERS",True)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0.13"/>
    <col customWidth="1" min="3" max="4" width="23.25"/>
  </cols>
  <sheetData>
    <row r="1" ht="22.5" customHeight="1">
      <c r="A1" s="3" t="s">
        <v>0</v>
      </c>
      <c r="B1" s="4" t="s">
        <v>1</v>
      </c>
      <c r="C1" s="2" t="s">
        <v>3</v>
      </c>
      <c r="D1" s="1" t="s">
        <v>5</v>
      </c>
      <c r="E1" s="1" t="s">
        <v>2</v>
      </c>
      <c r="F1" s="2" t="s">
        <v>4</v>
      </c>
    </row>
    <row r="2">
      <c r="A2" s="5">
        <v>1.0</v>
      </c>
      <c r="B2" s="6">
        <v>0.02619212962962963</v>
      </c>
      <c r="C2" s="7" t="s">
        <v>6</v>
      </c>
      <c r="D2" s="8" t="s">
        <v>8</v>
      </c>
      <c r="E2" s="11"/>
      <c r="F2" s="10"/>
    </row>
    <row r="3">
      <c r="A3" s="5">
        <v>2.0</v>
      </c>
      <c r="B3" s="6">
        <v>0.02666666666666667</v>
      </c>
      <c r="C3" s="7" t="s">
        <v>12</v>
      </c>
      <c r="D3" s="8" t="s">
        <v>13</v>
      </c>
      <c r="E3" s="11"/>
      <c r="F3" s="10"/>
    </row>
    <row r="4">
      <c r="A4" s="5">
        <v>3.0</v>
      </c>
      <c r="B4" s="6">
        <v>0.027083333333333334</v>
      </c>
      <c r="C4" s="7" t="s">
        <v>14</v>
      </c>
      <c r="D4" s="8" t="s">
        <v>15</v>
      </c>
      <c r="E4" s="11"/>
      <c r="F4" s="10"/>
    </row>
    <row r="5">
      <c r="A5" s="5">
        <v>4.0</v>
      </c>
      <c r="B5" s="6">
        <v>0.027372685185185187</v>
      </c>
      <c r="C5" s="7" t="s">
        <v>18</v>
      </c>
      <c r="D5" s="8" t="s">
        <v>19</v>
      </c>
      <c r="E5" s="11"/>
      <c r="F5" s="13"/>
    </row>
    <row r="6">
      <c r="A6" s="12">
        <v>5.0</v>
      </c>
      <c r="B6" s="14">
        <v>0.027604166666666666</v>
      </c>
      <c r="C6" s="10" t="s">
        <v>22</v>
      </c>
      <c r="D6" s="12" t="s">
        <v>13</v>
      </c>
      <c r="E6" s="10"/>
      <c r="F6" s="10"/>
    </row>
    <row r="7">
      <c r="A7" s="12">
        <v>6.0</v>
      </c>
      <c r="B7" s="14">
        <v>0.02792824074074074</v>
      </c>
      <c r="C7" s="10" t="s">
        <v>25</v>
      </c>
      <c r="D7" s="12" t="s">
        <v>17</v>
      </c>
      <c r="E7" s="10"/>
      <c r="F7" s="10"/>
    </row>
    <row r="8">
      <c r="A8" s="12">
        <v>7.0</v>
      </c>
      <c r="B8" s="14">
        <v>0.027997685185185184</v>
      </c>
      <c r="C8" s="10" t="s">
        <v>27</v>
      </c>
      <c r="D8" s="12" t="s">
        <v>29</v>
      </c>
      <c r="E8" s="12" t="s">
        <v>30</v>
      </c>
      <c r="F8" s="10"/>
    </row>
    <row r="9">
      <c r="A9" s="12">
        <v>8.0</v>
      </c>
      <c r="B9" s="14">
        <v>0.028009259259259258</v>
      </c>
      <c r="C9" s="10" t="s">
        <v>31</v>
      </c>
      <c r="D9" s="12" t="s">
        <v>24</v>
      </c>
      <c r="E9" s="12" t="s">
        <v>33</v>
      </c>
      <c r="F9" s="10"/>
    </row>
    <row r="10">
      <c r="A10" s="12">
        <v>9.0</v>
      </c>
      <c r="B10" s="14">
        <v>0.028217592592592593</v>
      </c>
      <c r="C10" s="10" t="s">
        <v>34</v>
      </c>
      <c r="D10" s="12" t="s">
        <v>17</v>
      </c>
      <c r="E10" s="10"/>
      <c r="F10" s="10"/>
    </row>
    <row r="11">
      <c r="A11" s="12">
        <v>10.0</v>
      </c>
      <c r="B11" s="14">
        <v>0.02855324074074074</v>
      </c>
      <c r="C11" s="10" t="s">
        <v>38</v>
      </c>
      <c r="D11" s="12" t="s">
        <v>39</v>
      </c>
      <c r="E11" s="10"/>
      <c r="F11" s="10"/>
    </row>
    <row r="12">
      <c r="A12" s="12">
        <v>11.0</v>
      </c>
      <c r="B12" s="14">
        <v>0.02857638888888889</v>
      </c>
      <c r="C12" s="10" t="s">
        <v>41</v>
      </c>
      <c r="D12" s="12" t="s">
        <v>17</v>
      </c>
      <c r="E12" s="10"/>
      <c r="F12" s="10"/>
    </row>
    <row r="13">
      <c r="A13" s="12">
        <v>12.0</v>
      </c>
      <c r="B13" s="14">
        <v>0.028668981481481483</v>
      </c>
      <c r="C13" s="10" t="s">
        <v>43</v>
      </c>
      <c r="D13" s="12" t="s">
        <v>36</v>
      </c>
      <c r="E13" s="10"/>
      <c r="F13" s="10"/>
    </row>
    <row r="14">
      <c r="A14" s="12">
        <v>13.0</v>
      </c>
      <c r="B14" s="14">
        <v>0.02886574074074074</v>
      </c>
      <c r="C14" s="10" t="s">
        <v>45</v>
      </c>
      <c r="D14" s="12" t="s">
        <v>8</v>
      </c>
      <c r="E14" s="10"/>
      <c r="F14" s="10"/>
    </row>
    <row r="15">
      <c r="A15" s="12">
        <v>14.0</v>
      </c>
      <c r="B15" s="14">
        <v>0.028912037037037038</v>
      </c>
      <c r="C15" s="10" t="s">
        <v>46</v>
      </c>
      <c r="D15" s="12" t="s">
        <v>47</v>
      </c>
      <c r="E15" s="8" t="s">
        <v>30</v>
      </c>
      <c r="F15" s="13"/>
    </row>
    <row r="16">
      <c r="A16" s="12">
        <v>15.0</v>
      </c>
      <c r="B16" s="14">
        <v>0.028969907407407406</v>
      </c>
      <c r="C16" s="10" t="s">
        <v>49</v>
      </c>
      <c r="D16" s="12" t="s">
        <v>51</v>
      </c>
      <c r="E16" s="13"/>
      <c r="F16" s="13"/>
    </row>
    <row r="17">
      <c r="A17" s="12">
        <v>16.0</v>
      </c>
      <c r="B17" s="14">
        <v>0.02915509259259259</v>
      </c>
      <c r="C17" s="10" t="s">
        <v>53</v>
      </c>
      <c r="D17" s="12" t="s">
        <v>17</v>
      </c>
      <c r="E17" s="13"/>
      <c r="F17" s="13"/>
    </row>
    <row r="18">
      <c r="A18" s="12">
        <v>17.0</v>
      </c>
      <c r="B18" s="14">
        <v>0.029548611111111112</v>
      </c>
      <c r="C18" s="10" t="s">
        <v>54</v>
      </c>
      <c r="D18" s="12" t="s">
        <v>55</v>
      </c>
      <c r="E18" s="10"/>
      <c r="F18" s="10"/>
    </row>
    <row r="19">
      <c r="A19" s="12">
        <v>18.0</v>
      </c>
      <c r="B19" s="14">
        <v>0.02957175925925926</v>
      </c>
      <c r="C19" s="10" t="s">
        <v>58</v>
      </c>
      <c r="D19" s="12" t="s">
        <v>24</v>
      </c>
      <c r="E19" s="10"/>
      <c r="F19" s="10"/>
    </row>
    <row r="20">
      <c r="A20" s="12">
        <v>19.0</v>
      </c>
      <c r="B20" s="14">
        <v>0.029629629629629627</v>
      </c>
      <c r="C20" s="10" t="s">
        <v>59</v>
      </c>
      <c r="D20" s="12" t="s">
        <v>19</v>
      </c>
      <c r="E20" s="12" t="s">
        <v>30</v>
      </c>
      <c r="F20" s="10"/>
    </row>
    <row r="21">
      <c r="A21" s="12">
        <v>20.0</v>
      </c>
      <c r="B21" s="14">
        <v>0.029722222222222223</v>
      </c>
      <c r="C21" s="10" t="s">
        <v>61</v>
      </c>
      <c r="D21" s="12" t="s">
        <v>9</v>
      </c>
      <c r="E21" s="12" t="s">
        <v>30</v>
      </c>
      <c r="F21" s="10"/>
    </row>
    <row r="22">
      <c r="A22" s="12">
        <v>21.0</v>
      </c>
      <c r="B22" s="14">
        <v>0.02980324074074074</v>
      </c>
      <c r="C22" s="10" t="s">
        <v>63</v>
      </c>
      <c r="D22" s="12" t="s">
        <v>47</v>
      </c>
      <c r="E22" s="13"/>
      <c r="F22" s="13"/>
    </row>
    <row r="23">
      <c r="A23" s="12">
        <v>22.0</v>
      </c>
      <c r="B23" s="14">
        <v>0.02991898148148148</v>
      </c>
      <c r="C23" s="10" t="s">
        <v>64</v>
      </c>
      <c r="D23" s="12" t="s">
        <v>50</v>
      </c>
      <c r="E23" s="12" t="s">
        <v>33</v>
      </c>
      <c r="F23" s="10"/>
    </row>
    <row r="24">
      <c r="A24" s="12">
        <v>23.0</v>
      </c>
      <c r="B24" s="14">
        <v>0.030000000000000002</v>
      </c>
      <c r="C24" s="10" t="s">
        <v>66</v>
      </c>
      <c r="D24" s="8" t="s">
        <v>24</v>
      </c>
      <c r="E24" s="10"/>
      <c r="F24" s="10"/>
    </row>
    <row r="25">
      <c r="A25" s="12">
        <v>24.0</v>
      </c>
      <c r="B25" s="14">
        <v>0.030162037037037036</v>
      </c>
      <c r="C25" s="10" t="s">
        <v>68</v>
      </c>
      <c r="D25" s="12" t="s">
        <v>50</v>
      </c>
      <c r="E25" s="13"/>
      <c r="F25" s="13"/>
    </row>
    <row r="26">
      <c r="A26" s="12">
        <v>25.0</v>
      </c>
      <c r="B26" s="14">
        <v>0.030162037037037036</v>
      </c>
      <c r="C26" s="10" t="s">
        <v>69</v>
      </c>
      <c r="D26" s="12" t="s">
        <v>13</v>
      </c>
      <c r="E26" s="10"/>
      <c r="F26" s="10"/>
    </row>
    <row r="27">
      <c r="A27" s="12">
        <v>26.0</v>
      </c>
      <c r="B27" s="14">
        <v>0.030208333333333334</v>
      </c>
      <c r="C27" s="10" t="s">
        <v>71</v>
      </c>
      <c r="D27" s="12" t="s">
        <v>50</v>
      </c>
      <c r="E27" s="8" t="s">
        <v>33</v>
      </c>
      <c r="F27" s="13"/>
    </row>
    <row r="28">
      <c r="A28" s="12">
        <v>27.0</v>
      </c>
      <c r="B28" s="14">
        <v>0.03021990740740741</v>
      </c>
      <c r="C28" s="10" t="s">
        <v>72</v>
      </c>
      <c r="D28" s="12" t="s">
        <v>55</v>
      </c>
      <c r="E28" s="13"/>
      <c r="F28" s="13"/>
    </row>
    <row r="29">
      <c r="A29" s="12">
        <v>28.0</v>
      </c>
      <c r="B29" s="14">
        <v>0.03023148148148148</v>
      </c>
      <c r="C29" s="10" t="s">
        <v>74</v>
      </c>
      <c r="D29" s="12" t="s">
        <v>39</v>
      </c>
      <c r="E29" s="10"/>
      <c r="F29" s="10"/>
    </row>
    <row r="30">
      <c r="A30" s="12">
        <v>29.0</v>
      </c>
      <c r="B30" s="14">
        <v>0.03023148148148148</v>
      </c>
      <c r="C30" s="10" t="s">
        <v>76</v>
      </c>
      <c r="D30" s="12" t="s">
        <v>8</v>
      </c>
      <c r="E30" s="13"/>
      <c r="F30" s="13"/>
    </row>
    <row r="31">
      <c r="A31" s="12">
        <v>30.0</v>
      </c>
      <c r="B31" s="14">
        <v>0.030266203703703705</v>
      </c>
      <c r="C31" s="10" t="s">
        <v>77</v>
      </c>
      <c r="D31" s="12" t="s">
        <v>55</v>
      </c>
      <c r="E31" s="8" t="s">
        <v>30</v>
      </c>
      <c r="F31" s="13"/>
    </row>
    <row r="32">
      <c r="A32" s="12">
        <v>31.0</v>
      </c>
      <c r="B32" s="14">
        <v>0.030347222222222223</v>
      </c>
      <c r="C32" s="10" t="s">
        <v>79</v>
      </c>
      <c r="D32" s="12" t="s">
        <v>9</v>
      </c>
      <c r="E32" s="8" t="s">
        <v>30</v>
      </c>
      <c r="F32" s="13"/>
    </row>
    <row r="33">
      <c r="A33" s="12">
        <v>32.0</v>
      </c>
      <c r="B33" s="14">
        <v>0.030405092592592595</v>
      </c>
      <c r="C33" s="10" t="s">
        <v>81</v>
      </c>
      <c r="D33" s="12" t="s">
        <v>39</v>
      </c>
      <c r="E33" s="13"/>
      <c r="F33" s="13"/>
    </row>
    <row r="34">
      <c r="A34" s="12">
        <v>33.0</v>
      </c>
      <c r="B34" s="14">
        <v>0.030497685185185187</v>
      </c>
      <c r="C34" s="10" t="s">
        <v>82</v>
      </c>
      <c r="D34" s="12" t="s">
        <v>57</v>
      </c>
      <c r="E34" s="10"/>
      <c r="F34" s="10"/>
    </row>
    <row r="35">
      <c r="A35" s="12">
        <v>34.0</v>
      </c>
      <c r="B35" s="14">
        <v>0.030694444444444444</v>
      </c>
      <c r="C35" s="10" t="s">
        <v>85</v>
      </c>
      <c r="D35" s="12" t="s">
        <v>57</v>
      </c>
      <c r="E35" s="8" t="s">
        <v>30</v>
      </c>
      <c r="F35" s="13"/>
    </row>
    <row r="36">
      <c r="A36" s="12">
        <v>35.0</v>
      </c>
      <c r="B36" s="14">
        <v>0.030729166666666665</v>
      </c>
      <c r="C36" s="10" t="s">
        <v>87</v>
      </c>
      <c r="D36" s="12" t="s">
        <v>17</v>
      </c>
      <c r="E36" s="10"/>
      <c r="F36" s="10"/>
    </row>
    <row r="37">
      <c r="A37" s="12">
        <v>36.0</v>
      </c>
      <c r="B37" s="14">
        <v>0.030752314814814816</v>
      </c>
      <c r="C37" s="10" t="s">
        <v>88</v>
      </c>
      <c r="D37" s="12" t="s">
        <v>50</v>
      </c>
      <c r="E37" s="12" t="s">
        <v>33</v>
      </c>
      <c r="F37" s="10"/>
    </row>
    <row r="38">
      <c r="A38" s="12">
        <v>37.0</v>
      </c>
      <c r="B38" s="14">
        <v>0.03076388888888889</v>
      </c>
      <c r="C38" s="10" t="s">
        <v>91</v>
      </c>
      <c r="D38" s="12" t="s">
        <v>19</v>
      </c>
      <c r="E38" s="13"/>
      <c r="F38" s="13"/>
    </row>
    <row r="39">
      <c r="A39" s="12">
        <v>38.0</v>
      </c>
      <c r="B39" s="14">
        <v>0.030879629629629632</v>
      </c>
      <c r="C39" s="10" t="s">
        <v>93</v>
      </c>
      <c r="D39" s="12" t="s">
        <v>19</v>
      </c>
      <c r="E39" s="12" t="s">
        <v>30</v>
      </c>
      <c r="F39" s="10"/>
    </row>
    <row r="40">
      <c r="A40" s="12">
        <v>39.0</v>
      </c>
      <c r="B40" s="14">
        <v>0.031030092592592592</v>
      </c>
      <c r="C40" s="10" t="s">
        <v>95</v>
      </c>
      <c r="D40" s="12" t="s">
        <v>13</v>
      </c>
      <c r="E40" s="13"/>
      <c r="F40" s="13"/>
    </row>
    <row r="41">
      <c r="A41" s="12">
        <v>40.0</v>
      </c>
      <c r="B41" s="14">
        <v>0.031064814814814816</v>
      </c>
      <c r="C41" s="10" t="s">
        <v>96</v>
      </c>
      <c r="D41" s="8" t="s">
        <v>47</v>
      </c>
      <c r="E41" s="8" t="s">
        <v>30</v>
      </c>
      <c r="F41" s="13"/>
    </row>
    <row r="42">
      <c r="A42" s="12">
        <v>41.0</v>
      </c>
      <c r="B42" s="14">
        <v>0.03113425925925926</v>
      </c>
      <c r="C42" s="10" t="s">
        <v>99</v>
      </c>
      <c r="D42" s="12" t="s">
        <v>13</v>
      </c>
      <c r="E42" s="10"/>
      <c r="F42" s="10"/>
    </row>
    <row r="43">
      <c r="A43" s="12">
        <v>42.0</v>
      </c>
      <c r="B43" s="14">
        <v>0.03116898148148148</v>
      </c>
      <c r="C43" s="10" t="s">
        <v>101</v>
      </c>
      <c r="D43" s="12" t="s">
        <v>9</v>
      </c>
      <c r="E43" s="12" t="s">
        <v>102</v>
      </c>
      <c r="F43" s="10"/>
    </row>
    <row r="44">
      <c r="A44" s="12">
        <v>43.0</v>
      </c>
      <c r="B44" s="14">
        <v>0.031215277777777776</v>
      </c>
      <c r="C44" s="10" t="s">
        <v>103</v>
      </c>
      <c r="D44" s="12" t="s">
        <v>29</v>
      </c>
      <c r="E44" s="8" t="s">
        <v>33</v>
      </c>
      <c r="F44" s="13"/>
    </row>
    <row r="45">
      <c r="A45" s="12">
        <v>44.0</v>
      </c>
      <c r="B45" s="14">
        <v>0.03142361111111111</v>
      </c>
      <c r="C45" s="10" t="s">
        <v>105</v>
      </c>
      <c r="D45" s="12" t="s">
        <v>9</v>
      </c>
      <c r="E45" s="13"/>
      <c r="F45" s="13"/>
    </row>
    <row r="46">
      <c r="A46" s="12">
        <v>45.0</v>
      </c>
      <c r="B46" s="14">
        <v>0.03148148148148148</v>
      </c>
      <c r="C46" s="10" t="s">
        <v>107</v>
      </c>
      <c r="D46" s="12" t="s">
        <v>9</v>
      </c>
      <c r="E46" s="8" t="s">
        <v>108</v>
      </c>
      <c r="F46" s="13"/>
    </row>
    <row r="47">
      <c r="A47" s="12">
        <v>46.0</v>
      </c>
      <c r="B47" s="14">
        <v>0.03148148148148148</v>
      </c>
      <c r="C47" s="10" t="s">
        <v>109</v>
      </c>
      <c r="D47" s="12" t="s">
        <v>21</v>
      </c>
      <c r="E47" s="10"/>
      <c r="F47" s="10"/>
    </row>
    <row r="48">
      <c r="A48" s="12">
        <v>47.0</v>
      </c>
      <c r="B48" s="14">
        <v>0.031574074074074074</v>
      </c>
      <c r="C48" s="10" t="s">
        <v>111</v>
      </c>
      <c r="D48" s="12" t="s">
        <v>21</v>
      </c>
      <c r="E48" s="12" t="s">
        <v>112</v>
      </c>
      <c r="F48" s="10"/>
    </row>
    <row r="49">
      <c r="A49" s="12">
        <v>48.0</v>
      </c>
      <c r="B49" s="14">
        <v>0.03162037037037037</v>
      </c>
      <c r="C49" s="10" t="s">
        <v>114</v>
      </c>
      <c r="D49" s="12" t="s">
        <v>115</v>
      </c>
      <c r="E49" s="10"/>
      <c r="F49" s="10"/>
    </row>
    <row r="50">
      <c r="A50" s="12">
        <v>49.0</v>
      </c>
      <c r="B50" s="14">
        <v>0.031643518518518515</v>
      </c>
      <c r="C50" s="10" t="s">
        <v>116</v>
      </c>
      <c r="D50" s="12" t="s">
        <v>42</v>
      </c>
      <c r="E50" s="8" t="s">
        <v>102</v>
      </c>
      <c r="F50" s="13"/>
    </row>
    <row r="51">
      <c r="A51" s="12">
        <v>50.0</v>
      </c>
      <c r="B51" s="14">
        <v>0.03170138888888889</v>
      </c>
      <c r="C51" s="10" t="s">
        <v>118</v>
      </c>
      <c r="D51" s="12" t="s">
        <v>17</v>
      </c>
      <c r="E51" s="13"/>
      <c r="F51" s="13"/>
    </row>
    <row r="52">
      <c r="A52" s="12">
        <v>51.0</v>
      </c>
      <c r="B52" s="14">
        <v>0.03172453703703704</v>
      </c>
      <c r="C52" s="10" t="s">
        <v>119</v>
      </c>
      <c r="D52" s="12" t="s">
        <v>17</v>
      </c>
      <c r="E52" s="10"/>
      <c r="F52" s="10"/>
    </row>
    <row r="53">
      <c r="A53" s="12">
        <v>52.0</v>
      </c>
      <c r="B53" s="14">
        <v>0.03177083333333333</v>
      </c>
      <c r="C53" s="10" t="s">
        <v>121</v>
      </c>
      <c r="D53" s="12" t="s">
        <v>122</v>
      </c>
      <c r="E53" s="12" t="s">
        <v>102</v>
      </c>
      <c r="F53" s="10"/>
    </row>
    <row r="54">
      <c r="A54" s="12">
        <v>53.0</v>
      </c>
      <c r="B54" s="14">
        <v>0.03179398148148148</v>
      </c>
      <c r="C54" s="10" t="s">
        <v>124</v>
      </c>
      <c r="D54" s="12" t="s">
        <v>8</v>
      </c>
      <c r="E54" s="12" t="s">
        <v>30</v>
      </c>
      <c r="F54" s="10"/>
    </row>
    <row r="55">
      <c r="A55" s="12">
        <v>54.0</v>
      </c>
      <c r="B55" s="14">
        <v>0.03190972222222222</v>
      </c>
      <c r="C55" s="10" t="s">
        <v>125</v>
      </c>
      <c r="D55" s="12" t="s">
        <v>127</v>
      </c>
      <c r="E55" s="13"/>
      <c r="F55" s="13"/>
    </row>
    <row r="56">
      <c r="A56" s="12">
        <v>55.0</v>
      </c>
      <c r="B56" s="14">
        <v>0.031956018518518516</v>
      </c>
      <c r="C56" s="10" t="s">
        <v>128</v>
      </c>
      <c r="D56" s="12" t="s">
        <v>17</v>
      </c>
      <c r="E56" s="13"/>
      <c r="F56" s="13"/>
    </row>
    <row r="57">
      <c r="A57" s="12">
        <v>56.0</v>
      </c>
      <c r="B57" s="14">
        <v>0.032025462962962964</v>
      </c>
      <c r="C57" s="10" t="s">
        <v>131</v>
      </c>
      <c r="D57" s="12" t="s">
        <v>90</v>
      </c>
      <c r="E57" s="12" t="s">
        <v>33</v>
      </c>
      <c r="F57" s="10"/>
    </row>
    <row r="58">
      <c r="A58" s="12">
        <v>57.0</v>
      </c>
      <c r="B58" s="14">
        <v>0.03210648148148148</v>
      </c>
      <c r="C58" s="10" t="s">
        <v>133</v>
      </c>
      <c r="D58" s="12" t="s">
        <v>39</v>
      </c>
      <c r="E58" s="12" t="s">
        <v>102</v>
      </c>
      <c r="F58" s="10"/>
    </row>
    <row r="59">
      <c r="A59" s="12">
        <v>58.0</v>
      </c>
      <c r="B59" s="14">
        <v>0.032164351851851854</v>
      </c>
      <c r="C59" s="10" t="s">
        <v>135</v>
      </c>
      <c r="D59" s="12" t="s">
        <v>47</v>
      </c>
      <c r="E59" s="8" t="s">
        <v>30</v>
      </c>
      <c r="F59" s="13"/>
    </row>
    <row r="60">
      <c r="A60" s="12">
        <v>59.0</v>
      </c>
      <c r="B60" s="14">
        <v>0.03222222222222222</v>
      </c>
      <c r="C60" s="10" t="s">
        <v>137</v>
      </c>
      <c r="D60" s="12" t="s">
        <v>13</v>
      </c>
      <c r="E60" s="12" t="s">
        <v>30</v>
      </c>
      <c r="F60" s="10"/>
    </row>
    <row r="61">
      <c r="A61" s="12">
        <v>60.0</v>
      </c>
      <c r="B61" s="14">
        <v>0.032233796296296295</v>
      </c>
      <c r="C61" s="10" t="s">
        <v>138</v>
      </c>
      <c r="D61" s="12" t="s">
        <v>17</v>
      </c>
      <c r="E61" s="12" t="s">
        <v>33</v>
      </c>
      <c r="F61" s="10"/>
    </row>
    <row r="62">
      <c r="A62" s="12">
        <v>61.0</v>
      </c>
      <c r="B62" s="14">
        <v>0.03231481481481482</v>
      </c>
      <c r="C62" s="10" t="s">
        <v>141</v>
      </c>
      <c r="D62" s="12" t="s">
        <v>39</v>
      </c>
      <c r="E62" s="13"/>
      <c r="F62" s="13"/>
    </row>
    <row r="63">
      <c r="A63" s="12">
        <v>62.0</v>
      </c>
      <c r="B63" s="14">
        <v>0.03232638888888889</v>
      </c>
      <c r="C63" s="10" t="s">
        <v>142</v>
      </c>
      <c r="D63" s="12" t="s">
        <v>21</v>
      </c>
      <c r="E63" s="10"/>
      <c r="F63" s="10"/>
    </row>
    <row r="64">
      <c r="A64" s="12">
        <v>63.0</v>
      </c>
      <c r="B64" s="14">
        <v>0.03234953703703704</v>
      </c>
      <c r="C64" s="10" t="s">
        <v>144</v>
      </c>
      <c r="D64" s="12" t="s">
        <v>21</v>
      </c>
      <c r="E64" s="12" t="s">
        <v>30</v>
      </c>
      <c r="F64" s="10"/>
    </row>
    <row r="65">
      <c r="A65" s="12">
        <v>64.0</v>
      </c>
      <c r="B65" s="14">
        <v>0.032407407407407406</v>
      </c>
      <c r="C65" s="10" t="s">
        <v>146</v>
      </c>
      <c r="D65" s="12" t="s">
        <v>19</v>
      </c>
      <c r="E65" s="12" t="s">
        <v>30</v>
      </c>
      <c r="F65" s="10"/>
    </row>
    <row r="66">
      <c r="A66" s="12">
        <v>65.0</v>
      </c>
      <c r="B66" s="14">
        <v>0.032418981481481486</v>
      </c>
      <c r="C66" s="10" t="s">
        <v>147</v>
      </c>
      <c r="D66" s="12" t="s">
        <v>127</v>
      </c>
      <c r="E66" s="13"/>
      <c r="F66" s="13"/>
    </row>
    <row r="67">
      <c r="A67" s="12">
        <v>66.0</v>
      </c>
      <c r="B67" s="14">
        <v>0.0324537037037037</v>
      </c>
      <c r="C67" s="10" t="s">
        <v>148</v>
      </c>
      <c r="D67" s="12" t="s">
        <v>149</v>
      </c>
      <c r="E67" s="13"/>
      <c r="F67" s="13"/>
    </row>
    <row r="68">
      <c r="A68" s="12">
        <v>67.0</v>
      </c>
      <c r="B68" s="14">
        <v>0.032546296296296295</v>
      </c>
      <c r="C68" s="10" t="s">
        <v>150</v>
      </c>
      <c r="D68" s="8" t="s">
        <v>140</v>
      </c>
      <c r="E68" s="8" t="s">
        <v>30</v>
      </c>
      <c r="F68" s="13"/>
    </row>
    <row r="69">
      <c r="A69" s="12">
        <v>68.0</v>
      </c>
      <c r="B69" s="14">
        <v>0.03255787037037037</v>
      </c>
      <c r="C69" s="10" t="s">
        <v>152</v>
      </c>
      <c r="D69" s="8" t="s">
        <v>19</v>
      </c>
      <c r="E69" s="12" t="s">
        <v>30</v>
      </c>
      <c r="F69" s="10"/>
    </row>
    <row r="70">
      <c r="A70" s="12">
        <v>69.0</v>
      </c>
      <c r="B70" s="14">
        <v>0.03262731481481482</v>
      </c>
      <c r="C70" s="10" t="s">
        <v>154</v>
      </c>
      <c r="D70" s="12" t="s">
        <v>55</v>
      </c>
      <c r="E70" s="13"/>
      <c r="F70" s="13"/>
    </row>
    <row r="71">
      <c r="A71" s="12">
        <v>70.0</v>
      </c>
      <c r="B71" s="14">
        <v>0.03269675925925926</v>
      </c>
      <c r="C71" s="10" t="s">
        <v>155</v>
      </c>
      <c r="D71" s="12" t="s">
        <v>15</v>
      </c>
      <c r="E71" s="12" t="s">
        <v>30</v>
      </c>
      <c r="F71" s="10"/>
    </row>
    <row r="72">
      <c r="A72" s="12">
        <v>71.0</v>
      </c>
      <c r="B72" s="14">
        <v>0.03280092592592592</v>
      </c>
      <c r="C72" s="10" t="s">
        <v>157</v>
      </c>
      <c r="D72" s="12" t="s">
        <v>140</v>
      </c>
      <c r="E72" s="13"/>
      <c r="F72" s="13"/>
    </row>
    <row r="73">
      <c r="A73" s="12">
        <v>72.0</v>
      </c>
      <c r="B73" s="14">
        <v>0.03295138888888889</v>
      </c>
      <c r="C73" s="10" t="s">
        <v>158</v>
      </c>
      <c r="D73" s="12" t="s">
        <v>29</v>
      </c>
      <c r="E73" s="8" t="s">
        <v>30</v>
      </c>
      <c r="F73" s="13"/>
    </row>
    <row r="74">
      <c r="A74" s="12">
        <v>73.0</v>
      </c>
      <c r="B74" s="14">
        <v>0.032962962962962965</v>
      </c>
      <c r="C74" s="10" t="s">
        <v>160</v>
      </c>
      <c r="D74" s="12" t="s">
        <v>122</v>
      </c>
      <c r="E74" s="12" t="s">
        <v>161</v>
      </c>
      <c r="F74" s="10"/>
    </row>
    <row r="75">
      <c r="A75" s="12">
        <v>74.0</v>
      </c>
      <c r="B75" s="14">
        <v>0.033032407407407406</v>
      </c>
      <c r="C75" s="10" t="s">
        <v>163</v>
      </c>
      <c r="D75" s="12" t="s">
        <v>17</v>
      </c>
      <c r="E75" s="8" t="s">
        <v>30</v>
      </c>
      <c r="F75" s="13"/>
    </row>
    <row r="76">
      <c r="A76" s="12">
        <v>75.0</v>
      </c>
      <c r="B76" s="14">
        <v>0.03307870370370371</v>
      </c>
      <c r="C76" s="10" t="s">
        <v>165</v>
      </c>
      <c r="D76" s="12" t="s">
        <v>15</v>
      </c>
      <c r="E76" s="12" t="s">
        <v>30</v>
      </c>
      <c r="F76" s="10"/>
    </row>
    <row r="77">
      <c r="A77" s="12">
        <v>76.0</v>
      </c>
      <c r="B77" s="14">
        <v>0.033101851851851855</v>
      </c>
      <c r="C77" s="10" t="s">
        <v>167</v>
      </c>
      <c r="D77" s="12" t="s">
        <v>50</v>
      </c>
      <c r="E77" s="12" t="s">
        <v>30</v>
      </c>
      <c r="F77" s="10"/>
    </row>
    <row r="78">
      <c r="A78" s="12">
        <v>77.0</v>
      </c>
      <c r="B78" s="14">
        <v>0.03319444444444444</v>
      </c>
      <c r="C78" s="10" t="s">
        <v>168</v>
      </c>
      <c r="D78" s="8" t="s">
        <v>9</v>
      </c>
      <c r="E78" s="8" t="s">
        <v>30</v>
      </c>
      <c r="F78" s="13"/>
    </row>
    <row r="79">
      <c r="A79" s="12">
        <v>78.0</v>
      </c>
      <c r="B79" s="14">
        <v>0.03325231481481481</v>
      </c>
      <c r="C79" s="10" t="s">
        <v>169</v>
      </c>
      <c r="D79" s="12" t="s">
        <v>51</v>
      </c>
      <c r="E79" s="10"/>
      <c r="F79" s="10"/>
    </row>
    <row r="80">
      <c r="A80" s="12">
        <v>79.0</v>
      </c>
      <c r="B80" s="14">
        <v>0.03349537037037038</v>
      </c>
      <c r="C80" s="10" t="s">
        <v>171</v>
      </c>
      <c r="D80" s="12" t="s">
        <v>90</v>
      </c>
      <c r="E80" s="12" t="s">
        <v>102</v>
      </c>
      <c r="F80" s="10"/>
    </row>
    <row r="81">
      <c r="A81" s="12">
        <v>80.0</v>
      </c>
      <c r="B81" s="14">
        <v>0.033587962962962965</v>
      </c>
      <c r="C81" s="10" t="s">
        <v>173</v>
      </c>
      <c r="D81" s="12" t="s">
        <v>90</v>
      </c>
      <c r="E81" s="12" t="s">
        <v>102</v>
      </c>
      <c r="F81" s="10"/>
    </row>
    <row r="82">
      <c r="A82" s="12">
        <v>81.0</v>
      </c>
      <c r="B82" s="14">
        <v>0.03361111111111111</v>
      </c>
      <c r="C82" s="10" t="s">
        <v>174</v>
      </c>
      <c r="D82" s="8" t="s">
        <v>55</v>
      </c>
      <c r="E82" s="12" t="s">
        <v>30</v>
      </c>
      <c r="F82" s="10"/>
    </row>
    <row r="83">
      <c r="A83" s="12">
        <v>82.0</v>
      </c>
      <c r="B83" s="14">
        <v>0.033622685185185186</v>
      </c>
      <c r="C83" s="10" t="s">
        <v>176</v>
      </c>
      <c r="D83" s="8" t="s">
        <v>51</v>
      </c>
      <c r="E83" s="13"/>
      <c r="F83" s="13"/>
    </row>
    <row r="84">
      <c r="A84" s="12">
        <v>83.0</v>
      </c>
      <c r="B84" s="14">
        <v>0.03365740740740741</v>
      </c>
      <c r="C84" s="10" t="s">
        <v>178</v>
      </c>
      <c r="D84" s="12" t="s">
        <v>39</v>
      </c>
      <c r="E84" s="13"/>
      <c r="F84" s="13"/>
    </row>
    <row r="85">
      <c r="A85" s="12">
        <v>84.0</v>
      </c>
      <c r="B85" s="14">
        <v>0.033749999999999995</v>
      </c>
      <c r="C85" s="10" t="s">
        <v>179</v>
      </c>
      <c r="D85" s="12" t="s">
        <v>50</v>
      </c>
      <c r="E85" s="12" t="s">
        <v>102</v>
      </c>
      <c r="F85" s="10"/>
    </row>
    <row r="86">
      <c r="A86" s="12">
        <v>85.0</v>
      </c>
      <c r="B86" s="14">
        <v>0.03377314814814815</v>
      </c>
      <c r="C86" s="10" t="s">
        <v>181</v>
      </c>
      <c r="D86" s="12" t="s">
        <v>55</v>
      </c>
      <c r="E86" s="12" t="s">
        <v>30</v>
      </c>
      <c r="F86" s="10"/>
    </row>
    <row r="87">
      <c r="A87" s="12">
        <v>86.0</v>
      </c>
      <c r="B87" s="14">
        <v>0.03394675925925926</v>
      </c>
      <c r="C87" s="10" t="s">
        <v>182</v>
      </c>
      <c r="D87" s="12" t="s">
        <v>127</v>
      </c>
      <c r="E87" s="12" t="s">
        <v>102</v>
      </c>
      <c r="F87" s="10"/>
    </row>
    <row r="88">
      <c r="A88" s="12">
        <v>87.0</v>
      </c>
      <c r="B88" s="14">
        <v>0.033969907407407414</v>
      </c>
      <c r="C88" s="10" t="s">
        <v>184</v>
      </c>
      <c r="D88" s="12" t="s">
        <v>21</v>
      </c>
      <c r="E88" s="8" t="s">
        <v>102</v>
      </c>
      <c r="F88" s="13"/>
    </row>
    <row r="89">
      <c r="A89" s="12">
        <v>88.0</v>
      </c>
      <c r="B89" s="14">
        <v>0.03408564814814815</v>
      </c>
      <c r="C89" s="10" t="s">
        <v>186</v>
      </c>
      <c r="D89" s="12" t="s">
        <v>21</v>
      </c>
      <c r="E89" s="12" t="s">
        <v>102</v>
      </c>
      <c r="F89" s="10"/>
    </row>
    <row r="90">
      <c r="A90" s="12">
        <v>89.0</v>
      </c>
      <c r="B90" s="14">
        <v>0.0341087962962963</v>
      </c>
      <c r="C90" s="10" t="s">
        <v>187</v>
      </c>
      <c r="D90" s="8" t="s">
        <v>188</v>
      </c>
      <c r="E90" s="12" t="s">
        <v>33</v>
      </c>
      <c r="F90" s="10"/>
    </row>
    <row r="91">
      <c r="A91" s="12">
        <v>90.0</v>
      </c>
      <c r="B91" s="14">
        <v>0.03420138888888889</v>
      </c>
      <c r="C91" s="10" t="s">
        <v>190</v>
      </c>
      <c r="D91" s="12" t="s">
        <v>36</v>
      </c>
      <c r="E91" s="12" t="s">
        <v>102</v>
      </c>
      <c r="F91" s="10"/>
    </row>
    <row r="92">
      <c r="A92" s="12">
        <v>91.0</v>
      </c>
      <c r="B92" s="14">
        <v>0.034305555555555554</v>
      </c>
      <c r="C92" s="10" t="s">
        <v>191</v>
      </c>
      <c r="D92" s="12" t="s">
        <v>51</v>
      </c>
      <c r="E92" s="10"/>
      <c r="F92" s="10"/>
    </row>
    <row r="93">
      <c r="A93" s="12">
        <v>92.0</v>
      </c>
      <c r="B93" s="14">
        <v>0.034479166666666665</v>
      </c>
      <c r="C93" s="10" t="s">
        <v>193</v>
      </c>
      <c r="D93" s="12" t="s">
        <v>140</v>
      </c>
      <c r="E93" s="8" t="s">
        <v>33</v>
      </c>
      <c r="F93" s="13"/>
    </row>
    <row r="94">
      <c r="A94" s="12">
        <v>93.0</v>
      </c>
      <c r="B94" s="14">
        <v>0.034513888888888886</v>
      </c>
      <c r="C94" s="10" t="s">
        <v>194</v>
      </c>
      <c r="D94" s="12" t="s">
        <v>17</v>
      </c>
      <c r="E94" s="10"/>
      <c r="F94" s="10"/>
    </row>
    <row r="95">
      <c r="A95" s="12">
        <v>94.0</v>
      </c>
      <c r="B95" s="14">
        <v>0.034583333333333334</v>
      </c>
      <c r="C95" s="10" t="s">
        <v>196</v>
      </c>
      <c r="D95" s="12" t="s">
        <v>24</v>
      </c>
      <c r="E95" s="8" t="s">
        <v>30</v>
      </c>
      <c r="F95" s="13"/>
    </row>
    <row r="96">
      <c r="A96" s="12">
        <v>95.0</v>
      </c>
      <c r="B96" s="14">
        <v>0.034629629629629635</v>
      </c>
      <c r="C96" s="10" t="s">
        <v>197</v>
      </c>
      <c r="D96" s="12" t="s">
        <v>21</v>
      </c>
      <c r="E96" s="12" t="s">
        <v>102</v>
      </c>
      <c r="F96" s="10"/>
    </row>
    <row r="97">
      <c r="A97" s="12">
        <v>96.0</v>
      </c>
      <c r="B97" s="14">
        <v>0.0346412037037037</v>
      </c>
      <c r="C97" s="10" t="s">
        <v>199</v>
      </c>
      <c r="D97" s="12" t="s">
        <v>29</v>
      </c>
      <c r="E97" s="8" t="s">
        <v>30</v>
      </c>
      <c r="F97" s="13"/>
    </row>
    <row r="98">
      <c r="A98" s="12">
        <v>97.0</v>
      </c>
      <c r="B98" s="14">
        <v>0.034791666666666665</v>
      </c>
      <c r="C98" s="10" t="s">
        <v>201</v>
      </c>
      <c r="D98" s="12" t="s">
        <v>15</v>
      </c>
      <c r="E98" s="8" t="s">
        <v>108</v>
      </c>
      <c r="F98" s="13"/>
    </row>
    <row r="99">
      <c r="A99" s="12">
        <v>98.0</v>
      </c>
      <c r="B99" s="14">
        <v>0.03490740740740741</v>
      </c>
      <c r="C99" s="10" t="s">
        <v>202</v>
      </c>
      <c r="D99" s="12" t="s">
        <v>15</v>
      </c>
      <c r="E99" s="8" t="s">
        <v>102</v>
      </c>
      <c r="F99" s="13"/>
    </row>
    <row r="100">
      <c r="A100" s="12">
        <v>99.0</v>
      </c>
      <c r="B100" s="14">
        <v>0.03508101851851852</v>
      </c>
      <c r="C100" s="10" t="s">
        <v>204</v>
      </c>
      <c r="D100" s="12" t="s">
        <v>149</v>
      </c>
      <c r="E100" s="8" t="s">
        <v>30</v>
      </c>
      <c r="F100" s="13"/>
    </row>
    <row r="101">
      <c r="A101" s="12">
        <v>100.0</v>
      </c>
      <c r="B101" s="14">
        <v>0.03512731481481481</v>
      </c>
      <c r="C101" s="10" t="s">
        <v>205</v>
      </c>
      <c r="D101" s="12" t="s">
        <v>17</v>
      </c>
      <c r="E101" s="13"/>
      <c r="F101" s="13"/>
    </row>
    <row r="102">
      <c r="A102" s="12">
        <v>101.0</v>
      </c>
      <c r="B102" s="14">
        <v>0.03512731481481481</v>
      </c>
      <c r="C102" s="10" t="s">
        <v>207</v>
      </c>
      <c r="D102" s="8" t="s">
        <v>127</v>
      </c>
      <c r="E102" s="12" t="s">
        <v>112</v>
      </c>
      <c r="F102" s="10"/>
    </row>
    <row r="103">
      <c r="A103" s="12">
        <v>102.0</v>
      </c>
      <c r="B103" s="14">
        <v>0.03515046296296297</v>
      </c>
      <c r="C103" s="10" t="s">
        <v>209</v>
      </c>
      <c r="D103" s="12" t="s">
        <v>17</v>
      </c>
      <c r="E103" s="10"/>
      <c r="F103" s="10"/>
    </row>
    <row r="104">
      <c r="A104" s="12">
        <v>103.0</v>
      </c>
      <c r="B104" s="14">
        <v>0.0352662037037037</v>
      </c>
      <c r="C104" s="10" t="s">
        <v>210</v>
      </c>
      <c r="D104" s="12" t="s">
        <v>13</v>
      </c>
      <c r="E104" s="13"/>
      <c r="F104" s="13"/>
    </row>
    <row r="105">
      <c r="A105" s="12">
        <v>104.0</v>
      </c>
      <c r="B105" s="14">
        <v>0.03530092592592592</v>
      </c>
      <c r="C105" s="10" t="s">
        <v>212</v>
      </c>
      <c r="D105" s="12" t="s">
        <v>51</v>
      </c>
      <c r="E105" s="8" t="s">
        <v>112</v>
      </c>
      <c r="F105" s="13"/>
    </row>
    <row r="106">
      <c r="A106" s="12">
        <v>105.0</v>
      </c>
      <c r="B106" s="14">
        <v>0.035451388888888886</v>
      </c>
      <c r="C106" s="10" t="s">
        <v>213</v>
      </c>
      <c r="D106" s="12" t="s">
        <v>19</v>
      </c>
      <c r="E106" s="13"/>
      <c r="F106" s="13"/>
    </row>
    <row r="107">
      <c r="A107" s="12">
        <v>106.0</v>
      </c>
      <c r="B107" s="14">
        <v>0.03549768518518518</v>
      </c>
      <c r="C107" s="10" t="s">
        <v>215</v>
      </c>
      <c r="D107" s="12" t="s">
        <v>122</v>
      </c>
      <c r="E107" s="12" t="s">
        <v>33</v>
      </c>
      <c r="F107" s="10"/>
    </row>
    <row r="108">
      <c r="A108" s="12">
        <v>107.0</v>
      </c>
      <c r="B108" s="14">
        <v>0.03553240740740741</v>
      </c>
      <c r="C108" s="10" t="s">
        <v>216</v>
      </c>
      <c r="D108" s="12" t="s">
        <v>39</v>
      </c>
      <c r="E108" s="10"/>
      <c r="F108" s="10"/>
    </row>
    <row r="109">
      <c r="A109" s="12">
        <v>108.0</v>
      </c>
      <c r="B109" s="14">
        <v>0.03556712962962963</v>
      </c>
      <c r="C109" s="10" t="s">
        <v>217</v>
      </c>
      <c r="D109" s="12" t="s">
        <v>36</v>
      </c>
      <c r="E109" s="8" t="s">
        <v>30</v>
      </c>
      <c r="F109" s="13"/>
    </row>
    <row r="110">
      <c r="A110" s="12">
        <v>109.0</v>
      </c>
      <c r="B110" s="14">
        <v>0.035590277777777776</v>
      </c>
      <c r="C110" s="10" t="s">
        <v>218</v>
      </c>
      <c r="D110" s="12" t="s">
        <v>39</v>
      </c>
      <c r="E110" s="10"/>
      <c r="F110" s="10"/>
    </row>
    <row r="111">
      <c r="A111" s="12">
        <v>110.0</v>
      </c>
      <c r="B111" s="14">
        <v>0.03561342592592593</v>
      </c>
      <c r="C111" s="10" t="s">
        <v>220</v>
      </c>
      <c r="D111" s="12" t="s">
        <v>50</v>
      </c>
      <c r="E111" s="10"/>
      <c r="F111" s="10"/>
    </row>
    <row r="112">
      <c r="A112" s="12">
        <v>111.0</v>
      </c>
      <c r="B112" s="14">
        <v>0.03570601851851852</v>
      </c>
      <c r="C112" s="10" t="s">
        <v>222</v>
      </c>
      <c r="D112" s="12" t="s">
        <v>19</v>
      </c>
      <c r="E112" s="8" t="s">
        <v>112</v>
      </c>
      <c r="F112" s="13"/>
    </row>
    <row r="113">
      <c r="A113" s="12">
        <v>112.0</v>
      </c>
      <c r="B113" s="14">
        <v>0.03571759259259259</v>
      </c>
      <c r="C113" s="10" t="s">
        <v>224</v>
      </c>
      <c r="D113" s="12" t="s">
        <v>19</v>
      </c>
      <c r="E113" s="13"/>
      <c r="F113" s="13"/>
    </row>
    <row r="114">
      <c r="A114" s="12">
        <v>113.0</v>
      </c>
      <c r="B114" s="14">
        <v>0.035729166666666666</v>
      </c>
      <c r="C114" s="10" t="s">
        <v>225</v>
      </c>
      <c r="D114" s="12" t="s">
        <v>50</v>
      </c>
      <c r="E114" s="8" t="s">
        <v>112</v>
      </c>
      <c r="F114" s="13"/>
    </row>
    <row r="115">
      <c r="A115" s="12">
        <v>114.0</v>
      </c>
      <c r="B115" s="14">
        <v>0.03575231481481481</v>
      </c>
      <c r="C115" s="10" t="s">
        <v>228</v>
      </c>
      <c r="D115" s="12" t="s">
        <v>15</v>
      </c>
      <c r="E115" s="13"/>
      <c r="F115" s="13"/>
    </row>
    <row r="116">
      <c r="A116" s="12">
        <v>115.0</v>
      </c>
      <c r="B116" s="14">
        <v>0.03585648148148148</v>
      </c>
      <c r="C116" s="10" t="s">
        <v>229</v>
      </c>
      <c r="D116" s="12" t="s">
        <v>17</v>
      </c>
      <c r="E116" s="13"/>
      <c r="F116" s="13"/>
    </row>
    <row r="117">
      <c r="A117" s="12">
        <v>116.0</v>
      </c>
      <c r="B117" s="14">
        <v>0.03591435185185185</v>
      </c>
      <c r="C117" s="10" t="s">
        <v>231</v>
      </c>
      <c r="D117" s="12" t="s">
        <v>50</v>
      </c>
      <c r="E117" s="8" t="s">
        <v>102</v>
      </c>
      <c r="F117" s="13"/>
    </row>
    <row r="118">
      <c r="A118" s="12">
        <v>117.0</v>
      </c>
      <c r="B118" s="14">
        <v>0.035925925925925924</v>
      </c>
      <c r="C118" s="10" t="s">
        <v>232</v>
      </c>
      <c r="D118" s="12" t="s">
        <v>55</v>
      </c>
      <c r="E118" s="13"/>
      <c r="F118" s="13"/>
    </row>
    <row r="119">
      <c r="A119" s="12">
        <v>118.0</v>
      </c>
      <c r="B119" s="14">
        <v>0.03596064814814815</v>
      </c>
      <c r="C119" s="10" t="s">
        <v>234</v>
      </c>
      <c r="D119" s="12" t="s">
        <v>55</v>
      </c>
      <c r="E119" s="12" t="s">
        <v>33</v>
      </c>
      <c r="F119" s="10"/>
    </row>
    <row r="120">
      <c r="A120" s="12">
        <v>119.0</v>
      </c>
      <c r="B120" s="14">
        <v>0.03597222222222222</v>
      </c>
      <c r="C120" s="10" t="s">
        <v>236</v>
      </c>
      <c r="D120" s="12" t="s">
        <v>17</v>
      </c>
      <c r="E120" s="8" t="s">
        <v>102</v>
      </c>
      <c r="F120" s="13"/>
    </row>
    <row r="121">
      <c r="A121" s="12">
        <v>120.0</v>
      </c>
      <c r="B121" s="14">
        <v>0.036145833333333335</v>
      </c>
      <c r="C121" s="10" t="s">
        <v>237</v>
      </c>
      <c r="D121" s="12" t="s">
        <v>47</v>
      </c>
      <c r="E121" s="8" t="s">
        <v>30</v>
      </c>
      <c r="F121" s="13"/>
    </row>
    <row r="122">
      <c r="A122" s="12">
        <v>121.0</v>
      </c>
      <c r="B122" s="14">
        <v>0.03621527777777778</v>
      </c>
      <c r="C122" s="10" t="s">
        <v>239</v>
      </c>
      <c r="D122" s="12" t="s">
        <v>122</v>
      </c>
      <c r="E122" s="13"/>
      <c r="F122" s="13"/>
    </row>
    <row r="123">
      <c r="A123" s="12">
        <v>122.0</v>
      </c>
      <c r="B123" s="14">
        <v>0.03621527777777778</v>
      </c>
      <c r="C123" s="10" t="s">
        <v>240</v>
      </c>
      <c r="D123" s="12" t="s">
        <v>50</v>
      </c>
      <c r="E123" s="13"/>
      <c r="F123" s="13"/>
    </row>
    <row r="124">
      <c r="A124" s="12">
        <v>123.0</v>
      </c>
      <c r="B124" s="14">
        <v>0.03622685185185185</v>
      </c>
      <c r="C124" s="10" t="s">
        <v>242</v>
      </c>
      <c r="D124" s="12" t="s">
        <v>21</v>
      </c>
      <c r="E124" s="8" t="s">
        <v>33</v>
      </c>
      <c r="F124" s="13"/>
    </row>
    <row r="125">
      <c r="A125" s="12">
        <v>124.0</v>
      </c>
      <c r="B125" s="14">
        <v>0.03635416666666667</v>
      </c>
      <c r="C125" s="10" t="s">
        <v>244</v>
      </c>
      <c r="D125" s="12" t="s">
        <v>17</v>
      </c>
      <c r="E125" s="8" t="s">
        <v>112</v>
      </c>
      <c r="F125" s="13"/>
    </row>
    <row r="126">
      <c r="A126" s="12">
        <v>125.0</v>
      </c>
      <c r="B126" s="14">
        <v>0.03650462962962963</v>
      </c>
      <c r="C126" s="10" t="s">
        <v>245</v>
      </c>
      <c r="D126" s="12" t="s">
        <v>39</v>
      </c>
      <c r="E126" s="13"/>
      <c r="F126" s="13"/>
    </row>
    <row r="127">
      <c r="A127" s="12">
        <v>126.0</v>
      </c>
      <c r="B127" s="14">
        <v>0.036527777777777784</v>
      </c>
      <c r="C127" s="10" t="s">
        <v>247</v>
      </c>
      <c r="D127" s="12" t="s">
        <v>39</v>
      </c>
      <c r="E127" s="13"/>
      <c r="F127" s="13"/>
    </row>
    <row r="128">
      <c r="A128" s="12">
        <v>127.0</v>
      </c>
      <c r="B128" s="14">
        <v>0.03677083333333333</v>
      </c>
      <c r="C128" s="10" t="s">
        <v>249</v>
      </c>
      <c r="D128" s="12" t="s">
        <v>21</v>
      </c>
      <c r="E128" s="10"/>
      <c r="F128" s="10"/>
    </row>
    <row r="129">
      <c r="A129" s="12">
        <v>128.0</v>
      </c>
      <c r="B129" s="14">
        <v>0.03679398148148148</v>
      </c>
      <c r="C129" s="10" t="s">
        <v>250</v>
      </c>
      <c r="D129" s="12" t="s">
        <v>17</v>
      </c>
      <c r="E129" s="8" t="s">
        <v>30</v>
      </c>
      <c r="F129" s="13"/>
    </row>
    <row r="130">
      <c r="A130" s="12">
        <v>129.0</v>
      </c>
      <c r="B130" s="14">
        <v>0.03680555555555556</v>
      </c>
      <c r="C130" s="10" t="s">
        <v>252</v>
      </c>
      <c r="D130" s="12" t="s">
        <v>127</v>
      </c>
      <c r="E130" s="12" t="s">
        <v>112</v>
      </c>
      <c r="F130" s="10"/>
    </row>
    <row r="131">
      <c r="A131" s="12">
        <v>130.0</v>
      </c>
      <c r="B131" s="14">
        <v>0.036828703703703704</v>
      </c>
      <c r="C131" s="10" t="s">
        <v>258</v>
      </c>
      <c r="D131" s="12" t="s">
        <v>98</v>
      </c>
      <c r="E131" s="12" t="s">
        <v>112</v>
      </c>
      <c r="F131" s="10"/>
    </row>
    <row r="132">
      <c r="A132" s="12">
        <v>131.0</v>
      </c>
      <c r="B132" s="14">
        <v>0.03688657407407407</v>
      </c>
      <c r="C132" s="10" t="s">
        <v>260</v>
      </c>
      <c r="D132" s="12" t="s">
        <v>42</v>
      </c>
      <c r="E132" s="8" t="s">
        <v>33</v>
      </c>
      <c r="F132" s="8" t="s">
        <v>11</v>
      </c>
    </row>
    <row r="133">
      <c r="A133" s="12">
        <v>132.0</v>
      </c>
      <c r="B133" s="14">
        <v>0.03693287037037037</v>
      </c>
      <c r="C133" s="10" t="s">
        <v>262</v>
      </c>
      <c r="D133" s="12" t="s">
        <v>29</v>
      </c>
      <c r="E133" s="8" t="s">
        <v>30</v>
      </c>
      <c r="F133" s="13"/>
    </row>
    <row r="134">
      <c r="A134" s="12">
        <v>133.0</v>
      </c>
      <c r="B134" s="14">
        <v>0.036967592592592594</v>
      </c>
      <c r="C134" s="10" t="s">
        <v>264</v>
      </c>
      <c r="D134" s="12" t="s">
        <v>19</v>
      </c>
      <c r="E134" s="8" t="s">
        <v>30</v>
      </c>
      <c r="F134" s="13"/>
    </row>
    <row r="135">
      <c r="A135" s="12">
        <v>134.0</v>
      </c>
      <c r="B135" s="14">
        <v>0.03699074074074074</v>
      </c>
      <c r="C135" s="10" t="s">
        <v>266</v>
      </c>
      <c r="D135" s="12" t="s">
        <v>39</v>
      </c>
      <c r="E135" s="8" t="s">
        <v>33</v>
      </c>
      <c r="F135" s="13"/>
    </row>
    <row r="136">
      <c r="A136" s="12">
        <v>135.0</v>
      </c>
      <c r="B136" s="14">
        <v>0.03702546296296296</v>
      </c>
      <c r="C136" s="10" t="s">
        <v>268</v>
      </c>
      <c r="D136" s="12" t="s">
        <v>17</v>
      </c>
      <c r="E136" s="8" t="s">
        <v>33</v>
      </c>
      <c r="F136" s="13"/>
    </row>
    <row r="137">
      <c r="A137" s="12">
        <v>136.0</v>
      </c>
      <c r="B137" s="14">
        <v>0.037175925925925925</v>
      </c>
      <c r="C137" s="10" t="s">
        <v>270</v>
      </c>
      <c r="D137" s="12" t="s">
        <v>90</v>
      </c>
      <c r="E137" s="8" t="s">
        <v>112</v>
      </c>
      <c r="F137" s="13"/>
    </row>
    <row r="138">
      <c r="A138" s="12">
        <v>137.0</v>
      </c>
      <c r="B138" s="14">
        <v>0.037245370370370366</v>
      </c>
      <c r="C138" s="10" t="s">
        <v>271</v>
      </c>
      <c r="D138" s="12" t="s">
        <v>51</v>
      </c>
      <c r="E138" s="10"/>
      <c r="F138" s="10"/>
    </row>
    <row r="139">
      <c r="A139" s="12">
        <v>138.0</v>
      </c>
      <c r="B139" s="14">
        <v>0.03730324074074074</v>
      </c>
      <c r="C139" s="10" t="s">
        <v>273</v>
      </c>
      <c r="D139" s="8" t="s">
        <v>13</v>
      </c>
      <c r="E139" s="8" t="s">
        <v>33</v>
      </c>
      <c r="F139" s="13"/>
    </row>
    <row r="140">
      <c r="A140" s="12">
        <v>139.0</v>
      </c>
      <c r="B140" s="14">
        <v>0.037314814814814815</v>
      </c>
      <c r="C140" s="10" t="s">
        <v>274</v>
      </c>
      <c r="D140" s="12" t="s">
        <v>127</v>
      </c>
      <c r="E140" s="8" t="s">
        <v>30</v>
      </c>
      <c r="F140" s="13"/>
    </row>
    <row r="141">
      <c r="A141" s="12">
        <v>140.0</v>
      </c>
      <c r="B141" s="14">
        <v>0.03732638888888889</v>
      </c>
      <c r="C141" s="10" t="s">
        <v>276</v>
      </c>
      <c r="D141" s="12" t="s">
        <v>13</v>
      </c>
      <c r="E141" s="12" t="s">
        <v>30</v>
      </c>
      <c r="F141" s="10"/>
    </row>
    <row r="142">
      <c r="A142" s="12">
        <v>141.0</v>
      </c>
      <c r="B142" s="14">
        <v>0.03732638888888889</v>
      </c>
      <c r="C142" s="10" t="s">
        <v>277</v>
      </c>
      <c r="D142" s="12" t="s">
        <v>51</v>
      </c>
      <c r="E142" s="10"/>
      <c r="F142" s="10"/>
    </row>
    <row r="143">
      <c r="A143" s="12">
        <v>142.0</v>
      </c>
      <c r="B143" s="14">
        <v>0.03739583333333333</v>
      </c>
      <c r="C143" s="10" t="s">
        <v>279</v>
      </c>
      <c r="D143" s="12" t="s">
        <v>21</v>
      </c>
      <c r="E143" s="8" t="s">
        <v>108</v>
      </c>
      <c r="F143" s="13"/>
    </row>
    <row r="144">
      <c r="A144" s="12">
        <v>143.0</v>
      </c>
      <c r="B144" s="14">
        <v>0.037418981481481484</v>
      </c>
      <c r="C144" s="10" t="s">
        <v>280</v>
      </c>
      <c r="D144" s="12" t="s">
        <v>42</v>
      </c>
      <c r="E144" s="10"/>
      <c r="F144" s="10"/>
    </row>
    <row r="145">
      <c r="A145" s="12">
        <v>144.0</v>
      </c>
      <c r="B145" s="14">
        <v>0.03743055555555555</v>
      </c>
      <c r="C145" s="10" t="s">
        <v>282</v>
      </c>
      <c r="D145" s="8" t="s">
        <v>8</v>
      </c>
      <c r="E145" s="10"/>
      <c r="F145" s="10"/>
    </row>
    <row r="146">
      <c r="A146" s="12">
        <v>145.0</v>
      </c>
      <c r="B146" s="14">
        <v>0.03754629629629629</v>
      </c>
      <c r="C146" s="10" t="s">
        <v>284</v>
      </c>
      <c r="D146" s="8" t="s">
        <v>36</v>
      </c>
      <c r="E146" s="12" t="s">
        <v>102</v>
      </c>
      <c r="F146" s="10"/>
    </row>
    <row r="147">
      <c r="A147" s="12">
        <v>146.0</v>
      </c>
      <c r="B147" s="14">
        <v>0.03756944444444445</v>
      </c>
      <c r="C147" s="10" t="s">
        <v>285</v>
      </c>
      <c r="D147" s="12" t="s">
        <v>17</v>
      </c>
      <c r="E147" s="10"/>
      <c r="F147" s="10"/>
    </row>
    <row r="148">
      <c r="A148" s="12">
        <v>147.0</v>
      </c>
      <c r="B148" s="14">
        <v>0.03763888888888889</v>
      </c>
      <c r="C148" s="10" t="s">
        <v>287</v>
      </c>
      <c r="D148" s="12" t="s">
        <v>51</v>
      </c>
      <c r="E148" s="12" t="s">
        <v>102</v>
      </c>
      <c r="F148" s="10"/>
    </row>
    <row r="149">
      <c r="A149" s="12">
        <v>148.0</v>
      </c>
      <c r="B149" s="14">
        <v>0.03770833333333334</v>
      </c>
      <c r="C149" s="10" t="s">
        <v>288</v>
      </c>
      <c r="D149" s="12" t="s">
        <v>29</v>
      </c>
      <c r="E149" s="12" t="s">
        <v>30</v>
      </c>
      <c r="F149" s="10"/>
    </row>
    <row r="150">
      <c r="A150" s="12">
        <v>149.0</v>
      </c>
      <c r="B150" s="14">
        <v>0.03777777777777778</v>
      </c>
      <c r="C150" s="10" t="s">
        <v>290</v>
      </c>
      <c r="D150" s="12" t="s">
        <v>8</v>
      </c>
      <c r="E150" s="12" t="s">
        <v>161</v>
      </c>
      <c r="F150" s="10"/>
    </row>
    <row r="151">
      <c r="A151" s="12">
        <v>150.0</v>
      </c>
      <c r="B151" s="14">
        <v>0.03778935185185185</v>
      </c>
      <c r="C151" s="10" t="s">
        <v>292</v>
      </c>
      <c r="D151" s="12" t="s">
        <v>127</v>
      </c>
      <c r="E151" s="12" t="s">
        <v>30</v>
      </c>
      <c r="F151" s="10"/>
    </row>
    <row r="152">
      <c r="A152" s="12">
        <v>151.0</v>
      </c>
      <c r="B152" s="14">
        <v>0.037800925925925925</v>
      </c>
      <c r="C152" s="10" t="s">
        <v>293</v>
      </c>
      <c r="D152" s="12" t="s">
        <v>21</v>
      </c>
      <c r="E152" s="12" t="s">
        <v>33</v>
      </c>
      <c r="F152" s="10"/>
    </row>
    <row r="153">
      <c r="A153" s="12">
        <v>152.0</v>
      </c>
      <c r="B153" s="14">
        <v>0.0378125</v>
      </c>
      <c r="C153" s="10" t="s">
        <v>295</v>
      </c>
      <c r="D153" s="12" t="s">
        <v>39</v>
      </c>
      <c r="E153" s="8" t="s">
        <v>30</v>
      </c>
      <c r="F153" s="13"/>
    </row>
    <row r="154">
      <c r="A154" s="12">
        <v>153.0</v>
      </c>
      <c r="B154" s="14">
        <v>0.03782407407407407</v>
      </c>
      <c r="C154" s="10" t="s">
        <v>296</v>
      </c>
      <c r="D154" s="12" t="s">
        <v>50</v>
      </c>
      <c r="E154" s="10"/>
      <c r="F154" s="10"/>
    </row>
    <row r="155">
      <c r="A155" s="12">
        <v>154.0</v>
      </c>
      <c r="B155" s="14">
        <v>0.03789351851851852</v>
      </c>
      <c r="C155" s="10" t="s">
        <v>298</v>
      </c>
      <c r="D155" s="12" t="s">
        <v>127</v>
      </c>
      <c r="E155" s="8" t="s">
        <v>102</v>
      </c>
      <c r="F155" s="13"/>
    </row>
    <row r="156">
      <c r="A156" s="12">
        <v>155.0</v>
      </c>
      <c r="B156" s="14">
        <v>0.03792824074074074</v>
      </c>
      <c r="C156" s="10" t="s">
        <v>300</v>
      </c>
      <c r="D156" s="12" t="s">
        <v>39</v>
      </c>
      <c r="E156" s="13"/>
      <c r="F156" s="13"/>
    </row>
    <row r="157">
      <c r="A157" s="12">
        <v>156.0</v>
      </c>
      <c r="B157" s="14">
        <v>0.037939814814814815</v>
      </c>
      <c r="C157" s="10" t="s">
        <v>301</v>
      </c>
      <c r="D157" s="12" t="s">
        <v>9</v>
      </c>
      <c r="E157" s="8" t="s">
        <v>112</v>
      </c>
      <c r="F157" s="13"/>
    </row>
    <row r="158">
      <c r="A158" s="12">
        <v>157.0</v>
      </c>
      <c r="B158" s="14">
        <v>0.03795138888888889</v>
      </c>
      <c r="C158" s="10" t="s">
        <v>303</v>
      </c>
      <c r="D158" s="12" t="s">
        <v>9</v>
      </c>
      <c r="E158" s="8" t="s">
        <v>102</v>
      </c>
      <c r="F158" s="13"/>
    </row>
    <row r="159">
      <c r="A159" s="12">
        <v>158.0</v>
      </c>
      <c r="B159" s="14">
        <v>0.03799768518518518</v>
      </c>
      <c r="C159" s="10" t="s">
        <v>304</v>
      </c>
      <c r="D159" s="12" t="s">
        <v>29</v>
      </c>
      <c r="E159" s="13"/>
      <c r="F159" s="13"/>
    </row>
    <row r="160">
      <c r="A160" s="12">
        <v>159.0</v>
      </c>
      <c r="B160" s="14">
        <v>0.03806712962962963</v>
      </c>
      <c r="C160" s="10" t="s">
        <v>306</v>
      </c>
      <c r="D160" s="12" t="s">
        <v>42</v>
      </c>
      <c r="E160" s="8" t="s">
        <v>102</v>
      </c>
      <c r="F160" s="13"/>
    </row>
    <row r="161">
      <c r="A161" s="12">
        <v>160.0</v>
      </c>
      <c r="B161" s="14">
        <v>0.038182870370370374</v>
      </c>
      <c r="C161" s="10" t="s">
        <v>307</v>
      </c>
      <c r="D161" s="12" t="s">
        <v>55</v>
      </c>
      <c r="E161" s="8" t="s">
        <v>112</v>
      </c>
      <c r="F161" s="13"/>
    </row>
    <row r="162">
      <c r="A162" s="12">
        <v>161.0</v>
      </c>
      <c r="B162" s="14">
        <v>0.038217592592592595</v>
      </c>
      <c r="C162" s="10" t="s">
        <v>309</v>
      </c>
      <c r="D162" s="8" t="s">
        <v>24</v>
      </c>
      <c r="E162" s="8" t="s">
        <v>33</v>
      </c>
      <c r="F162" s="13"/>
    </row>
    <row r="163">
      <c r="A163" s="12">
        <v>162.0</v>
      </c>
      <c r="B163" s="14">
        <v>0.03841435185185185</v>
      </c>
      <c r="C163" s="10" t="s">
        <v>312</v>
      </c>
      <c r="D163" s="8" t="s">
        <v>98</v>
      </c>
      <c r="E163" s="12" t="s">
        <v>102</v>
      </c>
      <c r="F163" s="10"/>
    </row>
    <row r="164">
      <c r="A164" s="12">
        <v>163.0</v>
      </c>
      <c r="B164" s="14">
        <v>0.03854166666666667</v>
      </c>
      <c r="C164" s="10" t="s">
        <v>314</v>
      </c>
      <c r="D164" s="8" t="s">
        <v>50</v>
      </c>
      <c r="E164" s="8" t="s">
        <v>33</v>
      </c>
      <c r="F164" s="13"/>
    </row>
    <row r="165">
      <c r="A165" s="12">
        <v>164.0</v>
      </c>
      <c r="B165" s="14">
        <v>0.03858796296296296</v>
      </c>
      <c r="C165" s="10" t="s">
        <v>316</v>
      </c>
      <c r="D165" s="12" t="s">
        <v>50</v>
      </c>
      <c r="E165" s="13"/>
      <c r="F165" s="13"/>
    </row>
    <row r="166">
      <c r="A166" s="12">
        <v>165.0</v>
      </c>
      <c r="B166" s="14">
        <v>0.03861111111111112</v>
      </c>
      <c r="C166" s="10" t="s">
        <v>318</v>
      </c>
      <c r="D166" s="12" t="s">
        <v>42</v>
      </c>
      <c r="E166" s="10"/>
      <c r="F166" s="10"/>
    </row>
    <row r="167">
      <c r="A167" s="12">
        <v>166.0</v>
      </c>
      <c r="B167" s="14">
        <v>0.03865740740740741</v>
      </c>
      <c r="C167" s="10" t="s">
        <v>319</v>
      </c>
      <c r="D167" s="12" t="s">
        <v>17</v>
      </c>
      <c r="E167" s="12" t="s">
        <v>108</v>
      </c>
      <c r="F167" s="10"/>
    </row>
    <row r="168">
      <c r="A168" s="12">
        <v>167.0</v>
      </c>
      <c r="B168" s="14">
        <v>0.03876157407407407</v>
      </c>
      <c r="C168" s="10" t="s">
        <v>321</v>
      </c>
      <c r="D168" s="12" t="s">
        <v>188</v>
      </c>
      <c r="E168" s="8" t="s">
        <v>30</v>
      </c>
      <c r="F168" s="13"/>
    </row>
    <row r="169">
      <c r="A169" s="12">
        <v>168.0</v>
      </c>
      <c r="B169" s="14">
        <v>0.039050925925925926</v>
      </c>
      <c r="C169" s="10" t="s">
        <v>323</v>
      </c>
      <c r="D169" s="12" t="s">
        <v>36</v>
      </c>
      <c r="E169" s="12" t="s">
        <v>102</v>
      </c>
      <c r="F169" s="10"/>
    </row>
    <row r="170">
      <c r="A170" s="12">
        <v>169.0</v>
      </c>
      <c r="B170" s="14">
        <v>0.039143518518518515</v>
      </c>
      <c r="C170" s="10" t="s">
        <v>325</v>
      </c>
      <c r="D170" s="12" t="s">
        <v>8</v>
      </c>
      <c r="E170" s="12" t="s">
        <v>30</v>
      </c>
      <c r="F170" s="10"/>
    </row>
    <row r="171">
      <c r="A171" s="12">
        <v>170.0</v>
      </c>
      <c r="B171" s="14">
        <v>0.03918981481481481</v>
      </c>
      <c r="C171" s="10" t="s">
        <v>327</v>
      </c>
      <c r="D171" s="12" t="s">
        <v>15</v>
      </c>
      <c r="E171" s="8" t="s">
        <v>108</v>
      </c>
      <c r="F171" s="13"/>
    </row>
    <row r="172">
      <c r="A172" s="12">
        <v>171.0</v>
      </c>
      <c r="B172" s="14">
        <v>0.039560185185185184</v>
      </c>
      <c r="C172" s="10" t="s">
        <v>329</v>
      </c>
      <c r="D172" s="12" t="s">
        <v>13</v>
      </c>
      <c r="E172" s="13"/>
      <c r="F172" s="13"/>
    </row>
    <row r="173">
      <c r="A173" s="12">
        <v>172.0</v>
      </c>
      <c r="B173" s="14">
        <v>0.039664351851851846</v>
      </c>
      <c r="C173" s="10" t="s">
        <v>331</v>
      </c>
      <c r="D173" s="12" t="s">
        <v>17</v>
      </c>
      <c r="E173" s="12" t="s">
        <v>112</v>
      </c>
      <c r="F173" s="10"/>
    </row>
    <row r="174">
      <c r="A174" s="12">
        <v>173.0</v>
      </c>
      <c r="B174" s="14">
        <v>0.03998842592592592</v>
      </c>
      <c r="C174" s="10" t="s">
        <v>333</v>
      </c>
      <c r="D174" s="12" t="s">
        <v>50</v>
      </c>
      <c r="E174" s="13"/>
      <c r="F174" s="13"/>
    </row>
    <row r="175">
      <c r="A175" s="12">
        <v>174.0</v>
      </c>
      <c r="B175" s="14">
        <v>0.04</v>
      </c>
      <c r="C175" s="10" t="s">
        <v>335</v>
      </c>
      <c r="D175" s="8" t="s">
        <v>50</v>
      </c>
      <c r="E175" s="13"/>
      <c r="F175" s="13"/>
    </row>
    <row r="176">
      <c r="A176" s="12">
        <v>175.0</v>
      </c>
      <c r="B176" s="14">
        <v>0.040115740740740743</v>
      </c>
      <c r="C176" s="10" t="s">
        <v>337</v>
      </c>
      <c r="D176" s="8" t="s">
        <v>50</v>
      </c>
      <c r="E176" s="8" t="s">
        <v>30</v>
      </c>
      <c r="F176" s="13"/>
    </row>
    <row r="177">
      <c r="A177" s="12">
        <v>176.0</v>
      </c>
      <c r="B177" s="14">
        <v>0.04023148148148148</v>
      </c>
      <c r="C177" s="10" t="s">
        <v>339</v>
      </c>
      <c r="D177" s="12" t="s">
        <v>36</v>
      </c>
      <c r="E177" s="8" t="s">
        <v>33</v>
      </c>
      <c r="F177" s="13"/>
    </row>
    <row r="178">
      <c r="A178" s="12">
        <v>177.0</v>
      </c>
      <c r="B178" s="14">
        <v>0.04030092592592593</v>
      </c>
      <c r="C178" s="10" t="s">
        <v>341</v>
      </c>
      <c r="D178" s="12" t="s">
        <v>24</v>
      </c>
      <c r="E178" s="8" t="s">
        <v>102</v>
      </c>
      <c r="F178" s="13"/>
    </row>
    <row r="179">
      <c r="A179" s="12">
        <v>178.0</v>
      </c>
      <c r="B179" s="14">
        <v>0.04048611111111111</v>
      </c>
      <c r="C179" s="10" t="s">
        <v>343</v>
      </c>
      <c r="D179" s="12" t="s">
        <v>24</v>
      </c>
      <c r="E179" s="8" t="s">
        <v>33</v>
      </c>
      <c r="F179" s="13"/>
    </row>
    <row r="180">
      <c r="A180" s="12">
        <v>179.0</v>
      </c>
      <c r="B180" s="14">
        <v>0.04052083333333333</v>
      </c>
      <c r="C180" s="10" t="s">
        <v>345</v>
      </c>
      <c r="D180" s="12" t="s">
        <v>55</v>
      </c>
      <c r="E180" s="13"/>
      <c r="F180" s="13"/>
    </row>
    <row r="181">
      <c r="A181" s="12">
        <v>180.0</v>
      </c>
      <c r="B181" s="14">
        <v>0.040543981481481486</v>
      </c>
      <c r="C181" s="10" t="s">
        <v>347</v>
      </c>
      <c r="D181" s="12" t="s">
        <v>98</v>
      </c>
      <c r="E181" s="12" t="s">
        <v>30</v>
      </c>
      <c r="F181" s="10"/>
    </row>
    <row r="182">
      <c r="A182" s="12">
        <v>181.0</v>
      </c>
      <c r="B182" s="14">
        <v>0.04055555555555555</v>
      </c>
      <c r="C182" s="10" t="s">
        <v>349</v>
      </c>
      <c r="D182" s="12" t="s">
        <v>188</v>
      </c>
      <c r="E182" s="12" t="s">
        <v>30</v>
      </c>
      <c r="F182" s="10"/>
    </row>
    <row r="183">
      <c r="A183" s="12">
        <v>182.0</v>
      </c>
      <c r="B183" s="14">
        <v>0.04056712962962963</v>
      </c>
      <c r="C183" s="10" t="s">
        <v>350</v>
      </c>
      <c r="D183" s="12" t="s">
        <v>188</v>
      </c>
      <c r="E183" s="13"/>
      <c r="F183" s="13"/>
    </row>
    <row r="184">
      <c r="A184" s="12">
        <v>183.0</v>
      </c>
      <c r="B184" s="14">
        <v>0.04069444444444445</v>
      </c>
      <c r="C184" s="10" t="s">
        <v>352</v>
      </c>
      <c r="D184" s="12" t="s">
        <v>13</v>
      </c>
      <c r="E184" s="8" t="s">
        <v>30</v>
      </c>
      <c r="F184" s="13"/>
    </row>
    <row r="185">
      <c r="A185" s="12">
        <v>184.0</v>
      </c>
      <c r="B185" s="14">
        <v>0.040740740740740744</v>
      </c>
      <c r="C185" s="10" t="s">
        <v>354</v>
      </c>
      <c r="D185" s="12" t="s">
        <v>127</v>
      </c>
      <c r="E185" s="8" t="s">
        <v>356</v>
      </c>
      <c r="F185" s="13"/>
    </row>
    <row r="186">
      <c r="A186" s="12">
        <v>185.0</v>
      </c>
      <c r="B186" s="14">
        <v>0.04078703703703704</v>
      </c>
      <c r="C186" s="10" t="s">
        <v>357</v>
      </c>
      <c r="D186" s="8" t="s">
        <v>98</v>
      </c>
      <c r="E186" s="8" t="s">
        <v>108</v>
      </c>
      <c r="F186" s="13"/>
    </row>
    <row r="187">
      <c r="A187" s="12">
        <v>186.0</v>
      </c>
      <c r="B187" s="14">
        <v>0.04096064814814815</v>
      </c>
      <c r="C187" s="10" t="s">
        <v>359</v>
      </c>
      <c r="D187" s="12" t="s">
        <v>57</v>
      </c>
      <c r="E187" s="8" t="s">
        <v>102</v>
      </c>
      <c r="F187" s="13"/>
    </row>
    <row r="188">
      <c r="A188" s="12">
        <v>187.0</v>
      </c>
      <c r="B188" s="14">
        <v>0.041018518518518524</v>
      </c>
      <c r="C188" s="10" t="s">
        <v>361</v>
      </c>
      <c r="D188" s="12" t="s">
        <v>55</v>
      </c>
      <c r="E188" s="8" t="s">
        <v>30</v>
      </c>
      <c r="F188" s="13"/>
    </row>
    <row r="189">
      <c r="A189" s="12">
        <v>188.0</v>
      </c>
      <c r="B189" s="14">
        <v>0.04112268518518518</v>
      </c>
      <c r="C189" s="10" t="s">
        <v>363</v>
      </c>
      <c r="D189" s="12" t="s">
        <v>29</v>
      </c>
      <c r="E189" s="8" t="s">
        <v>112</v>
      </c>
      <c r="F189" s="13"/>
    </row>
    <row r="190">
      <c r="A190" s="12">
        <v>189.0</v>
      </c>
      <c r="B190" s="14">
        <v>0.04113425925925926</v>
      </c>
      <c r="C190" s="10" t="s">
        <v>365</v>
      </c>
      <c r="D190" s="12" t="s">
        <v>8</v>
      </c>
      <c r="E190" s="13"/>
      <c r="F190" s="13"/>
    </row>
    <row r="191">
      <c r="A191" s="12">
        <v>190.0</v>
      </c>
      <c r="B191" s="14">
        <v>0.04122685185185185</v>
      </c>
      <c r="C191" s="10" t="s">
        <v>367</v>
      </c>
      <c r="D191" s="12" t="s">
        <v>368</v>
      </c>
      <c r="E191" s="8" t="s">
        <v>102</v>
      </c>
      <c r="F191" s="13"/>
    </row>
    <row r="192">
      <c r="A192" s="12">
        <v>191.0</v>
      </c>
      <c r="B192" s="14">
        <v>0.04122685185185185</v>
      </c>
      <c r="C192" s="10" t="s">
        <v>370</v>
      </c>
      <c r="D192" s="12" t="s">
        <v>368</v>
      </c>
      <c r="E192" s="8" t="s">
        <v>33</v>
      </c>
      <c r="F192" s="13"/>
    </row>
    <row r="193">
      <c r="A193" s="12">
        <v>192.0</v>
      </c>
      <c r="B193" s="14">
        <v>0.04131944444444444</v>
      </c>
      <c r="C193" s="10" t="s">
        <v>371</v>
      </c>
      <c r="D193" s="12" t="s">
        <v>42</v>
      </c>
      <c r="E193" s="12" t="s">
        <v>33</v>
      </c>
      <c r="F193" s="10"/>
    </row>
    <row r="194">
      <c r="A194" s="12">
        <v>193.0</v>
      </c>
      <c r="B194" s="14">
        <v>0.04133101851851852</v>
      </c>
      <c r="C194" s="10" t="s">
        <v>373</v>
      </c>
      <c r="D194" s="12" t="s">
        <v>42</v>
      </c>
      <c r="E194" s="8" t="s">
        <v>33</v>
      </c>
      <c r="F194" s="13"/>
    </row>
    <row r="195">
      <c r="A195" s="12">
        <v>194.0</v>
      </c>
      <c r="B195" s="14">
        <v>0.04136574074074074</v>
      </c>
      <c r="C195" s="10" t="s">
        <v>375</v>
      </c>
      <c r="D195" s="12" t="s">
        <v>42</v>
      </c>
      <c r="E195" s="13"/>
      <c r="F195" s="13"/>
    </row>
    <row r="196">
      <c r="A196" s="12">
        <v>195.0</v>
      </c>
      <c r="B196" s="14">
        <v>0.04145833333333333</v>
      </c>
      <c r="C196" s="10" t="s">
        <v>377</v>
      </c>
      <c r="D196" s="12" t="s">
        <v>13</v>
      </c>
      <c r="E196" s="8" t="s">
        <v>30</v>
      </c>
      <c r="F196" s="13"/>
    </row>
    <row r="197">
      <c r="A197" s="12">
        <v>196.0</v>
      </c>
      <c r="B197" s="14">
        <v>0.041562499999999995</v>
      </c>
      <c r="C197" s="10" t="s">
        <v>378</v>
      </c>
      <c r="D197" s="12" t="s">
        <v>24</v>
      </c>
      <c r="E197" s="12" t="s">
        <v>112</v>
      </c>
      <c r="F197" s="10"/>
    </row>
    <row r="198">
      <c r="A198" s="12">
        <v>197.0</v>
      </c>
      <c r="B198" s="14">
        <v>0.04158564814814815</v>
      </c>
      <c r="C198" s="10" t="s">
        <v>380</v>
      </c>
      <c r="D198" s="12" t="s">
        <v>24</v>
      </c>
      <c r="E198" s="8" t="s">
        <v>33</v>
      </c>
      <c r="F198" s="13"/>
    </row>
    <row r="199">
      <c r="A199" s="12">
        <v>198.0</v>
      </c>
      <c r="B199" s="14">
        <v>0.041712962962962966</v>
      </c>
      <c r="C199" s="10" t="s">
        <v>382</v>
      </c>
      <c r="D199" s="12" t="s">
        <v>24</v>
      </c>
      <c r="E199" s="8" t="s">
        <v>112</v>
      </c>
      <c r="F199" s="13"/>
    </row>
    <row r="200">
      <c r="A200" s="12">
        <v>199.0</v>
      </c>
      <c r="B200" s="14">
        <v>0.04172453703703704</v>
      </c>
      <c r="C200" s="10" t="s">
        <v>384</v>
      </c>
      <c r="D200" s="12" t="s">
        <v>122</v>
      </c>
      <c r="E200" s="8" t="s">
        <v>102</v>
      </c>
      <c r="F200" s="13"/>
    </row>
    <row r="201">
      <c r="A201" s="12">
        <v>200.0</v>
      </c>
      <c r="B201" s="14">
        <v>0.04181712962962963</v>
      </c>
      <c r="C201" s="10" t="s">
        <v>386</v>
      </c>
      <c r="D201" s="12" t="s">
        <v>24</v>
      </c>
      <c r="E201" s="13"/>
      <c r="F201" s="8" t="s">
        <v>11</v>
      </c>
    </row>
    <row r="202">
      <c r="A202" s="12">
        <v>201.0</v>
      </c>
      <c r="B202" s="14">
        <v>0.041875</v>
      </c>
      <c r="C202" s="10" t="s">
        <v>388</v>
      </c>
      <c r="D202" s="12" t="s">
        <v>57</v>
      </c>
      <c r="E202" s="13"/>
      <c r="F202" s="13"/>
    </row>
    <row r="203">
      <c r="A203" s="12">
        <v>202.0</v>
      </c>
      <c r="B203" s="14">
        <v>0.042083333333333334</v>
      </c>
      <c r="C203" s="10" t="s">
        <v>390</v>
      </c>
      <c r="D203" s="12" t="s">
        <v>98</v>
      </c>
      <c r="E203" s="8" t="s">
        <v>112</v>
      </c>
      <c r="F203" s="13"/>
    </row>
    <row r="204">
      <c r="A204" s="12">
        <v>203.0</v>
      </c>
      <c r="B204" s="14">
        <v>0.04209490740740741</v>
      </c>
      <c r="C204" s="10" t="s">
        <v>392</v>
      </c>
      <c r="D204" s="12" t="s">
        <v>55</v>
      </c>
      <c r="E204" s="8" t="s">
        <v>30</v>
      </c>
      <c r="F204" s="13"/>
    </row>
    <row r="205">
      <c r="A205" s="12">
        <v>204.0</v>
      </c>
      <c r="B205" s="14">
        <v>0.042337962962962966</v>
      </c>
      <c r="C205" s="10" t="s">
        <v>394</v>
      </c>
      <c r="D205" s="12" t="s">
        <v>50</v>
      </c>
      <c r="E205" s="8" t="s">
        <v>108</v>
      </c>
      <c r="F205" s="13"/>
    </row>
    <row r="206">
      <c r="A206" s="12">
        <v>205.0</v>
      </c>
      <c r="B206" s="14">
        <v>0.04238425925925926</v>
      </c>
      <c r="C206" s="10" t="s">
        <v>396</v>
      </c>
      <c r="D206" s="12" t="s">
        <v>8</v>
      </c>
      <c r="E206" s="8" t="s">
        <v>30</v>
      </c>
      <c r="F206" s="13"/>
    </row>
    <row r="207">
      <c r="A207" s="12">
        <v>206.0</v>
      </c>
      <c r="B207" s="14">
        <v>0.04254629629629629</v>
      </c>
      <c r="C207" s="10" t="s">
        <v>398</v>
      </c>
      <c r="D207" s="12" t="s">
        <v>15</v>
      </c>
      <c r="E207" s="13"/>
      <c r="F207" s="13"/>
    </row>
    <row r="208">
      <c r="A208" s="12">
        <v>207.0</v>
      </c>
      <c r="B208" s="14">
        <v>0.042881944444444445</v>
      </c>
      <c r="C208" s="10" t="s">
        <v>400</v>
      </c>
      <c r="D208" s="12" t="s">
        <v>17</v>
      </c>
      <c r="E208" s="13"/>
      <c r="F208" s="13"/>
    </row>
    <row r="209">
      <c r="A209" s="12">
        <v>208.0</v>
      </c>
      <c r="B209" s="14">
        <v>0.0431712962962963</v>
      </c>
      <c r="C209" s="10" t="s">
        <v>401</v>
      </c>
      <c r="D209" s="12" t="s">
        <v>17</v>
      </c>
      <c r="E209" s="13"/>
      <c r="F209" s="13"/>
    </row>
    <row r="210">
      <c r="A210" s="12">
        <v>209.0</v>
      </c>
      <c r="B210" s="14">
        <v>0.04341435185185185</v>
      </c>
      <c r="C210" s="10" t="s">
        <v>403</v>
      </c>
      <c r="D210" s="12" t="s">
        <v>50</v>
      </c>
      <c r="E210" s="8" t="s">
        <v>112</v>
      </c>
      <c r="F210" s="13"/>
    </row>
    <row r="211">
      <c r="A211" s="12">
        <v>210.0</v>
      </c>
      <c r="B211" s="14">
        <v>0.04355324074074074</v>
      </c>
      <c r="C211" s="10" t="s">
        <v>405</v>
      </c>
      <c r="D211" s="12" t="s">
        <v>368</v>
      </c>
      <c r="E211" s="12" t="s">
        <v>30</v>
      </c>
      <c r="F211" s="10"/>
    </row>
    <row r="212">
      <c r="A212" s="12">
        <v>211.0</v>
      </c>
      <c r="B212" s="14">
        <v>0.043854166666666666</v>
      </c>
      <c r="C212" s="10" t="s">
        <v>407</v>
      </c>
      <c r="D212" s="12" t="s">
        <v>50</v>
      </c>
      <c r="E212" s="12" t="s">
        <v>30</v>
      </c>
      <c r="F212" s="10"/>
    </row>
    <row r="213">
      <c r="A213" s="12">
        <v>212.0</v>
      </c>
      <c r="B213" s="14">
        <v>0.04414351851851852</v>
      </c>
      <c r="C213" s="10" t="s">
        <v>409</v>
      </c>
      <c r="D213" s="12" t="s">
        <v>24</v>
      </c>
      <c r="E213" s="8" t="s">
        <v>112</v>
      </c>
      <c r="F213" s="13"/>
    </row>
    <row r="214">
      <c r="A214" s="12">
        <v>213.0</v>
      </c>
      <c r="B214" s="14">
        <v>0.04420138888888889</v>
      </c>
      <c r="C214" s="10" t="s">
        <v>411</v>
      </c>
      <c r="D214" s="12" t="s">
        <v>98</v>
      </c>
      <c r="E214" s="8" t="s">
        <v>33</v>
      </c>
      <c r="F214" s="13"/>
    </row>
    <row r="215">
      <c r="A215" s="12">
        <v>214.0</v>
      </c>
      <c r="B215" s="14">
        <v>0.04421296296296296</v>
      </c>
      <c r="C215" s="10" t="s">
        <v>415</v>
      </c>
      <c r="D215" s="12" t="s">
        <v>15</v>
      </c>
      <c r="E215" s="8" t="s">
        <v>30</v>
      </c>
      <c r="F215" s="13"/>
    </row>
    <row r="216">
      <c r="A216" s="12">
        <v>215.0</v>
      </c>
      <c r="B216" s="14">
        <v>0.044224537037037034</v>
      </c>
      <c r="C216" s="10" t="s">
        <v>417</v>
      </c>
      <c r="D216" s="12" t="s">
        <v>21</v>
      </c>
      <c r="E216" s="10"/>
      <c r="F216" s="10"/>
    </row>
    <row r="217">
      <c r="A217" s="12">
        <v>216.0</v>
      </c>
      <c r="B217" s="14">
        <v>0.044224537037037034</v>
      </c>
      <c r="C217" s="10" t="s">
        <v>418</v>
      </c>
      <c r="D217" s="12" t="s">
        <v>21</v>
      </c>
      <c r="E217" s="12" t="s">
        <v>33</v>
      </c>
      <c r="F217" s="10"/>
    </row>
    <row r="218">
      <c r="A218" s="12">
        <v>217.0</v>
      </c>
      <c r="B218" s="14">
        <v>0.044502314814814814</v>
      </c>
      <c r="C218" s="10" t="s">
        <v>420</v>
      </c>
      <c r="D218" s="12" t="s">
        <v>50</v>
      </c>
      <c r="E218" s="8" t="s">
        <v>108</v>
      </c>
      <c r="F218" s="13"/>
    </row>
    <row r="219">
      <c r="A219" s="12">
        <v>218.0</v>
      </c>
      <c r="B219" s="14">
        <v>0.044537037037037035</v>
      </c>
      <c r="C219" s="10" t="s">
        <v>421</v>
      </c>
      <c r="D219" s="12" t="s">
        <v>51</v>
      </c>
      <c r="E219" s="10"/>
      <c r="F219" s="10"/>
    </row>
    <row r="220">
      <c r="A220" s="12">
        <v>219.0</v>
      </c>
      <c r="B220" s="14">
        <v>0.044537037037037035</v>
      </c>
      <c r="C220" s="10" t="s">
        <v>423</v>
      </c>
      <c r="D220" s="12" t="s">
        <v>51</v>
      </c>
      <c r="E220" s="13"/>
      <c r="F220" s="13"/>
    </row>
    <row r="221">
      <c r="A221" s="12">
        <v>220.0</v>
      </c>
      <c r="B221" s="14">
        <v>0.04520833333333333</v>
      </c>
      <c r="C221" s="10" t="s">
        <v>426</v>
      </c>
      <c r="D221" s="12" t="s">
        <v>42</v>
      </c>
      <c r="E221" s="8" t="s">
        <v>33</v>
      </c>
      <c r="F221" s="13"/>
    </row>
    <row r="222">
      <c r="A222" s="12">
        <v>221.0</v>
      </c>
      <c r="B222" s="14">
        <v>0.04577546296296296</v>
      </c>
      <c r="C222" s="10" t="s">
        <v>427</v>
      </c>
      <c r="D222" s="12" t="s">
        <v>149</v>
      </c>
      <c r="E222" s="12" t="s">
        <v>356</v>
      </c>
      <c r="F222" s="10"/>
    </row>
    <row r="223">
      <c r="A223" s="12">
        <v>222.0</v>
      </c>
      <c r="B223" s="14">
        <v>0.046273148148148154</v>
      </c>
      <c r="C223" s="10" t="s">
        <v>429</v>
      </c>
      <c r="D223" s="12" t="s">
        <v>98</v>
      </c>
      <c r="E223" s="8" t="s">
        <v>33</v>
      </c>
      <c r="F223" s="13"/>
    </row>
    <row r="224">
      <c r="A224" s="12">
        <v>223.0</v>
      </c>
      <c r="B224" s="14">
        <v>0.04638888888888889</v>
      </c>
      <c r="C224" s="10" t="s">
        <v>432</v>
      </c>
      <c r="D224" s="12" t="s">
        <v>98</v>
      </c>
      <c r="E224" s="12" t="s">
        <v>33</v>
      </c>
      <c r="F224" s="10"/>
    </row>
    <row r="225">
      <c r="A225" s="12">
        <v>224.0</v>
      </c>
      <c r="B225" s="14">
        <v>0.04791666666666667</v>
      </c>
      <c r="C225" s="10" t="s">
        <v>433</v>
      </c>
      <c r="D225" s="12" t="s">
        <v>50</v>
      </c>
      <c r="E225" s="12" t="s">
        <v>30</v>
      </c>
      <c r="F225" s="10"/>
    </row>
    <row r="226">
      <c r="A226" s="12">
        <v>225.0</v>
      </c>
      <c r="B226" s="14">
        <v>0.048587962962962965</v>
      </c>
      <c r="C226" s="10" t="s">
        <v>435</v>
      </c>
      <c r="D226" s="12" t="s">
        <v>188</v>
      </c>
      <c r="E226" s="12" t="s">
        <v>108</v>
      </c>
      <c r="F226" s="10"/>
    </row>
    <row r="227">
      <c r="A227" s="12">
        <v>226.0</v>
      </c>
      <c r="B227" s="14">
        <v>0.04893518518518518</v>
      </c>
      <c r="C227" s="10" t="s">
        <v>437</v>
      </c>
      <c r="D227" s="12" t="s">
        <v>8</v>
      </c>
      <c r="E227" s="12" t="s">
        <v>112</v>
      </c>
      <c r="F227" s="10"/>
    </row>
    <row r="228">
      <c r="A228" s="12">
        <v>227.0</v>
      </c>
      <c r="B228" s="14">
        <v>0.04918981481481481</v>
      </c>
      <c r="C228" s="10" t="s">
        <v>440</v>
      </c>
      <c r="D228" s="12" t="s">
        <v>15</v>
      </c>
      <c r="E228" s="12" t="s">
        <v>30</v>
      </c>
      <c r="F228" s="10"/>
    </row>
    <row r="229">
      <c r="A229" s="12">
        <v>228.0</v>
      </c>
      <c r="B229" s="14">
        <v>0.04966435185185185</v>
      </c>
      <c r="C229" s="10" t="s">
        <v>442</v>
      </c>
      <c r="D229" s="12" t="s">
        <v>115</v>
      </c>
      <c r="E229" s="12" t="s">
        <v>108</v>
      </c>
      <c r="F229" s="10"/>
    </row>
    <row r="230">
      <c r="A230" s="12"/>
      <c r="B230" s="14"/>
      <c r="C230" s="12"/>
      <c r="D230" s="12"/>
      <c r="E230" s="10"/>
      <c r="F230" s="10"/>
    </row>
    <row r="231">
      <c r="A231" s="12"/>
      <c r="B231" s="14"/>
      <c r="C231" s="12"/>
      <c r="D231" s="12"/>
      <c r="E231" s="10"/>
      <c r="F231" s="10"/>
    </row>
    <row r="232">
      <c r="A232" s="12"/>
      <c r="B232" s="14"/>
      <c r="C232" s="12"/>
      <c r="D232" s="12"/>
      <c r="E232" s="10"/>
      <c r="F232" s="10"/>
    </row>
    <row r="233">
      <c r="A233" s="12"/>
      <c r="B233" s="14"/>
      <c r="C233" s="12"/>
      <c r="D233" s="12"/>
      <c r="E233" s="10"/>
      <c r="F233" s="10"/>
    </row>
    <row r="234">
      <c r="A234" s="12"/>
      <c r="B234" s="14"/>
      <c r="C234" s="12"/>
      <c r="D234" s="12"/>
      <c r="E234" s="10"/>
      <c r="F234" s="10"/>
    </row>
    <row r="235">
      <c r="A235" s="12"/>
      <c r="B235" s="14"/>
      <c r="C235" s="12"/>
      <c r="D235" s="12"/>
      <c r="E235" s="10"/>
      <c r="F235" s="10"/>
    </row>
    <row r="236">
      <c r="A236" s="12"/>
      <c r="B236" s="14"/>
      <c r="C236" s="12"/>
      <c r="D236" s="12"/>
      <c r="E236" s="10"/>
      <c r="F236" s="10"/>
    </row>
    <row r="237">
      <c r="A237" s="12"/>
      <c r="B237" s="14"/>
      <c r="C237" s="12"/>
      <c r="D237" s="12"/>
      <c r="E237" s="10"/>
      <c r="F237" s="10"/>
    </row>
    <row r="238">
      <c r="A238" s="12"/>
      <c r="B238" s="14"/>
      <c r="C238" s="12"/>
      <c r="D238" s="12"/>
      <c r="E238" s="10"/>
      <c r="F238" s="10"/>
    </row>
    <row r="239">
      <c r="A239" s="12"/>
      <c r="B239" s="14"/>
      <c r="C239" s="12"/>
      <c r="D239" s="12"/>
      <c r="E239" s="10"/>
      <c r="F239" s="10"/>
    </row>
    <row r="240">
      <c r="A240" s="12"/>
      <c r="B240" s="14"/>
      <c r="C240" s="12"/>
      <c r="D240" s="12"/>
      <c r="E240" s="10"/>
      <c r="F240" s="10"/>
    </row>
    <row r="241">
      <c r="A241" s="12"/>
      <c r="B241" s="14"/>
      <c r="C241" s="12"/>
      <c r="D241" s="12"/>
      <c r="E241" s="10"/>
      <c r="F241" s="10"/>
    </row>
    <row r="242">
      <c r="A242" s="12"/>
      <c r="B242" s="14"/>
      <c r="C242" s="12"/>
      <c r="D242" s="12"/>
      <c r="E242" s="10"/>
      <c r="F242" s="10"/>
    </row>
    <row r="243">
      <c r="A243" s="12"/>
      <c r="B243" s="14"/>
      <c r="C243" s="12"/>
      <c r="D243" s="12"/>
      <c r="E243" s="10"/>
      <c r="F243" s="10"/>
    </row>
    <row r="244">
      <c r="A244" s="12"/>
      <c r="B244" s="14"/>
      <c r="C244" s="12"/>
      <c r="D244" s="12"/>
      <c r="E244" s="10"/>
      <c r="F244" s="10"/>
    </row>
    <row r="245">
      <c r="A245" s="12"/>
      <c r="B245" s="14"/>
      <c r="C245" s="12"/>
      <c r="D245" s="12"/>
      <c r="E245" s="10"/>
      <c r="F245" s="10"/>
    </row>
    <row r="246">
      <c r="A246" s="12"/>
      <c r="B246" s="14"/>
      <c r="C246" s="12"/>
      <c r="D246" s="12"/>
      <c r="E246" s="10"/>
      <c r="F246" s="10"/>
    </row>
    <row r="247">
      <c r="A247" s="12"/>
      <c r="B247" s="14"/>
      <c r="C247" s="12"/>
      <c r="D247" s="12"/>
      <c r="E247" s="10"/>
      <c r="F247" s="10"/>
    </row>
    <row r="248">
      <c r="A248" s="12"/>
      <c r="B248" s="14"/>
      <c r="C248" s="12"/>
      <c r="D248" s="12"/>
      <c r="E248" s="10"/>
      <c r="F248" s="10"/>
    </row>
    <row r="249">
      <c r="A249" s="12"/>
      <c r="B249" s="14"/>
      <c r="C249" s="12"/>
      <c r="D249" s="12"/>
      <c r="E249" s="10"/>
      <c r="F249" s="10"/>
    </row>
    <row r="250">
      <c r="A250" s="12"/>
      <c r="B250" s="14"/>
      <c r="C250" s="12"/>
      <c r="D250" s="12"/>
      <c r="E250" s="10"/>
      <c r="F250" s="10"/>
    </row>
    <row r="251">
      <c r="A251" s="12"/>
      <c r="B251" s="14"/>
      <c r="C251" s="12"/>
      <c r="D251" s="12"/>
      <c r="E251" s="10"/>
      <c r="F251" s="10"/>
    </row>
    <row r="252">
      <c r="A252" s="12"/>
      <c r="B252" s="14"/>
      <c r="C252" s="12"/>
      <c r="D252" s="12"/>
      <c r="E252" s="10"/>
      <c r="F252" s="10"/>
    </row>
    <row r="253">
      <c r="A253" s="12"/>
      <c r="B253" s="14"/>
      <c r="C253" s="12"/>
      <c r="D253" s="12"/>
      <c r="E253" s="10"/>
      <c r="F253" s="10"/>
    </row>
    <row r="254">
      <c r="A254" s="12"/>
      <c r="B254" s="14"/>
      <c r="C254" s="12"/>
      <c r="D254" s="12"/>
      <c r="E254" s="10"/>
      <c r="F254" s="10"/>
    </row>
    <row r="255">
      <c r="A255" s="12"/>
      <c r="B255" s="14"/>
      <c r="C255" s="12"/>
      <c r="D255" s="12"/>
      <c r="E255" s="10"/>
      <c r="F255" s="10"/>
    </row>
    <row r="256">
      <c r="A256" s="12"/>
      <c r="B256" s="14"/>
      <c r="C256" s="12"/>
      <c r="D256" s="12"/>
      <c r="E256" s="10"/>
      <c r="F256" s="10"/>
    </row>
    <row r="257">
      <c r="A257" s="12"/>
      <c r="B257" s="14"/>
      <c r="C257" s="12"/>
      <c r="D257" s="12"/>
      <c r="E257" s="10"/>
      <c r="F257" s="10"/>
    </row>
    <row r="258">
      <c r="A258" s="12"/>
      <c r="B258" s="14"/>
      <c r="C258" s="12"/>
      <c r="D258" s="12"/>
      <c r="E258" s="10"/>
      <c r="F258" s="10"/>
    </row>
    <row r="259">
      <c r="A259" s="12"/>
      <c r="B259" s="14"/>
      <c r="C259" s="12"/>
      <c r="D259" s="12"/>
      <c r="E259" s="10"/>
      <c r="F259" s="10"/>
    </row>
    <row r="260">
      <c r="A260" s="12"/>
      <c r="B260" s="14"/>
      <c r="C260" s="12"/>
      <c r="D260" s="12"/>
      <c r="E260" s="10"/>
      <c r="F260" s="10"/>
    </row>
    <row r="261">
      <c r="A261" s="12"/>
      <c r="B261" s="14"/>
      <c r="C261" s="12"/>
      <c r="D261" s="12"/>
      <c r="E261" s="10"/>
      <c r="F261" s="10"/>
    </row>
    <row r="262">
      <c r="A262" s="12"/>
      <c r="B262" s="14"/>
      <c r="C262" s="12"/>
      <c r="D262" s="12"/>
      <c r="E262" s="10"/>
      <c r="F262" s="10"/>
    </row>
    <row r="263">
      <c r="A263" s="12"/>
      <c r="B263" s="14"/>
      <c r="C263" s="12"/>
      <c r="D263" s="12"/>
      <c r="E263" s="10"/>
      <c r="F263" s="10"/>
    </row>
    <row r="264">
      <c r="A264" s="12"/>
      <c r="B264" s="14"/>
      <c r="C264" s="12"/>
      <c r="D264" s="12"/>
      <c r="E264" s="10"/>
      <c r="F264" s="10"/>
    </row>
    <row r="265">
      <c r="A265" s="12"/>
      <c r="B265" s="14"/>
      <c r="C265" s="12"/>
      <c r="D265" s="12"/>
      <c r="E265" s="10"/>
      <c r="F265" s="10"/>
    </row>
    <row r="266">
      <c r="A266" s="12"/>
      <c r="B266" s="14"/>
      <c r="C266" s="12"/>
      <c r="D266" s="12"/>
      <c r="E266" s="10"/>
      <c r="F266" s="10"/>
    </row>
    <row r="267">
      <c r="A267" s="12"/>
      <c r="B267" s="14"/>
      <c r="C267" s="12"/>
      <c r="D267" s="12"/>
      <c r="E267" s="10"/>
      <c r="F267" s="10"/>
    </row>
    <row r="268">
      <c r="A268" s="12"/>
      <c r="B268" s="14"/>
      <c r="C268" s="12"/>
      <c r="D268" s="12"/>
      <c r="E268" s="10"/>
      <c r="F268" s="10"/>
    </row>
    <row r="269">
      <c r="A269" s="12"/>
      <c r="B269" s="14"/>
      <c r="C269" s="12"/>
      <c r="D269" s="12"/>
      <c r="E269" s="10"/>
      <c r="F269" s="10"/>
    </row>
    <row r="270">
      <c r="A270" s="12"/>
      <c r="B270" s="14"/>
      <c r="C270" s="12"/>
      <c r="D270" s="12"/>
      <c r="E270" s="10"/>
      <c r="F270" s="10"/>
    </row>
    <row r="271">
      <c r="A271" s="12"/>
      <c r="B271" s="14"/>
      <c r="C271" s="12"/>
      <c r="D271" s="12"/>
      <c r="E271" s="10"/>
      <c r="F271" s="10"/>
    </row>
    <row r="272">
      <c r="A272" s="12"/>
      <c r="B272" s="14"/>
      <c r="C272" s="12"/>
      <c r="D272" s="12"/>
      <c r="E272" s="10"/>
      <c r="F272" s="10"/>
    </row>
    <row r="273">
      <c r="A273" s="12"/>
      <c r="B273" s="14"/>
      <c r="C273" s="12"/>
      <c r="D273" s="12"/>
      <c r="E273" s="10"/>
      <c r="F273" s="10"/>
    </row>
    <row r="274">
      <c r="A274" s="12"/>
      <c r="B274" s="14"/>
      <c r="C274" s="12"/>
      <c r="D274" s="12"/>
      <c r="E274" s="10"/>
      <c r="F274" s="10"/>
    </row>
    <row r="275">
      <c r="A275" s="12"/>
      <c r="B275" s="14"/>
      <c r="C275" s="12"/>
      <c r="D275" s="12"/>
      <c r="E275" s="10"/>
      <c r="F275" s="10"/>
    </row>
    <row r="276">
      <c r="A276" s="12"/>
      <c r="B276" s="14"/>
      <c r="C276" s="12"/>
      <c r="D276" s="12"/>
      <c r="E276" s="10"/>
      <c r="F276" s="10"/>
    </row>
    <row r="277">
      <c r="A277" s="12"/>
      <c r="B277" s="14"/>
      <c r="C277" s="12"/>
      <c r="D277" s="12"/>
      <c r="E277" s="10"/>
      <c r="F277" s="10"/>
    </row>
    <row r="278">
      <c r="A278" s="12"/>
      <c r="B278" s="14"/>
      <c r="C278" s="12"/>
      <c r="D278" s="12"/>
      <c r="E278" s="10"/>
      <c r="F278" s="10"/>
    </row>
    <row r="279">
      <c r="A279" s="12"/>
      <c r="B279" s="14"/>
      <c r="C279" s="12"/>
      <c r="D279" s="12"/>
      <c r="E279" s="10"/>
      <c r="F279" s="10"/>
    </row>
    <row r="280">
      <c r="A280" s="12"/>
      <c r="B280" s="14"/>
      <c r="C280" s="12"/>
      <c r="D280" s="12"/>
      <c r="E280" s="10"/>
      <c r="F280" s="10"/>
    </row>
    <row r="281">
      <c r="A281" s="12"/>
      <c r="B281" s="14"/>
      <c r="C281" s="12"/>
      <c r="D281" s="12"/>
      <c r="E281" s="10"/>
      <c r="F281" s="10"/>
    </row>
    <row r="282">
      <c r="A282" s="12"/>
      <c r="B282" s="14"/>
      <c r="C282" s="12"/>
      <c r="D282" s="12"/>
      <c r="E282" s="10"/>
      <c r="F282" s="10"/>
    </row>
    <row r="283">
      <c r="A283" s="12"/>
      <c r="B283" s="14"/>
      <c r="C283" s="12"/>
      <c r="D283" s="12"/>
      <c r="E283" s="10"/>
      <c r="F283" s="10"/>
    </row>
    <row r="284">
      <c r="A284" s="12"/>
      <c r="B284" s="14"/>
      <c r="C284" s="12"/>
      <c r="D284" s="12"/>
      <c r="E284" s="10"/>
      <c r="F284" s="10"/>
    </row>
    <row r="285">
      <c r="A285" s="12"/>
      <c r="B285" s="14"/>
      <c r="C285" s="12"/>
      <c r="D285" s="12"/>
      <c r="E285" s="10"/>
      <c r="F285" s="10"/>
    </row>
    <row r="286">
      <c r="A286" s="12"/>
      <c r="B286" s="14"/>
      <c r="C286" s="12"/>
      <c r="D286" s="12"/>
      <c r="E286" s="10"/>
      <c r="F286" s="10"/>
    </row>
    <row r="287">
      <c r="A287" s="12"/>
      <c r="B287" s="14"/>
      <c r="C287" s="12"/>
      <c r="D287" s="12"/>
      <c r="E287" s="10"/>
      <c r="F287" s="10"/>
    </row>
    <row r="288">
      <c r="A288" s="12"/>
      <c r="B288" s="14"/>
      <c r="C288" s="12"/>
      <c r="D288" s="12"/>
      <c r="E288" s="10"/>
      <c r="F288" s="10"/>
    </row>
    <row r="289">
      <c r="A289" s="12"/>
      <c r="B289" s="14"/>
      <c r="C289" s="12"/>
      <c r="D289" s="12"/>
      <c r="E289" s="10"/>
      <c r="F289" s="10"/>
    </row>
    <row r="290">
      <c r="A290" s="12"/>
      <c r="B290" s="14"/>
      <c r="C290" s="12"/>
      <c r="D290" s="12"/>
      <c r="E290" s="10"/>
      <c r="F290" s="10"/>
    </row>
    <row r="291">
      <c r="A291" s="12"/>
      <c r="B291" s="14"/>
      <c r="C291" s="12"/>
      <c r="D291" s="12"/>
      <c r="E291" s="10"/>
      <c r="F291" s="10"/>
    </row>
    <row r="292">
      <c r="A292" s="12"/>
      <c r="B292" s="14"/>
      <c r="C292" s="12"/>
      <c r="D292" s="12"/>
      <c r="E292" s="10"/>
      <c r="F292" s="10"/>
    </row>
    <row r="293">
      <c r="A293" s="12"/>
      <c r="B293" s="14"/>
      <c r="C293" s="12"/>
      <c r="D293" s="12"/>
      <c r="E293" s="10"/>
      <c r="F293" s="10"/>
    </row>
    <row r="294">
      <c r="A294" s="12"/>
      <c r="B294" s="14"/>
      <c r="C294" s="12"/>
      <c r="D294" s="12"/>
      <c r="E294" s="10"/>
      <c r="F294" s="10"/>
    </row>
    <row r="295">
      <c r="A295" s="12"/>
      <c r="B295" s="14"/>
      <c r="C295" s="12"/>
      <c r="D295" s="12"/>
      <c r="E295" s="10"/>
      <c r="F295" s="10"/>
    </row>
    <row r="296">
      <c r="A296" s="12"/>
      <c r="B296" s="14"/>
      <c r="C296" s="12"/>
      <c r="D296" s="12"/>
      <c r="E296" s="10"/>
      <c r="F296" s="10"/>
    </row>
    <row r="297">
      <c r="A297" s="12"/>
      <c r="B297" s="14"/>
      <c r="C297" s="12"/>
      <c r="D297" s="12"/>
      <c r="E297" s="10"/>
      <c r="F297" s="10"/>
    </row>
    <row r="298">
      <c r="A298" s="12"/>
      <c r="B298" s="14"/>
      <c r="C298" s="12"/>
      <c r="D298" s="12"/>
      <c r="E298" s="10"/>
      <c r="F298" s="10"/>
    </row>
    <row r="299">
      <c r="A299" s="12"/>
      <c r="B299" s="14"/>
      <c r="C299" s="12"/>
      <c r="D299" s="12"/>
      <c r="E299" s="10"/>
      <c r="F299" s="10"/>
    </row>
    <row r="300">
      <c r="A300" s="12"/>
      <c r="B300" s="14"/>
      <c r="C300" s="12"/>
      <c r="D300" s="12"/>
      <c r="E300" s="10"/>
      <c r="F300" s="10"/>
    </row>
  </sheetData>
  <conditionalFormatting sqref="A1:F300">
    <cfRule type="expression" dxfId="0" priority="1">
      <formula>if($D1="BADGERS",True)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0.13"/>
    <col customWidth="1" min="4" max="4" width="23.25"/>
    <col customWidth="1" min="5" max="5" width="12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>
      <c r="A2" s="12">
        <f>IFERROR(__xludf.DUMMYFUNCTION("IFERROR(query('FULL - Men'!A2:F31,""select A,B,E,C,F where LOWER(D)='badgers'""))"),10.0)</f>
        <v>10</v>
      </c>
      <c r="B2" s="14">
        <f>IFERROR(__xludf.DUMMYFUNCTION("""COMPUTED_VALUE"""),0.023703703704086365)</f>
        <v>0.0237037037</v>
      </c>
      <c r="C2" s="12"/>
      <c r="D2" s="12" t="str">
        <f>IFERROR(__xludf.DUMMYFUNCTION("""COMPUTED_VALUE"""),"Aaron Chetwynd")</f>
        <v>Aaron Chetwynd</v>
      </c>
      <c r="E2" s="12"/>
    </row>
    <row r="3">
      <c r="A3" s="12">
        <f>IFERROR(__xludf.DUMMYFUNCTION("""COMPUTED_VALUE"""),11.0)</f>
        <v>11</v>
      </c>
      <c r="B3" s="14">
        <f>IFERROR(__xludf.DUMMYFUNCTION("""COMPUTED_VALUE"""),0.023726851850369712)</f>
        <v>0.02372685185</v>
      </c>
      <c r="C3" s="12"/>
      <c r="D3" s="12" t="str">
        <f>IFERROR(__xludf.DUMMYFUNCTION("""COMPUTED_VALUE"""),"Danny Warren")</f>
        <v>Danny Warren</v>
      </c>
      <c r="E3" s="12"/>
    </row>
    <row r="4">
      <c r="A4" s="12">
        <f>IFERROR(__xludf.DUMMYFUNCTION("""COMPUTED_VALUE"""),16.0)</f>
        <v>16</v>
      </c>
      <c r="B4" s="14">
        <f>IFERROR(__xludf.DUMMYFUNCTION("""COMPUTED_VALUE"""),0.02381944444277906)</f>
        <v>0.02381944444</v>
      </c>
      <c r="C4" s="12"/>
      <c r="D4" s="12" t="str">
        <f>IFERROR(__xludf.DUMMYFUNCTION("""COMPUTED_VALUE"""),"Jason Molloy")</f>
        <v>Jason Molloy</v>
      </c>
      <c r="E4" s="12"/>
    </row>
    <row r="5">
      <c r="A5" s="12">
        <f>IFERROR(__xludf.DUMMYFUNCTION("""COMPUTED_VALUE"""),17.0)</f>
        <v>17</v>
      </c>
      <c r="B5" s="14">
        <f>IFERROR(__xludf.DUMMYFUNCTION("""COMPUTED_VALUE"""),0.02386574073898373)</f>
        <v>0.02386574074</v>
      </c>
      <c r="C5" s="12" t="str">
        <f>IFERROR(__xludf.DUMMYFUNCTION("""COMPUTED_VALUE"""),"VM40")</f>
        <v>VM40</v>
      </c>
      <c r="D5" s="12" t="str">
        <f>IFERROR(__xludf.DUMMYFUNCTION("""COMPUTED_VALUE"""),"Neil Russell")</f>
        <v>Neil Russell</v>
      </c>
      <c r="E5" s="12"/>
    </row>
    <row r="6">
      <c r="A6" s="12">
        <f>IFERROR(__xludf.DUMMYFUNCTION("""COMPUTED_VALUE"""),20.0)</f>
        <v>20</v>
      </c>
      <c r="B6" s="14">
        <f>IFERROR(__xludf.DUMMYFUNCTION("""COMPUTED_VALUE"""),0.02396990740817273)</f>
        <v>0.02396990741</v>
      </c>
      <c r="C6" s="12" t="str">
        <f>IFERROR(__xludf.DUMMYFUNCTION("""COMPUTED_VALUE"""),"VM40")</f>
        <v>VM40</v>
      </c>
      <c r="D6" s="12" t="str">
        <f>IFERROR(__xludf.DUMMYFUNCTION("""COMPUTED_VALUE"""),"Chris Horton")</f>
        <v>Chris Horton</v>
      </c>
      <c r="E6" s="12"/>
    </row>
    <row r="7">
      <c r="A7" s="12">
        <f>IFERROR(__xludf.DUMMYFUNCTION("""COMPUTED_VALUE"""),26.0)</f>
        <v>26</v>
      </c>
      <c r="B7" s="14">
        <f>IFERROR(__xludf.DUMMYFUNCTION("""COMPUTED_VALUE"""),0.024594907408754807)</f>
        <v>0.02459490741</v>
      </c>
      <c r="C7" s="12"/>
      <c r="D7" s="12" t="str">
        <f>IFERROR(__xludf.DUMMYFUNCTION("""COMPUTED_VALUE"""),"Adrian Payne")</f>
        <v>Adrian Payne</v>
      </c>
      <c r="E7" s="12"/>
    </row>
    <row r="8">
      <c r="A8" s="12">
        <f>IFERROR(__xludf.DUMMYFUNCTION("""COMPUTED_VALUE"""),50.0)</f>
        <v>50</v>
      </c>
      <c r="B8" s="14">
        <f>IFERROR(__xludf.DUMMYFUNCTION("""COMPUTED_VALUE"""),0.025706018517666962)</f>
        <v>0.02570601852</v>
      </c>
      <c r="C8" s="12"/>
      <c r="D8" s="12" t="str">
        <f>IFERROR(__xludf.DUMMYFUNCTION("""COMPUTED_VALUE"""),"Sam Starkey")</f>
        <v>Sam Starkey</v>
      </c>
      <c r="E8" s="12"/>
    </row>
    <row r="9">
      <c r="A9" s="12">
        <f>IFERROR(__xludf.DUMMYFUNCTION("""COMPUTED_VALUE"""),72.0)</f>
        <v>72</v>
      </c>
      <c r="B9" s="14">
        <f>IFERROR(__xludf.DUMMYFUNCTION("""COMPUTED_VALUE"""),0.026643518518540077)</f>
        <v>0.02664351852</v>
      </c>
      <c r="C9" s="12"/>
      <c r="D9" s="12" t="str">
        <f>IFERROR(__xludf.DUMMYFUNCTION("""COMPUTED_VALUE"""),"Neil Clemons")</f>
        <v>Neil Clemons</v>
      </c>
      <c r="E9" s="12"/>
    </row>
    <row r="10">
      <c r="A10" s="12">
        <f>IFERROR(__xludf.DUMMYFUNCTION("""COMPUTED_VALUE"""),79.0)</f>
        <v>79</v>
      </c>
      <c r="B10" s="14">
        <f>IFERROR(__xludf.DUMMYFUNCTION("""COMPUTED_VALUE"""),0.02693287036890979)</f>
        <v>0.02693287037</v>
      </c>
      <c r="C10" s="12" t="str">
        <f>IFERROR(__xludf.DUMMYFUNCTION("""COMPUTED_VALUE"""),"VM45")</f>
        <v>VM45</v>
      </c>
      <c r="D10" s="12" t="str">
        <f>IFERROR(__xludf.DUMMYFUNCTION("""COMPUTED_VALUE"""),"Ron Mahoney")</f>
        <v>Ron Mahoney</v>
      </c>
      <c r="E10" s="12"/>
    </row>
    <row r="11">
      <c r="A11" s="12">
        <f>IFERROR(__xludf.DUMMYFUNCTION("""COMPUTED_VALUE"""),113.0)</f>
        <v>113</v>
      </c>
      <c r="B11" s="14">
        <f>IFERROR(__xludf.DUMMYFUNCTION("""COMPUTED_VALUE"""),0.027916666665987577)</f>
        <v>0.02791666667</v>
      </c>
      <c r="C11" s="12" t="str">
        <f>IFERROR(__xludf.DUMMYFUNCTION("""COMPUTED_VALUE"""),"VM45")</f>
        <v>VM45</v>
      </c>
      <c r="D11" s="12" t="str">
        <f>IFERROR(__xludf.DUMMYFUNCTION("""COMPUTED_VALUE"""),"Jimmy Dewis")</f>
        <v>Jimmy Dewis</v>
      </c>
      <c r="E11" s="12"/>
    </row>
    <row r="12">
      <c r="A12" s="12">
        <f>IFERROR(__xludf.DUMMYFUNCTION("""COMPUTED_VALUE"""),126.0)</f>
        <v>126</v>
      </c>
      <c r="B12" s="14">
        <f>IFERROR(__xludf.DUMMYFUNCTION("""COMPUTED_VALUE"""),0.02824074073942029)</f>
        <v>0.02824074074</v>
      </c>
      <c r="C12" s="12" t="str">
        <f>IFERROR(__xludf.DUMMYFUNCTION("""COMPUTED_VALUE"""),"VM45")</f>
        <v>VM45</v>
      </c>
      <c r="D12" s="12" t="str">
        <f>IFERROR(__xludf.DUMMYFUNCTION("""COMPUTED_VALUE"""),"Stefan Martin")</f>
        <v>Stefan Martin</v>
      </c>
      <c r="E12" s="12"/>
    </row>
    <row r="13">
      <c r="A13" s="12">
        <f>IFERROR(__xludf.DUMMYFUNCTION("""COMPUTED_VALUE"""),135.0)</f>
        <v>135</v>
      </c>
      <c r="B13" s="14">
        <f>IFERROR(__xludf.DUMMYFUNCTION("""COMPUTED_VALUE"""),0.02853009259342798)</f>
        <v>0.02853009259</v>
      </c>
      <c r="C13" s="12"/>
      <c r="D13" s="12" t="str">
        <f>IFERROR(__xludf.DUMMYFUNCTION("""COMPUTED_VALUE"""),"Mark Repton")</f>
        <v>Mark Repton</v>
      </c>
      <c r="E13" s="12"/>
    </row>
    <row r="14">
      <c r="A14" s="12">
        <f>IFERROR(__xludf.DUMMYFUNCTION("""COMPUTED_VALUE"""),149.0)</f>
        <v>149</v>
      </c>
      <c r="B14" s="14">
        <f>IFERROR(__xludf.DUMMYFUNCTION("""COMPUTED_VALUE"""),0.02909722222102573)</f>
        <v>0.02909722222</v>
      </c>
      <c r="C14" s="12"/>
      <c r="D14" s="12" t="str">
        <f>IFERROR(__xludf.DUMMYFUNCTION("""COMPUTED_VALUE"""),"Robert Boland")</f>
        <v>Robert Boland</v>
      </c>
      <c r="E14" s="12"/>
    </row>
    <row r="15">
      <c r="A15" s="12">
        <f>IFERROR(__xludf.DUMMYFUNCTION("""COMPUTED_VALUE"""),162.0)</f>
        <v>162</v>
      </c>
      <c r="B15" s="14">
        <f>IFERROR(__xludf.DUMMYFUNCTION("""COMPUTED_VALUE"""),0.029432870371238096)</f>
        <v>0.02943287037</v>
      </c>
      <c r="C15" s="12" t="str">
        <f>IFERROR(__xludf.DUMMYFUNCTION("""COMPUTED_VALUE"""),"VM40")</f>
        <v>VM40</v>
      </c>
      <c r="D15" s="12" t="str">
        <f>IFERROR(__xludf.DUMMYFUNCTION("""COMPUTED_VALUE"""),"Matthew Green")</f>
        <v>Matthew Green</v>
      </c>
      <c r="E15" s="12"/>
    </row>
    <row r="16">
      <c r="A16" s="12">
        <f>IFERROR(__xludf.DUMMYFUNCTION("""COMPUTED_VALUE"""),174.0)</f>
        <v>174</v>
      </c>
      <c r="B16" s="14">
        <f>IFERROR(__xludf.DUMMYFUNCTION("""COMPUTED_VALUE"""),0.030162037037371192)</f>
        <v>0.03016203704</v>
      </c>
      <c r="C16" s="12"/>
      <c r="D16" s="12" t="str">
        <f>IFERROR(__xludf.DUMMYFUNCTION("""COMPUTED_VALUE"""),"Robert Dawe")</f>
        <v>Robert Dawe</v>
      </c>
      <c r="E16" s="12"/>
    </row>
    <row r="17">
      <c r="A17" s="12">
        <f>IFERROR(__xludf.DUMMYFUNCTION("""COMPUTED_VALUE"""),175.0)</f>
        <v>175</v>
      </c>
      <c r="B17" s="14">
        <f>IFERROR(__xludf.DUMMYFUNCTION("""COMPUTED_VALUE"""),0.030231481479859212)</f>
        <v>0.03023148148</v>
      </c>
      <c r="C17" s="12"/>
      <c r="D17" s="12" t="str">
        <f>IFERROR(__xludf.DUMMYFUNCTION("""COMPUTED_VALUE"""),"Graham Engley")</f>
        <v>Graham Engley</v>
      </c>
      <c r="E17" s="12"/>
    </row>
    <row r="18">
      <c r="A18" s="12">
        <f>IFERROR(__xludf.DUMMYFUNCTION("""COMPUTED_VALUE"""),179.0)</f>
        <v>179</v>
      </c>
      <c r="B18" s="14">
        <f>IFERROR(__xludf.DUMMYFUNCTION("""COMPUTED_VALUE"""),0.03033564814904821)</f>
        <v>0.03033564815</v>
      </c>
      <c r="C18" s="12" t="str">
        <f>IFERROR(__xludf.DUMMYFUNCTION("""COMPUTED_VALUE"""),"VM45")</f>
        <v>VM45</v>
      </c>
      <c r="D18" s="12" t="str">
        <f>IFERROR(__xludf.DUMMYFUNCTION("""COMPUTED_VALUE"""),"Andrew Orchard")</f>
        <v>Andrew Orchard</v>
      </c>
      <c r="E18" s="12"/>
    </row>
    <row r="19">
      <c r="A19" s="12">
        <f>IFERROR(__xludf.DUMMYFUNCTION("""COMPUTED_VALUE"""),198.0)</f>
        <v>198</v>
      </c>
      <c r="B19" s="14">
        <f>IFERROR(__xludf.DUMMYFUNCTION("""COMPUTED_VALUE"""),0.030914351853425615)</f>
        <v>0.03091435185</v>
      </c>
      <c r="C19" s="12" t="str">
        <f>IFERROR(__xludf.DUMMYFUNCTION("""COMPUTED_VALUE"""),"VM45")</f>
        <v>VM45</v>
      </c>
      <c r="D19" s="12" t="str">
        <f>IFERROR(__xludf.DUMMYFUNCTION("""COMPUTED_VALUE"""),"Justin Haywood")</f>
        <v>Justin Haywood</v>
      </c>
      <c r="E19" s="12"/>
    </row>
    <row r="20">
      <c r="A20" s="12">
        <f>IFERROR(__xludf.DUMMYFUNCTION("""COMPUTED_VALUE"""),209.0)</f>
        <v>209</v>
      </c>
      <c r="B20" s="14">
        <f>IFERROR(__xludf.DUMMYFUNCTION("""COMPUTED_VALUE"""),0.031238425926858326)</f>
        <v>0.03123842593</v>
      </c>
      <c r="C20" s="12"/>
      <c r="D20" s="12" t="str">
        <f>IFERROR(__xludf.DUMMYFUNCTION("""COMPUTED_VALUE"""),"David Earp")</f>
        <v>David Earp</v>
      </c>
      <c r="E20" s="12"/>
    </row>
    <row r="21">
      <c r="A21" s="12">
        <f>IFERROR(__xludf.DUMMYFUNCTION("""COMPUTED_VALUE"""),214.0)</f>
        <v>214</v>
      </c>
      <c r="B21" s="14">
        <f>IFERROR(__xludf.DUMMYFUNCTION("""COMPUTED_VALUE"""),0.031342592592409346)</f>
        <v>0.03134259259</v>
      </c>
      <c r="C21" s="12"/>
      <c r="D21" s="12" t="str">
        <f>IFERROR(__xludf.DUMMYFUNCTION("""COMPUTED_VALUE"""),"Ian Orton")</f>
        <v>Ian Orton</v>
      </c>
      <c r="E21" s="12"/>
    </row>
    <row r="22">
      <c r="A22" s="12">
        <f>IFERROR(__xludf.DUMMYFUNCTION("""COMPUTED_VALUE"""),224.0)</f>
        <v>224</v>
      </c>
      <c r="B22" s="14">
        <f>IFERROR(__xludf.DUMMYFUNCTION("""COMPUTED_VALUE"""),0.03160879629649571)</f>
        <v>0.0316087963</v>
      </c>
      <c r="C22" s="12"/>
      <c r="D22" s="12" t="str">
        <f>IFERROR(__xludf.DUMMYFUNCTION("""COMPUTED_VALUE"""),"Cameron Barnes")</f>
        <v>Cameron Barnes</v>
      </c>
      <c r="E22" s="12"/>
    </row>
    <row r="23">
      <c r="A23" s="12">
        <f>IFERROR(__xludf.DUMMYFUNCTION("""COMPUTED_VALUE"""),226.0)</f>
        <v>226</v>
      </c>
      <c r="B23" s="14">
        <f>IFERROR(__xludf.DUMMYFUNCTION("""COMPUTED_VALUE"""),0.03163194444277906)</f>
        <v>0.03163194444</v>
      </c>
      <c r="C23" s="12" t="str">
        <f>IFERROR(__xludf.DUMMYFUNCTION("""COMPUTED_VALUE"""),"VM50")</f>
        <v>VM50</v>
      </c>
      <c r="D23" s="12" t="str">
        <f>IFERROR(__xludf.DUMMYFUNCTION("""COMPUTED_VALUE"""),"Colin Lees")</f>
        <v>Colin Lees</v>
      </c>
      <c r="E23" s="12"/>
    </row>
    <row r="24">
      <c r="A24" s="12">
        <f>IFERROR(__xludf.DUMMYFUNCTION("""COMPUTED_VALUE"""),287.0)</f>
        <v>287</v>
      </c>
      <c r="B24" s="14">
        <f>IFERROR(__xludf.DUMMYFUNCTION("""COMPUTED_VALUE"""),0.03438657407241408)</f>
        <v>0.03438657407</v>
      </c>
      <c r="C24" s="12"/>
      <c r="D24" s="12" t="str">
        <f>IFERROR(__xludf.DUMMYFUNCTION("""COMPUTED_VALUE"""),"Simon Currier")</f>
        <v>Simon Currier</v>
      </c>
      <c r="E24" s="12"/>
    </row>
    <row r="25">
      <c r="A25" s="12">
        <f>IFERROR(__xludf.DUMMYFUNCTION("""COMPUTED_VALUE"""),295.0)</f>
        <v>295</v>
      </c>
      <c r="B25" s="14">
        <f>IFERROR(__xludf.DUMMYFUNCTION("""COMPUTED_VALUE"""),0.03464120370335877)</f>
        <v>0.0346412037</v>
      </c>
      <c r="C25" s="12" t="str">
        <f>IFERROR(__xludf.DUMMYFUNCTION("""COMPUTED_VALUE"""),"VM40")</f>
        <v>VM40</v>
      </c>
      <c r="D25" s="12" t="str">
        <f>IFERROR(__xludf.DUMMYFUNCTION("""COMPUTED_VALUE"""),"Paul Grubb")</f>
        <v>Paul Grubb</v>
      </c>
      <c r="E25" s="12"/>
    </row>
    <row r="26">
      <c r="A26" s="12">
        <f>IFERROR(__xludf.DUMMYFUNCTION("""COMPUTED_VALUE"""),304.0)</f>
        <v>304</v>
      </c>
      <c r="B26" s="14">
        <f>IFERROR(__xludf.DUMMYFUNCTION("""COMPUTED_VALUE"""),0.0351736111115315)</f>
        <v>0.03517361111</v>
      </c>
      <c r="C26" s="12" t="str">
        <f>IFERROR(__xludf.DUMMYFUNCTION("""COMPUTED_VALUE"""),"VM55")</f>
        <v>VM55</v>
      </c>
      <c r="D26" s="12" t="str">
        <f>IFERROR(__xludf.DUMMYFUNCTION("""COMPUTED_VALUE"""),"Robert Crow")</f>
        <v>Robert Crow</v>
      </c>
      <c r="E26" s="12"/>
    </row>
    <row r="27">
      <c r="A27" s="12">
        <f>IFERROR(__xludf.DUMMYFUNCTION("""COMPUTED_VALUE"""),327.0)</f>
        <v>327</v>
      </c>
      <c r="B27" s="14">
        <f>IFERROR(__xludf.DUMMYFUNCTION("""COMPUTED_VALUE"""),0.03722222222131677)</f>
        <v>0.03722222222</v>
      </c>
      <c r="C27" s="12" t="str">
        <f>IFERROR(__xludf.DUMMYFUNCTION("""COMPUTED_VALUE"""),"VM50")</f>
        <v>VM50</v>
      </c>
      <c r="D27" s="12" t="str">
        <f>IFERROR(__xludf.DUMMYFUNCTION("""COMPUTED_VALUE"""),"Eamon Thawley")</f>
        <v>Eamon Thawley</v>
      </c>
      <c r="E27" s="12"/>
    </row>
    <row r="28">
      <c r="A28" s="12">
        <f>IFERROR(__xludf.DUMMYFUNCTION("""COMPUTED_VALUE"""),342.0)</f>
        <v>342</v>
      </c>
      <c r="B28" s="14">
        <f>IFERROR(__xludf.DUMMYFUNCTION("""COMPUTED_VALUE"""),0.03980324073927477)</f>
        <v>0.03980324074</v>
      </c>
      <c r="C28" s="12" t="str">
        <f>IFERROR(__xludf.DUMMYFUNCTION("""COMPUTED_VALUE"""),"VM55")</f>
        <v>VM55</v>
      </c>
      <c r="D28" s="12" t="str">
        <f>IFERROR(__xludf.DUMMYFUNCTION("""COMPUTED_VALUE"""),"Paul Restall")</f>
        <v>Paul Restall</v>
      </c>
      <c r="E28" s="12"/>
    </row>
    <row r="29">
      <c r="A29" s="12">
        <f>IFERROR(__xludf.DUMMYFUNCTION("""COMPUTED_VALUE"""),347.0)</f>
        <v>347</v>
      </c>
      <c r="B29" s="14">
        <f>IFERROR(__xludf.DUMMYFUNCTION("""COMPUTED_VALUE"""),0.040381944443652174)</f>
        <v>0.04038194444</v>
      </c>
      <c r="C29" s="12" t="str">
        <f>IFERROR(__xludf.DUMMYFUNCTION("""COMPUTED_VALUE"""),"VM55")</f>
        <v>VM55</v>
      </c>
      <c r="D29" s="12" t="str">
        <f>IFERROR(__xludf.DUMMYFUNCTION("""COMPUTED_VALUE"""),"Richard Chester")</f>
        <v>Richard Chester</v>
      </c>
      <c r="E29" s="12"/>
    </row>
    <row r="30">
      <c r="A30" s="12">
        <f>IFERROR(__xludf.DUMMYFUNCTION("""COMPUTED_VALUE"""),350.0)</f>
        <v>350</v>
      </c>
      <c r="B30" s="14">
        <f>IFERROR(__xludf.DUMMYFUNCTION("""COMPUTED_VALUE"""),0.04149305555620231)</f>
        <v>0.04149305556</v>
      </c>
      <c r="C30" s="12" t="str">
        <f>IFERROR(__xludf.DUMMYFUNCTION("""COMPUTED_VALUE"""),"VM45")</f>
        <v>VM45</v>
      </c>
      <c r="D30" s="12" t="str">
        <f>IFERROR(__xludf.DUMMYFUNCTION("""COMPUTED_VALUE"""),"Jason Husselbee-Orwin")</f>
        <v>Jason Husselbee-Orwin</v>
      </c>
      <c r="E30" s="12"/>
    </row>
    <row r="31">
      <c r="A31" s="12">
        <f>IFERROR(__xludf.DUMMYFUNCTION("""COMPUTED_VALUE"""),353.0)</f>
        <v>353</v>
      </c>
      <c r="B31" s="14">
        <f>IFERROR(__xludf.DUMMYFUNCTION("""COMPUTED_VALUE"""),0.04274305555736646)</f>
        <v>0.04274305556</v>
      </c>
      <c r="C31" s="12" t="str">
        <f>IFERROR(__xludf.DUMMYFUNCTION("""COMPUTED_VALUE"""),"VM40")</f>
        <v>VM40</v>
      </c>
      <c r="D31" s="12" t="str">
        <f>IFERROR(__xludf.DUMMYFUNCTION("""COMPUTED_VALUE"""),"Robert Frost")</f>
        <v>Robert Frost</v>
      </c>
      <c r="E31" s="1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0.13"/>
    <col customWidth="1" min="4" max="4" width="23.25"/>
    <col customWidth="1" min="5" max="5" width="12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>
      <c r="A2" s="10">
        <f>IFERROR(__xludf.DUMMYFUNCTION("IFERROR(query('FULL - Ladies'!A2:F22,""select A,B,E,C,F where LOWER(D)='badgers'""))"),22.0)</f>
        <v>22</v>
      </c>
      <c r="B2" s="15">
        <f>IFERROR(__xludf.DUMMYFUNCTION("""COMPUTED_VALUE"""),0.029918981483206153)</f>
        <v>0.02991898148</v>
      </c>
      <c r="C2" s="10" t="str">
        <f>IFERROR(__xludf.DUMMYFUNCTION("""COMPUTED_VALUE"""),"VL45")</f>
        <v>VL45</v>
      </c>
      <c r="D2" s="10" t="str">
        <f>IFERROR(__xludf.DUMMYFUNCTION("""COMPUTED_VALUE"""),"Cheryl Dewis")</f>
        <v>Cheryl Dewis</v>
      </c>
      <c r="E2" s="10"/>
    </row>
    <row r="3">
      <c r="A3" s="10">
        <f>IFERROR(__xludf.DUMMYFUNCTION("""COMPUTED_VALUE"""),24.0)</f>
        <v>24</v>
      </c>
      <c r="B3" s="15">
        <f>IFERROR(__xludf.DUMMYFUNCTION("""COMPUTED_VALUE"""),0.030162037037371192)</f>
        <v>0.03016203704</v>
      </c>
      <c r="C3" s="10"/>
      <c r="D3" s="10" t="str">
        <f>IFERROR(__xludf.DUMMYFUNCTION("""COMPUTED_VALUE"""),"Monika Lampart")</f>
        <v>Monika Lampart</v>
      </c>
      <c r="E3" s="10"/>
    </row>
    <row r="4">
      <c r="A4" s="10">
        <f>IFERROR(__xludf.DUMMYFUNCTION("""COMPUTED_VALUE"""),26.0)</f>
        <v>26</v>
      </c>
      <c r="B4" s="15">
        <f>IFERROR(__xludf.DUMMYFUNCTION("""COMPUTED_VALUE"""),0.030208333333575865)</f>
        <v>0.03020833333</v>
      </c>
      <c r="C4" s="10" t="str">
        <f>IFERROR(__xludf.DUMMYFUNCTION("""COMPUTED_VALUE"""),"VL45")</f>
        <v>VL45</v>
      </c>
      <c r="D4" s="10" t="str">
        <f>IFERROR(__xludf.DUMMYFUNCTION("""COMPUTED_VALUE"""),"Esther Holyoak")</f>
        <v>Esther Holyoak</v>
      </c>
      <c r="E4" s="10"/>
    </row>
    <row r="5">
      <c r="A5" s="10">
        <f>IFERROR(__xludf.DUMMYFUNCTION("""COMPUTED_VALUE"""),36.0)</f>
        <v>36</v>
      </c>
      <c r="B5" s="15">
        <f>IFERROR(__xludf.DUMMYFUNCTION("""COMPUTED_VALUE"""),0.03075231481489027)</f>
        <v>0.03075231481</v>
      </c>
      <c r="C5" s="10" t="str">
        <f>IFERROR(__xludf.DUMMYFUNCTION("""COMPUTED_VALUE"""),"VL45")</f>
        <v>VL45</v>
      </c>
      <c r="D5" s="10" t="str">
        <f>IFERROR(__xludf.DUMMYFUNCTION("""COMPUTED_VALUE"""),"Nivette Chester")</f>
        <v>Nivette Chester</v>
      </c>
      <c r="E5" s="10"/>
    </row>
    <row r="6">
      <c r="A6" s="10">
        <f>IFERROR(__xludf.DUMMYFUNCTION("""COMPUTED_VALUE"""),76.0)</f>
        <v>76</v>
      </c>
      <c r="B6" s="15">
        <f>IFERROR(__xludf.DUMMYFUNCTION("""COMPUTED_VALUE"""),0.033101851851824904)</f>
        <v>0.03310185185</v>
      </c>
      <c r="C6" s="10" t="str">
        <f>IFERROR(__xludf.DUMMYFUNCTION("""COMPUTED_VALUE"""),"VL40")</f>
        <v>VL40</v>
      </c>
      <c r="D6" s="10" t="str">
        <f>IFERROR(__xludf.DUMMYFUNCTION("""COMPUTED_VALUE"""),"Nicki Bowman")</f>
        <v>Nicki Bowman</v>
      </c>
      <c r="E6" s="10"/>
    </row>
    <row r="7">
      <c r="A7" s="10">
        <f>IFERROR(__xludf.DUMMYFUNCTION("""COMPUTED_VALUE"""),84.0)</f>
        <v>84</v>
      </c>
      <c r="B7" s="15">
        <f>IFERROR(__xludf.DUMMYFUNCTION("""COMPUTED_VALUE"""),0.03374999999869033)</f>
        <v>0.03375</v>
      </c>
      <c r="C7" s="10" t="str">
        <f>IFERROR(__xludf.DUMMYFUNCTION("""COMPUTED_VALUE"""),"VL50")</f>
        <v>VL50</v>
      </c>
      <c r="D7" s="10" t="str">
        <f>IFERROR(__xludf.DUMMYFUNCTION("""COMPUTED_VALUE"""),"Stephanie White")</f>
        <v>Stephanie White</v>
      </c>
      <c r="E7" s="10"/>
    </row>
    <row r="8">
      <c r="A8" s="10">
        <f>IFERROR(__xludf.DUMMYFUNCTION("""COMPUTED_VALUE"""),110.0)</f>
        <v>110</v>
      </c>
      <c r="B8" s="15">
        <f>IFERROR(__xludf.DUMMYFUNCTION("""COMPUTED_VALUE"""),0.035613425927294884)</f>
        <v>0.03561342593</v>
      </c>
      <c r="C8" s="10"/>
      <c r="D8" s="10" t="str">
        <f>IFERROR(__xludf.DUMMYFUNCTION("""COMPUTED_VALUE"""),"Rebecca Kinson")</f>
        <v>Rebecca Kinson</v>
      </c>
      <c r="E8" s="10"/>
    </row>
    <row r="9">
      <c r="A9" s="10">
        <f>IFERROR(__xludf.DUMMYFUNCTION("""COMPUTED_VALUE"""),113.0)</f>
        <v>113</v>
      </c>
      <c r="B9" s="15">
        <f>IFERROR(__xludf.DUMMYFUNCTION("""COMPUTED_VALUE"""),0.03572916666598758)</f>
        <v>0.03572916667</v>
      </c>
      <c r="C9" s="10" t="str">
        <f>IFERROR(__xludf.DUMMYFUNCTION("""COMPUTED_VALUE"""),"VL55")</f>
        <v>VL55</v>
      </c>
      <c r="D9" s="10" t="str">
        <f>IFERROR(__xludf.DUMMYFUNCTION("""COMPUTED_VALUE"""),"Phillipa Weston")</f>
        <v>Phillipa Weston</v>
      </c>
      <c r="E9" s="10"/>
    </row>
    <row r="10">
      <c r="A10" s="10">
        <f>IFERROR(__xludf.DUMMYFUNCTION("""COMPUTED_VALUE"""),116.0)</f>
        <v>116</v>
      </c>
      <c r="B10" s="15">
        <f>IFERROR(__xludf.DUMMYFUNCTION("""COMPUTED_VALUE"""),0.03591435185080627)</f>
        <v>0.03591435185</v>
      </c>
      <c r="C10" s="10" t="str">
        <f>IFERROR(__xludf.DUMMYFUNCTION("""COMPUTED_VALUE"""),"VL50")</f>
        <v>VL50</v>
      </c>
      <c r="D10" s="10" t="str">
        <f>IFERROR(__xludf.DUMMYFUNCTION("""COMPUTED_VALUE"""),"Judy Parkes")</f>
        <v>Judy Parkes</v>
      </c>
      <c r="E10" s="10"/>
    </row>
    <row r="11">
      <c r="A11" s="10">
        <f>IFERROR(__xludf.DUMMYFUNCTION("""COMPUTED_VALUE"""),122.0)</f>
        <v>122</v>
      </c>
      <c r="B11" s="15">
        <f>IFERROR(__xludf.DUMMYFUNCTION("""COMPUTED_VALUE"""),0.036215277777955635)</f>
        <v>0.03621527778</v>
      </c>
      <c r="C11" s="10"/>
      <c r="D11" s="10" t="str">
        <f>IFERROR(__xludf.DUMMYFUNCTION("""COMPUTED_VALUE"""),"Anna Dawe")</f>
        <v>Anna Dawe</v>
      </c>
      <c r="E11" s="10"/>
    </row>
    <row r="12">
      <c r="A12" s="10">
        <f>IFERROR(__xludf.DUMMYFUNCTION("""COMPUTED_VALUE"""),153.0)</f>
        <v>153</v>
      </c>
      <c r="B12" s="15">
        <f>IFERROR(__xludf.DUMMYFUNCTION("""COMPUTED_VALUE"""),0.0378240740756155)</f>
        <v>0.03782407408</v>
      </c>
      <c r="C12" s="10"/>
      <c r="D12" s="10" t="str">
        <f>IFERROR(__xludf.DUMMYFUNCTION("""COMPUTED_VALUE"""),"Sarah Jane Chetwynd")</f>
        <v>Sarah Jane Chetwynd</v>
      </c>
      <c r="E12" s="10"/>
    </row>
    <row r="13">
      <c r="A13" s="10">
        <f>IFERROR(__xludf.DUMMYFUNCTION("""COMPUTED_VALUE"""),163.0)</f>
        <v>163</v>
      </c>
      <c r="B13" s="15">
        <f>IFERROR(__xludf.DUMMYFUNCTION("""COMPUTED_VALUE"""),0.03854166666496894)</f>
        <v>0.03854166666</v>
      </c>
      <c r="C13" s="10" t="str">
        <f>IFERROR(__xludf.DUMMYFUNCTION("""COMPUTED_VALUE"""),"VL45")</f>
        <v>VL45</v>
      </c>
      <c r="D13" s="10" t="str">
        <f>IFERROR(__xludf.DUMMYFUNCTION("""COMPUTED_VALUE"""),"Leesa Dennis")</f>
        <v>Leesa Dennis</v>
      </c>
      <c r="E13" s="10"/>
    </row>
    <row r="14">
      <c r="A14" s="10">
        <f>IFERROR(__xludf.DUMMYFUNCTION("""COMPUTED_VALUE"""),164.0)</f>
        <v>164</v>
      </c>
      <c r="B14" s="15">
        <f>IFERROR(__xludf.DUMMYFUNCTION("""COMPUTED_VALUE"""),0.038587962961173616)</f>
        <v>0.03858796296</v>
      </c>
      <c r="C14" s="10"/>
      <c r="D14" s="10" t="str">
        <f>IFERROR(__xludf.DUMMYFUNCTION("""COMPUTED_VALUE"""),"Joanne Hardy")</f>
        <v>Joanne Hardy</v>
      </c>
      <c r="E14" s="10"/>
    </row>
    <row r="15">
      <c r="A15" s="10">
        <f>IFERROR(__xludf.DUMMYFUNCTION("""COMPUTED_VALUE"""),173.0)</f>
        <v>173</v>
      </c>
      <c r="B15" s="15">
        <f>IFERROR(__xludf.DUMMYFUNCTION("""COMPUTED_VALUE"""),0.03998842592773144)</f>
        <v>0.03998842593</v>
      </c>
      <c r="C15" s="10"/>
      <c r="D15" s="10" t="str">
        <f>IFERROR(__xludf.DUMMYFUNCTION("""COMPUTED_VALUE"""),"Lottie Farmer")</f>
        <v>Lottie Farmer</v>
      </c>
      <c r="E15" s="10"/>
    </row>
    <row r="16">
      <c r="A16" s="10">
        <f>IFERROR(__xludf.DUMMYFUNCTION("""COMPUTED_VALUE"""),174.0)</f>
        <v>174</v>
      </c>
      <c r="B16" s="15">
        <f>IFERROR(__xludf.DUMMYFUNCTION("""COMPUTED_VALUE"""),0.040000000000873115)</f>
        <v>0.04</v>
      </c>
      <c r="C16" s="10"/>
      <c r="D16" s="10" t="str">
        <f>IFERROR(__xludf.DUMMYFUNCTION("""COMPUTED_VALUE"""),"Rachael Warren")</f>
        <v>Rachael Warren</v>
      </c>
      <c r="E16" s="10"/>
    </row>
    <row r="17">
      <c r="A17" s="10">
        <f>IFERROR(__xludf.DUMMYFUNCTION("""COMPUTED_VALUE"""),175.0)</f>
        <v>175</v>
      </c>
      <c r="B17" s="15">
        <f>IFERROR(__xludf.DUMMYFUNCTION("""COMPUTED_VALUE"""),0.04011574073956581)</f>
        <v>0.04011574074</v>
      </c>
      <c r="C17" s="10" t="str">
        <f>IFERROR(__xludf.DUMMYFUNCTION("""COMPUTED_VALUE"""),"VL40")</f>
        <v>VL40</v>
      </c>
      <c r="D17" s="10" t="str">
        <f>IFERROR(__xludf.DUMMYFUNCTION("""COMPUTED_VALUE"""),"Joanne Davies")</f>
        <v>Joanne Davies</v>
      </c>
      <c r="E17" s="10"/>
    </row>
    <row r="18">
      <c r="A18" s="10">
        <f>IFERROR(__xludf.DUMMYFUNCTION("""COMPUTED_VALUE"""),204.0)</f>
        <v>204</v>
      </c>
      <c r="B18" s="15">
        <f>IFERROR(__xludf.DUMMYFUNCTION("""COMPUTED_VALUE"""),0.042337962964666076)</f>
        <v>0.04233796296</v>
      </c>
      <c r="C18" s="10" t="str">
        <f>IFERROR(__xludf.DUMMYFUNCTION("""COMPUTED_VALUE"""),"VL60")</f>
        <v>VL60</v>
      </c>
      <c r="D18" s="10" t="str">
        <f>IFERROR(__xludf.DUMMYFUNCTION("""COMPUTED_VALUE"""),"Gail Gunn")</f>
        <v>Gail Gunn</v>
      </c>
      <c r="E18" s="10"/>
    </row>
    <row r="19">
      <c r="A19" s="10">
        <f>IFERROR(__xludf.DUMMYFUNCTION("""COMPUTED_VALUE"""),209.0)</f>
        <v>209</v>
      </c>
      <c r="B19" s="15">
        <f>IFERROR(__xludf.DUMMYFUNCTION("""COMPUTED_VALUE"""),0.04341435185051523)</f>
        <v>0.04341435185</v>
      </c>
      <c r="C19" s="10" t="str">
        <f>IFERROR(__xludf.DUMMYFUNCTION("""COMPUTED_VALUE"""),"VL55")</f>
        <v>VL55</v>
      </c>
      <c r="D19" s="10" t="str">
        <f>IFERROR(__xludf.DUMMYFUNCTION("""COMPUTED_VALUE"""),"Maggi Savin-Baden")</f>
        <v>Maggi Savin-Baden</v>
      </c>
      <c r="E19" s="10"/>
    </row>
    <row r="20">
      <c r="A20" s="10">
        <f>IFERROR(__xludf.DUMMYFUNCTION("""COMPUTED_VALUE"""),211.0)</f>
        <v>211</v>
      </c>
      <c r="B20" s="15">
        <f>IFERROR(__xludf.DUMMYFUNCTION("""COMPUTED_VALUE"""),0.043854166666278616)</f>
        <v>0.04385416667</v>
      </c>
      <c r="C20" s="10" t="str">
        <f>IFERROR(__xludf.DUMMYFUNCTION("""COMPUTED_VALUE"""),"VL40")</f>
        <v>VL40</v>
      </c>
      <c r="D20" s="10" t="str">
        <f>IFERROR(__xludf.DUMMYFUNCTION("""COMPUTED_VALUE"""),"Sam Klucis")</f>
        <v>Sam Klucis</v>
      </c>
      <c r="E20" s="10"/>
    </row>
    <row r="21">
      <c r="A21" s="10">
        <f>IFERROR(__xludf.DUMMYFUNCTION("""COMPUTED_VALUE"""),217.0)</f>
        <v>217</v>
      </c>
      <c r="B21" s="15">
        <f>IFERROR(__xludf.DUMMYFUNCTION("""COMPUTED_VALUE"""),0.04450231481314404)</f>
        <v>0.04450231481</v>
      </c>
      <c r="C21" s="10" t="str">
        <f>IFERROR(__xludf.DUMMYFUNCTION("""COMPUTED_VALUE"""),"VL60")</f>
        <v>VL60</v>
      </c>
      <c r="D21" s="10" t="str">
        <f>IFERROR(__xludf.DUMMYFUNCTION("""COMPUTED_VALUE"""),"Lesley Palmer")</f>
        <v>Lesley Palmer</v>
      </c>
      <c r="E21" s="10"/>
    </row>
    <row r="22">
      <c r="A22" s="10">
        <f>IFERROR(__xludf.DUMMYFUNCTION("""COMPUTED_VALUE"""),224.0)</f>
        <v>224</v>
      </c>
      <c r="B22" s="15">
        <f>IFERROR(__xludf.DUMMYFUNCTION("""COMPUTED_VALUE"""),0.047916666666424135)</f>
        <v>0.04791666667</v>
      </c>
      <c r="C22" s="10" t="str">
        <f>IFERROR(__xludf.DUMMYFUNCTION("""COMPUTED_VALUE"""),"VL40")</f>
        <v>VL40</v>
      </c>
      <c r="D22" s="10" t="str">
        <f>IFERROR(__xludf.DUMMYFUNCTION("""COMPUTED_VALUE"""),"Lisa Barnes")</f>
        <v>Lisa Barnes</v>
      </c>
      <c r="E22" s="1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0.13"/>
    <col customWidth="1" min="4" max="4" width="22.63"/>
    <col customWidth="1" min="5" max="5" width="1.38"/>
    <col customWidth="1" min="6" max="8" width="10.13"/>
    <col customWidth="1" min="9" max="9" width="22.63"/>
    <col customWidth="1" min="10" max="10" width="1.38"/>
    <col customWidth="1" min="11" max="13" width="10.13"/>
    <col customWidth="1" min="14" max="14" width="22.63"/>
  </cols>
  <sheetData>
    <row r="1" ht="22.5" customHeight="1">
      <c r="A1" s="16" t="s">
        <v>226</v>
      </c>
      <c r="B1" s="17"/>
      <c r="C1" s="17"/>
      <c r="D1" s="18"/>
      <c r="E1" s="19"/>
      <c r="F1" s="20" t="s">
        <v>253</v>
      </c>
      <c r="G1" s="17"/>
      <c r="H1" s="17"/>
      <c r="I1" s="18"/>
      <c r="J1" s="19"/>
      <c r="K1" s="20" t="s">
        <v>259</v>
      </c>
      <c r="L1" s="17"/>
      <c r="M1" s="17"/>
      <c r="N1" s="18"/>
    </row>
    <row r="2" ht="22.5" customHeight="1">
      <c r="A2" s="21" t="s">
        <v>265</v>
      </c>
      <c r="B2" s="22" t="s">
        <v>0</v>
      </c>
      <c r="C2" s="23" t="s">
        <v>2</v>
      </c>
      <c r="D2" s="24" t="s">
        <v>3</v>
      </c>
      <c r="E2" s="25"/>
      <c r="F2" s="22" t="s">
        <v>265</v>
      </c>
      <c r="G2" s="22" t="s">
        <v>0</v>
      </c>
      <c r="H2" s="23" t="s">
        <v>2</v>
      </c>
      <c r="I2" s="24" t="s">
        <v>3</v>
      </c>
      <c r="J2" s="25"/>
      <c r="K2" s="22" t="s">
        <v>265</v>
      </c>
      <c r="L2" s="22" t="s">
        <v>0</v>
      </c>
      <c r="M2" s="23" t="s">
        <v>2</v>
      </c>
      <c r="N2" s="24" t="s">
        <v>3</v>
      </c>
    </row>
    <row r="3">
      <c r="A3" s="26">
        <v>1.0</v>
      </c>
      <c r="B3" s="27">
        <f>IFERROR(__xludf.DUMMYFUNCTION("IFERROR(IF(countif('BADGERS - Men'!C2:C9,""*V*"")=0,query({query('BADGERS - Men'!A2:E13,""Where not C contains 'V' and E is null limit 6"");query('BADGERS - Men'!A2:E13,""Where C contains 'V' and E is null limit 2"")},""Select Col1, Col3, Col4 Where Col1 "&amp;"is not null Order by Col1""), IF(countif('BADGERS - Men'!C2:C9,""*V*"")=1, unique(query({query('BADGERS - Men'!A2:E13,""Where not C contains 'V' and E is null limit 6"");query('BADGERS - Men'!A2:E13,""Where C contains 'V' and E is null limit 2"")},""Selec"&amp;"t Col1, Col3, Col4 Where Col1 is not null Order by Col1"")), IF(countif('BADGERS - Men'!C2:C9,""*V*"")&gt;1, query('BADGERS - Men'!A2:E13,""Select A, C, D Where A is not null and E is null Order By A limit 8"")))))"),10.0)</f>
        <v>10</v>
      </c>
      <c r="C3" s="27"/>
      <c r="D3" s="28" t="str">
        <f>IFERROR(__xludf.DUMMYFUNCTION("""COMPUTED_VALUE"""),"Aaron Chetwynd")</f>
        <v>Aaron Chetwynd</v>
      </c>
      <c r="E3" s="29"/>
      <c r="F3" s="30">
        <v>1.0</v>
      </c>
      <c r="G3" s="27">
        <f>IFERROR(__xludf.DUMMYFUNCTION("IFERROR(IF(countif('BADGERS - Ladies'!C2:C5,""*V*"")=0, query({query('BADGERS - Ladies'!A2:E13,""Where not C contains 'V' and E is null limit 3"");query('BADGERS - Ladies'!A2:E13,""Where C contains 'V' and E is null limit 1"")},""Select Col1, Col3, Col4 W"&amp;"here Col1 is not null Order by Col1""), IF(countif('BADGERS - Ladies'!C2:C5,""*V*"")&gt;0, query('BADGERS - Ladies'!A2:E13,""Select A, C, D Where A is not null and E is null Order By A limit 4""))))"),22.0)</f>
        <v>22</v>
      </c>
      <c r="H3" s="27" t="str">
        <f>IFERROR(__xludf.DUMMYFUNCTION("""COMPUTED_VALUE"""),"VL45")</f>
        <v>VL45</v>
      </c>
      <c r="I3" s="28" t="str">
        <f>IFERROR(__xludf.DUMMYFUNCTION("""COMPUTED_VALUE"""),"Cheryl Dewis")</f>
        <v>Cheryl Dewis</v>
      </c>
      <c r="J3" s="29"/>
      <c r="K3" s="30">
        <v>1.0</v>
      </c>
      <c r="L3" s="27">
        <f>IFERROR(__xludf.DUMMYFUNCTION("IFERROR(IF(countif('BADGERS - Men'!C2:C9,""*V*"")=0, unique(query({query('BADGERS - Men'!A2:E13,""Where not C contains 'V' and E is null limit 5"");query('BADGERS - Men'!A2:E13,""Where C contains 'V' and E is null limit 2"")},""Select Col1, Col3, Col4 Whe"&amp;"re Col1 is not null Order by Col1"")), IF(countif('BADGERS - Men'!C2:C9,""*V*"")=1, unique(query({query('BADGERS - Men'!A2:E13,""Where not C contains 'V' and E is null limit 5"");query('BADGERS - Men'!A2:E13,""Where C contains 'V' and E is null limit 2"")"&amp;"},""Select Col1, Col3, Col4 Where Col1 is not null Order by Col1"")), IF(countif('BADGERS - Men'!C2:C9,""*V*"")&gt;1, query('BADGERS - Men'!A2:E13,""Select A, C, D Where A is not null and E is null Order By A limit 7"")))))"),10.0)</f>
        <v>10</v>
      </c>
      <c r="M3" s="27"/>
      <c r="N3" s="28" t="str">
        <f>IFERROR(__xludf.DUMMYFUNCTION("""COMPUTED_VALUE"""),"Aaron Chetwynd")</f>
        <v>Aaron Chetwynd</v>
      </c>
    </row>
    <row r="4">
      <c r="A4" s="26">
        <v>2.0</v>
      </c>
      <c r="B4" s="27">
        <f>IFERROR(__xludf.DUMMYFUNCTION("""COMPUTED_VALUE"""),11.0)</f>
        <v>11</v>
      </c>
      <c r="C4" s="27"/>
      <c r="D4" s="28" t="str">
        <f>IFERROR(__xludf.DUMMYFUNCTION("""COMPUTED_VALUE"""),"Danny Warren")</f>
        <v>Danny Warren</v>
      </c>
      <c r="E4" s="29"/>
      <c r="F4" s="30">
        <v>2.0</v>
      </c>
      <c r="G4" s="27">
        <f>IFERROR(__xludf.DUMMYFUNCTION("""COMPUTED_VALUE"""),24.0)</f>
        <v>24</v>
      </c>
      <c r="H4" s="27"/>
      <c r="I4" s="28" t="str">
        <f>IFERROR(__xludf.DUMMYFUNCTION("""COMPUTED_VALUE"""),"Monika Lampart")</f>
        <v>Monika Lampart</v>
      </c>
      <c r="J4" s="29"/>
      <c r="K4" s="30">
        <v>2.0</v>
      </c>
      <c r="L4" s="27">
        <f>IFERROR(__xludf.DUMMYFUNCTION("""COMPUTED_VALUE"""),11.0)</f>
        <v>11</v>
      </c>
      <c r="M4" s="27"/>
      <c r="N4" s="28" t="str">
        <f>IFERROR(__xludf.DUMMYFUNCTION("""COMPUTED_VALUE"""),"Danny Warren")</f>
        <v>Danny Warren</v>
      </c>
    </row>
    <row r="5">
      <c r="A5" s="26">
        <v>3.0</v>
      </c>
      <c r="B5" s="27">
        <f>IFERROR(__xludf.DUMMYFUNCTION("""COMPUTED_VALUE"""),16.0)</f>
        <v>16</v>
      </c>
      <c r="C5" s="27"/>
      <c r="D5" s="28" t="str">
        <f>IFERROR(__xludf.DUMMYFUNCTION("""COMPUTED_VALUE"""),"Jason Molloy")</f>
        <v>Jason Molloy</v>
      </c>
      <c r="E5" s="29"/>
      <c r="F5" s="30">
        <v>3.0</v>
      </c>
      <c r="G5" s="27">
        <f>IFERROR(__xludf.DUMMYFUNCTION("""COMPUTED_VALUE"""),26.0)</f>
        <v>26</v>
      </c>
      <c r="H5" s="27" t="str">
        <f>IFERROR(__xludf.DUMMYFUNCTION("""COMPUTED_VALUE"""),"VL45")</f>
        <v>VL45</v>
      </c>
      <c r="I5" s="28" t="str">
        <f>IFERROR(__xludf.DUMMYFUNCTION("""COMPUTED_VALUE"""),"Esther Holyoak")</f>
        <v>Esther Holyoak</v>
      </c>
      <c r="J5" s="29"/>
      <c r="K5" s="30">
        <v>3.0</v>
      </c>
      <c r="L5" s="27">
        <f>IFERROR(__xludf.DUMMYFUNCTION("""COMPUTED_VALUE"""),16.0)</f>
        <v>16</v>
      </c>
      <c r="M5" s="27"/>
      <c r="N5" s="28" t="str">
        <f>IFERROR(__xludf.DUMMYFUNCTION("""COMPUTED_VALUE"""),"Jason Molloy")</f>
        <v>Jason Molloy</v>
      </c>
    </row>
    <row r="6">
      <c r="A6" s="26">
        <v>4.0</v>
      </c>
      <c r="B6" s="27">
        <f>IFERROR(__xludf.DUMMYFUNCTION("""COMPUTED_VALUE"""),17.0)</f>
        <v>17</v>
      </c>
      <c r="C6" s="27" t="str">
        <f>IFERROR(__xludf.DUMMYFUNCTION("""COMPUTED_VALUE"""),"VM40")</f>
        <v>VM40</v>
      </c>
      <c r="D6" s="28" t="str">
        <f>IFERROR(__xludf.DUMMYFUNCTION("""COMPUTED_VALUE"""),"Neil Russell")</f>
        <v>Neil Russell</v>
      </c>
      <c r="E6" s="29"/>
      <c r="F6" s="31">
        <v>4.0</v>
      </c>
      <c r="G6" s="32">
        <f>IFERROR(__xludf.DUMMYFUNCTION("""COMPUTED_VALUE"""),36.0)</f>
        <v>36</v>
      </c>
      <c r="H6" s="32" t="str">
        <f>IFERROR(__xludf.DUMMYFUNCTION("""COMPUTED_VALUE"""),"VL45")</f>
        <v>VL45</v>
      </c>
      <c r="I6" s="33" t="str">
        <f>IFERROR(__xludf.DUMMYFUNCTION("""COMPUTED_VALUE"""),"Nivette Chester")</f>
        <v>Nivette Chester</v>
      </c>
      <c r="J6" s="29"/>
      <c r="K6" s="30">
        <v>4.0</v>
      </c>
      <c r="L6" s="27">
        <f>IFERROR(__xludf.DUMMYFUNCTION("""COMPUTED_VALUE"""),17.0)</f>
        <v>17</v>
      </c>
      <c r="M6" s="27" t="str">
        <f>IFERROR(__xludf.DUMMYFUNCTION("""COMPUTED_VALUE"""),"VM40")</f>
        <v>VM40</v>
      </c>
      <c r="N6" s="28" t="str">
        <f>IFERROR(__xludf.DUMMYFUNCTION("""COMPUTED_VALUE"""),"Neil Russell")</f>
        <v>Neil Russell</v>
      </c>
    </row>
    <row r="7">
      <c r="A7" s="26">
        <v>5.0</v>
      </c>
      <c r="B7" s="27">
        <f>IFERROR(__xludf.DUMMYFUNCTION("""COMPUTED_VALUE"""),20.0)</f>
        <v>20</v>
      </c>
      <c r="C7" s="27" t="str">
        <f>IFERROR(__xludf.DUMMYFUNCTION("""COMPUTED_VALUE"""),"VM40")</f>
        <v>VM40</v>
      </c>
      <c r="D7" s="28" t="str">
        <f>IFERROR(__xludf.DUMMYFUNCTION("""COMPUTED_VALUE"""),"Chris Horton")</f>
        <v>Chris Horton</v>
      </c>
      <c r="E7" s="29"/>
      <c r="F7" s="34" t="s">
        <v>438</v>
      </c>
      <c r="G7" s="35">
        <f>sum(G3:G6)</f>
        <v>108</v>
      </c>
      <c r="H7" s="36"/>
      <c r="I7" s="36"/>
      <c r="J7" s="29"/>
      <c r="K7" s="30">
        <v>5.0</v>
      </c>
      <c r="L7" s="27">
        <f>IFERROR(__xludf.DUMMYFUNCTION("""COMPUTED_VALUE"""),20.0)</f>
        <v>20</v>
      </c>
      <c r="M7" s="27" t="str">
        <f>IFERROR(__xludf.DUMMYFUNCTION("""COMPUTED_VALUE"""),"VM40")</f>
        <v>VM40</v>
      </c>
      <c r="N7" s="28" t="str">
        <f>IFERROR(__xludf.DUMMYFUNCTION("""COMPUTED_VALUE"""),"Chris Horton")</f>
        <v>Chris Horton</v>
      </c>
    </row>
    <row r="8">
      <c r="A8" s="26">
        <v>6.0</v>
      </c>
      <c r="B8" s="27">
        <f>IFERROR(__xludf.DUMMYFUNCTION("""COMPUTED_VALUE"""),26.0)</f>
        <v>26</v>
      </c>
      <c r="C8" s="27"/>
      <c r="D8" s="28" t="str">
        <f>IFERROR(__xludf.DUMMYFUNCTION("""COMPUTED_VALUE"""),"Adrian Payne")</f>
        <v>Adrian Payne</v>
      </c>
      <c r="E8" s="36"/>
      <c r="F8" s="36"/>
      <c r="G8" s="36"/>
      <c r="H8" s="36"/>
      <c r="I8" s="36"/>
      <c r="J8" s="29"/>
      <c r="K8" s="30">
        <v>6.0</v>
      </c>
      <c r="L8" s="27">
        <f>IFERROR(__xludf.DUMMYFUNCTION("""COMPUTED_VALUE"""),26.0)</f>
        <v>26</v>
      </c>
      <c r="M8" s="27"/>
      <c r="N8" s="28" t="str">
        <f>IFERROR(__xludf.DUMMYFUNCTION("""COMPUTED_VALUE"""),"Adrian Payne")</f>
        <v>Adrian Payne</v>
      </c>
    </row>
    <row r="9">
      <c r="A9" s="26">
        <v>7.0</v>
      </c>
      <c r="B9" s="27">
        <f>IFERROR(__xludf.DUMMYFUNCTION("""COMPUTED_VALUE"""),50.0)</f>
        <v>50</v>
      </c>
      <c r="C9" s="27"/>
      <c r="D9" s="28" t="str">
        <f>IFERROR(__xludf.DUMMYFUNCTION("""COMPUTED_VALUE"""),"Sam Starkey")</f>
        <v>Sam Starkey</v>
      </c>
      <c r="E9" s="36"/>
      <c r="F9" s="36"/>
      <c r="G9" s="36"/>
      <c r="H9" s="36"/>
      <c r="I9" s="36"/>
      <c r="J9" s="29"/>
      <c r="K9" s="31">
        <v>7.0</v>
      </c>
      <c r="L9" s="32">
        <f>IFERROR(__xludf.DUMMYFUNCTION("""COMPUTED_VALUE"""),50.0)</f>
        <v>50</v>
      </c>
      <c r="M9" s="32"/>
      <c r="N9" s="33" t="str">
        <f>IFERROR(__xludf.DUMMYFUNCTION("""COMPUTED_VALUE"""),"Sam Starkey")</f>
        <v>Sam Starkey</v>
      </c>
    </row>
    <row r="10">
      <c r="A10" s="37">
        <v>8.0</v>
      </c>
      <c r="B10" s="32">
        <f>IFERROR(__xludf.DUMMYFUNCTION("""COMPUTED_VALUE"""),72.0)</f>
        <v>72</v>
      </c>
      <c r="C10" s="32"/>
      <c r="D10" s="33" t="str">
        <f>IFERROR(__xludf.DUMMYFUNCTION("""COMPUTED_VALUE"""),"Neil Clemons")</f>
        <v>Neil Clemons</v>
      </c>
      <c r="E10" s="36"/>
      <c r="F10" s="36"/>
      <c r="G10" s="36"/>
      <c r="H10" s="36"/>
      <c r="I10" s="36"/>
      <c r="J10" s="29"/>
      <c r="K10" s="30">
        <v>1.0</v>
      </c>
      <c r="L10" s="27">
        <f>IFERROR(__xludf.DUMMYFUNCTION("IFERROR(IF(countif('BADGERS - Ladies'!C2:C4,""*V*"")=0, query({query('BADGERS - Ladies'!A2:E13,""Where not C contains 'V' and E is null limit 2"");query('BADGERS - Ladies'!A2:E13,""Where C contains 'V' and E is null limit 1"")},""Select Col1, Col3, Col4 W"&amp;"here Col1 is not null Order by Col1""), IF(countif('BADGERS - Ladies'!C2:C4,""*V*"")&gt;0, query('BADGERS - Ladies'!A2:E13,""Select A, C, D Where A is not null and E is null Order By A limit 3""))))"),22.0)</f>
        <v>22</v>
      </c>
      <c r="M10" s="27" t="str">
        <f>IFERROR(__xludf.DUMMYFUNCTION("""COMPUTED_VALUE"""),"VL45")</f>
        <v>VL45</v>
      </c>
      <c r="N10" s="28" t="str">
        <f>IFERROR(__xludf.DUMMYFUNCTION("""COMPUTED_VALUE"""),"Cheryl Dewis")</f>
        <v>Cheryl Dewis</v>
      </c>
    </row>
    <row r="11">
      <c r="A11" s="38" t="s">
        <v>438</v>
      </c>
      <c r="B11" s="35">
        <f>sum(B3:B10)</f>
        <v>222</v>
      </c>
      <c r="C11" s="36"/>
      <c r="D11" s="36"/>
      <c r="E11" s="36"/>
      <c r="F11" s="36"/>
      <c r="G11" s="36"/>
      <c r="H11" s="36"/>
      <c r="I11" s="36"/>
      <c r="J11" s="29"/>
      <c r="K11" s="30">
        <v>2.0</v>
      </c>
      <c r="L11" s="27">
        <f>IFERROR(__xludf.DUMMYFUNCTION("""COMPUTED_VALUE"""),24.0)</f>
        <v>24</v>
      </c>
      <c r="M11" s="27"/>
      <c r="N11" s="28" t="str">
        <f>IFERROR(__xludf.DUMMYFUNCTION("""COMPUTED_VALUE"""),"Monika Lampart")</f>
        <v>Monika Lampart</v>
      </c>
    </row>
    <row r="12">
      <c r="A12" s="36"/>
      <c r="B12" s="36"/>
      <c r="C12" s="36"/>
      <c r="D12" s="36"/>
      <c r="E12" s="36"/>
      <c r="F12" s="36"/>
      <c r="G12" s="36"/>
      <c r="H12" s="36"/>
      <c r="I12" s="36"/>
      <c r="J12" s="29"/>
      <c r="K12" s="31">
        <v>3.0</v>
      </c>
      <c r="L12" s="32">
        <f>IFERROR(__xludf.DUMMYFUNCTION("""COMPUTED_VALUE"""),26.0)</f>
        <v>26</v>
      </c>
      <c r="M12" s="32" t="str">
        <f>IFERROR(__xludf.DUMMYFUNCTION("""COMPUTED_VALUE"""),"VL45")</f>
        <v>VL45</v>
      </c>
      <c r="N12" s="33" t="str">
        <f>IFERROR(__xludf.DUMMYFUNCTION("""COMPUTED_VALUE"""),"Esther Holyoak")</f>
        <v>Esther Holyoak</v>
      </c>
    </row>
    <row r="13">
      <c r="A13" s="36"/>
      <c r="B13" s="36"/>
      <c r="C13" s="36"/>
      <c r="D13" s="36"/>
      <c r="E13" s="36"/>
      <c r="F13" s="36"/>
      <c r="G13" s="36"/>
      <c r="H13" s="36"/>
      <c r="I13" s="36"/>
      <c r="J13" s="29"/>
      <c r="K13" s="34" t="s">
        <v>438</v>
      </c>
      <c r="L13" s="35">
        <f>sum(L3:L12)</f>
        <v>222</v>
      </c>
      <c r="M13" s="36"/>
      <c r="N13" s="36"/>
    </row>
  </sheetData>
  <mergeCells count="3">
    <mergeCell ref="A1:D1"/>
    <mergeCell ref="F1:I1"/>
    <mergeCell ref="K1:N1"/>
  </mergeCells>
  <drawing r:id="rId1"/>
</worksheet>
</file>